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<sst xmlns="http://schemas.openxmlformats.org/spreadsheetml/2006/main" count="657" uniqueCount="435">
  <si>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</si>
  <si>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</si>
  <si>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</si>
  <si>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</si>
  <si>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</si>
  <si>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</si>
  <si>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</si>
  <si>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</si>
  <si>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</si>
  <si>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</si>
  <si>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</si>
  <si>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</si>
  <si>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</si>
  <si>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</si>
  <si>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</si>
  <si>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</si>
  <si>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</si>
  <si>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</si>
  <si>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</si>
  <si>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</si>
  <si>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</si>
  <si>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</si>
  <si>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</si>
  <si>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</si>
  <si>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</si>
  <si>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</si>
  <si>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</si>
  <si>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</si>
  <si>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</si>
  <si>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</si>
  <si>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</si>
  <si>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</si>
  <si>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</si>
  <si>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</si>
  <si>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</si>
  <si>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</si>
  <si>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</si>
  <si>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</si>
  <si>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</si>
  <si>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</si>
  <si>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</si>
  <si>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</si>
  <si>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</si>
  <si>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</si>
  <si>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</si>
  <si>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</si>
  <si>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</si>
  <si>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</si>
  <si>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</si>
  <si>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</si>
  <si>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</si>
  <si>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</si>
  <si>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</si>
  <si>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</si>
  <si>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</si>
  <si>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</si>
  <si>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</si>
  <si>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</si>
  <si>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</si>
  <si>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</si>
  <si>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</si>
  <si>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</si>
  <si>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</si>
  <si>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</si>
  <si>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</si>
  <si>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</si>
  <si>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</si>
  <si>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</si>
  <si>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</si>
  <si>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</si>
  <si>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</si>
  <si>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</si>
  <si>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</si>
  <si>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</si>
  <si>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</si>
  <si>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</si>
  <si>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</si>
  <si>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</si>
  <si>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</si>
  <si>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</si>
  <si>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</si>
  <si>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</si>
  <si>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</si>
  <si>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</si>
  <si>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</si>
  <si>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</si>
  <si>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</si>
  <si>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</si>
  <si>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</si>
  <si>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</si>
  <si>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</si>
  <si>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</si>
  <si>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</si>
  <si>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</si>
  <si>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</si>
  <si>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</si>
  <si>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</si>
  <si>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</si>
  <si>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</si>
  <si>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</si>
  <si>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</si>
  <si>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</si>
  <si>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</si>
  <si>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</si>
  <si>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</si>
  <si>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</si>
  <si>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</si>
  <si>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</si>
  <si>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</si>
  <si>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</si>
  <si>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</si>
  <si>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</si>
  <si>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</si>
  <si>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</si>
  <si>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</si>
  <si>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</si>
  <si>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</si>
  <si>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</si>
  <si>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</si>
  <si>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</si>
  <si>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</si>
  <si>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</si>
  <si>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</si>
  <si>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</si>
  <si>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</si>
  <si>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</si>
  <si>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</si>
  <si>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</si>
  <si>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</si>
  <si>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</si>
  <si>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</si>
  <si>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</si>
  <si>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</si>
  <si>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</si>
  <si>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</si>
  <si>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</si>
  <si>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</si>
  <si>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</si>
  <si>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</si>
  <si>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</si>
  <si>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</si>
  <si>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</si>
  <si>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</si>
  <si>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</si>
  <si>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</si>
  <si>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</si>
  <si>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</si>
  <si>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</si>
  <si>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</si>
  <si>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</si>
  <si>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</si>
  <si>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</si>
  <si>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</si>
  <si>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</si>
  <si>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</si>
  <si>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</si>
  <si>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</si>
  <si>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</si>
  <si>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</si>
  <si>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</si>
  <si>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</si>
  <si>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</si>
  <si>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</si>
  <si>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</si>
  <si>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</si>
  <si>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</si>
  <si>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</si>
  <si>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</si>
  <si>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</si>
  <si>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</si>
  <si>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</si>
  <si>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</si>
  <si>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</si>
  <si>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</si>
  <si>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</si>
  <si>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</si>
  <si>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</si>
  <si>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</si>
  <si>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</si>
  <si>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</si>
  <si>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</si>
  <si>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</si>
  <si>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</si>
  <si>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</si>
  <si>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</si>
  <si>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</si>
  <si>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</si>
  <si>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</si>
  <si>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</si>
  <si>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</si>
  <si>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</si>
  <si>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</si>
  <si>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</si>
  <si>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</si>
  <si>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</si>
  <si>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</si>
  <si>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</si>
  <si>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</si>
  <si>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</si>
  <si>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</si>
  <si>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</si>
  <si>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</si>
  <si>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</si>
  <si>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</si>
  <si>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</si>
  <si>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</si>
  <si>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</si>
  <si>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</si>
  <si>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</si>
  <si>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</si>
  <si>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</si>
  <si>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</si>
  <si>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</si>
  <si>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</si>
  <si>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</si>
  <si>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</si>
  <si>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</si>
  <si>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</si>
  <si>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</si>
  <si>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</si>
  <si>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</si>
  <si>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</si>
  <si>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</si>
  <si>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</si>
  <si>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</si>
  <si>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</si>
  <si>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</si>
  <si>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</si>
  <si>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</si>
  <si>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</si>
  <si>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</si>
  <si>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</si>
  <si>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</si>
  <si>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</si>
  <si>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carolynclick1</t>
  </si>
  <si>
    <t>lexi_torrence</t>
  </si>
  <si>
    <t>uofsc_sjmc</t>
  </si>
  <si>
    <t>usccarolinanews</t>
  </si>
  <si>
    <t>Mentions</t>
  </si>
  <si>
    <t>Senior Semester @USCCarolinaNews @UofSC_SJMC is back! Here’s a peek inside Room 109: https://t.co/stPEsQOhtq https://t.co/K5QOBu2sO1</t>
  </si>
  <si>
    <t>Very excited to jump into Senior Semester and join @USCCarolinaNews ! https://t.co/qxXFNyTV3B</t>
  </si>
  <si>
    <t>https://www.sc.edu/study/colleges_schools/cic/journalism_and_mass_communications/news/2020/cnr_capturing_the_weight_of_the_profession.php</t>
  </si>
  <si>
    <t>https://twitter.com/carolynclick1/status/1216817323731869696</t>
  </si>
  <si>
    <t>sc.edu</t>
  </si>
  <si>
    <t>twitter.com</t>
  </si>
  <si>
    <t>https://pbs.twimg.com/media/EOMA5X2VAAAWPQ_.jpg</t>
  </si>
  <si>
    <t>http://pbs.twimg.com/profile_images/1141475770042335233/ODJz1u1l_normal.jpg</t>
  </si>
  <si>
    <t>20:20:32</t>
  </si>
  <si>
    <t>20:28:57</t>
  </si>
  <si>
    <t>https://twitter.com/lexi_torrence/status/1216819443042570242</t>
  </si>
  <si>
    <t>1216817323731869696</t>
  </si>
  <si>
    <t>1216819443042570242</t>
  </si>
  <si>
    <t/>
  </si>
  <si>
    <t>en</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</si>
  <si>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</si>
  <si>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</si>
  <si>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</si>
  <si>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</si>
  <si>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</si>
  <si>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</si>
  <si>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</si>
  <si>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</si>
  <si>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</si>
  <si>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</si>
  <si>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</si>
  <si>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</si>
  <si>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</si>
  <si>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</si>
  <si>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</si>
  <si>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</si>
  <si>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</si>
  <si>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</si>
  <si>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</si>
  <si>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</si>
  <si>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</si>
  <si>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</si>
  <si>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carolyn click</t>
  </si>
  <si>
    <t>UofSC J-school</t>
  </si>
  <si>
    <t>USC Carolina N&amp;R</t>
  </si>
  <si>
    <t>L E X I</t>
  </si>
  <si>
    <t>Recovering journalist, University of South Carolina J-school instructor, admirer of the well-crafted story</t>
  </si>
  <si>
    <t>Official Twitter page for the School of Journalism and Mass Communications in the @UofSC_CIC at the @UofSC</t>
  </si>
  <si>
    <t>Carolina News from the School of  Journalism and Mass Communications at the University of South Carolina. Tweet or DM with story ideas or breaking news.</t>
  </si>
  <si>
    <t>journalist - fan of local news and raccoons - all opinions my own - find me everywhere as @lexi_torrence - USC '20 - ΑΓΔ - she/her</t>
  </si>
  <si>
    <t xml:space="preserve">Columbia, S.C. </t>
  </si>
  <si>
    <t>Columbia, SC</t>
  </si>
  <si>
    <t>Columbia, South Carolina</t>
  </si>
  <si>
    <t>Charlotte, NC</t>
  </si>
  <si>
    <t>https://t.co/OmohcyCRvo</t>
  </si>
  <si>
    <t>https://t.co/8HW8OtpxMp</t>
  </si>
  <si>
    <t>https://t.co/H0lKTyVhPQ</t>
  </si>
  <si>
    <t>https://pbs.twimg.com/profile_banners/144904961/1524836848</t>
  </si>
  <si>
    <t>https://pbs.twimg.com/profile_banners/69396552/1489082946</t>
  </si>
  <si>
    <t>https://pbs.twimg.com/profile_banners/2783665810/1573811133</t>
  </si>
  <si>
    <t>http://abs.twimg.com/images/themes/theme1/bg.png</t>
  </si>
  <si>
    <t>http://pbs.twimg.com/profile_images/899374581563215877/Sw2j4VNP_normal.jpg</t>
  </si>
  <si>
    <t>http://pbs.twimg.com/profile_images/1195426289911336960/rZrHiJiN_normal.jpg</t>
  </si>
  <si>
    <t>http://pbs.twimg.com/profile_images/839888586619121665/7nIr8d7n_normal.jpg</t>
  </si>
  <si>
    <t>Open Twitter Page for This Person</t>
  </si>
  <si>
    <t>https://twitter.com/carolynclick1</t>
  </si>
  <si>
    <t>https://twitter.com/uofsc_sjmc</t>
  </si>
  <si>
    <t>https://twitter.com/usccarolinanews</t>
  </si>
  <si>
    <t>https://twitter.com/lexi_torrence</t>
  </si>
  <si>
    <t>carolynclick1
Senior Semester @USCCarolinaNews
@UofSC_SJMC is back! Here’s a peek
inside Room 109: https://t.co/stPEsQOhtq
https://t.co/K5QOBu2sO1</t>
  </si>
  <si>
    <t xml:space="preserve">uofsc_sjmc
</t>
  </si>
  <si>
    <t xml:space="preserve">usccarolinanews
</t>
  </si>
  <si>
    <t>lexi_torrence
Very excited to jump into Senior
Semester and join @USCCarolinaNews
! https://t.co/qxXFNyTV3B</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</si>
  <si>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</si>
  <si>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</si>
  <si>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</si>
  <si>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</si>
  <si>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</si>
  <si>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</si>
  <si>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</si>
  <si>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</si>
  <si>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</si>
  <si>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</si>
  <si>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</si>
  <si>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</si>
  <si>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</si>
  <si>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</si>
  <si>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</si>
  <si>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</si>
  <si>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 xml:space="preserve">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</si>
  <si>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</si>
  <si>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</si>
  <si>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</si>
  <si>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</si>
  <si>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</si>
  <si>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</si>
  <si>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</si>
  <si>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</si>
  <si>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</si>
  <si>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</si>
  <si>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</si>
  <si>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</si>
  <si>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</si>
  <si>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</si>
  <si>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</si>
  <si>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</si>
  <si>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</si>
  <si>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</si>
  <si>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</si>
  <si>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</si>
  <si>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</si>
  <si>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</si>
  <si>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</si>
  <si>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</si>
  <si>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</si>
  <si>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</si>
  <si>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</si>
  <si>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</si>
  <si>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</si>
  <si>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</si>
  <si>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</si>
  <si>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</si>
  <si>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</si>
  <si>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</si>
  <si>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</si>
  <si>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</si>
  <si>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</si>
  <si>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</si>
  <si>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</si>
  <si>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</si>
  <si>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</si>
  <si>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</si>
  <si>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</si>
  <si>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</si>
  <si>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</si>
  <si>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</si>
  <si>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</si>
  <si>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</si>
  <si>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</si>
  <si>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</si>
  <si>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</si>
  <si>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</si>
  <si>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</si>
  <si>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</si>
  <si>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</si>
  <si>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</si>
  <si>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</si>
  <si>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</si>
  <si>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</si>
  <si>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</si>
  <si>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</si>
  <si>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</si>
  <si>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senior</t>
  </si>
  <si>
    <t>semester</t>
  </si>
  <si>
    <t>Top Words in Tweet in G1</t>
  </si>
  <si>
    <t>Top Words in Tweet in G2</t>
  </si>
  <si>
    <t>Top Words in Tweet</t>
  </si>
  <si>
    <t>Top Word Pairs in Tweet in Entire Graph</t>
  </si>
  <si>
    <t>senior,semester</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</si>
  <si>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</si>
  <si>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</si>
  <si>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</si>
  <si>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</si>
  <si>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</si>
  <si>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</si>
  <si>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</si>
  <si>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</si>
  <si>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</si>
  <si>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</si>
  <si>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</si>
  <si>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usccarolinanews uofsc_sjmc</t>
  </si>
  <si>
    <t>Top Tweeters in Entire Graph</t>
  </si>
  <si>
    <t>Top Tweeters in G1</t>
  </si>
  <si>
    <t>Top Tweeters in G2</t>
  </si>
  <si>
    <t>Top Tweeters</t>
  </si>
  <si>
    <t>usccarolinanews lexi_torrence</t>
  </si>
  <si>
    <t>uofsc_sjmc carolynclick1</t>
  </si>
  <si>
    <t>URLs in Tweet by Count</t>
  </si>
  <si>
    <t>URLs in Tweet by Salience</t>
  </si>
  <si>
    <t>Domains in Tweet by Count</t>
  </si>
  <si>
    <t>Domains in Tweet by Salience</t>
  </si>
  <si>
    <t>Hashtags in Tweet by Count</t>
  </si>
  <si>
    <t>Hashtags in Tweet by Salience</t>
  </si>
  <si>
    <t>Top Words in Tweet by Count</t>
  </si>
  <si>
    <t>senior semester uofsc_sjmc back peek inside room 109</t>
  </si>
  <si>
    <t>very excited jump senior semester join</t>
  </si>
  <si>
    <t>Top Words in Tweet by Salience</t>
  </si>
  <si>
    <t>Top Word Pairs in Tweet by Count</t>
  </si>
  <si>
    <t>senior,semester  semester,usccarolinanews  usccarolinanews,uofsc_sjmc  uofsc_sjmc,back  back,peek  peek,inside  inside,room  room,109</t>
  </si>
  <si>
    <t>very,excited  excited,jump  jump,senior  senior,semester  semester,join  join,usccarolinanews</t>
  </si>
  <si>
    <t>Top Word Pairs in Tweet by Salience</t>
  </si>
  <si>
    <t>192, 192, 192</t>
  </si>
  <si>
    <t>Edge Weight▓1▓1▓0▓True▓Silver▓Red▓▓Edge Weight▓1▓1▓0▓3▓10▓False▓Edge Weight▓1▓1▓0▓32▓10▓False▓▓0▓0▓0▓True▓Black▓Black▓▓In-Degree▓0▓1▓0▓70▓1000▓False▓▓0▓0▓0▓0▓0▓False▓▓0▓0▓0▓0▓0▓False▓▓0▓0▓0▓0▓0▓False</t>
  </si>
  <si>
    <t>GraphSource░TwitterSearch▓GraphTerm░USCCarolinaNews▓ImportDescription░The graph represents a network of 4 Twitter users whose recent tweets contained "USCCarolinaNews", or who were replied to or mentioned in those tweets, taken from a data set limited to a maximum of 18,000 tweets.  The network was obtained from Twitter on Monday, 20 January 2020 at 15:41 UTC.
The tweets in the network were tweeted over the 8-minute period from Monday, 13 January 2020 at 20:20 UTC to Monday, 13 January 2020 at 20:28 UTC.
There is an edge for each "replies-to" relationship in a tweet, an edge for each "mentions" relationship in a tweet, and a self-loop edge for each tweet that is not a "replies-to" or "mentions".▓ImportSuggestedTitle░USCCarolinaNews Twitter NodeXL SNA Map and Report for Monday, 20 January 2020 at 15:41 UTC▓ImportSuggestedFileNameNoExtension░2020-01-20 15-41-58 NodeXL Twitter Search USCCarolinaNews▓GroupingDescription░The graph's vertices were grouped by cluster using the Clauset-Newman-Moore cluster algorithm.▓LayoutAlgorithm░The graph was laid out using the Harel-Koren Fast Multiscale layout algorithm.▓GraphDirectedness░The graph is directed.</t>
  </si>
  <si>
    <t>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</si>
  <si>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</si>
  <si>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USCCarolinaNews</t>
  </si>
  <si>
    <t>The graph represents a network of 4 Twitter users whose recent tweets contained "USCCarolinaNews", or who were replied to or mentioned in those tweets, taken from a data set limited to a maximum of 18,000 tweets.  The network was obtained from Twitter on Monday, 20 January 2020 at 15:41 UTC.
The tweets in the network were tweeted over the 8-minute period from Monday, 13 January 2020 at 20:20 UTC to Monday, 13 January 2020 at 20:28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</si>
  <si>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</si>
  <si>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</si>
  <si>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https://nodexlgraphgallery.org/Pages/Graph.aspx?graphID=220145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</si>
</sst>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5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58"/>
      <tableStyleElement type="headerRow" dxfId="257"/>
    </tableStyle>
    <tableStyle name="NodeXL Table" pivot="0" count="1">
      <tableStyleElement type="headerRow" dxfId="25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812295"/>
        <c:axId val="48984064"/>
      </c:barChart>
      <c:catAx>
        <c:axId val="27812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84064"/>
        <c:crosses val="autoZero"/>
        <c:auto val="1"/>
        <c:lblOffset val="100"/>
        <c:noMultiLvlLbl val="0"/>
      </c:catAx>
      <c:valAx>
        <c:axId val="4898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203393"/>
        <c:axId val="8286218"/>
      </c:barChart>
      <c:catAx>
        <c:axId val="38203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86218"/>
        <c:crosses val="autoZero"/>
        <c:auto val="1"/>
        <c:lblOffset val="100"/>
        <c:noMultiLvlLbl val="0"/>
      </c:catAx>
      <c:valAx>
        <c:axId val="8286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3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467099"/>
        <c:axId val="95028"/>
      </c:barChart>
      <c:catAx>
        <c:axId val="7467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028"/>
        <c:crosses val="autoZero"/>
        <c:auto val="1"/>
        <c:lblOffset val="100"/>
        <c:noMultiLvlLbl val="0"/>
      </c:catAx>
      <c:valAx>
        <c:axId val="95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7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55253"/>
        <c:axId val="7697278"/>
      </c:barChart>
      <c:catAx>
        <c:axId val="8552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97278"/>
        <c:crosses val="autoZero"/>
        <c:auto val="1"/>
        <c:lblOffset val="100"/>
        <c:noMultiLvlLbl val="0"/>
      </c:catAx>
      <c:valAx>
        <c:axId val="769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5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66639"/>
        <c:axId val="19499752"/>
      </c:barChart>
      <c:catAx>
        <c:axId val="2166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99752"/>
        <c:crosses val="autoZero"/>
        <c:auto val="1"/>
        <c:lblOffset val="100"/>
        <c:noMultiLvlLbl val="0"/>
      </c:catAx>
      <c:valAx>
        <c:axId val="19499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280041"/>
        <c:axId val="35976050"/>
      </c:barChart>
      <c:catAx>
        <c:axId val="41280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76050"/>
        <c:crosses val="autoZero"/>
        <c:auto val="1"/>
        <c:lblOffset val="100"/>
        <c:noMultiLvlLbl val="0"/>
      </c:catAx>
      <c:valAx>
        <c:axId val="3597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0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348995"/>
        <c:axId val="28378908"/>
      </c:barChart>
      <c:catAx>
        <c:axId val="55348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378908"/>
        <c:crosses val="autoZero"/>
        <c:auto val="1"/>
        <c:lblOffset val="100"/>
        <c:noMultiLvlLbl val="0"/>
      </c:catAx>
      <c:valAx>
        <c:axId val="2837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4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083581"/>
        <c:axId val="16990182"/>
      </c:barChart>
      <c:catAx>
        <c:axId val="540835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990182"/>
        <c:crosses val="autoZero"/>
        <c:auto val="1"/>
        <c:lblOffset val="100"/>
        <c:noMultiLvlLbl val="0"/>
      </c:catAx>
      <c:valAx>
        <c:axId val="16990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3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693911"/>
        <c:axId val="34027472"/>
      </c:barChart>
      <c:catAx>
        <c:axId val="18693911"/>
        <c:scaling>
          <c:orientation val="minMax"/>
        </c:scaling>
        <c:axPos val="b"/>
        <c:delete val="1"/>
        <c:majorTickMark val="out"/>
        <c:minorTickMark val="none"/>
        <c:tickLblPos val="none"/>
        <c:crossAx val="34027472"/>
        <c:crosses val="autoZero"/>
        <c:auto val="1"/>
        <c:lblOffset val="100"/>
        <c:noMultiLvlLbl val="0"/>
      </c:catAx>
      <c:valAx>
        <c:axId val="34027472"/>
        <c:scaling>
          <c:orientation val="minMax"/>
        </c:scaling>
        <c:axPos val="l"/>
        <c:delete val="1"/>
        <c:majorTickMark val="out"/>
        <c:minorTickMark val="none"/>
        <c:tickLblPos val="none"/>
        <c:crossAx val="18693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5" totalsRowShown="0" headerRowDxfId="255" dataDxfId="254">
  <autoFilter ref="A2:BE5"/>
  <tableColumns count="57">
    <tableColumn id="1" name="Vertex 1" dataDxfId="204"/>
    <tableColumn id="2" name="Vertex 2" dataDxfId="202"/>
    <tableColumn id="3" name="Color" dataDxfId="203"/>
    <tableColumn id="4" name="Width" dataDxfId="253"/>
    <tableColumn id="11" name="Style" dataDxfId="252"/>
    <tableColumn id="5" name="Opacity" dataDxfId="251"/>
    <tableColumn id="6" name="Visibility" dataDxfId="250"/>
    <tableColumn id="10" name="Label" dataDxfId="249"/>
    <tableColumn id="12" name="Label Text Color" dataDxfId="248"/>
    <tableColumn id="13" name="Label Font Size" dataDxfId="247"/>
    <tableColumn id="14" name="Reciprocated?" dataDxfId="108"/>
    <tableColumn id="7" name="ID" dataDxfId="246"/>
    <tableColumn id="9" name="Dynamic Filter" dataDxfId="245"/>
    <tableColumn id="8" name="Add Your Own Columns Here" dataDxfId="201"/>
    <tableColumn id="15" name="Relationship" dataDxfId="200"/>
    <tableColumn id="16" name="Relationship Date (UTC)" dataDxfId="199"/>
    <tableColumn id="17" name="Tweet" dataDxfId="198"/>
    <tableColumn id="18" name="URLs in Tweet" dataDxfId="197"/>
    <tableColumn id="19" name="Domains in Tweet" dataDxfId="196"/>
    <tableColumn id="20" name="Hashtags in Tweet" dataDxfId="195"/>
    <tableColumn id="21" name="Media in Tweet" dataDxfId="194"/>
    <tableColumn id="22" name="Tweet Image File" dataDxfId="193"/>
    <tableColumn id="23" name="Tweet Date (UTC)" dataDxfId="192"/>
    <tableColumn id="24" name="Date" dataDxfId="191"/>
    <tableColumn id="25" name="Time" dataDxfId="190"/>
    <tableColumn id="26" name="Twitter Page for Tweet" dataDxfId="189"/>
    <tableColumn id="27" name="Latitude" dataDxfId="188"/>
    <tableColumn id="28" name="Longitude" dataDxfId="187"/>
    <tableColumn id="29" name="Imported ID" dataDxfId="186"/>
    <tableColumn id="30" name="In-Reply-To Tweet ID" dataDxfId="185"/>
    <tableColumn id="31" name="Favorited" dataDxfId="184"/>
    <tableColumn id="32" name="Favorite Count" dataDxfId="183"/>
    <tableColumn id="33" name="In-Reply-To User ID" dataDxfId="182"/>
    <tableColumn id="34" name="Is Quote Status" dataDxfId="181"/>
    <tableColumn id="35" name="Language" dataDxfId="180"/>
    <tableColumn id="36" name="Possibly Sensitive" dataDxfId="179"/>
    <tableColumn id="37" name="Quoted Status ID" dataDxfId="178"/>
    <tableColumn id="38" name="Retweeted" dataDxfId="177"/>
    <tableColumn id="39" name="Retweet Count" dataDxfId="176"/>
    <tableColumn id="40" name="Retweet ID" dataDxfId="175"/>
    <tableColumn id="41" name="Source" dataDxfId="174"/>
    <tableColumn id="42" name="Truncated" dataDxfId="173"/>
    <tableColumn id="43" name="Unified Twitter ID" dataDxfId="172"/>
    <tableColumn id="44" name="Imported Tweet Type" dataDxfId="171"/>
    <tableColumn id="45" name="Added By Extended Analysis" dataDxfId="170"/>
    <tableColumn id="46" name="Corrected By Extended Analysis" dataDxfId="169"/>
    <tableColumn id="47" name="Place Bounding Box" dataDxfId="168"/>
    <tableColumn id="48" name="Place Country" dataDxfId="167"/>
    <tableColumn id="49" name="Place Country Code" dataDxfId="166"/>
    <tableColumn id="50" name="Place Full Name" dataDxfId="165"/>
    <tableColumn id="51" name="Place ID" dataDxfId="164"/>
    <tableColumn id="52" name="Place Name" dataDxfId="163"/>
    <tableColumn id="53" name="Place Type" dataDxfId="162"/>
    <tableColumn id="54" name="Place URL" dataDxfId="161"/>
    <tableColumn id="55" name="Edge Weight"/>
    <tableColumn id="56" name="Vertex 1 Group" dataDxfId="124">
      <calculatedColumnFormula>REPLACE(INDEX(GroupVertices[Group], MATCH(Edges[[#This Row],[Vertex 1]],GroupVertices[Vertex],0)),1,1,"")</calculatedColumnFormula>
    </tableColumn>
    <tableColumn id="57" name="Vertex 2 Group" dataDxfId="123">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07" dataDxfId="106">
  <autoFilter ref="A2:C5"/>
  <tableColumns count="3">
    <tableColumn id="1" name="Group 1" dataDxfId="105"/>
    <tableColumn id="2" name="Group 2" dataDxfId="104"/>
    <tableColumn id="3" name="Edges" dataDxfId="103"/>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00" dataDxfId="99">
  <autoFilter ref="A1:B7"/>
  <tableColumns count="2">
    <tableColumn id="1" name="Key" dataDxfId="85"/>
    <tableColumn id="2" name="Value" dataDxfId="8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5" totalsRowShown="0" headerRowDxfId="89" dataDxfId="88">
  <autoFilter ref="A1:B5"/>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F3" totalsRowShown="0" headerRowDxfId="83" dataDxfId="82">
  <autoFilter ref="A1:F3"/>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6:F8" totalsRowShown="0" headerRowDxfId="74" dataDxfId="73">
  <autoFilter ref="A6:F8"/>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11:F12" totalsRowShown="0" headerRowDxfId="65" dataDxfId="64">
  <autoFilter ref="A11:F12"/>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14:F22" totalsRowShown="0" headerRowDxfId="56" dataDxfId="55">
  <autoFilter ref="A14:F22"/>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25:F26" totalsRowShown="0" headerRowDxfId="47" dataDxfId="46">
  <autoFilter ref="A25:F26"/>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29:F30" totalsRowShown="0" headerRowDxfId="38" dataDxfId="37">
  <autoFilter ref="A29:F30"/>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6" totalsRowShown="0" headerRowDxfId="244" dataDxfId="243">
  <autoFilter ref="A2:BJ6"/>
  <tableColumns count="62">
    <tableColumn id="1" name="Vertex" dataDxfId="242"/>
    <tableColumn id="2" name="Color" dataDxfId="241"/>
    <tableColumn id="5" name="Shape" dataDxfId="240"/>
    <tableColumn id="6" name="Size" dataDxfId="239"/>
    <tableColumn id="4" name="Opacity" dataDxfId="141"/>
    <tableColumn id="7" name="Image File" dataDxfId="139"/>
    <tableColumn id="3" name="Visibility" dataDxfId="140"/>
    <tableColumn id="10" name="Label" dataDxfId="238"/>
    <tableColumn id="16" name="Label Fill Color" dataDxfId="237"/>
    <tableColumn id="9" name="Label Position" dataDxfId="135"/>
    <tableColumn id="8" name="Tooltip" dataDxfId="133"/>
    <tableColumn id="18" name="Layout Order" dataDxfId="134"/>
    <tableColumn id="13" name="X" dataDxfId="236"/>
    <tableColumn id="14" name="Y" dataDxfId="235"/>
    <tableColumn id="12" name="Locked?" dataDxfId="234"/>
    <tableColumn id="19" name="Polar R" dataDxfId="233"/>
    <tableColumn id="20" name="Polar Angle" dataDxfId="23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31"/>
    <tableColumn id="28" name="Dynamic Filter" dataDxfId="230"/>
    <tableColumn id="17" name="Add Your Own Columns Here" dataDxfId="160"/>
    <tableColumn id="30" name="Name" dataDxfId="159"/>
    <tableColumn id="31" name="Followed" dataDxfId="158"/>
    <tableColumn id="32" name="Followers" dataDxfId="157"/>
    <tableColumn id="33" name="Tweets" dataDxfId="156"/>
    <tableColumn id="34" name="Favorites" dataDxfId="155"/>
    <tableColumn id="35" name="Time Zone UTC Offset (Seconds)" dataDxfId="154"/>
    <tableColumn id="36" name="Description" dataDxfId="153"/>
    <tableColumn id="37" name="Location" dataDxfId="152"/>
    <tableColumn id="38" name="Web" dataDxfId="151"/>
    <tableColumn id="39" name="Time Zone" dataDxfId="150"/>
    <tableColumn id="40" name="Joined Twitter Date (UTC)" dataDxfId="149"/>
    <tableColumn id="41" name="Profile Banner Url" dataDxfId="148"/>
    <tableColumn id="42" name="Default Profile" dataDxfId="147"/>
    <tableColumn id="43" name="Default Profile Image" dataDxfId="146"/>
    <tableColumn id="44" name="Geo Enabled" dataDxfId="145"/>
    <tableColumn id="45" name="Language" dataDxfId="144"/>
    <tableColumn id="46" name="Listed Count" dataDxfId="143"/>
    <tableColumn id="47" name="Profile Background Image Url" dataDxfId="142"/>
    <tableColumn id="48" name="Verified" dataDxfId="138"/>
    <tableColumn id="49" name="Custom Menu Item Text" dataDxfId="137"/>
    <tableColumn id="50" name="Custom Menu Item Action" dataDxfId="136"/>
    <tableColumn id="51" name="Tweeted Search Term?" dataDxfId="125"/>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32:F34" totalsRowShown="0" headerRowDxfId="35" dataDxfId="34">
  <autoFilter ref="A32:F34"/>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37:F41" totalsRowShown="0" headerRowDxfId="20" dataDxfId="19">
  <autoFilter ref="A37:F41"/>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4" totalsRowShown="0" headerRowDxfId="229">
  <autoFilter ref="A2:AF4"/>
  <tableColumns count="32">
    <tableColumn id="1" name="Group" dataDxfId="132"/>
    <tableColumn id="2" name="Vertex Color" dataDxfId="131"/>
    <tableColumn id="3" name="Vertex Shape" dataDxfId="129"/>
    <tableColumn id="22" name="Visibility" dataDxfId="130"/>
    <tableColumn id="4" name="Collapsed?"/>
    <tableColumn id="18" name="Label" dataDxfId="228"/>
    <tableColumn id="20" name="Collapsed X"/>
    <tableColumn id="21" name="Collapsed Y"/>
    <tableColumn id="6" name="ID" dataDxfId="227"/>
    <tableColumn id="19" name="Collapsed Properties" dataDxfId="122"/>
    <tableColumn id="5" name="Vertices" dataDxfId="121"/>
    <tableColumn id="7" name="Unique Edges" dataDxfId="120"/>
    <tableColumn id="8" name="Edges With Duplicates" dataDxfId="119"/>
    <tableColumn id="9" name="Total Edges" dataDxfId="118"/>
    <tableColumn id="10" name="Self-Loops" dataDxfId="117"/>
    <tableColumn id="24" name="Reciprocated Vertex Pair Ratio" dataDxfId="116"/>
    <tableColumn id="25" name="Reciprocated Edge Ratio" dataDxfId="115"/>
    <tableColumn id="11" name="Connected Components" dataDxfId="114"/>
    <tableColumn id="12" name="Single-Vertex Connected Components" dataDxfId="113"/>
    <tableColumn id="13" name="Maximum Vertices in a Connected Component" dataDxfId="112"/>
    <tableColumn id="14" name="Maximum Edges in a Connected Component" dataDxfId="111"/>
    <tableColumn id="15" name="Maximum Geodesic Distance (Diameter)" dataDxfId="110"/>
    <tableColumn id="16" name="Average Geodesic Distance" dataDxfId="109"/>
    <tableColumn id="17" name="Graph Density" dataDxfId="75"/>
    <tableColumn id="23" name="Top URLs in Tweet" dataDxfId="66"/>
    <tableColumn id="26" name="Top Domains in Tweet" dataDxfId="57"/>
    <tableColumn id="27" name="Top Hashtags in Tweet" dataDxfId="48"/>
    <tableColumn id="28" name="Top Words in Tweet" dataDxfId="39"/>
    <tableColumn id="29" name="Top Word Pairs in Tweet" dataDxfId="22"/>
    <tableColumn id="30" name="Top Replied-To in Tweet" dataDxfId="21"/>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26" dataDxfId="225">
  <autoFilter ref="A1:C5"/>
  <tableColumns count="3">
    <tableColumn id="1" name="Group" dataDxfId="128"/>
    <tableColumn id="2" name="Vertex" dataDxfId="127"/>
    <tableColumn id="3" name="Vertex ID" dataDxfId="1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02"/>
    <tableColumn id="2" name="Value" dataDxfId="1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4"/>
    <tableColumn id="2" name="Degree Frequency" dataDxfId="223">
      <calculatedColumnFormula>COUNTIF(Vertices[Degree], "&gt;= " &amp; D2) - COUNTIF(Vertices[Degree], "&gt;=" &amp; D3)</calculatedColumnFormula>
    </tableColumn>
    <tableColumn id="3" name="In-Degree Bin" dataDxfId="222"/>
    <tableColumn id="4" name="In-Degree Frequency" dataDxfId="221">
      <calculatedColumnFormula>COUNTIF(Vertices[In-Degree], "&gt;= " &amp; F2) - COUNTIF(Vertices[In-Degree], "&gt;=" &amp; F3)</calculatedColumnFormula>
    </tableColumn>
    <tableColumn id="5" name="Out-Degree Bin" dataDxfId="220"/>
    <tableColumn id="6" name="Out-Degree Frequency" dataDxfId="219">
      <calculatedColumnFormula>COUNTIF(Vertices[Out-Degree], "&gt;= " &amp; H2) - COUNTIF(Vertices[Out-Degree], "&gt;=" &amp; H3)</calculatedColumnFormula>
    </tableColumn>
    <tableColumn id="7" name="Betweenness Centrality Bin" dataDxfId="218"/>
    <tableColumn id="8" name="Betweenness Centrality Frequency" dataDxfId="217">
      <calculatedColumnFormula>COUNTIF(Vertices[Betweenness Centrality], "&gt;= " &amp; J2) - COUNTIF(Vertices[Betweenness Centrality], "&gt;=" &amp; J3)</calculatedColumnFormula>
    </tableColumn>
    <tableColumn id="9" name="Closeness Centrality Bin" dataDxfId="216"/>
    <tableColumn id="10" name="Closeness Centrality Frequency" dataDxfId="215">
      <calculatedColumnFormula>COUNTIF(Vertices[Closeness Centrality], "&gt;= " &amp; L2) - COUNTIF(Vertices[Closeness Centrality], "&gt;=" &amp; L3)</calculatedColumnFormula>
    </tableColumn>
    <tableColumn id="11" name="Eigenvector Centrality Bin" dataDxfId="214"/>
    <tableColumn id="12" name="Eigenvector Centrality Frequency" dataDxfId="213">
      <calculatedColumnFormula>COUNTIF(Vertices[Eigenvector Centrality], "&gt;= " &amp; N2) - COUNTIF(Vertices[Eigenvector Centrality], "&gt;=" &amp; N3)</calculatedColumnFormula>
    </tableColumn>
    <tableColumn id="18" name="PageRank Bin" dataDxfId="212"/>
    <tableColumn id="17" name="PageRank Frequency" dataDxfId="211">
      <calculatedColumnFormula>COUNTIF(Vertices[Eigenvector Centrality], "&gt;= " &amp; P2) - COUNTIF(Vertices[Eigenvector Centrality], "&gt;=" &amp; P3)</calculatedColumnFormula>
    </tableColumn>
    <tableColumn id="13" name="Clustering Coefficient Bin" dataDxfId="210"/>
    <tableColumn id="14" name="Clustering Coefficient Frequency" dataDxfId="209">
      <calculatedColumnFormula>COUNTIF(Vertices[Clustering Coefficient], "&gt;= " &amp; R2) - COUNTIF(Vertices[Clustering Coefficient], "&gt;=" &amp; R3)</calculatedColumnFormula>
    </tableColumn>
    <tableColumn id="15" name="Dynamic Filter Bin" dataDxfId="208"/>
    <tableColumn id="16" name="Dynamic Filter Frequency" dataDxfId="2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0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edu/study/colleges_schools/cic/journalism_and_mass_communications/news/2020/cnr_capturing_the_weight_of_the_profession.php" TargetMode="External" /><Relationship Id="rId2" Type="http://schemas.openxmlformats.org/officeDocument/2006/relationships/hyperlink" Target="https://www.sc.edu/study/colleges_schools/cic/journalism_and_mass_communications/news/2020/cnr_capturing_the_weight_of_the_profession.php" TargetMode="External" /><Relationship Id="rId3" Type="http://schemas.openxmlformats.org/officeDocument/2006/relationships/hyperlink" Target="https://twitter.com/carolynclick1/status/1216817323731869696" TargetMode="External" /><Relationship Id="rId4" Type="http://schemas.openxmlformats.org/officeDocument/2006/relationships/hyperlink" Target="https://pbs.twimg.com/media/EOMA5X2VAAAWPQ_.jpg" TargetMode="External" /><Relationship Id="rId5" Type="http://schemas.openxmlformats.org/officeDocument/2006/relationships/hyperlink" Target="https://pbs.twimg.com/media/EOMA5X2VAAAWPQ_.jpg" TargetMode="External" /><Relationship Id="rId6" Type="http://schemas.openxmlformats.org/officeDocument/2006/relationships/hyperlink" Target="https://pbs.twimg.com/media/EOMA5X2VAAAWPQ_.jpg" TargetMode="External" /><Relationship Id="rId7" Type="http://schemas.openxmlformats.org/officeDocument/2006/relationships/hyperlink" Target="https://pbs.twimg.com/media/EOMA5X2VAAAWPQ_.jpg" TargetMode="External" /><Relationship Id="rId8" Type="http://schemas.openxmlformats.org/officeDocument/2006/relationships/hyperlink" Target="http://pbs.twimg.com/profile_images/1141475770042335233/ODJz1u1l_normal.jpg" TargetMode="External" /><Relationship Id="rId9" Type="http://schemas.openxmlformats.org/officeDocument/2006/relationships/hyperlink" Target="https://twitter.com/carolynclick1/status/1216817323731869696" TargetMode="External" /><Relationship Id="rId10" Type="http://schemas.openxmlformats.org/officeDocument/2006/relationships/hyperlink" Target="https://twitter.com/carolynclick1/status/1216817323731869696" TargetMode="External" /><Relationship Id="rId11" Type="http://schemas.openxmlformats.org/officeDocument/2006/relationships/hyperlink" Target="https://twitter.com/lexi_torrence/status/1216819443042570242"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twitter.com/carolynclick1/status/1216817323731869696" TargetMode="External" /><Relationship Id="rId2" Type="http://schemas.openxmlformats.org/officeDocument/2006/relationships/hyperlink" Target="https://www.sc.edu/study/colleges_schools/cic/journalism_and_mass_communications/news/2020/cnr_capturing_the_weight_of_the_profession.php" TargetMode="External" /><Relationship Id="rId3" Type="http://schemas.openxmlformats.org/officeDocument/2006/relationships/hyperlink" Target="https://twitter.com/carolynclick1/status/1216817323731869696" TargetMode="External" /><Relationship Id="rId4" Type="http://schemas.openxmlformats.org/officeDocument/2006/relationships/hyperlink" Target="https://www.sc.edu/study/colleges_schools/cic/journalism_and_mass_communications/news/2020/cnr_capturing_the_weight_of_the_profession.php" TargetMode="Externa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mohcyCRvo" TargetMode="External" /><Relationship Id="rId2" Type="http://schemas.openxmlformats.org/officeDocument/2006/relationships/hyperlink" Target="https://t.co/8HW8OtpxMp" TargetMode="External" /><Relationship Id="rId3" Type="http://schemas.openxmlformats.org/officeDocument/2006/relationships/hyperlink" Target="https://t.co/H0lKTyVhPQ" TargetMode="External" /><Relationship Id="rId4" Type="http://schemas.openxmlformats.org/officeDocument/2006/relationships/hyperlink" Target="https://pbs.twimg.com/profile_banners/144904961/1524836848" TargetMode="External" /><Relationship Id="rId5" Type="http://schemas.openxmlformats.org/officeDocument/2006/relationships/hyperlink" Target="https://pbs.twimg.com/profile_banners/69396552/1489082946" TargetMode="External" /><Relationship Id="rId6" Type="http://schemas.openxmlformats.org/officeDocument/2006/relationships/hyperlink" Target="https://pbs.twimg.com/profile_banners/2783665810/1573811133"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pbs.twimg.com/profile_images/899374581563215877/Sw2j4VNP_normal.jpg" TargetMode="External" /><Relationship Id="rId12" Type="http://schemas.openxmlformats.org/officeDocument/2006/relationships/hyperlink" Target="http://pbs.twimg.com/profile_images/1195426289911336960/rZrHiJiN_normal.jpg" TargetMode="External" /><Relationship Id="rId13" Type="http://schemas.openxmlformats.org/officeDocument/2006/relationships/hyperlink" Target="http://pbs.twimg.com/profile_images/839888586619121665/7nIr8d7n_normal.jpg" TargetMode="External" /><Relationship Id="rId14" Type="http://schemas.openxmlformats.org/officeDocument/2006/relationships/hyperlink" Target="http://pbs.twimg.com/profile_images/1141475770042335233/ODJz1u1l_normal.jpg" TargetMode="External" /><Relationship Id="rId15" Type="http://schemas.openxmlformats.org/officeDocument/2006/relationships/hyperlink" Target="https://twitter.com/carolynclick1" TargetMode="External" /><Relationship Id="rId16" Type="http://schemas.openxmlformats.org/officeDocument/2006/relationships/hyperlink" Target="https://twitter.com/uofsc_sjmc" TargetMode="External" /><Relationship Id="rId17" Type="http://schemas.openxmlformats.org/officeDocument/2006/relationships/hyperlink" Target="https://twitter.com/usccarolinanews" TargetMode="External" /><Relationship Id="rId18" Type="http://schemas.openxmlformats.org/officeDocument/2006/relationships/hyperlink" Target="https://twitter.com/lexi_torrenc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table" Target="../tables/table2.x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4"/>
      <c r="J1" s="64"/>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324</v>
      </c>
      <c r="BD2" s="13" t="s">
        <v>330</v>
      </c>
      <c r="BE2" s="13" t="s">
        <v>331</v>
      </c>
    </row>
    <row r="3" spans="1:57" ht="15" customHeight="1">
      <c r="A3" s="84" t="s">
        <v>234</v>
      </c>
      <c r="B3" s="84" t="s">
        <v>236</v>
      </c>
      <c r="C3" s="53" t="s">
        <v>425</v>
      </c>
      <c r="D3" s="54">
        <v>3</v>
      </c>
      <c r="E3" s="65" t="s">
        <v>132</v>
      </c>
      <c r="F3" s="55">
        <v>32</v>
      </c>
      <c r="G3" s="53"/>
      <c r="H3" s="57"/>
      <c r="I3" s="56"/>
      <c r="J3" s="56"/>
      <c r="K3" s="36" t="s">
        <v>65</v>
      </c>
      <c r="L3" s="62">
        <v>3</v>
      </c>
      <c r="M3" s="62"/>
      <c r="N3" s="63"/>
      <c r="O3" s="85" t="s">
        <v>238</v>
      </c>
      <c r="P3" s="87">
        <v>43843.847592592596</v>
      </c>
      <c r="Q3" s="85" t="s">
        <v>239</v>
      </c>
      <c r="R3" s="89" t="s">
        <v>241</v>
      </c>
      <c r="S3" s="85" t="s">
        <v>243</v>
      </c>
      <c r="T3" s="85"/>
      <c r="U3" s="89" t="s">
        <v>245</v>
      </c>
      <c r="V3" s="89" t="s">
        <v>245</v>
      </c>
      <c r="W3" s="87">
        <v>43843.847592592596</v>
      </c>
      <c r="X3" s="91">
        <v>43843</v>
      </c>
      <c r="Y3" s="93" t="s">
        <v>247</v>
      </c>
      <c r="Z3" s="89" t="s">
        <v>242</v>
      </c>
      <c r="AA3" s="85"/>
      <c r="AB3" s="85"/>
      <c r="AC3" s="93" t="s">
        <v>250</v>
      </c>
      <c r="AD3" s="85"/>
      <c r="AE3" s="85" t="b">
        <v>0</v>
      </c>
      <c r="AF3" s="85">
        <v>18</v>
      </c>
      <c r="AG3" s="93" t="s">
        <v>252</v>
      </c>
      <c r="AH3" s="85" t="b">
        <v>0</v>
      </c>
      <c r="AI3" s="85" t="s">
        <v>253</v>
      </c>
      <c r="AJ3" s="85"/>
      <c r="AK3" s="93" t="s">
        <v>252</v>
      </c>
      <c r="AL3" s="85" t="b">
        <v>0</v>
      </c>
      <c r="AM3" s="85">
        <v>0</v>
      </c>
      <c r="AN3" s="93" t="s">
        <v>252</v>
      </c>
      <c r="AO3" s="85" t="s">
        <v>254</v>
      </c>
      <c r="AP3" s="85" t="b">
        <v>0</v>
      </c>
      <c r="AQ3" s="93" t="s">
        <v>250</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row>
    <row r="4" spans="1:57" ht="15" customHeight="1">
      <c r="A4" s="84" t="s">
        <v>234</v>
      </c>
      <c r="B4" s="84" t="s">
        <v>237</v>
      </c>
      <c r="C4" s="53" t="s">
        <v>425</v>
      </c>
      <c r="D4" s="54">
        <v>3</v>
      </c>
      <c r="E4" s="65" t="s">
        <v>132</v>
      </c>
      <c r="F4" s="55">
        <v>32</v>
      </c>
      <c r="G4" s="53"/>
      <c r="H4" s="57"/>
      <c r="I4" s="56"/>
      <c r="J4" s="56"/>
      <c r="K4" s="36" t="s">
        <v>65</v>
      </c>
      <c r="L4" s="83">
        <v>4</v>
      </c>
      <c r="M4" s="83"/>
      <c r="N4" s="63"/>
      <c r="O4" s="86" t="s">
        <v>238</v>
      </c>
      <c r="P4" s="88">
        <v>43843.847592592596</v>
      </c>
      <c r="Q4" s="86" t="s">
        <v>239</v>
      </c>
      <c r="R4" s="90" t="s">
        <v>241</v>
      </c>
      <c r="S4" s="86" t="s">
        <v>243</v>
      </c>
      <c r="T4" s="86"/>
      <c r="U4" s="90" t="s">
        <v>245</v>
      </c>
      <c r="V4" s="90" t="s">
        <v>245</v>
      </c>
      <c r="W4" s="88">
        <v>43843.847592592596</v>
      </c>
      <c r="X4" s="92">
        <v>43843</v>
      </c>
      <c r="Y4" s="94" t="s">
        <v>247</v>
      </c>
      <c r="Z4" s="90" t="s">
        <v>242</v>
      </c>
      <c r="AA4" s="86"/>
      <c r="AB4" s="86"/>
      <c r="AC4" s="94" t="s">
        <v>250</v>
      </c>
      <c r="AD4" s="86"/>
      <c r="AE4" s="86" t="b">
        <v>0</v>
      </c>
      <c r="AF4" s="86">
        <v>18</v>
      </c>
      <c r="AG4" s="94" t="s">
        <v>252</v>
      </c>
      <c r="AH4" s="86" t="b">
        <v>0</v>
      </c>
      <c r="AI4" s="86" t="s">
        <v>253</v>
      </c>
      <c r="AJ4" s="86"/>
      <c r="AK4" s="94" t="s">
        <v>252</v>
      </c>
      <c r="AL4" s="86" t="b">
        <v>0</v>
      </c>
      <c r="AM4" s="86">
        <v>0</v>
      </c>
      <c r="AN4" s="94" t="s">
        <v>252</v>
      </c>
      <c r="AO4" s="86" t="s">
        <v>254</v>
      </c>
      <c r="AP4" s="86" t="b">
        <v>0</v>
      </c>
      <c r="AQ4" s="94" t="s">
        <v>250</v>
      </c>
      <c r="AR4" s="86" t="s">
        <v>196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1</v>
      </c>
    </row>
    <row r="5" spans="1:57" ht="45">
      <c r="A5" s="84" t="s">
        <v>235</v>
      </c>
      <c r="B5" s="84" t="s">
        <v>237</v>
      </c>
      <c r="C5" s="53" t="s">
        <v>425</v>
      </c>
      <c r="D5" s="54">
        <v>3</v>
      </c>
      <c r="E5" s="65" t="s">
        <v>132</v>
      </c>
      <c r="F5" s="55">
        <v>32</v>
      </c>
      <c r="G5" s="53"/>
      <c r="H5" s="57"/>
      <c r="I5" s="56"/>
      <c r="J5" s="56"/>
      <c r="K5" s="36" t="s">
        <v>65</v>
      </c>
      <c r="L5" s="83">
        <v>5</v>
      </c>
      <c r="M5" s="83"/>
      <c r="N5" s="63"/>
      <c r="O5" s="86" t="s">
        <v>238</v>
      </c>
      <c r="P5" s="88">
        <v>43843.8534375</v>
      </c>
      <c r="Q5" s="86" t="s">
        <v>240</v>
      </c>
      <c r="R5" s="90" t="s">
        <v>242</v>
      </c>
      <c r="S5" s="86" t="s">
        <v>244</v>
      </c>
      <c r="T5" s="86"/>
      <c r="U5" s="86"/>
      <c r="V5" s="90" t="s">
        <v>246</v>
      </c>
      <c r="W5" s="88">
        <v>43843.8534375</v>
      </c>
      <c r="X5" s="92">
        <v>43843</v>
      </c>
      <c r="Y5" s="94" t="s">
        <v>248</v>
      </c>
      <c r="Z5" s="90" t="s">
        <v>249</v>
      </c>
      <c r="AA5" s="86"/>
      <c r="AB5" s="86"/>
      <c r="AC5" s="94" t="s">
        <v>251</v>
      </c>
      <c r="AD5" s="86"/>
      <c r="AE5" s="86" t="b">
        <v>0</v>
      </c>
      <c r="AF5" s="86">
        <v>0</v>
      </c>
      <c r="AG5" s="94" t="s">
        <v>252</v>
      </c>
      <c r="AH5" s="86" t="b">
        <v>1</v>
      </c>
      <c r="AI5" s="86" t="s">
        <v>253</v>
      </c>
      <c r="AJ5" s="86"/>
      <c r="AK5" s="94" t="s">
        <v>250</v>
      </c>
      <c r="AL5" s="86" t="b">
        <v>0</v>
      </c>
      <c r="AM5" s="86">
        <v>0</v>
      </c>
      <c r="AN5" s="94" t="s">
        <v>252</v>
      </c>
      <c r="AO5" s="86" t="s">
        <v>254</v>
      </c>
      <c r="AP5" s="86" t="b">
        <v>0</v>
      </c>
      <c r="AQ5" s="94" t="s">
        <v>251</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3" r:id="rId1" display="https://www.sc.edu/study/colleges_schools/cic/journalism_and_mass_communications/news/2020/cnr_capturing_the_weight_of_the_profession.php"/>
    <hyperlink ref="R4" r:id="rId2" display="https://www.sc.edu/study/colleges_schools/cic/journalism_and_mass_communications/news/2020/cnr_capturing_the_weight_of_the_profession.php"/>
    <hyperlink ref="R5" r:id="rId3" display="https://twitter.com/carolynclick1/status/1216817323731869696"/>
    <hyperlink ref="U3" r:id="rId4" display="https://pbs.twimg.com/media/EOMA5X2VAAAWPQ_.jpg"/>
    <hyperlink ref="U4" r:id="rId5" display="https://pbs.twimg.com/media/EOMA5X2VAAAWPQ_.jpg"/>
    <hyperlink ref="V3" r:id="rId6" display="https://pbs.twimg.com/media/EOMA5X2VAAAWPQ_.jpg"/>
    <hyperlink ref="V4" r:id="rId7" display="https://pbs.twimg.com/media/EOMA5X2VAAAWPQ_.jpg"/>
    <hyperlink ref="V5" r:id="rId8" display="http://pbs.twimg.com/profile_images/1141475770042335233/ODJz1u1l_normal.jpg"/>
    <hyperlink ref="Z3" r:id="rId9" display="https://twitter.com/carolynclick1/status/1216817323731869696"/>
    <hyperlink ref="Z4" r:id="rId10" display="https://twitter.com/carolynclick1/status/1216817323731869696"/>
    <hyperlink ref="Z5" r:id="rId11" display="https://twitter.com/lexi_torrence/status/1216819443042570242"/>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364</v>
      </c>
      <c r="B1" s="13" t="s">
        <v>34</v>
      </c>
    </row>
    <row r="2" spans="1:2" ht="15">
      <c r="A2" s="127" t="s">
        <v>237</v>
      </c>
      <c r="B2" s="85">
        <v>4</v>
      </c>
    </row>
    <row r="3" spans="1:2" ht="15">
      <c r="A3" s="127" t="s">
        <v>234</v>
      </c>
      <c r="B3" s="85">
        <v>4</v>
      </c>
    </row>
    <row r="4" spans="1:2" ht="15">
      <c r="A4" s="127" t="s">
        <v>235</v>
      </c>
      <c r="B4" s="85">
        <v>0</v>
      </c>
    </row>
    <row r="5" spans="1:2" ht="15">
      <c r="A5" s="127" t="s">
        <v>236</v>
      </c>
      <c r="B5" s="85">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365</v>
      </c>
      <c r="B1" s="13" t="s">
        <v>366</v>
      </c>
      <c r="C1" s="13" t="s">
        <v>367</v>
      </c>
      <c r="D1" s="13" t="s">
        <v>369</v>
      </c>
      <c r="E1" s="13" t="s">
        <v>368</v>
      </c>
      <c r="F1" s="13" t="s">
        <v>370</v>
      </c>
    </row>
    <row r="2" spans="1:6" ht="15">
      <c r="A2" s="89" t="s">
        <v>242</v>
      </c>
      <c r="B2" s="85">
        <v>1</v>
      </c>
      <c r="C2" s="89" t="s">
        <v>242</v>
      </c>
      <c r="D2" s="85">
        <v>1</v>
      </c>
      <c r="E2" s="89" t="s">
        <v>241</v>
      </c>
      <c r="F2" s="85">
        <v>1</v>
      </c>
    </row>
    <row r="3" spans="1:6" ht="15">
      <c r="A3" s="89" t="s">
        <v>241</v>
      </c>
      <c r="B3" s="85">
        <v>1</v>
      </c>
      <c r="C3" s="85"/>
      <c r="D3" s="85"/>
      <c r="E3" s="85"/>
      <c r="F3" s="85"/>
    </row>
    <row r="6" spans="1:6" ht="15" customHeight="1">
      <c r="A6" s="13" t="s">
        <v>372</v>
      </c>
      <c r="B6" s="13" t="s">
        <v>366</v>
      </c>
      <c r="C6" s="13" t="s">
        <v>373</v>
      </c>
      <c r="D6" s="13" t="s">
        <v>369</v>
      </c>
      <c r="E6" s="13" t="s">
        <v>374</v>
      </c>
      <c r="F6" s="13" t="s">
        <v>370</v>
      </c>
    </row>
    <row r="7" spans="1:6" ht="15">
      <c r="A7" s="85" t="s">
        <v>244</v>
      </c>
      <c r="B7" s="85">
        <v>1</v>
      </c>
      <c r="C7" s="85" t="s">
        <v>244</v>
      </c>
      <c r="D7" s="85">
        <v>1</v>
      </c>
      <c r="E7" s="85" t="s">
        <v>243</v>
      </c>
      <c r="F7" s="85">
        <v>1</v>
      </c>
    </row>
    <row r="8" spans="1:6" ht="15">
      <c r="A8" s="85" t="s">
        <v>243</v>
      </c>
      <c r="B8" s="85">
        <v>1</v>
      </c>
      <c r="C8" s="85"/>
      <c r="D8" s="85"/>
      <c r="E8" s="85"/>
      <c r="F8" s="85"/>
    </row>
    <row r="11" spans="1:6" ht="15" customHeight="1">
      <c r="A11" s="85" t="s">
        <v>376</v>
      </c>
      <c r="B11" s="85" t="s">
        <v>366</v>
      </c>
      <c r="C11" s="85" t="s">
        <v>377</v>
      </c>
      <c r="D11" s="85" t="s">
        <v>369</v>
      </c>
      <c r="E11" s="85" t="s">
        <v>378</v>
      </c>
      <c r="F11" s="85" t="s">
        <v>370</v>
      </c>
    </row>
    <row r="12" spans="1:6" ht="15">
      <c r="A12" s="85"/>
      <c r="B12" s="85"/>
      <c r="C12" s="85"/>
      <c r="D12" s="85"/>
      <c r="E12" s="85"/>
      <c r="F12" s="85"/>
    </row>
    <row r="14" spans="1:6" ht="15" customHeight="1">
      <c r="A14" s="13" t="s">
        <v>380</v>
      </c>
      <c r="B14" s="13" t="s">
        <v>366</v>
      </c>
      <c r="C14" s="85" t="s">
        <v>388</v>
      </c>
      <c r="D14" s="85" t="s">
        <v>369</v>
      </c>
      <c r="E14" s="85" t="s">
        <v>389</v>
      </c>
      <c r="F14" s="85" t="s">
        <v>370</v>
      </c>
    </row>
    <row r="15" spans="1:6" ht="15">
      <c r="A15" s="93" t="s">
        <v>381</v>
      </c>
      <c r="B15" s="93">
        <v>1</v>
      </c>
      <c r="C15" s="93"/>
      <c r="D15" s="93"/>
      <c r="E15" s="93"/>
      <c r="F15" s="93"/>
    </row>
    <row r="16" spans="1:6" ht="15">
      <c r="A16" s="93" t="s">
        <v>382</v>
      </c>
      <c r="B16" s="93">
        <v>0</v>
      </c>
      <c r="C16" s="93"/>
      <c r="D16" s="93"/>
      <c r="E16" s="93"/>
      <c r="F16" s="93"/>
    </row>
    <row r="17" spans="1:6" ht="15">
      <c r="A17" s="93" t="s">
        <v>383</v>
      </c>
      <c r="B17" s="93">
        <v>0</v>
      </c>
      <c r="C17" s="93"/>
      <c r="D17" s="93"/>
      <c r="E17" s="93"/>
      <c r="F17" s="93"/>
    </row>
    <row r="18" spans="1:6" ht="15">
      <c r="A18" s="93" t="s">
        <v>384</v>
      </c>
      <c r="B18" s="93">
        <v>22</v>
      </c>
      <c r="C18" s="93"/>
      <c r="D18" s="93"/>
      <c r="E18" s="93"/>
      <c r="F18" s="93"/>
    </row>
    <row r="19" spans="1:6" ht="15">
      <c r="A19" s="93" t="s">
        <v>385</v>
      </c>
      <c r="B19" s="93">
        <v>23</v>
      </c>
      <c r="C19" s="93"/>
      <c r="D19" s="93"/>
      <c r="E19" s="93"/>
      <c r="F19" s="93"/>
    </row>
    <row r="20" spans="1:6" ht="15">
      <c r="A20" s="93" t="s">
        <v>386</v>
      </c>
      <c r="B20" s="93">
        <v>2</v>
      </c>
      <c r="C20" s="93"/>
      <c r="D20" s="93"/>
      <c r="E20" s="93"/>
      <c r="F20" s="93"/>
    </row>
    <row r="21" spans="1:6" ht="15">
      <c r="A21" s="93" t="s">
        <v>387</v>
      </c>
      <c r="B21" s="93">
        <v>2</v>
      </c>
      <c r="C21" s="93"/>
      <c r="D21" s="93"/>
      <c r="E21" s="93"/>
      <c r="F21" s="93"/>
    </row>
    <row r="22" spans="1:6" ht="15">
      <c r="A22" s="93" t="s">
        <v>237</v>
      </c>
      <c r="B22" s="93">
        <v>2</v>
      </c>
      <c r="C22" s="93"/>
      <c r="D22" s="93"/>
      <c r="E22" s="93"/>
      <c r="F22" s="93"/>
    </row>
    <row r="25" spans="1:6" ht="15" customHeight="1">
      <c r="A25" s="13" t="s">
        <v>391</v>
      </c>
      <c r="B25" s="13" t="s">
        <v>366</v>
      </c>
      <c r="C25" s="85" t="s">
        <v>393</v>
      </c>
      <c r="D25" s="85" t="s">
        <v>369</v>
      </c>
      <c r="E25" s="85" t="s">
        <v>394</v>
      </c>
      <c r="F25" s="85" t="s">
        <v>370</v>
      </c>
    </row>
    <row r="26" spans="1:6" ht="15">
      <c r="A26" s="93" t="s">
        <v>392</v>
      </c>
      <c r="B26" s="93">
        <v>2</v>
      </c>
      <c r="C26" s="93"/>
      <c r="D26" s="93"/>
      <c r="E26" s="93"/>
      <c r="F26" s="93"/>
    </row>
    <row r="29" spans="1:6" ht="15" customHeight="1">
      <c r="A29" s="85" t="s">
        <v>396</v>
      </c>
      <c r="B29" s="85" t="s">
        <v>366</v>
      </c>
      <c r="C29" s="85" t="s">
        <v>398</v>
      </c>
      <c r="D29" s="85" t="s">
        <v>369</v>
      </c>
      <c r="E29" s="85" t="s">
        <v>399</v>
      </c>
      <c r="F29" s="85" t="s">
        <v>370</v>
      </c>
    </row>
    <row r="30" spans="1:6" ht="15">
      <c r="A30" s="85"/>
      <c r="B30" s="85"/>
      <c r="C30" s="85"/>
      <c r="D30" s="85"/>
      <c r="E30" s="85"/>
      <c r="F30" s="85"/>
    </row>
    <row r="32" spans="1:6" ht="15" customHeight="1">
      <c r="A32" s="13" t="s">
        <v>397</v>
      </c>
      <c r="B32" s="13" t="s">
        <v>366</v>
      </c>
      <c r="C32" s="13" t="s">
        <v>400</v>
      </c>
      <c r="D32" s="13" t="s">
        <v>369</v>
      </c>
      <c r="E32" s="13" t="s">
        <v>401</v>
      </c>
      <c r="F32" s="13" t="s">
        <v>370</v>
      </c>
    </row>
    <row r="33" spans="1:6" ht="15">
      <c r="A33" s="85" t="s">
        <v>237</v>
      </c>
      <c r="B33" s="85">
        <v>2</v>
      </c>
      <c r="C33" s="85" t="s">
        <v>237</v>
      </c>
      <c r="D33" s="85">
        <v>1</v>
      </c>
      <c r="E33" s="85" t="s">
        <v>237</v>
      </c>
      <c r="F33" s="85">
        <v>1</v>
      </c>
    </row>
    <row r="34" spans="1:6" ht="15">
      <c r="A34" s="85" t="s">
        <v>236</v>
      </c>
      <c r="B34" s="85">
        <v>1</v>
      </c>
      <c r="C34" s="85"/>
      <c r="D34" s="85"/>
      <c r="E34" s="85" t="s">
        <v>236</v>
      </c>
      <c r="F34" s="85">
        <v>1</v>
      </c>
    </row>
    <row r="37" spans="1:6" ht="15" customHeight="1">
      <c r="A37" s="13" t="s">
        <v>405</v>
      </c>
      <c r="B37" s="13" t="s">
        <v>366</v>
      </c>
      <c r="C37" s="13" t="s">
        <v>406</v>
      </c>
      <c r="D37" s="13" t="s">
        <v>369</v>
      </c>
      <c r="E37" s="13" t="s">
        <v>407</v>
      </c>
      <c r="F37" s="13" t="s">
        <v>370</v>
      </c>
    </row>
    <row r="38" spans="1:6" ht="15">
      <c r="A38" s="127" t="s">
        <v>237</v>
      </c>
      <c r="B38" s="85">
        <v>3944</v>
      </c>
      <c r="C38" s="127" t="s">
        <v>237</v>
      </c>
      <c r="D38" s="85">
        <v>3944</v>
      </c>
      <c r="E38" s="127" t="s">
        <v>236</v>
      </c>
      <c r="F38" s="85">
        <v>3082</v>
      </c>
    </row>
    <row r="39" spans="1:6" ht="15">
      <c r="A39" s="127" t="s">
        <v>236</v>
      </c>
      <c r="B39" s="85">
        <v>3082</v>
      </c>
      <c r="C39" s="127" t="s">
        <v>235</v>
      </c>
      <c r="D39" s="85">
        <v>2786</v>
      </c>
      <c r="E39" s="127" t="s">
        <v>234</v>
      </c>
      <c r="F39" s="85">
        <v>224</v>
      </c>
    </row>
    <row r="40" spans="1:6" ht="15">
      <c r="A40" s="127" t="s">
        <v>235</v>
      </c>
      <c r="B40" s="85">
        <v>2786</v>
      </c>
      <c r="C40" s="127"/>
      <c r="D40" s="85"/>
      <c r="E40" s="127"/>
      <c r="F40" s="85"/>
    </row>
    <row r="41" spans="1:6" ht="15">
      <c r="A41" s="127" t="s">
        <v>234</v>
      </c>
      <c r="B41" s="85">
        <v>224</v>
      </c>
      <c r="C41" s="127"/>
      <c r="D41" s="85"/>
      <c r="E41" s="127"/>
      <c r="F41" s="85"/>
    </row>
  </sheetData>
  <hyperlinks>
    <hyperlink ref="A2" r:id="rId1" display="https://twitter.com/carolynclick1/status/1216817323731869696"/>
    <hyperlink ref="A3" r:id="rId2" display="https://www.sc.edu/study/colleges_schools/cic/journalism_and_mass_communications/news/2020/cnr_capturing_the_weight_of_the_profession.php"/>
    <hyperlink ref="C2" r:id="rId3" display="https://twitter.com/carolynclick1/status/1216817323731869696"/>
    <hyperlink ref="E2" r:id="rId4" display="https://www.sc.edu/study/colleges_schools/cic/journalism_and_mass_communications/news/2020/cnr_capturing_the_weight_of_the_profession.php"/>
  </hyperlinks>
  <printOptions/>
  <pageMargins left="0.7" right="0.7" top="0.75" bottom="0.75" header="0.3" footer="0.3"/>
  <pageSetup orientation="portrait" paperSize="9"/>
  <tableParts>
    <tablePart r:id="rId11"/>
    <tablePart r:id="rId7"/>
    <tablePart r:id="rId9"/>
    <tablePart r:id="rId12"/>
    <tablePart r:id="rId8"/>
    <tablePart r:id="rId10"/>
    <tablePart r:id="rId6"/>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4" width="15.7109375" style="0" bestFit="1" customWidth="1"/>
    <col min="55" max="55" width="17.28125" style="0" bestFit="1" customWidth="1"/>
    <col min="56" max="56" width="19.2812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214</v>
      </c>
      <c r="AT2" s="13" t="s">
        <v>270</v>
      </c>
      <c r="AU2" s="13" t="s">
        <v>271</v>
      </c>
      <c r="AV2" s="13" t="s">
        <v>272</v>
      </c>
      <c r="AW2" s="13" t="s">
        <v>273</v>
      </c>
      <c r="AX2" s="13" t="s">
        <v>274</v>
      </c>
      <c r="AY2" s="13" t="s">
        <v>275</v>
      </c>
      <c r="AZ2" s="13" t="s">
        <v>329</v>
      </c>
      <c r="BA2" s="133" t="s">
        <v>411</v>
      </c>
      <c r="BB2" s="133" t="s">
        <v>412</v>
      </c>
      <c r="BC2" s="133" t="s">
        <v>413</v>
      </c>
      <c r="BD2" s="133" t="s">
        <v>414</v>
      </c>
      <c r="BE2" s="133" t="s">
        <v>415</v>
      </c>
      <c r="BF2" s="133" t="s">
        <v>416</v>
      </c>
      <c r="BG2" s="133" t="s">
        <v>417</v>
      </c>
      <c r="BH2" s="133" t="s">
        <v>420</v>
      </c>
      <c r="BI2" s="133" t="s">
        <v>421</v>
      </c>
      <c r="BJ2" s="133" t="s">
        <v>424</v>
      </c>
      <c r="BK2" s="3"/>
      <c r="BL2" s="3"/>
    </row>
    <row r="3" spans="1:64" ht="15" customHeight="1">
      <c r="A3" s="50" t="s">
        <v>234</v>
      </c>
      <c r="B3" s="53"/>
      <c r="C3" s="53" t="s">
        <v>64</v>
      </c>
      <c r="D3" s="54">
        <v>70</v>
      </c>
      <c r="E3" s="55"/>
      <c r="F3" s="114" t="s">
        <v>295</v>
      </c>
      <c r="G3" s="53"/>
      <c r="H3" s="57" t="s">
        <v>234</v>
      </c>
      <c r="I3" s="56"/>
      <c r="J3" s="56" t="s">
        <v>159</v>
      </c>
      <c r="K3" s="116" t="s">
        <v>303</v>
      </c>
      <c r="L3" s="59">
        <v>1</v>
      </c>
      <c r="M3" s="60">
        <v>2514.384033203125</v>
      </c>
      <c r="N3" s="60">
        <v>7446.8994140625</v>
      </c>
      <c r="O3" s="58"/>
      <c r="P3" s="61"/>
      <c r="Q3" s="61"/>
      <c r="R3" s="51"/>
      <c r="S3" s="51">
        <v>0</v>
      </c>
      <c r="T3" s="51">
        <v>2</v>
      </c>
      <c r="U3" s="52">
        <v>4</v>
      </c>
      <c r="V3" s="52">
        <v>0.25</v>
      </c>
      <c r="W3" s="52">
        <v>0.309017</v>
      </c>
      <c r="X3" s="52">
        <v>1.298064</v>
      </c>
      <c r="Y3" s="52">
        <v>0</v>
      </c>
      <c r="Z3" s="52">
        <v>0</v>
      </c>
      <c r="AA3" s="62">
        <v>3</v>
      </c>
      <c r="AB3" s="62"/>
      <c r="AC3" s="63"/>
      <c r="AD3" s="85" t="s">
        <v>276</v>
      </c>
      <c r="AE3" s="85">
        <v>242</v>
      </c>
      <c r="AF3" s="85">
        <v>380</v>
      </c>
      <c r="AG3" s="85">
        <v>224</v>
      </c>
      <c r="AH3" s="85">
        <v>220</v>
      </c>
      <c r="AI3" s="85"/>
      <c r="AJ3" s="85" t="s">
        <v>280</v>
      </c>
      <c r="AK3" s="85" t="s">
        <v>284</v>
      </c>
      <c r="AL3" s="85"/>
      <c r="AM3" s="85"/>
      <c r="AN3" s="87">
        <v>41073.02431712963</v>
      </c>
      <c r="AO3" s="85"/>
      <c r="AP3" s="85" t="b">
        <v>1</v>
      </c>
      <c r="AQ3" s="85" t="b">
        <v>0</v>
      </c>
      <c r="AR3" s="85" t="b">
        <v>0</v>
      </c>
      <c r="AS3" s="85"/>
      <c r="AT3" s="85">
        <v>11</v>
      </c>
      <c r="AU3" s="89" t="s">
        <v>294</v>
      </c>
      <c r="AV3" s="85" t="b">
        <v>0</v>
      </c>
      <c r="AW3" s="85" t="s">
        <v>298</v>
      </c>
      <c r="AX3" s="89" t="s">
        <v>299</v>
      </c>
      <c r="AY3" s="85" t="s">
        <v>66</v>
      </c>
      <c r="AZ3" s="85" t="str">
        <f>REPLACE(INDEX(GroupVertices[Group],MATCH(Vertices[[#This Row],[Vertex]],GroupVertices[Vertex],0)),1,1,"")</f>
        <v>2</v>
      </c>
      <c r="BA3" s="51" t="s">
        <v>241</v>
      </c>
      <c r="BB3" s="51" t="s">
        <v>241</v>
      </c>
      <c r="BC3" s="51" t="s">
        <v>243</v>
      </c>
      <c r="BD3" s="51" t="s">
        <v>243</v>
      </c>
      <c r="BE3" s="51"/>
      <c r="BF3" s="51"/>
      <c r="BG3" s="134" t="s">
        <v>418</v>
      </c>
      <c r="BH3" s="134" t="s">
        <v>418</v>
      </c>
      <c r="BI3" s="134" t="s">
        <v>422</v>
      </c>
      <c r="BJ3" s="134" t="s">
        <v>422</v>
      </c>
      <c r="BK3" s="3"/>
      <c r="BL3" s="3"/>
    </row>
    <row r="4" spans="1:67" ht="15">
      <c r="A4" s="14" t="s">
        <v>236</v>
      </c>
      <c r="B4" s="15"/>
      <c r="C4" s="15" t="s">
        <v>64</v>
      </c>
      <c r="D4" s="95">
        <v>1000</v>
      </c>
      <c r="E4" s="81"/>
      <c r="F4" s="114" t="s">
        <v>296</v>
      </c>
      <c r="G4" s="15"/>
      <c r="H4" s="16" t="s">
        <v>236</v>
      </c>
      <c r="I4" s="66"/>
      <c r="J4" s="66" t="s">
        <v>159</v>
      </c>
      <c r="K4" s="116" t="s">
        <v>304</v>
      </c>
      <c r="L4" s="96">
        <v>5000</v>
      </c>
      <c r="M4" s="97">
        <v>2514.384033203125</v>
      </c>
      <c r="N4" s="97">
        <v>2552.100830078125</v>
      </c>
      <c r="O4" s="77"/>
      <c r="P4" s="98"/>
      <c r="Q4" s="98"/>
      <c r="R4" s="99"/>
      <c r="S4" s="51">
        <v>1</v>
      </c>
      <c r="T4" s="51">
        <v>0</v>
      </c>
      <c r="U4" s="52">
        <v>0</v>
      </c>
      <c r="V4" s="52">
        <v>0.166667</v>
      </c>
      <c r="W4" s="52">
        <v>0.190983</v>
      </c>
      <c r="X4" s="52">
        <v>0.701664</v>
      </c>
      <c r="Y4" s="52">
        <v>0</v>
      </c>
      <c r="Z4" s="52">
        <v>0</v>
      </c>
      <c r="AA4" s="82">
        <v>4</v>
      </c>
      <c r="AB4" s="82"/>
      <c r="AC4" s="100"/>
      <c r="AD4" s="85" t="s">
        <v>277</v>
      </c>
      <c r="AE4" s="85">
        <v>1055</v>
      </c>
      <c r="AF4" s="85">
        <v>3002</v>
      </c>
      <c r="AG4" s="85">
        <v>3082</v>
      </c>
      <c r="AH4" s="85">
        <v>2773</v>
      </c>
      <c r="AI4" s="85"/>
      <c r="AJ4" s="85" t="s">
        <v>281</v>
      </c>
      <c r="AK4" s="85" t="s">
        <v>285</v>
      </c>
      <c r="AL4" s="89" t="s">
        <v>288</v>
      </c>
      <c r="AM4" s="85"/>
      <c r="AN4" s="87">
        <v>40315.686689814815</v>
      </c>
      <c r="AO4" s="89" t="s">
        <v>291</v>
      </c>
      <c r="AP4" s="85" t="b">
        <v>0</v>
      </c>
      <c r="AQ4" s="85" t="b">
        <v>0</v>
      </c>
      <c r="AR4" s="85" t="b">
        <v>1</v>
      </c>
      <c r="AS4" s="85"/>
      <c r="AT4" s="85">
        <v>61</v>
      </c>
      <c r="AU4" s="89" t="s">
        <v>294</v>
      </c>
      <c r="AV4" s="85" t="b">
        <v>0</v>
      </c>
      <c r="AW4" s="85" t="s">
        <v>298</v>
      </c>
      <c r="AX4" s="89" t="s">
        <v>300</v>
      </c>
      <c r="AY4" s="85" t="s">
        <v>65</v>
      </c>
      <c r="AZ4" s="85" t="str">
        <f>REPLACE(INDEX(GroupVertices[Group],MATCH(Vertices[[#This Row],[Vertex]],GroupVertices[Vertex],0)),1,1,"")</f>
        <v>2</v>
      </c>
      <c r="BA4" s="51"/>
      <c r="BB4" s="51"/>
      <c r="BC4" s="51"/>
      <c r="BD4" s="51"/>
      <c r="BE4" s="51"/>
      <c r="BF4" s="51"/>
      <c r="BG4" s="51"/>
      <c r="BH4" s="51"/>
      <c r="BI4" s="51"/>
      <c r="BJ4" s="51"/>
      <c r="BK4" s="2"/>
      <c r="BL4" s="3"/>
      <c r="BM4" s="3"/>
      <c r="BN4" s="3"/>
      <c r="BO4" s="3"/>
    </row>
    <row r="5" spans="1:67" ht="15">
      <c r="A5" s="14" t="s">
        <v>237</v>
      </c>
      <c r="B5" s="15"/>
      <c r="C5" s="15" t="s">
        <v>64</v>
      </c>
      <c r="D5" s="95">
        <v>1000</v>
      </c>
      <c r="E5" s="81"/>
      <c r="F5" s="114" t="s">
        <v>297</v>
      </c>
      <c r="G5" s="15"/>
      <c r="H5" s="16" t="s">
        <v>237</v>
      </c>
      <c r="I5" s="66"/>
      <c r="J5" s="66" t="s">
        <v>159</v>
      </c>
      <c r="K5" s="116" t="s">
        <v>305</v>
      </c>
      <c r="L5" s="96">
        <v>9999</v>
      </c>
      <c r="M5" s="97">
        <v>7487.27685546875</v>
      </c>
      <c r="N5" s="97">
        <v>2552.100830078125</v>
      </c>
      <c r="O5" s="77"/>
      <c r="P5" s="98"/>
      <c r="Q5" s="98"/>
      <c r="R5" s="99"/>
      <c r="S5" s="51">
        <v>2</v>
      </c>
      <c r="T5" s="51">
        <v>0</v>
      </c>
      <c r="U5" s="52">
        <v>4</v>
      </c>
      <c r="V5" s="52">
        <v>0.25</v>
      </c>
      <c r="W5" s="52">
        <v>0.309017</v>
      </c>
      <c r="X5" s="52">
        <v>1.298064</v>
      </c>
      <c r="Y5" s="52">
        <v>0</v>
      </c>
      <c r="Z5" s="52">
        <v>0</v>
      </c>
      <c r="AA5" s="82">
        <v>5</v>
      </c>
      <c r="AB5" s="82"/>
      <c r="AC5" s="100"/>
      <c r="AD5" s="85" t="s">
        <v>278</v>
      </c>
      <c r="AE5" s="85">
        <v>386</v>
      </c>
      <c r="AF5" s="85">
        <v>1396</v>
      </c>
      <c r="AG5" s="85">
        <v>3944</v>
      </c>
      <c r="AH5" s="85">
        <v>899</v>
      </c>
      <c r="AI5" s="85"/>
      <c r="AJ5" s="85" t="s">
        <v>282</v>
      </c>
      <c r="AK5" s="85" t="s">
        <v>286</v>
      </c>
      <c r="AL5" s="89" t="s">
        <v>289</v>
      </c>
      <c r="AM5" s="85"/>
      <c r="AN5" s="87">
        <v>40052.8569212963</v>
      </c>
      <c r="AO5" s="89" t="s">
        <v>292</v>
      </c>
      <c r="AP5" s="85" t="b">
        <v>0</v>
      </c>
      <c r="AQ5" s="85" t="b">
        <v>0</v>
      </c>
      <c r="AR5" s="85" t="b">
        <v>1</v>
      </c>
      <c r="AS5" s="85"/>
      <c r="AT5" s="85">
        <v>34</v>
      </c>
      <c r="AU5" s="89" t="s">
        <v>294</v>
      </c>
      <c r="AV5" s="85" t="b">
        <v>0</v>
      </c>
      <c r="AW5" s="85" t="s">
        <v>298</v>
      </c>
      <c r="AX5" s="89" t="s">
        <v>301</v>
      </c>
      <c r="AY5" s="85" t="s">
        <v>65</v>
      </c>
      <c r="AZ5" s="85" t="str">
        <f>REPLACE(INDEX(GroupVertices[Group],MATCH(Vertices[[#This Row],[Vertex]],GroupVertices[Vertex],0)),1,1,"")</f>
        <v>1</v>
      </c>
      <c r="BA5" s="51"/>
      <c r="BB5" s="51"/>
      <c r="BC5" s="51"/>
      <c r="BD5" s="51"/>
      <c r="BE5" s="51"/>
      <c r="BF5" s="51"/>
      <c r="BG5" s="51"/>
      <c r="BH5" s="51"/>
      <c r="BI5" s="51"/>
      <c r="BJ5" s="51"/>
      <c r="BK5" s="2"/>
      <c r="BL5" s="3"/>
      <c r="BM5" s="3"/>
      <c r="BN5" s="3"/>
      <c r="BO5" s="3"/>
    </row>
    <row r="6" spans="1:67" ht="15">
      <c r="A6" s="101" t="s">
        <v>235</v>
      </c>
      <c r="B6" s="102"/>
      <c r="C6" s="102" t="s">
        <v>64</v>
      </c>
      <c r="D6" s="103">
        <v>70</v>
      </c>
      <c r="E6" s="104"/>
      <c r="F6" s="115" t="s">
        <v>246</v>
      </c>
      <c r="G6" s="102"/>
      <c r="H6" s="105" t="s">
        <v>235</v>
      </c>
      <c r="I6" s="106"/>
      <c r="J6" s="106" t="s">
        <v>159</v>
      </c>
      <c r="K6" s="117" t="s">
        <v>306</v>
      </c>
      <c r="L6" s="107">
        <v>1</v>
      </c>
      <c r="M6" s="108">
        <v>7487.27685546875</v>
      </c>
      <c r="N6" s="108">
        <v>7446.8994140625</v>
      </c>
      <c r="O6" s="109"/>
      <c r="P6" s="110"/>
      <c r="Q6" s="110"/>
      <c r="R6" s="111"/>
      <c r="S6" s="51">
        <v>0</v>
      </c>
      <c r="T6" s="51">
        <v>1</v>
      </c>
      <c r="U6" s="52">
        <v>0</v>
      </c>
      <c r="V6" s="52">
        <v>0.166667</v>
      </c>
      <c r="W6" s="52">
        <v>0.190983</v>
      </c>
      <c r="X6" s="52">
        <v>0.701664</v>
      </c>
      <c r="Y6" s="52">
        <v>0</v>
      </c>
      <c r="Z6" s="52">
        <v>0</v>
      </c>
      <c r="AA6" s="112">
        <v>6</v>
      </c>
      <c r="AB6" s="112"/>
      <c r="AC6" s="113"/>
      <c r="AD6" s="85" t="s">
        <v>279</v>
      </c>
      <c r="AE6" s="85">
        <v>734</v>
      </c>
      <c r="AF6" s="85">
        <v>236</v>
      </c>
      <c r="AG6" s="85">
        <v>2786</v>
      </c>
      <c r="AH6" s="85">
        <v>14404</v>
      </c>
      <c r="AI6" s="85"/>
      <c r="AJ6" s="85" t="s">
        <v>283</v>
      </c>
      <c r="AK6" s="85" t="s">
        <v>287</v>
      </c>
      <c r="AL6" s="89" t="s">
        <v>290</v>
      </c>
      <c r="AM6" s="85"/>
      <c r="AN6" s="87">
        <v>41907.51125</v>
      </c>
      <c r="AO6" s="89" t="s">
        <v>293</v>
      </c>
      <c r="AP6" s="85" t="b">
        <v>0</v>
      </c>
      <c r="AQ6" s="85" t="b">
        <v>0</v>
      </c>
      <c r="AR6" s="85" t="b">
        <v>1</v>
      </c>
      <c r="AS6" s="85"/>
      <c r="AT6" s="85">
        <v>2</v>
      </c>
      <c r="AU6" s="89" t="s">
        <v>294</v>
      </c>
      <c r="AV6" s="85" t="b">
        <v>0</v>
      </c>
      <c r="AW6" s="85" t="s">
        <v>298</v>
      </c>
      <c r="AX6" s="89" t="s">
        <v>302</v>
      </c>
      <c r="AY6" s="85" t="s">
        <v>66</v>
      </c>
      <c r="AZ6" s="85" t="str">
        <f>REPLACE(INDEX(GroupVertices[Group],MATCH(Vertices[[#This Row],[Vertex]],GroupVertices[Vertex],0)),1,1,"")</f>
        <v>1</v>
      </c>
      <c r="BA6" s="51" t="s">
        <v>242</v>
      </c>
      <c r="BB6" s="51" t="s">
        <v>242</v>
      </c>
      <c r="BC6" s="51" t="s">
        <v>244</v>
      </c>
      <c r="BD6" s="51" t="s">
        <v>244</v>
      </c>
      <c r="BE6" s="51"/>
      <c r="BF6" s="51"/>
      <c r="BG6" s="134" t="s">
        <v>419</v>
      </c>
      <c r="BH6" s="134" t="s">
        <v>419</v>
      </c>
      <c r="BI6" s="134" t="s">
        <v>423</v>
      </c>
      <c r="BJ6" s="134" t="s">
        <v>423</v>
      </c>
      <c r="BK6" s="2"/>
      <c r="BL6" s="3"/>
      <c r="BM6" s="3"/>
      <c r="BN6" s="3"/>
      <c r="BO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s://t.co/OmohcyCRvo"/>
    <hyperlink ref="AL5" r:id="rId2" display="https://t.co/8HW8OtpxMp"/>
    <hyperlink ref="AL6" r:id="rId3" display="https://t.co/H0lKTyVhPQ"/>
    <hyperlink ref="AO4" r:id="rId4" display="https://pbs.twimg.com/profile_banners/144904961/1524836848"/>
    <hyperlink ref="AO5" r:id="rId5" display="https://pbs.twimg.com/profile_banners/69396552/1489082946"/>
    <hyperlink ref="AO6" r:id="rId6" display="https://pbs.twimg.com/profile_banners/2783665810/1573811133"/>
    <hyperlink ref="AU3" r:id="rId7" display="http://abs.twimg.com/images/themes/theme1/bg.png"/>
    <hyperlink ref="AU4" r:id="rId8" display="http://abs.twimg.com/images/themes/theme1/bg.png"/>
    <hyperlink ref="AU5" r:id="rId9" display="http://abs.twimg.com/images/themes/theme1/bg.png"/>
    <hyperlink ref="AU6" r:id="rId10" display="http://abs.twimg.com/images/themes/theme1/bg.png"/>
    <hyperlink ref="F3" r:id="rId11" display="http://pbs.twimg.com/profile_images/899374581563215877/Sw2j4VNP_normal.jpg"/>
    <hyperlink ref="F4" r:id="rId12" display="http://pbs.twimg.com/profile_images/1195426289911336960/rZrHiJiN_normal.jpg"/>
    <hyperlink ref="F5" r:id="rId13" display="http://pbs.twimg.com/profile_images/839888586619121665/7nIr8d7n_normal.jpg"/>
    <hyperlink ref="F6" r:id="rId14" display="http://pbs.twimg.com/profile_images/1141475770042335233/ODJz1u1l_normal.jpg"/>
    <hyperlink ref="AX3" r:id="rId15" display="https://twitter.com/carolynclick1"/>
    <hyperlink ref="AX4" r:id="rId16" display="https://twitter.com/uofsc_sjmc"/>
    <hyperlink ref="AX5" r:id="rId17" display="https://twitter.com/usccarolinanews"/>
    <hyperlink ref="AX6" r:id="rId18" display="https://twitter.com/lexi_torrence"/>
  </hyperlinks>
  <printOptions/>
  <pageMargins left="0.7" right="0.7" top="0.75" bottom="0.75" header="0.3" footer="0.3"/>
  <pageSetup horizontalDpi="600" verticalDpi="600" orientation="portrait" r:id="rId22"/>
  <legacyDrawing r:id="rId20"/>
  <tableParts>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371</v>
      </c>
      <c r="Z2" s="13" t="s">
        <v>375</v>
      </c>
      <c r="AA2" s="13" t="s">
        <v>379</v>
      </c>
      <c r="AB2" s="13" t="s">
        <v>390</v>
      </c>
      <c r="AC2" s="13" t="s">
        <v>395</v>
      </c>
      <c r="AD2" s="13" t="s">
        <v>402</v>
      </c>
      <c r="AE2" s="13" t="s">
        <v>403</v>
      </c>
      <c r="AF2" s="13" t="s">
        <v>408</v>
      </c>
    </row>
    <row r="3" spans="1:32" ht="15">
      <c r="A3" s="128" t="s">
        <v>325</v>
      </c>
      <c r="B3" s="129" t="s">
        <v>327</v>
      </c>
      <c r="C3" s="129" t="s">
        <v>56</v>
      </c>
      <c r="D3" s="120"/>
      <c r="E3" s="119"/>
      <c r="F3" s="121" t="s">
        <v>325</v>
      </c>
      <c r="G3" s="122"/>
      <c r="H3" s="122"/>
      <c r="I3" s="123">
        <v>3</v>
      </c>
      <c r="J3" s="124"/>
      <c r="K3" s="51">
        <v>2</v>
      </c>
      <c r="L3" s="51">
        <v>1</v>
      </c>
      <c r="M3" s="51">
        <v>0</v>
      </c>
      <c r="N3" s="51">
        <v>1</v>
      </c>
      <c r="O3" s="51">
        <v>0</v>
      </c>
      <c r="P3" s="52">
        <v>0</v>
      </c>
      <c r="Q3" s="52">
        <v>0</v>
      </c>
      <c r="R3" s="51">
        <v>1</v>
      </c>
      <c r="S3" s="51">
        <v>0</v>
      </c>
      <c r="T3" s="51">
        <v>2</v>
      </c>
      <c r="U3" s="51">
        <v>1</v>
      </c>
      <c r="V3" s="51">
        <v>1</v>
      </c>
      <c r="W3" s="52">
        <v>0.5</v>
      </c>
      <c r="X3" s="52">
        <v>0.5</v>
      </c>
      <c r="Y3" s="85" t="s">
        <v>242</v>
      </c>
      <c r="Z3" s="85" t="s">
        <v>244</v>
      </c>
      <c r="AA3" s="85"/>
      <c r="AB3" s="93" t="s">
        <v>252</v>
      </c>
      <c r="AC3" s="93" t="s">
        <v>252</v>
      </c>
      <c r="AD3" s="93"/>
      <c r="AE3" s="93" t="s">
        <v>237</v>
      </c>
      <c r="AF3" s="93" t="s">
        <v>409</v>
      </c>
    </row>
    <row r="4" spans="1:32" ht="15">
      <c r="A4" s="128" t="s">
        <v>326</v>
      </c>
      <c r="B4" s="129" t="s">
        <v>328</v>
      </c>
      <c r="C4" s="129" t="s">
        <v>56</v>
      </c>
      <c r="D4" s="125"/>
      <c r="E4" s="102"/>
      <c r="F4" s="105" t="s">
        <v>326</v>
      </c>
      <c r="G4" s="109"/>
      <c r="H4" s="109"/>
      <c r="I4" s="126">
        <v>4</v>
      </c>
      <c r="J4" s="112"/>
      <c r="K4" s="51">
        <v>2</v>
      </c>
      <c r="L4" s="51">
        <v>1</v>
      </c>
      <c r="M4" s="51">
        <v>0</v>
      </c>
      <c r="N4" s="51">
        <v>1</v>
      </c>
      <c r="O4" s="51">
        <v>0</v>
      </c>
      <c r="P4" s="52">
        <v>0</v>
      </c>
      <c r="Q4" s="52">
        <v>0</v>
      </c>
      <c r="R4" s="51">
        <v>1</v>
      </c>
      <c r="S4" s="51">
        <v>0</v>
      </c>
      <c r="T4" s="51">
        <v>2</v>
      </c>
      <c r="U4" s="51">
        <v>1</v>
      </c>
      <c r="V4" s="51">
        <v>1</v>
      </c>
      <c r="W4" s="52">
        <v>0.5</v>
      </c>
      <c r="X4" s="52">
        <v>0.5</v>
      </c>
      <c r="Y4" s="85" t="s">
        <v>241</v>
      </c>
      <c r="Z4" s="85" t="s">
        <v>243</v>
      </c>
      <c r="AA4" s="85"/>
      <c r="AB4" s="93" t="s">
        <v>252</v>
      </c>
      <c r="AC4" s="93" t="s">
        <v>252</v>
      </c>
      <c r="AD4" s="93"/>
      <c r="AE4" s="93" t="s">
        <v>404</v>
      </c>
      <c r="AF4" s="93" t="s">
        <v>410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325</v>
      </c>
      <c r="B2" s="93" t="s">
        <v>235</v>
      </c>
      <c r="C2" s="85">
        <f>VLOOKUP(GroupVertices[[#This Row],[Vertex]],Vertices[],MATCH("ID",Vertices[[#Headers],[Vertex]:[Top Word Pairs in Tweet by Salience]],0),FALSE)</f>
        <v>6</v>
      </c>
    </row>
    <row r="3" spans="1:3" ht="15">
      <c r="A3" s="85" t="s">
        <v>325</v>
      </c>
      <c r="B3" s="93" t="s">
        <v>237</v>
      </c>
      <c r="C3" s="85">
        <f>VLOOKUP(GroupVertices[[#This Row],[Vertex]],Vertices[],MATCH("ID",Vertices[[#Headers],[Vertex]:[Top Word Pairs in Tweet by Salience]],0),FALSE)</f>
        <v>5</v>
      </c>
    </row>
    <row r="4" spans="1:3" ht="15">
      <c r="A4" s="85" t="s">
        <v>326</v>
      </c>
      <c r="B4" s="93" t="s">
        <v>234</v>
      </c>
      <c r="C4" s="85">
        <f>VLOOKUP(GroupVertices[[#This Row],[Vertex]],Vertices[],MATCH("ID",Vertices[[#Headers],[Vertex]:[Top Word Pairs in Tweet by Salience]],0),FALSE)</f>
        <v>3</v>
      </c>
    </row>
    <row r="5" spans="1:3" ht="15">
      <c r="A5" s="85" t="s">
        <v>326</v>
      </c>
      <c r="B5" s="93" t="s">
        <v>236</v>
      </c>
      <c r="C5"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335</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0.166667</v>
      </c>
      <c r="M2" s="40">
        <f>COUNTIF(Vertices[Closeness Centrality],"&gt;= "&amp;L2)-COUNTIF(Vertices[Closeness Centrality],"&gt;="&amp;L3)</f>
        <v>2</v>
      </c>
      <c r="N2" s="39">
        <f>MIN(Vertices[Eigenvector Centrality])</f>
        <v>0.190983</v>
      </c>
      <c r="O2" s="40">
        <f>COUNTIF(Vertices[Eigenvector Centrality],"&gt;= "&amp;N2)-COUNTIF(Vertices[Eigenvector Centrality],"&gt;="&amp;N3)</f>
        <v>2</v>
      </c>
      <c r="P2" s="39">
        <f>MIN(Vertices[PageRank])</f>
        <v>0.701664</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0.16840310416666668</v>
      </c>
      <c r="M3" s="42">
        <f>COUNTIF(Vertices[Closeness Centrality],"&gt;= "&amp;L3)-COUNTIF(Vertices[Closeness Centrality],"&gt;="&amp;L4)</f>
        <v>0</v>
      </c>
      <c r="N3" s="41">
        <f aca="true" t="shared" si="6" ref="N3:N26">N2+($N$50-$N$2)/BinDivisor</f>
        <v>0.19344204166666668</v>
      </c>
      <c r="O3" s="42">
        <f>COUNTIF(Vertices[Eigenvector Centrality],"&gt;= "&amp;N3)-COUNTIF(Vertices[Eigenvector Centrality],"&gt;="&amp;N4)</f>
        <v>0</v>
      </c>
      <c r="P3" s="41">
        <f aca="true" t="shared" si="7" ref="P3:P26">P2+($P$50-$P$2)/BinDivisor</f>
        <v>0.714089</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0.16666666666666666</v>
      </c>
      <c r="K4" s="40">
        <f>COUNTIF(Vertices[Betweenness Centrality],"&gt;= "&amp;J4)-COUNTIF(Vertices[Betweenness Centrality],"&gt;="&amp;J5)</f>
        <v>0</v>
      </c>
      <c r="L4" s="39">
        <f t="shared" si="5"/>
        <v>0.17013920833333335</v>
      </c>
      <c r="M4" s="40">
        <f>COUNTIF(Vertices[Closeness Centrality],"&gt;= "&amp;L4)-COUNTIF(Vertices[Closeness Centrality],"&gt;="&amp;L5)</f>
        <v>0</v>
      </c>
      <c r="N4" s="39">
        <f t="shared" si="6"/>
        <v>0.19590108333333334</v>
      </c>
      <c r="O4" s="40">
        <f>COUNTIF(Vertices[Eigenvector Centrality],"&gt;= "&amp;N4)-COUNTIF(Vertices[Eigenvector Centrality],"&gt;="&amp;N5)</f>
        <v>0</v>
      </c>
      <c r="P4" s="39">
        <f t="shared" si="7"/>
        <v>0.726514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0.25</v>
      </c>
      <c r="K5" s="42">
        <f>COUNTIF(Vertices[Betweenness Centrality],"&gt;= "&amp;J5)-COUNTIF(Vertices[Betweenness Centrality],"&gt;="&amp;J6)</f>
        <v>0</v>
      </c>
      <c r="L5" s="41">
        <f t="shared" si="5"/>
        <v>0.17187531250000002</v>
      </c>
      <c r="M5" s="42">
        <f>COUNTIF(Vertices[Closeness Centrality],"&gt;= "&amp;L5)-COUNTIF(Vertices[Closeness Centrality],"&gt;="&amp;L6)</f>
        <v>0</v>
      </c>
      <c r="N5" s="41">
        <f t="shared" si="6"/>
        <v>0.198360125</v>
      </c>
      <c r="O5" s="42">
        <f>COUNTIF(Vertices[Eigenvector Centrality],"&gt;= "&amp;N5)-COUNTIF(Vertices[Eigenvector Centrality],"&gt;="&amp;N6)</f>
        <v>0</v>
      </c>
      <c r="P5" s="41">
        <f t="shared" si="7"/>
        <v>0.738939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0.3333333333333333</v>
      </c>
      <c r="K6" s="40">
        <f>COUNTIF(Vertices[Betweenness Centrality],"&gt;= "&amp;J6)-COUNTIF(Vertices[Betweenness Centrality],"&gt;="&amp;J7)</f>
        <v>0</v>
      </c>
      <c r="L6" s="39">
        <f t="shared" si="5"/>
        <v>0.17361141666666668</v>
      </c>
      <c r="M6" s="40">
        <f>COUNTIF(Vertices[Closeness Centrality],"&gt;= "&amp;L6)-COUNTIF(Vertices[Closeness Centrality],"&gt;="&amp;L7)</f>
        <v>0</v>
      </c>
      <c r="N6" s="39">
        <f t="shared" si="6"/>
        <v>0.20081916666666666</v>
      </c>
      <c r="O6" s="40">
        <f>COUNTIF(Vertices[Eigenvector Centrality],"&gt;= "&amp;N6)-COUNTIF(Vertices[Eigenvector Centrality],"&gt;="&amp;N7)</f>
        <v>0</v>
      </c>
      <c r="P6" s="39">
        <f t="shared" si="7"/>
        <v>0.751364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0.41666666666666663</v>
      </c>
      <c r="K7" s="42">
        <f>COUNTIF(Vertices[Betweenness Centrality],"&gt;= "&amp;J7)-COUNTIF(Vertices[Betweenness Centrality],"&gt;="&amp;J8)</f>
        <v>0</v>
      </c>
      <c r="L7" s="41">
        <f t="shared" si="5"/>
        <v>0.17534752083333335</v>
      </c>
      <c r="M7" s="42">
        <f>COUNTIF(Vertices[Closeness Centrality],"&gt;= "&amp;L7)-COUNTIF(Vertices[Closeness Centrality],"&gt;="&amp;L8)</f>
        <v>0</v>
      </c>
      <c r="N7" s="41">
        <f t="shared" si="6"/>
        <v>0.20327820833333332</v>
      </c>
      <c r="O7" s="42">
        <f>COUNTIF(Vertices[Eigenvector Centrality],"&gt;= "&amp;N7)-COUNTIF(Vertices[Eigenvector Centrality],"&gt;="&amp;N8)</f>
        <v>0</v>
      </c>
      <c r="P7" s="41">
        <f t="shared" si="7"/>
        <v>0.763789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0.49999999999999994</v>
      </c>
      <c r="K8" s="40">
        <f>COUNTIF(Vertices[Betweenness Centrality],"&gt;= "&amp;J8)-COUNTIF(Vertices[Betweenness Centrality],"&gt;="&amp;J9)</f>
        <v>0</v>
      </c>
      <c r="L8" s="39">
        <f t="shared" si="5"/>
        <v>0.17708362500000002</v>
      </c>
      <c r="M8" s="40">
        <f>COUNTIF(Vertices[Closeness Centrality],"&gt;= "&amp;L8)-COUNTIF(Vertices[Closeness Centrality],"&gt;="&amp;L9)</f>
        <v>0</v>
      </c>
      <c r="N8" s="39">
        <f t="shared" si="6"/>
        <v>0.20573724999999998</v>
      </c>
      <c r="O8" s="40">
        <f>COUNTIF(Vertices[Eigenvector Centrality],"&gt;= "&amp;N8)-COUNTIF(Vertices[Eigenvector Centrality],"&gt;="&amp;N9)</f>
        <v>0</v>
      </c>
      <c r="P8" s="39">
        <f t="shared" si="7"/>
        <v>0.7762140000000001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0.5833333333333333</v>
      </c>
      <c r="K9" s="42">
        <f>COUNTIF(Vertices[Betweenness Centrality],"&gt;= "&amp;J9)-COUNTIF(Vertices[Betweenness Centrality],"&gt;="&amp;J10)</f>
        <v>0</v>
      </c>
      <c r="L9" s="41">
        <f t="shared" si="5"/>
        <v>0.1788197291666667</v>
      </c>
      <c r="M9" s="42">
        <f>COUNTIF(Vertices[Closeness Centrality],"&gt;= "&amp;L9)-COUNTIF(Vertices[Closeness Centrality],"&gt;="&amp;L10)</f>
        <v>0</v>
      </c>
      <c r="N9" s="41">
        <f t="shared" si="6"/>
        <v>0.20819629166666664</v>
      </c>
      <c r="O9" s="42">
        <f>COUNTIF(Vertices[Eigenvector Centrality],"&gt;= "&amp;N9)-COUNTIF(Vertices[Eigenvector Centrality],"&gt;="&amp;N10)</f>
        <v>0</v>
      </c>
      <c r="P9" s="41">
        <f t="shared" si="7"/>
        <v>0.7886390000000001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336</v>
      </c>
      <c r="B10" s="36">
        <v>1</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0.6666666666666666</v>
      </c>
      <c r="K10" s="40">
        <f>COUNTIF(Vertices[Betweenness Centrality],"&gt;= "&amp;J10)-COUNTIF(Vertices[Betweenness Centrality],"&gt;="&amp;J11)</f>
        <v>0</v>
      </c>
      <c r="L10" s="39">
        <f t="shared" si="5"/>
        <v>0.18055583333333336</v>
      </c>
      <c r="M10" s="40">
        <f>COUNTIF(Vertices[Closeness Centrality],"&gt;= "&amp;L10)-COUNTIF(Vertices[Closeness Centrality],"&gt;="&amp;L11)</f>
        <v>0</v>
      </c>
      <c r="N10" s="39">
        <f t="shared" si="6"/>
        <v>0.2106553333333333</v>
      </c>
      <c r="O10" s="40">
        <f>COUNTIF(Vertices[Eigenvector Centrality],"&gt;= "&amp;N10)-COUNTIF(Vertices[Eigenvector Centrality],"&gt;="&amp;N11)</f>
        <v>0</v>
      </c>
      <c r="P10" s="39">
        <f t="shared" si="7"/>
        <v>0.8010640000000001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0.75</v>
      </c>
      <c r="K11" s="42">
        <f>COUNTIF(Vertices[Betweenness Centrality],"&gt;= "&amp;J11)-COUNTIF(Vertices[Betweenness Centrality],"&gt;="&amp;J12)</f>
        <v>0</v>
      </c>
      <c r="L11" s="41">
        <f t="shared" si="5"/>
        <v>0.18229193750000003</v>
      </c>
      <c r="M11" s="42">
        <f>COUNTIF(Vertices[Closeness Centrality],"&gt;= "&amp;L11)-COUNTIF(Vertices[Closeness Centrality],"&gt;="&amp;L12)</f>
        <v>0</v>
      </c>
      <c r="N11" s="41">
        <f t="shared" si="6"/>
        <v>0.21311437499999997</v>
      </c>
      <c r="O11" s="42">
        <f>COUNTIF(Vertices[Eigenvector Centrality],"&gt;= "&amp;N11)-COUNTIF(Vertices[Eigenvector Centrality],"&gt;="&amp;N12)</f>
        <v>0</v>
      </c>
      <c r="P11" s="41">
        <f t="shared" si="7"/>
        <v>0.8134890000000001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0.8333333333333334</v>
      </c>
      <c r="K12" s="40">
        <f>COUNTIF(Vertices[Betweenness Centrality],"&gt;= "&amp;J12)-COUNTIF(Vertices[Betweenness Centrality],"&gt;="&amp;J13)</f>
        <v>0</v>
      </c>
      <c r="L12" s="39">
        <f t="shared" si="5"/>
        <v>0.1840280416666667</v>
      </c>
      <c r="M12" s="40">
        <f>COUNTIF(Vertices[Closeness Centrality],"&gt;= "&amp;L12)-COUNTIF(Vertices[Closeness Centrality],"&gt;="&amp;L13)</f>
        <v>0</v>
      </c>
      <c r="N12" s="39">
        <f t="shared" si="6"/>
        <v>0.21557341666666663</v>
      </c>
      <c r="O12" s="40">
        <f>COUNTIF(Vertices[Eigenvector Centrality],"&gt;= "&amp;N12)-COUNTIF(Vertices[Eigenvector Centrality],"&gt;="&amp;N13)</f>
        <v>0</v>
      </c>
      <c r="P12" s="39">
        <f t="shared" si="7"/>
        <v>0.8259140000000001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32"/>
      <c r="B13" s="132"/>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0.9166666666666667</v>
      </c>
      <c r="K13" s="42">
        <f>COUNTIF(Vertices[Betweenness Centrality],"&gt;= "&amp;J13)-COUNTIF(Vertices[Betweenness Centrality],"&gt;="&amp;J14)</f>
        <v>0</v>
      </c>
      <c r="L13" s="41">
        <f t="shared" si="5"/>
        <v>0.18576414583333337</v>
      </c>
      <c r="M13" s="42">
        <f>COUNTIF(Vertices[Closeness Centrality],"&gt;= "&amp;L13)-COUNTIF(Vertices[Closeness Centrality],"&gt;="&amp;L14)</f>
        <v>0</v>
      </c>
      <c r="N13" s="41">
        <f t="shared" si="6"/>
        <v>0.2180324583333333</v>
      </c>
      <c r="O13" s="42">
        <f>COUNTIF(Vertices[Eigenvector Centrality],"&gt;= "&amp;N13)-COUNTIF(Vertices[Eigenvector Centrality],"&gt;="&amp;N14)</f>
        <v>0</v>
      </c>
      <c r="P13" s="41">
        <f t="shared" si="7"/>
        <v>0.8383390000000002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1</v>
      </c>
      <c r="K14" s="40">
        <f>COUNTIF(Vertices[Betweenness Centrality],"&gt;= "&amp;J14)-COUNTIF(Vertices[Betweenness Centrality],"&gt;="&amp;J15)</f>
        <v>0</v>
      </c>
      <c r="L14" s="39">
        <f t="shared" si="5"/>
        <v>0.18750025000000003</v>
      </c>
      <c r="M14" s="40">
        <f>COUNTIF(Vertices[Closeness Centrality],"&gt;= "&amp;L14)-COUNTIF(Vertices[Closeness Centrality],"&gt;="&amp;L15)</f>
        <v>0</v>
      </c>
      <c r="N14" s="39">
        <f t="shared" si="6"/>
        <v>0.22049149999999995</v>
      </c>
      <c r="O14" s="40">
        <f>COUNTIF(Vertices[Eigenvector Centrality],"&gt;= "&amp;N14)-COUNTIF(Vertices[Eigenvector Centrality],"&gt;="&amp;N15)</f>
        <v>0</v>
      </c>
      <c r="P14" s="39">
        <f t="shared" si="7"/>
        <v>0.8507640000000002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2"/>
      <c r="B15" s="132"/>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1.0833333333333333</v>
      </c>
      <c r="K15" s="42">
        <f>COUNTIF(Vertices[Betweenness Centrality],"&gt;= "&amp;J15)-COUNTIF(Vertices[Betweenness Centrality],"&gt;="&amp;J16)</f>
        <v>0</v>
      </c>
      <c r="L15" s="41">
        <f t="shared" si="5"/>
        <v>0.1892363541666667</v>
      </c>
      <c r="M15" s="42">
        <f>COUNTIF(Vertices[Closeness Centrality],"&gt;= "&amp;L15)-COUNTIF(Vertices[Closeness Centrality],"&gt;="&amp;L16)</f>
        <v>0</v>
      </c>
      <c r="N15" s="41">
        <f t="shared" si="6"/>
        <v>0.2229505416666666</v>
      </c>
      <c r="O15" s="42">
        <f>COUNTIF(Vertices[Eigenvector Centrality],"&gt;= "&amp;N15)-COUNTIF(Vertices[Eigenvector Centrality],"&gt;="&amp;N16)</f>
        <v>0</v>
      </c>
      <c r="P15" s="41">
        <f t="shared" si="7"/>
        <v>0.8631890000000002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1.1666666666666665</v>
      </c>
      <c r="K16" s="40">
        <f>COUNTIF(Vertices[Betweenness Centrality],"&gt;= "&amp;J16)-COUNTIF(Vertices[Betweenness Centrality],"&gt;="&amp;J17)</f>
        <v>0</v>
      </c>
      <c r="L16" s="39">
        <f t="shared" si="5"/>
        <v>0.19097245833333337</v>
      </c>
      <c r="M16" s="40">
        <f>COUNTIF(Vertices[Closeness Centrality],"&gt;= "&amp;L16)-COUNTIF(Vertices[Closeness Centrality],"&gt;="&amp;L17)</f>
        <v>0</v>
      </c>
      <c r="N16" s="39">
        <f t="shared" si="6"/>
        <v>0.22540958333333327</v>
      </c>
      <c r="O16" s="40">
        <f>COUNTIF(Vertices[Eigenvector Centrality],"&gt;= "&amp;N16)-COUNTIF(Vertices[Eigenvector Centrality],"&gt;="&amp;N17)</f>
        <v>0</v>
      </c>
      <c r="P16" s="39">
        <f t="shared" si="7"/>
        <v>0.8756140000000002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1.2499999999999998</v>
      </c>
      <c r="K17" s="42">
        <f>COUNTIF(Vertices[Betweenness Centrality],"&gt;= "&amp;J17)-COUNTIF(Vertices[Betweenness Centrality],"&gt;="&amp;J18)</f>
        <v>0</v>
      </c>
      <c r="L17" s="41">
        <f t="shared" si="5"/>
        <v>0.19270856250000004</v>
      </c>
      <c r="M17" s="42">
        <f>COUNTIF(Vertices[Closeness Centrality],"&gt;= "&amp;L17)-COUNTIF(Vertices[Closeness Centrality],"&gt;="&amp;L18)</f>
        <v>0</v>
      </c>
      <c r="N17" s="41">
        <f t="shared" si="6"/>
        <v>0.22786862499999994</v>
      </c>
      <c r="O17" s="42">
        <f>COUNTIF(Vertices[Eigenvector Centrality],"&gt;= "&amp;N17)-COUNTIF(Vertices[Eigenvector Centrality],"&gt;="&amp;N18)</f>
        <v>0</v>
      </c>
      <c r="P17" s="41">
        <f t="shared" si="7"/>
        <v>0.8880390000000002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1.333333333333333</v>
      </c>
      <c r="K18" s="40">
        <f>COUNTIF(Vertices[Betweenness Centrality],"&gt;= "&amp;J18)-COUNTIF(Vertices[Betweenness Centrality],"&gt;="&amp;J19)</f>
        <v>0</v>
      </c>
      <c r="L18" s="39">
        <f t="shared" si="5"/>
        <v>0.1944446666666667</v>
      </c>
      <c r="M18" s="40">
        <f>COUNTIF(Vertices[Closeness Centrality],"&gt;= "&amp;L18)-COUNTIF(Vertices[Closeness Centrality],"&gt;="&amp;L19)</f>
        <v>0</v>
      </c>
      <c r="N18" s="39">
        <f t="shared" si="6"/>
        <v>0.2303276666666666</v>
      </c>
      <c r="O18" s="40">
        <f>COUNTIF(Vertices[Eigenvector Centrality],"&gt;= "&amp;N18)-COUNTIF(Vertices[Eigenvector Centrality],"&gt;="&amp;N19)</f>
        <v>0</v>
      </c>
      <c r="P18" s="39">
        <f t="shared" si="7"/>
        <v>0.9004640000000003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1.4166666666666663</v>
      </c>
      <c r="K19" s="42">
        <f>COUNTIF(Vertices[Betweenness Centrality],"&gt;= "&amp;J19)-COUNTIF(Vertices[Betweenness Centrality],"&gt;="&amp;J20)</f>
        <v>0</v>
      </c>
      <c r="L19" s="41">
        <f t="shared" si="5"/>
        <v>0.19618077083333338</v>
      </c>
      <c r="M19" s="42">
        <f>COUNTIF(Vertices[Closeness Centrality],"&gt;= "&amp;L19)-COUNTIF(Vertices[Closeness Centrality],"&gt;="&amp;L20)</f>
        <v>0</v>
      </c>
      <c r="N19" s="41">
        <f t="shared" si="6"/>
        <v>0.23278670833333326</v>
      </c>
      <c r="O19" s="42">
        <f>COUNTIF(Vertices[Eigenvector Centrality],"&gt;= "&amp;N19)-COUNTIF(Vertices[Eigenvector Centrality],"&gt;="&amp;N20)</f>
        <v>0</v>
      </c>
      <c r="P19" s="41">
        <f t="shared" si="7"/>
        <v>0.9128890000000003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1.4999999999999996</v>
      </c>
      <c r="K20" s="40">
        <f>COUNTIF(Vertices[Betweenness Centrality],"&gt;= "&amp;J20)-COUNTIF(Vertices[Betweenness Centrality],"&gt;="&amp;J21)</f>
        <v>0</v>
      </c>
      <c r="L20" s="39">
        <f t="shared" si="5"/>
        <v>0.19791687500000005</v>
      </c>
      <c r="M20" s="40">
        <f>COUNTIF(Vertices[Closeness Centrality],"&gt;= "&amp;L20)-COUNTIF(Vertices[Closeness Centrality],"&gt;="&amp;L21)</f>
        <v>0</v>
      </c>
      <c r="N20" s="39">
        <f t="shared" si="6"/>
        <v>0.23524574999999992</v>
      </c>
      <c r="O20" s="40">
        <f>COUNTIF(Vertices[Eigenvector Centrality],"&gt;= "&amp;N20)-COUNTIF(Vertices[Eigenvector Centrality],"&gt;="&amp;N21)</f>
        <v>0</v>
      </c>
      <c r="P20" s="39">
        <f t="shared" si="7"/>
        <v>0.9253140000000003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4</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1.5833333333333328</v>
      </c>
      <c r="K21" s="42">
        <f>COUNTIF(Vertices[Betweenness Centrality],"&gt;= "&amp;J21)-COUNTIF(Vertices[Betweenness Centrality],"&gt;="&amp;J22)</f>
        <v>0</v>
      </c>
      <c r="L21" s="41">
        <f t="shared" si="5"/>
        <v>0.19965297916666672</v>
      </c>
      <c r="M21" s="42">
        <f>COUNTIF(Vertices[Closeness Centrality],"&gt;= "&amp;L21)-COUNTIF(Vertices[Closeness Centrality],"&gt;="&amp;L22)</f>
        <v>0</v>
      </c>
      <c r="N21" s="41">
        <f t="shared" si="6"/>
        <v>0.23770479166666658</v>
      </c>
      <c r="O21" s="42">
        <f>COUNTIF(Vertices[Eigenvector Centrality],"&gt;= "&amp;N21)-COUNTIF(Vertices[Eigenvector Centrality],"&gt;="&amp;N22)</f>
        <v>0</v>
      </c>
      <c r="P21" s="41">
        <f t="shared" si="7"/>
        <v>0.9377390000000003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1.666666666666666</v>
      </c>
      <c r="K22" s="40">
        <f>COUNTIF(Vertices[Betweenness Centrality],"&gt;= "&amp;J22)-COUNTIF(Vertices[Betweenness Centrality],"&gt;="&amp;J23)</f>
        <v>0</v>
      </c>
      <c r="L22" s="39">
        <f t="shared" si="5"/>
        <v>0.20138908333333339</v>
      </c>
      <c r="M22" s="40">
        <f>COUNTIF(Vertices[Closeness Centrality],"&gt;= "&amp;L22)-COUNTIF(Vertices[Closeness Centrality],"&gt;="&amp;L23)</f>
        <v>0</v>
      </c>
      <c r="N22" s="39">
        <f t="shared" si="6"/>
        <v>0.24016383333333324</v>
      </c>
      <c r="O22" s="40">
        <f>COUNTIF(Vertices[Eigenvector Centrality],"&gt;= "&amp;N22)-COUNTIF(Vertices[Eigenvector Centrality],"&gt;="&amp;N23)</f>
        <v>0</v>
      </c>
      <c r="P22" s="39">
        <f t="shared" si="7"/>
        <v>0.9501640000000003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32"/>
      <c r="B23" s="132"/>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1.7499999999999993</v>
      </c>
      <c r="K23" s="42">
        <f>COUNTIF(Vertices[Betweenness Centrality],"&gt;= "&amp;J23)-COUNTIF(Vertices[Betweenness Centrality],"&gt;="&amp;J24)</f>
        <v>0</v>
      </c>
      <c r="L23" s="41">
        <f t="shared" si="5"/>
        <v>0.20312518750000005</v>
      </c>
      <c r="M23" s="42">
        <f>COUNTIF(Vertices[Closeness Centrality],"&gt;= "&amp;L23)-COUNTIF(Vertices[Closeness Centrality],"&gt;="&amp;L24)</f>
        <v>0</v>
      </c>
      <c r="N23" s="41">
        <f t="shared" si="6"/>
        <v>0.2426228749999999</v>
      </c>
      <c r="O23" s="42">
        <f>COUNTIF(Vertices[Eigenvector Centrality],"&gt;= "&amp;N23)-COUNTIF(Vertices[Eigenvector Centrality],"&gt;="&amp;N24)</f>
        <v>0</v>
      </c>
      <c r="P23" s="41">
        <f t="shared" si="7"/>
        <v>0.9625890000000004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1.8333333333333326</v>
      </c>
      <c r="K24" s="40">
        <f>COUNTIF(Vertices[Betweenness Centrality],"&gt;= "&amp;J24)-COUNTIF(Vertices[Betweenness Centrality],"&gt;="&amp;J25)</f>
        <v>0</v>
      </c>
      <c r="L24" s="39">
        <f t="shared" si="5"/>
        <v>0.20486129166666672</v>
      </c>
      <c r="M24" s="40">
        <f>COUNTIF(Vertices[Closeness Centrality],"&gt;= "&amp;L24)-COUNTIF(Vertices[Closeness Centrality],"&gt;="&amp;L25)</f>
        <v>0</v>
      </c>
      <c r="N24" s="39">
        <f t="shared" si="6"/>
        <v>0.24508191666666657</v>
      </c>
      <c r="O24" s="40">
        <f>COUNTIF(Vertices[Eigenvector Centrality],"&gt;= "&amp;N24)-COUNTIF(Vertices[Eigenvector Centrality],"&gt;="&amp;N25)</f>
        <v>0</v>
      </c>
      <c r="P24" s="39">
        <f t="shared" si="7"/>
        <v>0.9750140000000004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1.25</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1.9166666666666659</v>
      </c>
      <c r="K25" s="42">
        <f>COUNTIF(Vertices[Betweenness Centrality],"&gt;= "&amp;J25)-COUNTIF(Vertices[Betweenness Centrality],"&gt;="&amp;J26)</f>
        <v>0</v>
      </c>
      <c r="L25" s="41">
        <f t="shared" si="5"/>
        <v>0.2065973958333334</v>
      </c>
      <c r="M25" s="42">
        <f>COUNTIF(Vertices[Closeness Centrality],"&gt;= "&amp;L25)-COUNTIF(Vertices[Closeness Centrality],"&gt;="&amp;L26)</f>
        <v>0</v>
      </c>
      <c r="N25" s="41">
        <f t="shared" si="6"/>
        <v>0.24754095833333323</v>
      </c>
      <c r="O25" s="42">
        <f>COUNTIF(Vertices[Eigenvector Centrality],"&gt;= "&amp;N25)-COUNTIF(Vertices[Eigenvector Centrality],"&gt;="&amp;N26)</f>
        <v>0</v>
      </c>
      <c r="P25" s="41">
        <f t="shared" si="7"/>
        <v>0.9874390000000004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1</v>
      </c>
      <c r="J26" s="39">
        <f t="shared" si="4"/>
        <v>1.9999999999999991</v>
      </c>
      <c r="K26" s="40">
        <f>COUNTIF(Vertices[Betweenness Centrality],"&gt;= "&amp;J26)-COUNTIF(Vertices[Betweenness Centrality],"&gt;="&amp;J28)</f>
        <v>0</v>
      </c>
      <c r="L26" s="39">
        <f t="shared" si="5"/>
        <v>0.20833350000000006</v>
      </c>
      <c r="M26" s="40">
        <f>COUNTIF(Vertices[Closeness Centrality],"&gt;= "&amp;L26)-COUNTIF(Vertices[Closeness Centrality],"&gt;="&amp;L28)</f>
        <v>0</v>
      </c>
      <c r="N26" s="39">
        <f t="shared" si="6"/>
        <v>0.2499999999999999</v>
      </c>
      <c r="O26" s="40">
        <f>COUNTIF(Vertices[Eigenvector Centrality],"&gt;= "&amp;N26)-COUNTIF(Vertices[Eigenvector Centrality],"&gt;="&amp;N28)</f>
        <v>0</v>
      </c>
      <c r="P26" s="39">
        <f t="shared" si="7"/>
        <v>0.9998640000000004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0.25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337</v>
      </c>
      <c r="B28" s="36">
        <v>0.166667</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0.21006960416666673</v>
      </c>
      <c r="M28" s="42">
        <f>COUNTIF(Vertices[Closeness Centrality],"&gt;= "&amp;L28)-COUNTIF(Vertices[Closeness Centrality],"&gt;="&amp;L42)</f>
        <v>0</v>
      </c>
      <c r="N28" s="41">
        <f>N26+($N$50-$N$2)/BinDivisor</f>
        <v>0.25245904166666655</v>
      </c>
      <c r="O28" s="42">
        <f>COUNTIF(Vertices[Eigenvector Centrality],"&gt;= "&amp;N28)-COUNTIF(Vertices[Eigenvector Centrality],"&gt;="&amp;N42)</f>
        <v>0</v>
      </c>
      <c r="P28" s="41">
        <f>P26+($P$50-$P$2)/BinDivisor</f>
        <v>1.0122890000000004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338</v>
      </c>
      <c r="B30" s="36" t="s">
        <v>352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2"/>
      <c r="B31" s="132"/>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339</v>
      </c>
      <c r="B32" s="36" t="s">
        <v>434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340</v>
      </c>
      <c r="B34" s="36" t="s">
        <v>429</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341</v>
      </c>
      <c r="B35" s="36" t="s">
        <v>430</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409.5">
      <c r="A36" s="36" t="s">
        <v>342</v>
      </c>
      <c r="B36" s="67" t="s">
        <v>431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343</v>
      </c>
      <c r="B37" s="36" t="s">
        <v>432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344</v>
      </c>
      <c r="B38" s="36" t="s">
        <v>433</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345</v>
      </c>
      <c r="B39" s="36" t="s">
        <v>324</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346</v>
      </c>
      <c r="B40" s="36" t="s">
        <v>324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347</v>
      </c>
      <c r="B41" s="36" t="s">
        <v>324</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348</v>
      </c>
      <c r="B42" s="36"/>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0.2118057083333334</v>
      </c>
      <c r="M42" s="40">
        <f>COUNTIF(Vertices[Closeness Centrality],"&gt;= "&amp;L42)-COUNTIF(Vertices[Closeness Centrality],"&gt;="&amp;L43)</f>
        <v>0</v>
      </c>
      <c r="N42" s="39">
        <f>N28+($N$50-$N$2)/BinDivisor</f>
        <v>0.2549180833333332</v>
      </c>
      <c r="O42" s="40">
        <f>COUNTIF(Vertices[Eigenvector Centrality],"&gt;= "&amp;N42)-COUNTIF(Vertices[Eigenvector Centrality],"&gt;="&amp;N43)</f>
        <v>0</v>
      </c>
      <c r="P42" s="39">
        <f>P28+($P$50-$P$2)/BinDivisor</f>
        <v>1.0247140000000003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21</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0.21354181250000007</v>
      </c>
      <c r="M43" s="42">
        <f>COUNTIF(Vertices[Closeness Centrality],"&gt;= "&amp;L43)-COUNTIF(Vertices[Closeness Centrality],"&gt;="&amp;L44)</f>
        <v>0</v>
      </c>
      <c r="N43" s="41">
        <f aca="true" t="shared" si="15" ref="N43:N49">N42+($N$50-$N$2)/BinDivisor</f>
        <v>0.2573771249999999</v>
      </c>
      <c r="O43" s="42">
        <f>COUNTIF(Vertices[Eigenvector Centrality],"&gt;= "&amp;N43)-COUNTIF(Vertices[Eigenvector Centrality],"&gt;="&amp;N44)</f>
        <v>0</v>
      </c>
      <c r="P43" s="41">
        <f aca="true" t="shared" si="16" ref="P43:P49">P42+($P$50-$P$2)/BinDivisor</f>
        <v>1.0371390000000003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349</v>
      </c>
      <c r="B44" s="36" t="s">
        <v>32</v>
      </c>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2.333333333333333</v>
      </c>
      <c r="K44" s="40">
        <f>COUNTIF(Vertices[Betweenness Centrality],"&gt;= "&amp;J44)-COUNTIF(Vertices[Betweenness Centrality],"&gt;="&amp;J45)</f>
        <v>0</v>
      </c>
      <c r="L44" s="39">
        <f t="shared" si="14"/>
        <v>0.21527791666666674</v>
      </c>
      <c r="M44" s="40">
        <f>COUNTIF(Vertices[Closeness Centrality],"&gt;= "&amp;L44)-COUNTIF(Vertices[Closeness Centrality],"&gt;="&amp;L45)</f>
        <v>0</v>
      </c>
      <c r="N44" s="39">
        <f t="shared" si="15"/>
        <v>0.25983616666666653</v>
      </c>
      <c r="O44" s="40">
        <f>COUNTIF(Vertices[Eigenvector Centrality],"&gt;= "&amp;N44)-COUNTIF(Vertices[Eigenvector Centrality],"&gt;="&amp;N45)</f>
        <v>0</v>
      </c>
      <c r="P44" s="39">
        <f t="shared" si="16"/>
        <v>1.0495640000000002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350</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2.4166666666666665</v>
      </c>
      <c r="K45" s="42">
        <f>COUNTIF(Vertices[Betweenness Centrality],"&gt;= "&amp;J45)-COUNTIF(Vertices[Betweenness Centrality],"&gt;="&amp;J46)</f>
        <v>0</v>
      </c>
      <c r="L45" s="41">
        <f t="shared" si="14"/>
        <v>0.2170140208333334</v>
      </c>
      <c r="M45" s="42">
        <f>COUNTIF(Vertices[Closeness Centrality],"&gt;= "&amp;L45)-COUNTIF(Vertices[Closeness Centrality],"&gt;="&amp;L46)</f>
        <v>0</v>
      </c>
      <c r="N45" s="41">
        <f t="shared" si="15"/>
        <v>0.2622952083333332</v>
      </c>
      <c r="O45" s="42">
        <f>COUNTIF(Vertices[Eigenvector Centrality],"&gt;= "&amp;N45)-COUNTIF(Vertices[Eigenvector Centrality],"&gt;="&amp;N46)</f>
        <v>0</v>
      </c>
      <c r="P45" s="41">
        <f t="shared" si="16"/>
        <v>1.061989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351</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2.5</v>
      </c>
      <c r="K46" s="40">
        <f>COUNTIF(Vertices[Betweenness Centrality],"&gt;= "&amp;J46)-COUNTIF(Vertices[Betweenness Centrality],"&gt;="&amp;J47)</f>
        <v>0</v>
      </c>
      <c r="L46" s="39">
        <f t="shared" si="14"/>
        <v>0.21875012500000007</v>
      </c>
      <c r="M46" s="40">
        <f>COUNTIF(Vertices[Closeness Centrality],"&gt;= "&amp;L46)-COUNTIF(Vertices[Closeness Centrality],"&gt;="&amp;L47)</f>
        <v>0</v>
      </c>
      <c r="N46" s="39">
        <f t="shared" si="15"/>
        <v>0.26475424999999986</v>
      </c>
      <c r="O46" s="40">
        <f>COUNTIF(Vertices[Eigenvector Centrality],"&gt;= "&amp;N46)-COUNTIF(Vertices[Eigenvector Centrality],"&gt;="&amp;N47)</f>
        <v>0</v>
      </c>
      <c r="P46" s="39">
        <f t="shared" si="16"/>
        <v>1.074414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2.5833333333333335</v>
      </c>
      <c r="K47" s="42">
        <f>COUNTIF(Vertices[Betweenness Centrality],"&gt;= "&amp;J47)-COUNTIF(Vertices[Betweenness Centrality],"&gt;="&amp;J48)</f>
        <v>0</v>
      </c>
      <c r="L47" s="41">
        <f t="shared" si="14"/>
        <v>0.22048622916666674</v>
      </c>
      <c r="M47" s="42">
        <f>COUNTIF(Vertices[Closeness Centrality],"&gt;= "&amp;L47)-COUNTIF(Vertices[Closeness Centrality],"&gt;="&amp;L48)</f>
        <v>0</v>
      </c>
      <c r="N47" s="41">
        <f t="shared" si="15"/>
        <v>0.2672132916666665</v>
      </c>
      <c r="O47" s="42">
        <f>COUNTIF(Vertices[Eigenvector Centrality],"&gt;= "&amp;N47)-COUNTIF(Vertices[Eigenvector Centrality],"&gt;="&amp;N48)</f>
        <v>0</v>
      </c>
      <c r="P47" s="41">
        <f t="shared" si="16"/>
        <v>1.0868389999999999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2.666666666666667</v>
      </c>
      <c r="K48" s="40">
        <f>COUNTIF(Vertices[Betweenness Centrality],"&gt;= "&amp;J48)-COUNTIF(Vertices[Betweenness Centrality],"&gt;="&amp;J49)</f>
        <v>0</v>
      </c>
      <c r="L48" s="39">
        <f t="shared" si="14"/>
        <v>0.2222223333333334</v>
      </c>
      <c r="M48" s="40">
        <f>COUNTIF(Vertices[Closeness Centrality],"&gt;= "&amp;L48)-COUNTIF(Vertices[Closeness Centrality],"&gt;="&amp;L49)</f>
        <v>0</v>
      </c>
      <c r="N48" s="39">
        <f t="shared" si="15"/>
        <v>0.2696723333333332</v>
      </c>
      <c r="O48" s="40">
        <f>COUNTIF(Vertices[Eigenvector Centrality],"&gt;= "&amp;N48)-COUNTIF(Vertices[Eigenvector Centrality],"&gt;="&amp;N49)</f>
        <v>0</v>
      </c>
      <c r="P48" s="39">
        <f t="shared" si="16"/>
        <v>1.0992639999999998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1.3750000000000002</v>
      </c>
      <c r="I49" s="42">
        <f>COUNTIF(Vertices[Out-Degree],"&gt;= "&amp;H49)-COUNTIF(Vertices[Out-Degree],"&gt;="&amp;#REF!)</f>
        <v>1</v>
      </c>
      <c r="J49" s="41">
        <f t="shared" si="13"/>
        <v>2.7500000000000004</v>
      </c>
      <c r="K49" s="42">
        <f>COUNTIF(Vertices[Betweenness Centrality],"&gt;= "&amp;J49)-COUNTIF(Vertices[Betweenness Centrality],"&gt;="&amp;#REF!)</f>
        <v>2</v>
      </c>
      <c r="L49" s="41">
        <f t="shared" si="14"/>
        <v>0.22395843750000008</v>
      </c>
      <c r="M49" s="42">
        <f>COUNTIF(Vertices[Closeness Centrality],"&gt;= "&amp;L49)-COUNTIF(Vertices[Closeness Centrality],"&gt;="&amp;#REF!)</f>
        <v>2</v>
      </c>
      <c r="N49" s="41">
        <f t="shared" si="15"/>
        <v>0.27213137499999984</v>
      </c>
      <c r="O49" s="42">
        <f>COUNTIF(Vertices[Eigenvector Centrality],"&gt;= "&amp;N49)-COUNTIF(Vertices[Eigenvector Centrality],"&gt;="&amp;#REF!)</f>
        <v>2</v>
      </c>
      <c r="P49" s="41">
        <f t="shared" si="16"/>
        <v>1.1116889999999997</v>
      </c>
      <c r="Q49" s="42">
        <f>COUNTIF(Vertices[PageRank],"&gt;= "&amp;P49)-COUNTIF(Vertices[PageRank],"&gt;="&amp;#REF!)</f>
        <v>2</v>
      </c>
      <c r="R49" s="41">
        <f t="shared" si="17"/>
        <v>0</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2</v>
      </c>
      <c r="I50" s="44">
        <f>COUNTIF(Vertices[Out-Degree],"&gt;= "&amp;H50)-COUNTIF(Vertices[Out-Degree],"&gt;="&amp;#REF!)</f>
        <v>1</v>
      </c>
      <c r="J50" s="43">
        <f>MAX(Vertices[Betweenness Centrality])</f>
        <v>4</v>
      </c>
      <c r="K50" s="44">
        <f>COUNTIF(Vertices[Betweenness Centrality],"&gt;= "&amp;J50)-COUNTIF(Vertices[Betweenness Centrality],"&gt;="&amp;#REF!)</f>
        <v>2</v>
      </c>
      <c r="L50" s="43">
        <f>MAX(Vertices[Closeness Centrality])</f>
        <v>0.25</v>
      </c>
      <c r="M50" s="44">
        <f>COUNTIF(Vertices[Closeness Centrality],"&gt;= "&amp;L50)-COUNTIF(Vertices[Closeness Centrality],"&gt;="&amp;#REF!)</f>
        <v>2</v>
      </c>
      <c r="N50" s="43">
        <f>MAX(Vertices[Eigenvector Centrality])</f>
        <v>0.309017</v>
      </c>
      <c r="O50" s="44">
        <f>COUNTIF(Vertices[Eigenvector Centrality],"&gt;= "&amp;N50)-COUNTIF(Vertices[Eigenvector Centrality],"&gt;="&amp;#REF!)</f>
        <v>2</v>
      </c>
      <c r="P50" s="43">
        <f>MAX(Vertices[PageRank])</f>
        <v>1.298064</v>
      </c>
      <c r="Q50" s="44">
        <f>COUNTIF(Vertices[PageRank],"&gt;= "&amp;P50)-COUNTIF(Vertices[PageRank],"&gt;="&amp;#REF!)</f>
        <v>2</v>
      </c>
      <c r="R50" s="43">
        <f>MAX(Vertices[Clustering Coefficient])</f>
        <v>0</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0.75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0.75</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2</v>
      </c>
    </row>
    <row r="111" spans="1:2" ht="15">
      <c r="A111" s="35" t="s">
        <v>103</v>
      </c>
      <c r="B111" s="49">
        <f>_xlfn.IFERROR(MEDIAN(Vertices[Betweenness Centrality]),NoMetricMessage)</f>
        <v>2</v>
      </c>
    </row>
    <row r="122" spans="1:2" ht="15">
      <c r="A122" s="35" t="s">
        <v>106</v>
      </c>
      <c r="B122" s="49">
        <f>IF(COUNT(Vertices[Closeness Centrality])&gt;0,L2,NoMetricMessage)</f>
        <v>0.166667</v>
      </c>
    </row>
    <row r="123" spans="1:2" ht="15">
      <c r="A123" s="35" t="s">
        <v>107</v>
      </c>
      <c r="B123" s="49">
        <f>IF(COUNT(Vertices[Closeness Centrality])&gt;0,L50,NoMetricMessage)</f>
        <v>0.25</v>
      </c>
    </row>
    <row r="124" spans="1:2" ht="15">
      <c r="A124" s="35" t="s">
        <v>108</v>
      </c>
      <c r="B124" s="49">
        <f>_xlfn.IFERROR(AVERAGE(Vertices[Closeness Centrality]),NoMetricMessage)</f>
        <v>0.2083335</v>
      </c>
    </row>
    <row r="125" spans="1:2" ht="15">
      <c r="A125" s="35" t="s">
        <v>109</v>
      </c>
      <c r="B125" s="49">
        <f>_xlfn.IFERROR(MEDIAN(Vertices[Closeness Centrality]),NoMetricMessage)</f>
        <v>0.2083335</v>
      </c>
    </row>
    <row r="136" spans="1:2" ht="15">
      <c r="A136" s="35" t="s">
        <v>112</v>
      </c>
      <c r="B136" s="49">
        <f>IF(COUNT(Vertices[Eigenvector Centrality])&gt;0,N2,NoMetricMessage)</f>
        <v>0.190983</v>
      </c>
    </row>
    <row r="137" spans="1:2" ht="15">
      <c r="A137" s="35" t="s">
        <v>113</v>
      </c>
      <c r="B137" s="49">
        <f>IF(COUNT(Vertices[Eigenvector Centrality])&gt;0,N50,NoMetricMessage)</f>
        <v>0.309017</v>
      </c>
    </row>
    <row r="138" spans="1:2" ht="15">
      <c r="A138" s="35" t="s">
        <v>114</v>
      </c>
      <c r="B138" s="49">
        <f>_xlfn.IFERROR(AVERAGE(Vertices[Eigenvector Centrality]),NoMetricMessage)</f>
        <v>0.25</v>
      </c>
    </row>
    <row r="139" spans="1:2" ht="15">
      <c r="A139" s="35" t="s">
        <v>115</v>
      </c>
      <c r="B139" s="49">
        <f>_xlfn.IFERROR(MEDIAN(Vertices[Eigenvector Centrality]),NoMetricMessage)</f>
        <v>0.25</v>
      </c>
    </row>
    <row r="150" spans="1:2" ht="15">
      <c r="A150" s="35" t="s">
        <v>140</v>
      </c>
      <c r="B150" s="49">
        <f>IF(COUNT(Vertices[PageRank])&gt;0,P2,NoMetricMessage)</f>
        <v>0.701664</v>
      </c>
    </row>
    <row r="151" spans="1:2" ht="15">
      <c r="A151" s="35" t="s">
        <v>141</v>
      </c>
      <c r="B151" s="49">
        <f>IF(COUNT(Vertices[PageRank])&gt;0,P50,NoMetricMessage)</f>
        <v>1.298064</v>
      </c>
    </row>
    <row r="152" spans="1:2" ht="15">
      <c r="A152" s="35" t="s">
        <v>142</v>
      </c>
      <c r="B152" s="49">
        <f>_xlfn.IFERROR(AVERAGE(Vertices[PageRank]),NoMetricMessage)</f>
        <v>0.9998640000000001</v>
      </c>
    </row>
    <row r="153" spans="1:2" ht="15">
      <c r="A153" s="35" t="s">
        <v>143</v>
      </c>
      <c r="B153" s="49">
        <f>_xlfn.IFERROR(MEDIAN(Vertices[PageRank]),NoMetricMessage)</f>
        <v>0.9998640000000001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307</v>
      </c>
    </row>
    <row r="6" spans="1:18" ht="409.5">
      <c r="A6">
        <v>0</v>
      </c>
      <c r="B6" s="1" t="s">
        <v>136</v>
      </c>
      <c r="C6">
        <v>1</v>
      </c>
      <c r="D6" t="s">
        <v>59</v>
      </c>
      <c r="E6" t="s">
        <v>59</v>
      </c>
      <c r="F6">
        <v>0</v>
      </c>
      <c r="H6" t="s">
        <v>71</v>
      </c>
      <c r="J6" t="s">
        <v>173</v>
      </c>
      <c r="K6" s="118" t="s">
        <v>308</v>
      </c>
      <c r="R6" t="s">
        <v>129</v>
      </c>
    </row>
    <row r="7" spans="1:11" ht="409.5">
      <c r="A7">
        <v>2</v>
      </c>
      <c r="B7">
        <v>1</v>
      </c>
      <c r="C7">
        <v>0</v>
      </c>
      <c r="D7" t="s">
        <v>60</v>
      </c>
      <c r="E7" t="s">
        <v>60</v>
      </c>
      <c r="F7">
        <v>2</v>
      </c>
      <c r="H7" t="s">
        <v>72</v>
      </c>
      <c r="J7" t="s">
        <v>174</v>
      </c>
      <c r="K7" s="13" t="s">
        <v>309</v>
      </c>
    </row>
    <row r="8" spans="1:11" ht="409.5">
      <c r="A8"/>
      <c r="B8">
        <v>2</v>
      </c>
      <c r="C8">
        <v>2</v>
      </c>
      <c r="D8" t="s">
        <v>61</v>
      </c>
      <c r="E8" t="s">
        <v>61</v>
      </c>
      <c r="H8" t="s">
        <v>73</v>
      </c>
      <c r="J8" t="s">
        <v>175</v>
      </c>
      <c r="K8" s="13" t="s">
        <v>310</v>
      </c>
    </row>
    <row r="9" spans="1:11" ht="409.5">
      <c r="A9"/>
      <c r="B9">
        <v>3</v>
      </c>
      <c r="C9">
        <v>4</v>
      </c>
      <c r="D9" t="s">
        <v>62</v>
      </c>
      <c r="E9" t="s">
        <v>62</v>
      </c>
      <c r="H9" t="s">
        <v>74</v>
      </c>
      <c r="J9" t="s">
        <v>176</v>
      </c>
      <c r="K9" s="13" t="s">
        <v>311</v>
      </c>
    </row>
    <row r="10" spans="1:11" ht="15">
      <c r="A10"/>
      <c r="B10">
        <v>4</v>
      </c>
      <c r="D10" t="s">
        <v>63</v>
      </c>
      <c r="E10" t="s">
        <v>63</v>
      </c>
      <c r="H10" t="s">
        <v>75</v>
      </c>
      <c r="J10" t="s">
        <v>177</v>
      </c>
      <c r="K10" t="s">
        <v>312</v>
      </c>
    </row>
    <row r="11" spans="1:11" ht="15">
      <c r="A11"/>
      <c r="B11">
        <v>5</v>
      </c>
      <c r="D11" t="s">
        <v>46</v>
      </c>
      <c r="E11">
        <v>1</v>
      </c>
      <c r="H11" t="s">
        <v>76</v>
      </c>
      <c r="J11" t="s">
        <v>178</v>
      </c>
      <c r="K11" t="s">
        <v>313</v>
      </c>
    </row>
    <row r="12" spans="1:11" ht="15">
      <c r="A12"/>
      <c r="B12"/>
      <c r="D12" t="s">
        <v>64</v>
      </c>
      <c r="E12">
        <v>2</v>
      </c>
      <c r="H12">
        <v>0</v>
      </c>
      <c r="J12" t="s">
        <v>179</v>
      </c>
      <c r="K12" t="s">
        <v>314</v>
      </c>
    </row>
    <row r="13" spans="1:11" ht="15">
      <c r="A13"/>
      <c r="B13"/>
      <c r="D13">
        <v>1</v>
      </c>
      <c r="E13">
        <v>3</v>
      </c>
      <c r="H13">
        <v>1</v>
      </c>
      <c r="J13" t="s">
        <v>180</v>
      </c>
      <c r="K13" t="s">
        <v>315</v>
      </c>
    </row>
    <row r="14" spans="4:11" ht="15">
      <c r="D14">
        <v>2</v>
      </c>
      <c r="E14">
        <v>4</v>
      </c>
      <c r="H14">
        <v>2</v>
      </c>
      <c r="J14" t="s">
        <v>181</v>
      </c>
      <c r="K14" t="s">
        <v>316</v>
      </c>
    </row>
    <row r="15" spans="4:11" ht="15">
      <c r="D15">
        <v>3</v>
      </c>
      <c r="E15">
        <v>5</v>
      </c>
      <c r="H15">
        <v>3</v>
      </c>
      <c r="J15" t="s">
        <v>182</v>
      </c>
      <c r="K15" t="s">
        <v>317</v>
      </c>
    </row>
    <row r="16" spans="4:11" ht="15">
      <c r="D16">
        <v>4</v>
      </c>
      <c r="E16">
        <v>6</v>
      </c>
      <c r="H16">
        <v>4</v>
      </c>
      <c r="J16" t="s">
        <v>183</v>
      </c>
      <c r="K16" t="s">
        <v>318</v>
      </c>
    </row>
    <row r="17" spans="4:11" ht="15">
      <c r="D17">
        <v>5</v>
      </c>
      <c r="E17">
        <v>7</v>
      </c>
      <c r="H17">
        <v>5</v>
      </c>
      <c r="J17" t="s">
        <v>184</v>
      </c>
      <c r="K17" t="s">
        <v>319</v>
      </c>
    </row>
    <row r="18" spans="4:11" ht="15">
      <c r="D18">
        <v>6</v>
      </c>
      <c r="E18">
        <v>8</v>
      </c>
      <c r="H18">
        <v>6</v>
      </c>
      <c r="J18" t="s">
        <v>185</v>
      </c>
      <c r="K18" t="s">
        <v>320</v>
      </c>
    </row>
    <row r="19" spans="4:11" ht="15">
      <c r="D19">
        <v>7</v>
      </c>
      <c r="E19">
        <v>9</v>
      </c>
      <c r="H19">
        <v>7</v>
      </c>
      <c r="J19" t="s">
        <v>186</v>
      </c>
      <c r="K19" t="s">
        <v>321</v>
      </c>
    </row>
    <row r="20" spans="4:11" ht="409.5">
      <c r="D20">
        <v>8</v>
      </c>
      <c r="H20">
        <v>8</v>
      </c>
      <c r="J20" t="s">
        <v>187</v>
      </c>
      <c r="K20" s="13" t="s">
        <v>322</v>
      </c>
    </row>
    <row r="21" spans="4:11" ht="409.5">
      <c r="D21">
        <v>9</v>
      </c>
      <c r="H21">
        <v>9</v>
      </c>
      <c r="J21" t="s">
        <v>188</v>
      </c>
      <c r="K21" s="13" t="s">
        <v>323</v>
      </c>
    </row>
    <row r="22" spans="4:11" ht="409.5">
      <c r="D22">
        <v>10</v>
      </c>
      <c r="J22" t="s">
        <v>189</v>
      </c>
      <c r="K22" s="13" t="s">
        <v>428</v>
      </c>
    </row>
    <row r="23" spans="4:11" ht="15">
      <c r="D23">
        <v>11</v>
      </c>
      <c r="J23" t="s">
        <v>190</v>
      </c>
      <c r="K23">
        <v>18</v>
      </c>
    </row>
    <row r="24" spans="10:11" ht="15">
      <c r="J24" t="s">
        <v>192</v>
      </c>
      <c r="K24" t="s">
        <v>426</v>
      </c>
    </row>
    <row r="25" spans="10:11" ht="409.5">
      <c r="J25" t="s">
        <v>193</v>
      </c>
      <c r="K25" s="13" t="s">
        <v>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332</v>
      </c>
      <c r="B2" s="131" t="s">
        <v>333</v>
      </c>
      <c r="C2" s="67" t="s">
        <v>334</v>
      </c>
    </row>
    <row r="3" spans="1:3" ht="15">
      <c r="A3" s="130" t="s">
        <v>325</v>
      </c>
      <c r="B3" s="130" t="s">
        <v>325</v>
      </c>
      <c r="C3" s="36">
        <v>1</v>
      </c>
    </row>
    <row r="4" spans="1:3" ht="15">
      <c r="A4" s="130" t="s">
        <v>326</v>
      </c>
      <c r="B4" s="130" t="s">
        <v>325</v>
      </c>
      <c r="C4" s="36">
        <v>1</v>
      </c>
    </row>
    <row r="5" spans="1:3" ht="15">
      <c r="A5" s="130" t="s">
        <v>326</v>
      </c>
      <c r="B5" s="130" t="s">
        <v>326</v>
      </c>
      <c r="C5"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353</v>
      </c>
      <c r="B1" s="13" t="s">
        <v>17</v>
      </c>
    </row>
    <row r="2" spans="1:2" ht="15">
      <c r="A2" s="85" t="s">
        <v>354</v>
      </c>
      <c r="B2" s="85" t="s">
        <v>360</v>
      </c>
    </row>
    <row r="3" spans="1:2" ht="15">
      <c r="A3" s="85" t="s">
        <v>355</v>
      </c>
      <c r="B3" s="85" t="s">
        <v>361</v>
      </c>
    </row>
    <row r="4" spans="1:2" ht="15">
      <c r="A4" s="85" t="s">
        <v>356</v>
      </c>
      <c r="B4" s="85" t="s">
        <v>362</v>
      </c>
    </row>
    <row r="5" spans="1:2" ht="15">
      <c r="A5" s="85" t="s">
        <v>357</v>
      </c>
      <c r="B5" s="85" t="s">
        <v>361</v>
      </c>
    </row>
    <row r="6" spans="1:2" ht="15">
      <c r="A6" s="85" t="s">
        <v>358</v>
      </c>
      <c r="B6" s="85" t="s">
        <v>363</v>
      </c>
    </row>
    <row r="7" spans="1:2" ht="15">
      <c r="A7" s="85" t="s">
        <v>359</v>
      </c>
      <c r="B7" s="85" t="s">
        <v>361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FA2992-A578-42EB-9982-475B92C218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2020-01-20T15:47:19Z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