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<sst xmlns="http://schemas.openxmlformats.org/spreadsheetml/2006/main" count="7113" uniqueCount="2299">
  <si>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</si>
  <si>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</si>
  <si>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</si>
  <si>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</si>
  <si>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</si>
  <si>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</si>
  <si>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</si>
  <si>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</si>
  <si>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</si>
  <si>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</si>
  <si>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</si>
  <si>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</si>
  <si>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</si>
  <si>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</si>
  <si>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</si>
  <si>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</si>
  <si>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</si>
  <si>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</si>
  <si>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</si>
  <si>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</si>
  <si>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</si>
  <si>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</si>
  <si>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</si>
  <si>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</si>
  <si>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</si>
  <si>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</si>
  <si>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</si>
  <si>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</si>
  <si>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</si>
  <si>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</si>
  <si>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</si>
  <si>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</si>
  <si>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</si>
  <si>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</si>
  <si>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</si>
  <si>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</si>
  <si>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</si>
  <si>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</si>
  <si>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</si>
  <si>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</si>
  <si>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</si>
  <si>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</si>
  <si>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</si>
  <si>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</si>
  <si>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</si>
  <si>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</si>
  <si>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</si>
  <si>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</si>
  <si>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</si>
  <si>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</si>
  <si>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</si>
  <si>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</si>
  <si>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</si>
  <si>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</si>
  <si>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</si>
  <si>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</si>
  <si>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</si>
  <si>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</si>
  <si>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</si>
  <si>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</si>
  <si>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</si>
  <si>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</si>
  <si>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</si>
  <si>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</si>
  <si>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</si>
  <si>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</si>
  <si>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</si>
  <si>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</si>
  <si>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</si>
  <si>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</si>
  <si>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</si>
  <si>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</si>
  <si>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</si>
  <si>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</si>
  <si>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</si>
  <si>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</si>
  <si>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</si>
  <si>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</si>
  <si>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</si>
  <si>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</si>
  <si>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</si>
  <si>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</si>
  <si>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</si>
  <si>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</si>
  <si>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</si>
  <si>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</si>
  <si>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</si>
  <si>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</si>
  <si>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</si>
  <si>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</si>
  <si>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</si>
  <si>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</si>
  <si>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</si>
  <si>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</si>
  <si>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</si>
  <si>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</si>
  <si>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</si>
  <si>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</si>
  <si>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</si>
  <si>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</si>
  <si>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</si>
  <si>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</si>
  <si>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</si>
  <si>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</si>
  <si>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</si>
  <si>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</si>
  <si>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</si>
  <si>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</si>
  <si>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</si>
  <si>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</si>
  <si>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</si>
  <si>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</si>
  <si>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</si>
  <si>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</si>
  <si>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</si>
  <si>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</si>
  <si>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</si>
  <si>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</si>
  <si>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</si>
  <si>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</si>
  <si>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</si>
  <si>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</si>
  <si>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</si>
  <si>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</si>
  <si>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</si>
  <si>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</si>
  <si>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</si>
  <si>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</si>
  <si>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</si>
  <si>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</si>
  <si>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</si>
  <si>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</si>
  <si>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</si>
  <si>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</si>
  <si>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</si>
  <si>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</si>
  <si>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</si>
  <si>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</si>
  <si>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</si>
  <si>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</si>
  <si>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</si>
  <si>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</si>
  <si>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</si>
  <si>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</si>
  <si>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</si>
  <si>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</si>
  <si>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</si>
  <si>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</si>
  <si>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</si>
  <si>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</si>
  <si>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</si>
  <si>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</si>
  <si>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</si>
  <si>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</si>
  <si>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</si>
  <si>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</si>
  <si>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</si>
  <si>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</si>
  <si>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</si>
  <si>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</si>
  <si>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</si>
  <si>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</si>
  <si>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</si>
  <si>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</si>
  <si>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</si>
  <si>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</si>
  <si>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</si>
  <si>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</si>
  <si>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</si>
  <si>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</si>
  <si>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</si>
  <si>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</si>
  <si>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</si>
  <si>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</si>
  <si>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</si>
  <si>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</si>
  <si>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</si>
  <si>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</si>
  <si>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</si>
  <si>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</si>
  <si>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</si>
  <si>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</si>
  <si>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</si>
  <si>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</si>
  <si>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</si>
  <si>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</si>
  <si>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</si>
  <si>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</si>
  <si>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</si>
  <si>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</si>
  <si>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</si>
  <si>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</si>
  <si>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</si>
  <si>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</si>
  <si>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</si>
  <si>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</si>
  <si>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</si>
  <si>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</si>
  <si>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</si>
  <si>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</si>
  <si>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</si>
  <si>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</si>
  <si>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</si>
  <si>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</si>
  <si>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</si>
  <si>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</si>
  <si>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</si>
  <si>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</si>
  <si>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</si>
  <si>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</si>
  <si>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</si>
  <si>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</si>
  <si>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</si>
  <si>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</si>
  <si>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</si>
  <si>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</si>
  <si>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</si>
  <si>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</si>
  <si>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</si>
  <si>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</si>
  <si>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</si>
  <si>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</si>
  <si>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</si>
  <si>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</si>
  <si>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</si>
  <si>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</si>
  <si>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</si>
  <si>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</si>
  <si>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</si>
  <si>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</si>
  <si>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</si>
  <si>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</si>
  <si>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</si>
  <si>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</si>
  <si>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shionguha</t>
  </si>
  <si>
    <t>lucyebryant</t>
  </si>
  <si>
    <t>floriandrx</t>
  </si>
  <si>
    <t>aarlab1</t>
  </si>
  <si>
    <t>martharussell</t>
  </si>
  <si>
    <t>llnuxbot</t>
  </si>
  <si>
    <t>kshikakothomas</t>
  </si>
  <si>
    <t>albertosaurusrx</t>
  </si>
  <si>
    <t>rosenbergann</t>
  </si>
  <si>
    <t>karhai</t>
  </si>
  <si>
    <t>userexperienceu</t>
  </si>
  <si>
    <t>aaronjdavidson</t>
  </si>
  <si>
    <t>janetdeatrick</t>
  </si>
  <si>
    <t>farhan_oshim</t>
  </si>
  <si>
    <t>alisunyaev</t>
  </si>
  <si>
    <t>jangdevos</t>
  </si>
  <si>
    <t>uazinfo</t>
  </si>
  <si>
    <t>razzmataz</t>
  </si>
  <si>
    <t>was3210</t>
  </si>
  <si>
    <t>smr_foundation</t>
  </si>
  <si>
    <t>jtoddmcdonald</t>
  </si>
  <si>
    <t>johnwalicki</t>
  </si>
  <si>
    <t>snarky_android</t>
  </si>
  <si>
    <t>yukupriyanov</t>
  </si>
  <si>
    <t>edgeiotai</t>
  </si>
  <si>
    <t>c_heavin</t>
  </si>
  <si>
    <t>rdviii</t>
  </si>
  <si>
    <t>jhengstler</t>
  </si>
  <si>
    <t>carolynwatters6</t>
  </si>
  <si>
    <t>ryanmwhitephd</t>
  </si>
  <si>
    <t>phmai</t>
  </si>
  <si>
    <t>smlabto</t>
  </si>
  <si>
    <t>aylinnchen</t>
  </si>
  <si>
    <t>worldunivandsch</t>
  </si>
  <si>
    <t>varshneyanita</t>
  </si>
  <si>
    <t>janson_andreas</t>
  </si>
  <si>
    <t>ernestinedickh1</t>
  </si>
  <si>
    <t>its_konstantin</t>
  </si>
  <si>
    <t>hhz_bb</t>
  </si>
  <si>
    <t>wgstock</t>
  </si>
  <si>
    <t>sancharidecrypt</t>
  </si>
  <si>
    <t>schobelsofia</t>
  </si>
  <si>
    <t>leimeisterwinfo</t>
  </si>
  <si>
    <t>akilfletcher</t>
  </si>
  <si>
    <t>grady_booch</t>
  </si>
  <si>
    <t>jimspohrer</t>
  </si>
  <si>
    <t>julianereth</t>
  </si>
  <si>
    <t>colraftery</t>
  </si>
  <si>
    <t>mpedrorguez</t>
  </si>
  <si>
    <t>cfiesler</t>
  </si>
  <si>
    <t>jnkka</t>
  </si>
  <si>
    <t>uawaltoncollege</t>
  </si>
  <si>
    <t>mehruzk</t>
  </si>
  <si>
    <t>infotechdev</t>
  </si>
  <si>
    <t>utknursing</t>
  </si>
  <si>
    <t>joelandersonphd</t>
  </si>
  <si>
    <t>brockportalumni</t>
  </si>
  <si>
    <t>tuuret</t>
  </si>
  <si>
    <t>docpang</t>
  </si>
  <si>
    <t>caring_mobile</t>
  </si>
  <si>
    <t>gruzd</t>
  </si>
  <si>
    <t>socmeddr</t>
  </si>
  <si>
    <t>sapnextgen</t>
  </si>
  <si>
    <t>sandramoerch</t>
  </si>
  <si>
    <t>fadialmazyad</t>
  </si>
  <si>
    <t>jjussila</t>
  </si>
  <si>
    <t>vtaratoukhine</t>
  </si>
  <si>
    <t>hicssnews</t>
  </si>
  <si>
    <t>derrickcogburn</t>
  </si>
  <si>
    <t>waltoncollege</t>
  </si>
  <si>
    <t>utknursingsimu1</t>
  </si>
  <si>
    <t>utknursingrese1</t>
  </si>
  <si>
    <t>catfbrooks</t>
  </si>
  <si>
    <t>uarizona</t>
  </si>
  <si>
    <t>kajafollowicz</t>
  </si>
  <si>
    <t>ibm</t>
  </si>
  <si>
    <t>ucc</t>
  </si>
  <si>
    <t>bis_ck203</t>
  </si>
  <si>
    <t>cubsucc</t>
  </si>
  <si>
    <t>bezwitschernd</t>
  </si>
  <si>
    <t>ljean</t>
  </si>
  <si>
    <t>mahei_li</t>
  </si>
  <si>
    <t>hicss</t>
  </si>
  <si>
    <t>keioglobal</t>
  </si>
  <si>
    <t>sap</t>
  </si>
  <si>
    <t>grandwailea</t>
  </si>
  <si>
    <t>aisconnect</t>
  </si>
  <si>
    <t>uofredlands</t>
  </si>
  <si>
    <t>psbehrend</t>
  </si>
  <si>
    <t>bportcompsci</t>
  </si>
  <si>
    <t>it_jyu</t>
  </si>
  <si>
    <t>kylerlehrbach</t>
  </si>
  <si>
    <t>evoltafinland</t>
  </si>
  <si>
    <t>Retweet</t>
  </si>
  <si>
    <t>Mentions</t>
  </si>
  <si>
    <t>MentionsInRetweet</t>
  </si>
  <si>
    <t>Replies to</t>
  </si>
  <si>
    <t>which sociotechnical beach party are you at rn_xD83C__xDF34_
#group2020 #acmgroup2020  #hicss2020 #hicss</t>
  </si>
  <si>
    <t>At the airport bound for #HICSS. Was again "randomly selected" for additional screening, now 5/5 times for international trips. I don't care that it happens, but I'm curious.. Can someone explain to me how this"random" selection works? #AirportSecurity #AcademicTwitter</t>
  </si>
  <si>
    <t>Celebrating the third paper accepted for 2020 with a couple of days R&amp;amp;R and a Sangria by the pool in Hawaii #HICSS #GoSHspeech https://t.co/MgoTiGbGGp</t>
  </si>
  <si>
    <t>[ _xD83E__xDD16_ new agenda https://t.co/i50o8g2zPd item] → [data science] HICSS-53 Conference at Maui, Hawaii, USA from January 7, 2020 at 12:00AM to January 11, 2020 at 12:00AM More info: @HICSSnews https://t.co/BAtEHVkiUx</t>
  </si>
  <si>
    <t>We're at #hicss 2020!  Come check out our session and panel on cyber psychology for national defense. https://t.co/54IZyxQ3E6</t>
  </si>
  <si>
    <t>The five papers are available as part of #HICSS online proceedings: 
https://t.co/HmshXRcTn9
Introduction to the minitrack: https://t.co/8I3auISuPu
#openaccess #creativecommons</t>
  </si>
  <si>
    <t>Future of computing.. is Bits, Neurons &amp;amp; Qubits.! Qubit can be a combination of 0 and 1 when bits are either 0 or 1. #Linux is running a bits + neurons based system with 9216 CPUs with 250PB file system #HICSS #JYUnique https://t.co/suiBMPoy4P</t>
  </si>
  <si>
    <t>My first #HICSS conference, it’s fun to be out my knowledge league, so much to learn!! Thanks to @derrickcogburn for introducing me to the Systems Science world. Conference location is not bad either! #academiaperks #hicss2020 https://t.co/noA4zI87UA</t>
  </si>
  <si>
    <t>Attending the 53 edition of the HICSS conference. Starting point for a very interesting event in #computerscience https://t.co/amW5hwBEzT</t>
  </si>
  <si>
    <t>Surprised visit from Helmut Krcmar #HICSS before the Hands-On Exploration of I -Memory Enterprise System: Insights on ERP Systems Curriculum Design &amp;amp; Research @WaltonCollege @SAPNextGen https://t.co/ZTKE5ACQyR</t>
  </si>
  <si>
    <t>#hicss #hicss2020 #hicss53
Putting my system sciences face back on _xD83E__xDD13_
Come check out 4 great papers Wed morning! Network Analysis of Digital &amp;amp; Social Media, 10am in Pikake 1 https://t.co/391vt4BYJP</t>
  </si>
  <si>
    <t>#HICSS #IoT #EDGEcomputing at work - first responder #Drone in the air https://t.co/UMNoHvbzjx</t>
  </si>
  <si>
    <t>Have been pleased to sing the praises of our @utknursing students &amp;amp; faculty here at #HICSS. @UTKnursingrese1 and @utknursingsimu1 are innovators in health IT. I hope that I can convince more of my health sciences research colleagues to attend &amp;amp; be part of the discussion.</t>
  </si>
  <si>
    <t>Met with the legend @Grady_Booch at HICSS 2020! https://t.co/LU6rYPnn8r</t>
  </si>
  <si>
    <t>#blockchain #interoperability &amp;amp; operationalization / comparison of #DLT designs -&amp;gt; interested in new foundation #research on contextualization of #P2P  #networks ? to be presented this week @HICSSnews #HICSS:
https://t.co/s8HetWcReC
https://t.co/NaFFPeqhOz https://t.co/qAT9wApfsJ</t>
  </si>
  <si>
    <t>Quantum computing in action: programming a coin flip app by Andrew Wack #HICSS #QuantumComputing https://t.co/cNrLJRnedy</t>
  </si>
  <si>
    <t>@uarizona @UAZInfo Director, Catherine Brooks, presents work on fake video detection techniques at the Hawaii International Conference on System Sciences (HICSS) as part of a symposium on credibility and screening technologies. 
@catfbrooks #HICSS58 #ScreeningTechnologies https://t.co/IwkXYzPhG3</t>
  </si>
  <si>
    <t>Great kick-off to HICSS yesterday with our Blockchain workshop. It's always a pleasure to put this one on. Thank you @colraftery for being a part!   
#hicss53 #hicss #blockchain #waltoncollege #BeEpic @SAPNextGen https://t.co/ANw8dN5rRD</t>
  </si>
  <si>
    <t>We are very excited to present our research! #HICSS2020 #hicss53 #hicss #maui @kajafollowicz https://t.co/oIOqU9781v</t>
  </si>
  <si>
    <t>HICSS via NodeXL https://t.co/kvIaN2qOQc
@tuuret
@sapnextgen
@colraftery
@ibm
@julianereth
@jnkka
@grady_booch
@johnwalicki
@cfiesler
@c_heavin
Top hashtags:
#hicss
#hicss2020
#hicss53
#iot
#edgecomputing
#drone
#maui
#blockchain
#quantumcomputing
#hhz</t>
  </si>
  <si>
    <t>#HICSS https://t.co/BowtghDuqw</t>
  </si>
  <si>
    <t>Bob Sutor teaches some complex math during the #IBMQ Quantum workshop at #HICSS @IBM @snarky_android https://t.co/NGj0111tFv</t>
  </si>
  <si>
    <t>Professor and Dean Kohei Ito of Keio University (Japan) speaking about #QuantumComputing at HICSS 2020 in Maui. @HICSSnews https://t.co/cvOqCece99</t>
  </si>
  <si>
    <t>Very excited to be in Maui to present at #HICSS tomorrow @CUBSucc @BIS_CK203 @UCC https://t.co/i9MtASAiHj</t>
  </si>
  <si>
    <t>Lots of buzz here at HICSS about quantum computing and finally some attention to  the programming skills and  algorithms we will have to develop over next 10 years! https://t.co/4nG7inWanS</t>
  </si>
  <si>
    <t>As California launches the new Consumer Privacy Act #CCPA this month, our new #HICSS paper on a related law in EU #GDPR reveals who/how stakeholders might react to this new regulation and particularly how IT/data consultancy firms might benefit from it: 
https://t.co/rMAeTHpodS</t>
  </si>
  <si>
    <t>And here's a slidedeck summarizing our study:
https://t.co/NDzxWuEY6C
#hicss #HICSS2020 #hicss53</t>
  </si>
  <si>
    <t>it’s very interesting to get to know more about the use of hashtags and to think about the establishment of it - thanks @bezwitschernd #hicss53 #HICSS2020 #hicss #Instagram #socialmedia https://t.co/8p8IKsR4IN</t>
  </si>
  <si>
    <t>Now learning a bit about quantum chemistry and quantum machine learning ⁦@HICSSnews⁩ #hicss53 #HICSS2020 #HICSS https://t.co/atXcRE2a2M</t>
  </si>
  <si>
    <t>The #HICSS welcome reception was a fabulous way to end the 1st day by socializing with Faculty @SAPNextGen @WaltonCollege https://t.co/URR3G9pdrk</t>
  </si>
  <si>
    <t>Proud to have @colraftery at the #HICSS welcome reception. It was a fabulous way to end the 1st day by socializing with Faculty @SAPNextGen @WaltonCollege https://t.co/Ixwmr0riZL</t>
  </si>
  <si>
    <t>It was a great honor that our paper on #privacy #nudging got nominated for the best paper award at #HICSS #hicss53 and it was also fantastic to present our work (https://t.co/wF351QuWMd) on behalf of @SchobelSofia @LeimeisterWinfo Get a copy at https://t.co/a5eMZ5X81U https://t.co/TWVAyv6Oa3</t>
  </si>
  <si>
    <t>First of all: Happy new Year! _xD83C__xDF89_
I'm preparing my travels to #HICSS in Hawaii. Very excited to be there again this year. I'm presenting our #research on #useracceptance on #autonomouscars anyone going to there and wants to talk about it? DM me! #hhz #rldb</t>
  </si>
  <si>
    <t>It's a great honor that our paper got nominated for the best paper award this year at #HICSS I'll present the work on thursday at 10am in Ilima 3! #HICSS53 #HICSS2020 #HHZ https://t.co/vHqSVRLzfI</t>
  </si>
  <si>
    <t>From sunscreen lotion to hurdle race, #experts &amp;amp; #nonexperts evaluated “security chore” #MFA.
Our paper at #HICSS provide effective solutions to facilitate understanding of #risk perception&amp;amp; #threat model to improve #user adoption of #auth tech.
https://t.co/r37UN76w04
@ljean</t>
  </si>
  <si>
    <t>@mahei_li presenting insights about the non-dyadic view on #servicesystems in the best paper nominated #hicss piece early in the morning, grab a copy of the paper here: https://t.co/JkoxhlJn3V #hicss53 #HICSS2020 https://t.co/kxh88BrSOZ</t>
  </si>
  <si>
    <t>Hey @HICSSnews @HICSS! Ill be presenting my work "Esports and the Color Line" at 2:00 today in Pikake 1. Stop by if you're interested!</t>
  </si>
  <si>
    <t>Learning a bit about quantum finance at #HICSS2020 #hicss53 ⁦@HICSSnews⁩ #HICSS https://t.co/Xe6svg72Ky</t>
  </si>
  <si>
    <t>On my to Maui to present my work "Esports and the Color Line", if you're at #HICSS look for me! Will update soon with time and room.</t>
  </si>
  <si>
    <t>Use #edgeAnalytics to find whales by their singing. Insightful talk and a great start to #hicss. Thx to @Grady_Booch and @IBM - I learned a lot about whales today.</t>
  </si>
  <si>
    <t>Various types of #QuantumComputer. Great insights about #softwaredevelopment in the Era of #QuantumComputing. Keynote at #hicss53 by Kohei Itoh from @KeioGlobal #HICSS #software #DigitalTransformation https://t.co/AZeD0IiGkj</t>
  </si>
  <si>
    <t>Looking forward to learn new things, find #inspiration and and have some good conversations at the #hicss conference 2020! See you there. #analytics #systemScience https://t.co/61LOECzP5q</t>
  </si>
  <si>
    <t>Looking forward to present our research about #capabilties and how to use them to build #analytics #architectures. If you are at #HICSS2020 come by at plumeria 2 and learn more. #HICSS #hicss53 #businessintelligence #softwareArchitecture https://t.co/BuJz0UmguW</t>
  </si>
  <si>
    <t>Sathya Narasimhan @SAP presents keynote Enterprise Systems Innovation &amp;amp; Blockchain during A Hands-On Exploration of In-Memory Enterprise Systems: insights on ERP Systems Curriculum Design &amp;amp; Research #HICSS @waltoncollege #sapnextgen https://t.co/hAEuS1PR0x</t>
  </si>
  <si>
    <t>Beginning the 2020 year with a presentation of a paper about smart cities’ initiatives in the large European cities at 53rd HICSS in Maui (Hawaii). https://t.co/IDTtFXgwl5</t>
  </si>
  <si>
    <t>@cfiesler #hicss it is</t>
  </si>
  <si>
    <t>HICSS keynote on Quantum Computing.  280 Qubits possibility discussed by Kohei Itoh. https://t.co/zsbxUzr1su</t>
  </si>
  <si>
    <t>Prof Kohei Itoh is going to talk about software development for quantum computers at #HICSS #hicss53 #hicss2020 https://t.co/5rqK283QjG</t>
  </si>
  <si>
    <t>More #toread tips from ⁦@JimSpohrer⁩ #hicss  https://t.co/LbnWIrSY0V</t>
  </si>
  <si>
    <t>You can find us in Maile 2 on Friday the 10th. The first session starts at 2 PM and the second at 4 PM. Please spread the word! 
Looking forward to meeting you on Friday. Happy to discuss this and other topics anytime during #HICSS #HICSS2020 #HICSS53 
#platformsecosystems2020</t>
  </si>
  <si>
    <t>#hicss #hicss53 #hicss2020</t>
  </si>
  <si>
    <t>I think this Google suggestion for ’flow’ is pretty funny: ”chicken mihal” #toread #hicss</t>
  </si>
  <si>
    <t>Several of the presenters in the service science workshop stress the importance of focusing on tasks rather than jobs when analyzing and designing the use of AI in knowledge work #hicss  https://t.co/Q12KdQkrAP</t>
  </si>
  <si>
    <t>Cathal Doyle and Markus Luczak-Roesch give a concrete overview on taking an #openscience approach to #designscienceresearch #hicss https://t.co/KEnoHXg9bw</t>
  </si>
  <si>
    <t>Day 3 #HICSS attending Mini track Enterprise Ecosystem: Integrating Systems Within &amp;amp; Between Organizations @WaltonCollege @SAPNextGen https://t.co/2AwXLCjBW8</t>
  </si>
  <si>
    <t>#Aloha! After 12 hours of flying, finally arrived at @GrandWailea Looking forward to a great #HICSS conference! #RoomWithAView https://t.co/FVQVEkcA6n</t>
  </si>
  <si>
    <t>Thanks to my fellow @AISConnect &amp;amp; @InfoTechDev researchers for attending my presentation today on “An Approach to Building ICT Capabilities in #Nonprofits” at #HICSS. Appreciate the great ideas for furthering my research. Can’t wait to keep building on my work &amp;amp; sharing progress! https://t.co/yF4J0KxeNK</t>
  </si>
  <si>
    <t>Discussing the implications of my work on Socioeconomic Development. @InfoTechDev #ICT4D #HICSS #ProfLife https://t.co/eaJee9ICed</t>
  </si>
  <si>
    <t>Absolutely thrilled to have spent quality time exchanging intellectual ideas with one of the legendary Information Systems researchers, colleague, &amp;amp; good friend, James Pick of @UofRedlands #HICSS https://t.co/ssh4R1jRlb</t>
  </si>
  <si>
    <t>Looking forward to a great day! #HICSS https://t.co/eFPbjB1zzl</t>
  </si>
  <si>
    <t>Look who I bumped into at #HICSS @brockportalumni are everywhere! Great seeing one of our @BportCompSci graduate, Babajide! He is now an Assistant Professor of MIS @PSBehrend https://t.co/6gmCjhCfAM</t>
  </si>
  <si>
    <t>Glad to see presentations on the use of health IT by older adults here at #HICSS, particularly when there are acknowledgements of caregivers.</t>
  </si>
  <si>
    <t>From Einstein &amp;amp; Co’s research to business applications in Quantum Computing. First Apps coming 2020s! #HICSS @it_jyu https://t.co/tTatiLuDTW</t>
  </si>
  <si>
    <t>#HICSS Quantum Computing is here.. https://t.co/wSepazEzlk</t>
  </si>
  <si>
    <t>#HICSS I will at DSR minitrack on Thursday 10:00-17:30 #Haleakala3 presenting my paper at 4pm. On Friday 14:00-17:30 I will be at the Digital Service and Digitalization of Services #Maile3 presenting our paper at 14:30. Come &amp;amp; Listen to some great papers by our presenters! https://t.co/Abk8UjU1Dt</t>
  </si>
  <si>
    <t>First design science science paper of the day. #DSR in action for #VR #marketing and #sales study!#HICSS https://t.co/d6GpnNeMiI</t>
  </si>
  <si>
    <t>#Haleakala3 is filling up. Design Science Research Rocks! #HICSS https://t.co/uxdp838vW4</t>
  </si>
  <si>
    <t>#DSR #HICSS First paper of the minitrack: 15 years of design science research. #Haleakala3 https://t.co/5bJZco0M2I</t>
  </si>
  <si>
    <t>#HICSS #DSR Second paper of the design science research minitrack: This paper is an Artefact. Pretty bold proposition. Cathal Doyle doing a live Demo! https://t.co/qjyG4OlFI5</t>
  </si>
  <si>
    <t>#HICSS #DSR Final paper of the 1st design science research minitrack: Workshop as a Research Method. New approach to conduct DSR. #Haleakala3 https://t.co/ae2DZL4E6Y</t>
  </si>
  <si>
    <t>Excited about the text analytics workshop at #HICSS today. Hopefully can learn some state-of-art methods and categorisation models. https://t.co/0hfWZr415g</t>
  </si>
  <si>
    <t>#HICSS qualitative study about adolescents' online conflicts on social media and how they react to the conflicts. #hicss53 #HICSS2020 https://t.co/sOjUmSH8HV</t>
  </si>
  <si>
    <t>Jacob van den Berg presents a study that shows the potential use of #socialmedia and media sharing services as #ehealth interventions to prevent STIs among college students and adolescents. #HICSS #hicss53 #HICSS2020 https://t.co/hWb7GV4Bzm</t>
  </si>
  <si>
    <t>Hello fellow #HICSS social media researchers! Consider submitting your awesome research to the International conference on Social Media &amp;amp; Society (Chicago, July 22-24, 2020).  WIP and full papers are due Jan 27.  CFP: 
https://t.co/TFgMFiW9CS
#SMSociety
#HICSS2020 #socmed</t>
  </si>
  <si>
    <t>#HICSS #HICSS2020 https://t.co/1K4ktvYfQC</t>
  </si>
  <si>
    <t>@KylerLehrbach are you still at HICSS?</t>
  </si>
  <si>
    <t>Lupapiste @EvoltaFinland tutkimuksemme tuloksia esiteltiin jälleen Havaijilla #HICSS #Lupapiste https://t.co/GWKqldtqC4 https://t.co/tN5rgjREqq</t>
  </si>
  <si>
    <t>https://floriandierickx.github.io/agenda/ https://hicss.hawaii.edu/</t>
  </si>
  <si>
    <t>https://scholarspace.manoa.hawaii.edu/handle/10125/63716</t>
  </si>
  <si>
    <t>https://www.researchgate.net/publication/335867834_Bridges_Between_Islands_Cross-Chain_Technology_for_Distributed_Ledger_Technology https://www.researchgate.net/publication/335867307_Do_Not_Be_Fooled_Toward_a_Holistic_Comparison_of_Distributed_Ledger_Technology_Designs</t>
  </si>
  <si>
    <t>https://twitter.com/colraftery/status/1214636456288763904</t>
  </si>
  <si>
    <t>https://nodexlgraphgallery.org/Pages/Graph.aspx?graphID=219892</t>
  </si>
  <si>
    <t>https://twitter.com/hicssnews/status/1082053324235407360</t>
  </si>
  <si>
    <t>https://twitter.com/carolynwatters6/status/1215035788951351297</t>
  </si>
  <si>
    <t>https://www.slideshare.net/primath/who-is-influencing-the-gdpr-discussion-on-twitter-implications-for-public-relations</t>
  </si>
  <si>
    <t>http://nudger.de http://scholarspace.manoa.hawaii.edu/handle/10125/64221</t>
  </si>
  <si>
    <t>https://scholarspace.manoa.hawaii.edu/bitstream/10125/64411/0538.pdf</t>
  </si>
  <si>
    <t>http://scholarspace.manoa.hawaii.edu/handle/10125/63936</t>
  </si>
  <si>
    <t>https://www.amazon.com/Fourth-Turning-American-Prophecy-Rendezvous/dp/0767900464</t>
  </si>
  <si>
    <t>https://scholarspace.manoa.hawaii.edu/handle/10125/63716 http://scholarspace.manoa.hawaii.edu/handle/10125/64443</t>
  </si>
  <si>
    <t>https://event.crowdcompass.com/hicss-53/activity/DgBe7gyRMN</t>
  </si>
  <si>
    <t>https://osf.io/ktwqd/</t>
  </si>
  <si>
    <t>https://scholarspace.manoa.hawaii.edu/handle/10125/64061</t>
  </si>
  <si>
    <t>https://socialmediaandsociety.org/2019/smsociety-2020-cfp-chicago-usa-july-22-24-diverse-voices-promises-and-perils-of-social-media-for-diversity/</t>
  </si>
  <si>
    <t>https://twitter.com/uawaltoncollege/status/1214657950628737025</t>
  </si>
  <si>
    <t>https://scholarspace.manoa.hawaii.edu/bitstream/10125/64002/0211.pdf</t>
  </si>
  <si>
    <t>github.io hawaii.edu</t>
  </si>
  <si>
    <t>hawaii.edu</t>
  </si>
  <si>
    <t>researchgate.net researchgate.net</t>
  </si>
  <si>
    <t>twitter.com</t>
  </si>
  <si>
    <t>nodexlgraphgallery.org</t>
  </si>
  <si>
    <t>slideshare.net</t>
  </si>
  <si>
    <t>nudger.de hawaii.edu</t>
  </si>
  <si>
    <t>amazon.com</t>
  </si>
  <si>
    <t>hawaii.edu hawaii.edu</t>
  </si>
  <si>
    <t>crowdcompass.com</t>
  </si>
  <si>
    <t>osf.io</t>
  </si>
  <si>
    <t>socialmediaandsociety.org</t>
  </si>
  <si>
    <t>group2020 acmgroup2020 hicss2020 hicss</t>
  </si>
  <si>
    <t>hicss airportsecurity academictwitter</t>
  </si>
  <si>
    <t>hicss goshspeech</t>
  </si>
  <si>
    <t>linux</t>
  </si>
  <si>
    <t>hicss academiaperks hicss2020</t>
  </si>
  <si>
    <t>computerscience</t>
  </si>
  <si>
    <t>hicss hicss2020 hicss53</t>
  </si>
  <si>
    <t>hicss iot edgecomputing drone</t>
  </si>
  <si>
    <t>blockchain interoperability dlt research p2p networks hicss</t>
  </si>
  <si>
    <t>hicss quantumcomputing</t>
  </si>
  <si>
    <t>hicss58 screeningtechnologies</t>
  </si>
  <si>
    <t>hicss53 hicss blockchain waltoncollege beepic</t>
  </si>
  <si>
    <t>hicss2020 hicss53 hicss maui</t>
  </si>
  <si>
    <t>hicss hicss2020 hicss53 iot edgecomputing drone maui blockchain quantumcomputing hhz</t>
  </si>
  <si>
    <t>ibmq hicss</t>
  </si>
  <si>
    <t>quantumcomputing</t>
  </si>
  <si>
    <t>ccpa hicss gdpr</t>
  </si>
  <si>
    <t>hicss53 hicss2020 hicss instagram socialmedia</t>
  </si>
  <si>
    <t>hicss53 hicss2020 hicss</t>
  </si>
  <si>
    <t>privacy nudging hicss hicss53</t>
  </si>
  <si>
    <t>hicss research useracceptance autonomouscars hhz rldb</t>
  </si>
  <si>
    <t>hicss hicss53 hicss2020 hhz</t>
  </si>
  <si>
    <t>experts nonexperts mfa hicss risk threat user auth</t>
  </si>
  <si>
    <t>servicesystems hicss hicss53 hicss2020</t>
  </si>
  <si>
    <t>hicss2020 hicss53 hicss</t>
  </si>
  <si>
    <t>edgeanalytics hicss</t>
  </si>
  <si>
    <t>quantumcomputer softwaredevelopment quantumcomputing hicss53 hicss software digitaltransformation</t>
  </si>
  <si>
    <t>inspiration hicss analytics systemscience</t>
  </si>
  <si>
    <t>capabilties analytics architectures hicss2020 hicss hicss53 businessintelligence softwarearchitecture</t>
  </si>
  <si>
    <t>hicss sapnextgen</t>
  </si>
  <si>
    <t>hicss hicss53 hicss2020</t>
  </si>
  <si>
    <t>toread hicss</t>
  </si>
  <si>
    <t>hicss openaccess creativecommons</t>
  </si>
  <si>
    <t>hicss hicss2020 hicss53 platformsecosystems2020</t>
  </si>
  <si>
    <t>openscience designscienceresearch hicss</t>
  </si>
  <si>
    <t>aloha hicss roomwithaview</t>
  </si>
  <si>
    <t>nonprofits hicss</t>
  </si>
  <si>
    <t>ict4d hicss proflife</t>
  </si>
  <si>
    <t>linux hicss jyunique</t>
  </si>
  <si>
    <t>hicss haleakala3 maile3</t>
  </si>
  <si>
    <t>dsr vr marketing sales hicss</t>
  </si>
  <si>
    <t>haleakala3 hicss</t>
  </si>
  <si>
    <t>dsr hicss haleakala3</t>
  </si>
  <si>
    <t>hicss dsr</t>
  </si>
  <si>
    <t>hicss dsr haleakala3</t>
  </si>
  <si>
    <t>socialmedia ehealth hicss hicss53 hicss2020</t>
  </si>
  <si>
    <t>socialmedia ehealth</t>
  </si>
  <si>
    <t>hicss smsociety hicss2020 socmed</t>
  </si>
  <si>
    <t>hicss hicss2020</t>
  </si>
  <si>
    <t>hicss lupapiste</t>
  </si>
  <si>
    <t>https://pbs.twimg.com/media/ENj3QzCUwAA60ga.jpg</t>
  </si>
  <si>
    <t>https://pbs.twimg.com/media/ENpPD4KVAAAUfp3.jpg</t>
  </si>
  <si>
    <t>https://pbs.twimg.com/media/ENs8cNeU0AAboEi.jpg</t>
  </si>
  <si>
    <t>https://pbs.twimg.com/media/ENtKEgpU0AAvORq.jpg</t>
  </si>
  <si>
    <t>https://pbs.twimg.com/media/ENt1CiiU0AADU9q.jpg</t>
  </si>
  <si>
    <t>https://pbs.twimg.com/ext_tw_video_thumb/1214715836809637888/pu/img/w0OKwIYgMrnDuv1B.jpg</t>
  </si>
  <si>
    <t>https://pbs.twimg.com/media/ENveJ-SU8AUp45n.jpg</t>
  </si>
  <si>
    <t>https://pbs.twimg.com/media/ENwpj1mWkAENy79.jpg</t>
  </si>
  <si>
    <t>https://pbs.twimg.com/media/ENtUcwxUUAADaRs.jpg</t>
  </si>
  <si>
    <t>https://pbs.twimg.com/media/ENyUADyUcAAZpVJ.jpg</t>
  </si>
  <si>
    <t>https://pbs.twimg.com/media/ENyjph9VUAABK5G.jpg</t>
  </si>
  <si>
    <t>https://pbs.twimg.com/media/ENy1MJbUcAAHNbo.jpg</t>
  </si>
  <si>
    <t>https://pbs.twimg.com/media/ENtB5-WUUAAl1CT.jpg</t>
  </si>
  <si>
    <t>https://pbs.twimg.com/media/ENy5L8QUYAATdV3.jpg</t>
  </si>
  <si>
    <t>https://pbs.twimg.com/media/ENzpaL3U0AA27wv.jpg</t>
  </si>
  <si>
    <t>https://pbs.twimg.com/media/ENz2yyXUwAAAphf.jpg</t>
  </si>
  <si>
    <t>https://pbs.twimg.com/media/ENxuLMTUcAA4CFX.jpg</t>
  </si>
  <si>
    <t>https://pbs.twimg.com/media/EN28Lm4U4AAKqig.jpg</t>
  </si>
  <si>
    <t>https://pbs.twimg.com/media/ENzBQ0hUwAAhgNh.jpg</t>
  </si>
  <si>
    <t>https://pbs.twimg.com/media/ENzB-5gU8AAqIr5.jpg</t>
  </si>
  <si>
    <t>https://pbs.twimg.com/media/ENzBch4UEAAEhTk.jpg</t>
  </si>
  <si>
    <t>https://pbs.twimg.com/media/ENtGBhLXUAIovPB.jpg</t>
  </si>
  <si>
    <t>https://pbs.twimg.com/media/EN3U4oIUwAYcCcs.jpg</t>
  </si>
  <si>
    <t>https://pbs.twimg.com/media/ENt1CcxVUAArehC.jpg</t>
  </si>
  <si>
    <t>https://pbs.twimg.com/media/EN3aLDwUEAEi9Qo.jpg</t>
  </si>
  <si>
    <t>https://pbs.twimg.com/media/ENy7166VUAAjFCl.jpg</t>
  </si>
  <si>
    <t>https://pbs.twimg.com/media/ENurRQiU4AE1bkL.jpg</t>
  </si>
  <si>
    <t>https://pbs.twimg.com/media/ENzCHhYUYAAE_79.jpg</t>
  </si>
  <si>
    <t>https://pbs.twimg.com/media/EN2Ms3LUcAA8_kh.jpg</t>
  </si>
  <si>
    <t>https://pbs.twimg.com/media/EN3h5u6U8AAvMF9.jpg</t>
  </si>
  <si>
    <t>https://pbs.twimg.com/media/ENxxruwU4AAv4UX.jpg</t>
  </si>
  <si>
    <t>https://pbs.twimg.com/media/EN3f3LFUcAA8Fl4.jpg</t>
  </si>
  <si>
    <t>https://pbs.twimg.com/media/ENs9jIaUEAAaQpK.jpg</t>
  </si>
  <si>
    <t>https://pbs.twimg.com/media/ENsz-xYWkAYDtt5.jpg</t>
  </si>
  <si>
    <t>https://pbs.twimg.com/media/ENs55xeUwAEzMqm.jpg</t>
  </si>
  <si>
    <t>https://pbs.twimg.com/media/ENtzFf0UwAIcmC1.jpg</t>
  </si>
  <si>
    <t>https://pbs.twimg.com/media/EN3EarbU0AAqzso.jpg</t>
  </si>
  <si>
    <t>https://pbs.twimg.com/media/EN3XKwgU8AAIAOI.jpg</t>
  </si>
  <si>
    <t>https://pbs.twimg.com/media/EN3dOPMVAAAWmL8.jpg</t>
  </si>
  <si>
    <t>https://pbs.twimg.com/media/EN3eeBCVAAAc3aO.jpg</t>
  </si>
  <si>
    <t>https://pbs.twimg.com/media/EN3kwJUVAAARy54.jpg</t>
  </si>
  <si>
    <t>https://pbs.twimg.com/media/ENtGA9eU0AAKKIi.jpg</t>
  </si>
  <si>
    <t>https://pbs.twimg.com/media/ENy4vhoVUAAME_O.jpg</t>
  </si>
  <si>
    <t>https://pbs.twimg.com/media/EN3gls4U4AAbCVJ.jpg</t>
  </si>
  <si>
    <t>https://pbs.twimg.com/media/EN3kadDVAAEpIpT.jpg</t>
  </si>
  <si>
    <t>https://pbs.twimg.com/media/ENxOdvHWwAEz_HN.jpg</t>
  </si>
  <si>
    <t>https://pbs.twimg.com/media/ENtvB2HVUAErI4Q.jpg</t>
  </si>
  <si>
    <t>https://pbs.twimg.com/media/ENvLIAEVAAA7qAc.jpg</t>
  </si>
  <si>
    <t>https://pbs.twimg.com/media/EN3ZOJfUUAARu3d.jpg</t>
  </si>
  <si>
    <t>https://pbs.twimg.com/media/EN3vsL4WsAI60x-.jpg</t>
  </si>
  <si>
    <t>http://pbs.twimg.com/profile_images/765687785219039233/w5bRXIYM_normal.jpg</t>
  </si>
  <si>
    <t>http://pbs.twimg.com/profile_images/574506320809758721/5bveQsmX_normal.jpeg</t>
  </si>
  <si>
    <t>http://pbs.twimg.com/profile_images/1178680146158600192/TkO4FunX_normal.jpg</t>
  </si>
  <si>
    <t>http://pbs.twimg.com/profile_images/82594810/Russell_Martha_hea_3959174_normal.jpg</t>
  </si>
  <si>
    <t>http://pbs.twimg.com/profile_images/1190727216885358597/OoGENW9l_normal.jpg</t>
  </si>
  <si>
    <t>http://pbs.twimg.com/profile_images/1167215079676403713/eMfIwS_M_normal.jpg</t>
  </si>
  <si>
    <t>http://pbs.twimg.com/profile_images/809221417334165504/rwI0d5WC_normal.jpg</t>
  </si>
  <si>
    <t>http://pbs.twimg.com/profile_images/68985234/twitterphoto_razz2_normal.jpg</t>
  </si>
  <si>
    <t>http://pbs.twimg.com/profile_images/849133030237061120/6hUrNP0a_normal.jpg</t>
  </si>
  <si>
    <t>http://pbs.twimg.com/profile_images/836612400057036804/S43TZPP-_normal.jpg</t>
  </si>
  <si>
    <t>http://pbs.twimg.com/profile_images/1040573396398956544/BetojiRw_normal.jpg</t>
  </si>
  <si>
    <t>http://pbs.twimg.com/profile_images/1054798405275394049/d10lrKno_normal.jpg</t>
  </si>
  <si>
    <t>http://pbs.twimg.com/profile_images/875344770826027010/bzuoLMRx_normal.jpg</t>
  </si>
  <si>
    <t>http://pbs.twimg.com/profile_images/1101998099420012545/w0PWYT9i_normal.jpg</t>
  </si>
  <si>
    <t>http://pbs.twimg.com/profile_images/1160133357071675392/Tqc36Cvm_normal.jpg</t>
  </si>
  <si>
    <t>http://pbs.twimg.com/profile_images/1002867054247137281/j4hS-Y79_normal.jpg</t>
  </si>
  <si>
    <t>http://pbs.twimg.com/profile_images/639293371144474629/ORfuBbRd_normal.jpg</t>
  </si>
  <si>
    <t>http://pbs.twimg.com/profile_images/1163619554288791552/38MhASrp_normal.jpg</t>
  </si>
  <si>
    <t>http://pbs.twimg.com/profile_images/1181759382276587520/UT4i2ube_normal.jpg</t>
  </si>
  <si>
    <t>http://pbs.twimg.com/profile_images/1198598098605498373/IVB-1MpQ_normal.jpg</t>
  </si>
  <si>
    <t>http://pbs.twimg.com/profile_images/961535614184251392/3eSaOQqF_normal.jpg</t>
  </si>
  <si>
    <t>http://pbs.twimg.com/profile_images/781121563450085376/nlfxX46c_normal.jpg</t>
  </si>
  <si>
    <t>http://pbs.twimg.com/profile_images/496757670/Wolf_Homepage_normal.jpg</t>
  </si>
  <si>
    <t>http://pbs.twimg.com/profile_images/1207857258794586113/04SZLrMb_normal.jpg</t>
  </si>
  <si>
    <t>http://pbs.twimg.com/profile_images/1158504309576929282/8oDJ8E7q_normal.jpg</t>
  </si>
  <si>
    <t>http://pbs.twimg.com/profile_images/766611075030773760/i-Tyh_Va_normal.jpg</t>
  </si>
  <si>
    <t>http://pbs.twimg.com/profile_images/1130949504767746049/JuHuf6LO_normal.png</t>
  </si>
  <si>
    <t>http://pbs.twimg.com/profile_images/956424432553046016/eHxjBbEw_normal.jpg</t>
  </si>
  <si>
    <t>http://pbs.twimg.com/profile_images/1320213757/Jim_Spohrer_normal.JPG</t>
  </si>
  <si>
    <t>http://pbs.twimg.com/profile_images/798541814609408001/Pt4R4F-0_normal.jpg</t>
  </si>
  <si>
    <t>http://pbs.twimg.com/profile_images/1074878911962443776/GzUtUN0a_normal.jpg</t>
  </si>
  <si>
    <t>http://pbs.twimg.com/profile_images/932214325909053440/xREfIOx-_normal.jpg</t>
  </si>
  <si>
    <t>http://pbs.twimg.com/profile_images/1095710860901703681/SD2INxvR_normal.png</t>
  </si>
  <si>
    <t>http://pbs.twimg.com/profile_images/1086842453091602434/dtuG0VAg_normal.jpg</t>
  </si>
  <si>
    <t>http://pbs.twimg.com/profile_images/887792347974692865/aM7LI7rD_normal.jpg</t>
  </si>
  <si>
    <t>http://pbs.twimg.com/profile_images/554693151026204673/r--tVCLg_normal.jpeg</t>
  </si>
  <si>
    <t>http://pbs.twimg.com/profile_images/1100405420768714754/2c1ECF5D_normal.png</t>
  </si>
  <si>
    <t>http://pbs.twimg.com/profile_images/727239253529350144/Syga1r2Z_normal.jpg</t>
  </si>
  <si>
    <t>http://pbs.twimg.com/profile_images/964901440891351040/RZq5zDIy_normal.jpg</t>
  </si>
  <si>
    <t>http://pbs.twimg.com/profile_images/1831720645/Jaigris_0224sm_normal.jpg</t>
  </si>
  <si>
    <t>http://pbs.twimg.com/profile_images/818859289825705984/QIMjyGNe_normal.jpg</t>
  </si>
  <si>
    <t>http://pbs.twimg.com/profile_images/1166055260038684672/WhHr9U5Y_normal.jpg</t>
  </si>
  <si>
    <t>http://pbs.twimg.com/profile_images/1192540664631836673/NEHkwj5l_normal.jpg</t>
  </si>
  <si>
    <t>http://pbs.twimg.com/profile_images/1167215432782229505/qZJgAAmM_normal.jpg</t>
  </si>
  <si>
    <t>http://pbs.twimg.com/profile_images/868150530329194496/U7N5WRIf_normal.jpg</t>
  </si>
  <si>
    <t>21:32:19</t>
  </si>
  <si>
    <t>08:41:04</t>
  </si>
  <si>
    <t>01:13:36</t>
  </si>
  <si>
    <t>05:33:33</t>
  </si>
  <si>
    <t>02:16:16</t>
  </si>
  <si>
    <t>19:19:15</t>
  </si>
  <si>
    <t>19:22:15</t>
  </si>
  <si>
    <t>19:32:48</t>
  </si>
  <si>
    <t>20:32:21</t>
  </si>
  <si>
    <t>23:15:05</t>
  </si>
  <si>
    <t>23:40:06</t>
  </si>
  <si>
    <t>01:52:27</t>
  </si>
  <si>
    <t>02:00:51</t>
  </si>
  <si>
    <t>04:38:36</t>
  </si>
  <si>
    <t>07:19:22</t>
  </si>
  <si>
    <t>12:49:34</t>
  </si>
  <si>
    <t>18:04:01</t>
  </si>
  <si>
    <t>20:33:50</t>
  </si>
  <si>
    <t>20:36:35</t>
  </si>
  <si>
    <t>21:56:03</t>
  </si>
  <si>
    <t>22:52:45</t>
  </si>
  <si>
    <t>22:58:51</t>
  </si>
  <si>
    <t>19:56:41</t>
  </si>
  <si>
    <t>23:16:18</t>
  </si>
  <si>
    <t>23:25:02</t>
  </si>
  <si>
    <t>01:16:52</t>
  </si>
  <si>
    <t>23:44:34</t>
  </si>
  <si>
    <t>16:38:38</t>
  </si>
  <si>
    <t>23:54:39</t>
  </si>
  <si>
    <t>00:11:24</t>
  </si>
  <si>
    <t>00:14:01</t>
  </si>
  <si>
    <t>22:41:24</t>
  </si>
  <si>
    <t>00:26:31</t>
  </si>
  <si>
    <t>02:05:22</t>
  </si>
  <si>
    <t>02:05:28</t>
  </si>
  <si>
    <t>02:05:47</t>
  </si>
  <si>
    <t>02:06:02</t>
  </si>
  <si>
    <t>21:42:14</t>
  </si>
  <si>
    <t>02:46:59</t>
  </si>
  <si>
    <t>02:53:03</t>
  </si>
  <si>
    <t>03:53:49</t>
  </si>
  <si>
    <t>03:01:38</t>
  </si>
  <si>
    <t>03:15:52</t>
  </si>
  <si>
    <t>03:45:30</t>
  </si>
  <si>
    <t>07:36:14</t>
  </si>
  <si>
    <t>14:45:54</t>
  </si>
  <si>
    <t>17:48:35</t>
  </si>
  <si>
    <t>08:18:46</t>
  </si>
  <si>
    <t>09:49:52</t>
  </si>
  <si>
    <t>09:52:18</t>
  </si>
  <si>
    <t>11:07:48</t>
  </si>
  <si>
    <t>05:19:18</t>
  </si>
  <si>
    <t>03:45:40</t>
  </si>
  <si>
    <t>18:08:01</t>
  </si>
  <si>
    <t>18:57:46</t>
  </si>
  <si>
    <t>23:36:58</t>
  </si>
  <si>
    <t>23:38:50</t>
  </si>
  <si>
    <t>23:51:35</t>
  </si>
  <si>
    <t>23:54:44</t>
  </si>
  <si>
    <t>15:16:06</t>
  </si>
  <si>
    <t>00:07:20</t>
  </si>
  <si>
    <t>23:52:26</t>
  </si>
  <si>
    <t>20:15:17</t>
  </si>
  <si>
    <t>19:55:48</t>
  </si>
  <si>
    <t>23:40:05</t>
  </si>
  <si>
    <t>20:18:54</t>
  </si>
  <si>
    <t>21:25:41</t>
  </si>
  <si>
    <t>08:07:57</t>
  </si>
  <si>
    <t>23:27:55</t>
  </si>
  <si>
    <t>23:30:56</t>
  </si>
  <si>
    <t>21:52:45</t>
  </si>
  <si>
    <t>00:22:41</t>
  </si>
  <si>
    <t>00:44:39</t>
  </si>
  <si>
    <t>08:06:12</t>
  </si>
  <si>
    <t>21:55:06</t>
  </si>
  <si>
    <t>01:17:59</t>
  </si>
  <si>
    <t>20:41:38</t>
  </si>
  <si>
    <t>20:53:30</t>
  </si>
  <si>
    <t>20:42:05</t>
  </si>
  <si>
    <t>03:37:01</t>
  </si>
  <si>
    <t>03:40:17</t>
  </si>
  <si>
    <t>23:55:19</t>
  </si>
  <si>
    <t>14:40:27</t>
  </si>
  <si>
    <t>20:52:41</t>
  </si>
  <si>
    <t>18:03:54</t>
  </si>
  <si>
    <t>20:43:46</t>
  </si>
  <si>
    <t>10:13:17</t>
  </si>
  <si>
    <t>22:51:04</t>
  </si>
  <si>
    <t>20:58:51</t>
  </si>
  <si>
    <t>20:59:40</t>
  </si>
  <si>
    <t>19:37:38</t>
  </si>
  <si>
    <t>18:56:09</t>
  </si>
  <si>
    <t>19:21:43</t>
  </si>
  <si>
    <t>21:17:42</t>
  </si>
  <si>
    <t>23:31:33</t>
  </si>
  <si>
    <t>01:10:11</t>
  </si>
  <si>
    <t>18:43:51</t>
  </si>
  <si>
    <t>20:05:47</t>
  </si>
  <si>
    <t>20:32:14</t>
  </si>
  <si>
    <t>20:37:41</t>
  </si>
  <si>
    <t>21:05:08</t>
  </si>
  <si>
    <t>20:14:38</t>
  </si>
  <si>
    <t>23:14:22</t>
  </si>
  <si>
    <t>20:46:57</t>
  </si>
  <si>
    <t>21:03:39</t>
  </si>
  <si>
    <t>21:07:53</t>
  </si>
  <si>
    <t>01:18:19</t>
  </si>
  <si>
    <t>21:21:07</t>
  </si>
  <si>
    <t>21:22:02</t>
  </si>
  <si>
    <t>15:30:02</t>
  </si>
  <si>
    <t>21:24:17</t>
  </si>
  <si>
    <t>23:13:50</t>
  </si>
  <si>
    <t>05:56:13</t>
  </si>
  <si>
    <t>20:14:45</t>
  </si>
  <si>
    <t>21:27:20</t>
  </si>
  <si>
    <t>21:27:50</t>
  </si>
  <si>
    <t>21:40:15</t>
  </si>
  <si>
    <t>21:52:56</t>
  </si>
  <si>
    <t>14:53:50</t>
  </si>
  <si>
    <t>22:09:16</t>
  </si>
  <si>
    <t>https://twitter.com/shionguha/status/1213936288296034304</t>
  </si>
  <si>
    <t>https://twitter.com/lucyebryant/status/1213379806567419906</t>
  </si>
  <si>
    <t>https://twitter.com/lucyebryant/status/1213991977131245568</t>
  </si>
  <si>
    <t>https://twitter.com/floriandrx/status/1214057394617106432</t>
  </si>
  <si>
    <t>https://twitter.com/aarlab1/status/1214370132652261377</t>
  </si>
  <si>
    <t>https://twitter.com/martharussell/status/1214627575231700992</t>
  </si>
  <si>
    <t>https://twitter.com/llnuxbot/status/1214628330202226689</t>
  </si>
  <si>
    <t>https://twitter.com/kshikakothomas/status/1214630984726933505</t>
  </si>
  <si>
    <t>https://twitter.com/albertosaurusrx/status/1214645971591712768</t>
  </si>
  <si>
    <t>https://twitter.com/rosenbergann/status/1214686927397384192</t>
  </si>
  <si>
    <t>https://twitter.com/karhai/status/1214693221038620674</t>
  </si>
  <si>
    <t>https://twitter.com/userexperienceu/status/1214726530238009344</t>
  </si>
  <si>
    <t>https://twitter.com/aaronjdavidson/status/1214728641243942913</t>
  </si>
  <si>
    <t>https://twitter.com/janetdeatrick/status/1214768340897554432</t>
  </si>
  <si>
    <t>https://twitter.com/farhan_oshim/status/1214808797945876482</t>
  </si>
  <si>
    <t>https://twitter.com/alisunyaev/status/1214891898906828800</t>
  </si>
  <si>
    <t>https://twitter.com/jangdevos/status/1214971030994857987</t>
  </si>
  <si>
    <t>https://twitter.com/uazinfo/status/1215008732100251648</t>
  </si>
  <si>
    <t>https://twitter.com/razzmataz/status/1215009424621727745</t>
  </si>
  <si>
    <t>https://twitter.com/was3210/status/1215029425470889985</t>
  </si>
  <si>
    <t>https://twitter.com/smr_foundation/status/1215043691565371392</t>
  </si>
  <si>
    <t>https://twitter.com/jtoddmcdonald/status/1215045228727390208</t>
  </si>
  <si>
    <t>https://twitter.com/johnwalicki/status/1214636996062089216</t>
  </si>
  <si>
    <t>https://twitter.com/snarky_android/status/1215049620595675137</t>
  </si>
  <si>
    <t>https://twitter.com/yukupriyanov/status/1215051817509380096</t>
  </si>
  <si>
    <t>https://twitter.com/edgeiotai/status/1214717573973118981</t>
  </si>
  <si>
    <t>https://twitter.com/edgeiotai/status/1215056734609428480</t>
  </si>
  <si>
    <t>https://twitter.com/c_heavin/status/1214587154090905601</t>
  </si>
  <si>
    <t>https://twitter.com/c_heavin/status/1215059269281816576</t>
  </si>
  <si>
    <t>https://twitter.com/rdviii/status/1215063486826303488</t>
  </si>
  <si>
    <t>https://twitter.com/jhengstler/status/1215064143494963200</t>
  </si>
  <si>
    <t>https://twitter.com/carolynwatters6/status/1215040835063930880</t>
  </si>
  <si>
    <t>https://twitter.com/ryanmwhitephd/status/1215067291706105859</t>
  </si>
  <si>
    <t>https://twitter.com/phmai/status/1215092167598690304</t>
  </si>
  <si>
    <t>https://twitter.com/phmai/status/1215092192814829570</t>
  </si>
  <si>
    <t>https://twitter.com/smlabto/status/1215092273475510273</t>
  </si>
  <si>
    <t>https://twitter.com/smlabto/status/1215092335593193473</t>
  </si>
  <si>
    <t>https://twitter.com/aylinnchen/status/1215025945679032321</t>
  </si>
  <si>
    <t>https://twitter.com/aylinnchen/status/1215102641212051457</t>
  </si>
  <si>
    <t>https://twitter.com/worldunivandsch/status/1215104164834967552</t>
  </si>
  <si>
    <t>https://twitter.com/varshneyanita/status/1214757070777413632</t>
  </si>
  <si>
    <t>https://twitter.com/varshneyanita/status/1215106325987749888</t>
  </si>
  <si>
    <t>https://twitter.com/varshneyanita/status/1215109907659124736</t>
  </si>
  <si>
    <t>https://twitter.com/janson_andreas/status/1215117366880661504</t>
  </si>
  <si>
    <t>https://twitter.com/ernestinedickh1/status/1215175431349055490</t>
  </si>
  <si>
    <t>https://twitter.com/its_konstantin/status/1212746844742332416</t>
  </si>
  <si>
    <t>https://twitter.com/its_konstantin/status/1214967148835028992</t>
  </si>
  <si>
    <t>https://twitter.com/hhz_bb/status/1215186134772453376</t>
  </si>
  <si>
    <t>https://twitter.com/wgstock/status/1215209061253296128</t>
  </si>
  <si>
    <t>https://twitter.com/wgstock/status/1215209675219767297</t>
  </si>
  <si>
    <t>https://twitter.com/sancharidecrypt/status/1215228675471204352</t>
  </si>
  <si>
    <t>https://twitter.com/schobelsofia/status/1215140973438742528</t>
  </si>
  <si>
    <t>https://twitter.com/leimeisterwinfo/status/1215117406214877184</t>
  </si>
  <si>
    <t>https://twitter.com/leimeisterwinfo/status/1215334425887510528</t>
  </si>
  <si>
    <t>https://twitter.com/akilfletcher/status/1215346946744799232</t>
  </si>
  <si>
    <t>https://twitter.com/grady_booch/status/1215054821494886400</t>
  </si>
  <si>
    <t>https://twitter.com/jimspohrer/status/1215055292334927872</t>
  </si>
  <si>
    <t>https://twitter.com/jimspohrer/status/1215058499576594433</t>
  </si>
  <si>
    <t>https://twitter.com/jimspohrer/status/1215059291662454785</t>
  </si>
  <si>
    <t>https://twitter.com/akilfletcher/status/1214566383582728193</t>
  </si>
  <si>
    <t>https://twitter.com/julianereth/status/1214700072941707266</t>
  </si>
  <si>
    <t>https://twitter.com/julianereth/status/1215058712026476544</t>
  </si>
  <si>
    <t>https://twitter.com/julianereth/status/1214641678306435073</t>
  </si>
  <si>
    <t>https://twitter.com/julianereth/status/1215361550665388032</t>
  </si>
  <si>
    <t>https://twitter.com/colraftery/status/1214693216009605120</t>
  </si>
  <si>
    <t>https://twitter.com/mpedrorguez/status/1215367363287142400</t>
  </si>
  <si>
    <t>https://twitter.com/cfiesler/status/1213934620133253120</t>
  </si>
  <si>
    <t>https://twitter.com/jnkka/status/1214458638196101120</t>
  </si>
  <si>
    <t>https://twitter.com/jimspohrer/status/1215052541861302273</t>
  </si>
  <si>
    <t>https://twitter.com/jimspohrer/status/1215053301286195200</t>
  </si>
  <si>
    <t>https://twitter.com/jnkka/status/1214666204800962560</t>
  </si>
  <si>
    <t>https://twitter.com/jnkka/status/1214341551129686022</t>
  </si>
  <si>
    <t>https://twitter.com/jnkka/status/1214347078085664768</t>
  </si>
  <si>
    <t>https://twitter.com/jnkka/status/1214458197928378368</t>
  </si>
  <si>
    <t>https://twitter.com/jnkka/status/1214666795103088640</t>
  </si>
  <si>
    <t>https://twitter.com/jnkka/status/1214717853544239104</t>
  </si>
  <si>
    <t>https://twitter.com/jnkka/status/1215373084170932224</t>
  </si>
  <si>
    <t>https://twitter.com/uawaltoncollege/status/1215013681487941632</t>
  </si>
  <si>
    <t>https://twitter.com/uawaltoncollege/status/1215373199099121664</t>
  </si>
  <si>
    <t>https://twitter.com/mehruzk/status/1214752845053845504</t>
  </si>
  <si>
    <t>https://twitter.com/infotechdev/status/1215116054218690560</t>
  </si>
  <si>
    <t>https://twitter.com/mehruzk/status/1215059438081437696</t>
  </si>
  <si>
    <t>https://twitter.com/mehruzk/status/1215282189295747073</t>
  </si>
  <si>
    <t>https://twitter.com/mehruzk/status/1215375863983702016</t>
  </si>
  <si>
    <t>https://twitter.com/mehruzk/status/1214971002263764992</t>
  </si>
  <si>
    <t>https://twitter.com/mehruzk/status/1215373620706365441</t>
  </si>
  <si>
    <t>https://twitter.com/utknursing/status/1214852568154853376</t>
  </si>
  <si>
    <t>https://twitter.com/joelandersonphd/status/1214680880154697728</t>
  </si>
  <si>
    <t>https://twitter.com/joelandersonphd/status/1215377418740891648</t>
  </si>
  <si>
    <t>https://twitter.com/brockportalumni/status/1215377622336770052</t>
  </si>
  <si>
    <t>https://twitter.com/tuuret/status/1214632203797192704</t>
  </si>
  <si>
    <t>https://twitter.com/tuuret/status/1214621763105153027</t>
  </si>
  <si>
    <t>https://twitter.com/tuuret/status/1214628196328431616</t>
  </si>
  <si>
    <t>https://twitter.com/tuuret/status/1214657383508541440</t>
  </si>
  <si>
    <t>https://twitter.com/tuuret/status/1214691068635230208</t>
  </si>
  <si>
    <t>https://twitter.com/tuuret/status/1214715893046902784</t>
  </si>
  <si>
    <t>https://twitter.com/tuuret/status/1215343444983341056</t>
  </si>
  <si>
    <t>https://twitter.com/tuuret/status/1215364061187100672</t>
  </si>
  <si>
    <t>https://twitter.com/tuuret/status/1215370719393009665</t>
  </si>
  <si>
    <t>https://twitter.com/tuuret/status/1215372088673857537</t>
  </si>
  <si>
    <t>https://twitter.com/tuuret/status/1215378998051475456</t>
  </si>
  <si>
    <t>https://twitter.com/docpang/status/1214641512341835776</t>
  </si>
  <si>
    <t>https://twitter.com/docpang/status/1215049132869439488</t>
  </si>
  <si>
    <t>https://twitter.com/docpang/status/1215374422942441473</t>
  </si>
  <si>
    <t>https://twitter.com/docpang/status/1215378625828048897</t>
  </si>
  <si>
    <t>https://twitter.com/caring_mobile/status/1215379689050705920</t>
  </si>
  <si>
    <t>https://twitter.com/gruzd/status/1215080325857992704</t>
  </si>
  <si>
    <t>https://twitter.com/gruzd/status/1215080327154040832</t>
  </si>
  <si>
    <t>https://twitter.com/gruzd/status/1215383019910881280</t>
  </si>
  <si>
    <t>https://twitter.com/socmeddr/status/1215383252703174656</t>
  </si>
  <si>
    <t>https://twitter.com/sapnextgen/status/1214932278457110531</t>
  </si>
  <si>
    <t>https://twitter.com/colraftery/status/1214659043341422592</t>
  </si>
  <si>
    <t>https://twitter.com/colraftery/status/1214686609058123776</t>
  </si>
  <si>
    <t>https://twitter.com/colraftery/status/1214787874849087488</t>
  </si>
  <si>
    <t>https://twitter.com/colraftery/status/1215366319513554944</t>
  </si>
  <si>
    <t>https://twitter.com/sandramoerch/status/1215384586500411393</t>
  </si>
  <si>
    <t>https://twitter.com/sandramoerch/status/1215384711515836418</t>
  </si>
  <si>
    <t>https://twitter.com/fadialmazyad/status/1215387834997063680</t>
  </si>
  <si>
    <t>https://twitter.com/jjussila/status/1215391026526982145</t>
  </si>
  <si>
    <t>https://twitter.com/sapnextgen/status/1214923170186223616</t>
  </si>
  <si>
    <t>https://twitter.com/vtaratoukhine/status/1215395137104138240</t>
  </si>
  <si>
    <t>1213936288296034304</t>
  </si>
  <si>
    <t>1213379806567419906</t>
  </si>
  <si>
    <t>1213991977131245568</t>
  </si>
  <si>
    <t>1214057394617106432</t>
  </si>
  <si>
    <t>1214370132652261377</t>
  </si>
  <si>
    <t>1214627575231700992</t>
  </si>
  <si>
    <t>1214628330202226689</t>
  </si>
  <si>
    <t>1214630984726933505</t>
  </si>
  <si>
    <t>1214645971591712768</t>
  </si>
  <si>
    <t>1214686927397384192</t>
  </si>
  <si>
    <t>1214693221038620674</t>
  </si>
  <si>
    <t>1214726530238009344</t>
  </si>
  <si>
    <t>1214728641243942913</t>
  </si>
  <si>
    <t>1214768340897554432</t>
  </si>
  <si>
    <t>1214808797945876482</t>
  </si>
  <si>
    <t>1214891898906828800</t>
  </si>
  <si>
    <t>1214971030994857987</t>
  </si>
  <si>
    <t>1215008732100251648</t>
  </si>
  <si>
    <t>1215009424621727745</t>
  </si>
  <si>
    <t>1215029425470889985</t>
  </si>
  <si>
    <t>1215043691565371392</t>
  </si>
  <si>
    <t>1215045228727390208</t>
  </si>
  <si>
    <t>1214636996062089216</t>
  </si>
  <si>
    <t>1215049620595675137</t>
  </si>
  <si>
    <t>1215051817509380096</t>
  </si>
  <si>
    <t>1214717573973118981</t>
  </si>
  <si>
    <t>1215056734609428480</t>
  </si>
  <si>
    <t>1214587154090905601</t>
  </si>
  <si>
    <t>1215059269281816576</t>
  </si>
  <si>
    <t>1215063486826303488</t>
  </si>
  <si>
    <t>1215064143494963200</t>
  </si>
  <si>
    <t>1215040835063930880</t>
  </si>
  <si>
    <t>1215067291706105859</t>
  </si>
  <si>
    <t>1215092167598690304</t>
  </si>
  <si>
    <t>1215092192814829570</t>
  </si>
  <si>
    <t>1215092273475510273</t>
  </si>
  <si>
    <t>1215092335593193473</t>
  </si>
  <si>
    <t>1215025945679032321</t>
  </si>
  <si>
    <t>1215102641212051457</t>
  </si>
  <si>
    <t>1215104164834967552</t>
  </si>
  <si>
    <t>1214757070777413632</t>
  </si>
  <si>
    <t>1215106325987749888</t>
  </si>
  <si>
    <t>1215109907659124736</t>
  </si>
  <si>
    <t>1215117366880661504</t>
  </si>
  <si>
    <t>1215175431349055490</t>
  </si>
  <si>
    <t>1212746844742332416</t>
  </si>
  <si>
    <t>1214967148835028992</t>
  </si>
  <si>
    <t>1215186134772453376</t>
  </si>
  <si>
    <t>1215209061253296128</t>
  </si>
  <si>
    <t>1215209675219767297</t>
  </si>
  <si>
    <t>1215228675471204352</t>
  </si>
  <si>
    <t>1215140973438742528</t>
  </si>
  <si>
    <t>1215117406214877184</t>
  </si>
  <si>
    <t>1215334425887510528</t>
  </si>
  <si>
    <t>1215346946744799232</t>
  </si>
  <si>
    <t>1215054821494886400</t>
  </si>
  <si>
    <t>1215055292334927872</t>
  </si>
  <si>
    <t>1215058499576594433</t>
  </si>
  <si>
    <t>1215059291662454785</t>
  </si>
  <si>
    <t>1214566383582728193</t>
  </si>
  <si>
    <t>1214700072941707266</t>
  </si>
  <si>
    <t>1215058712026476544</t>
  </si>
  <si>
    <t>1214641678306435073</t>
  </si>
  <si>
    <t>1215361550665388032</t>
  </si>
  <si>
    <t>1214693216009605120</t>
  </si>
  <si>
    <t>1215367363287142400</t>
  </si>
  <si>
    <t>1213934620133253120</t>
  </si>
  <si>
    <t>1214458638196101120</t>
  </si>
  <si>
    <t>1215052541861302273</t>
  </si>
  <si>
    <t>1215053301286195200</t>
  </si>
  <si>
    <t>1214666204800962560</t>
  </si>
  <si>
    <t>1214341551129686022</t>
  </si>
  <si>
    <t>1214347078085664768</t>
  </si>
  <si>
    <t>1214458197928378368</t>
  </si>
  <si>
    <t>1214666795103088640</t>
  </si>
  <si>
    <t>1214717853544239104</t>
  </si>
  <si>
    <t>1215373084170932224</t>
  </si>
  <si>
    <t>1215013681487941632</t>
  </si>
  <si>
    <t>1215373199099121664</t>
  </si>
  <si>
    <t>1214752845053845504</t>
  </si>
  <si>
    <t>1215116054218690560</t>
  </si>
  <si>
    <t>1215059438081437696</t>
  </si>
  <si>
    <t>1215282189295747073</t>
  </si>
  <si>
    <t>1215375863983702016</t>
  </si>
  <si>
    <t>1214971002263764992</t>
  </si>
  <si>
    <t>1215373620706365441</t>
  </si>
  <si>
    <t>1214852568154853376</t>
  </si>
  <si>
    <t>1214680880154697728</t>
  </si>
  <si>
    <t>1215377418740891648</t>
  </si>
  <si>
    <t>1215377622336770052</t>
  </si>
  <si>
    <t>1214632203797192704</t>
  </si>
  <si>
    <t>1214621763105153027</t>
  </si>
  <si>
    <t>1214628196328431616</t>
  </si>
  <si>
    <t>1214657383508541440</t>
  </si>
  <si>
    <t>1214691068635230208</t>
  </si>
  <si>
    <t>1214715893046902784</t>
  </si>
  <si>
    <t>1215343444983341056</t>
  </si>
  <si>
    <t>1215364061187100672</t>
  </si>
  <si>
    <t>1215370719393009665</t>
  </si>
  <si>
    <t>1215372088673857537</t>
  </si>
  <si>
    <t>1215378998051475456</t>
  </si>
  <si>
    <t>1214641512341835776</t>
  </si>
  <si>
    <t>1215049132869439488</t>
  </si>
  <si>
    <t>1215374422942441473</t>
  </si>
  <si>
    <t>1215378625828048897</t>
  </si>
  <si>
    <t>1215379689050705920</t>
  </si>
  <si>
    <t>1215080325857992704</t>
  </si>
  <si>
    <t>1215080327154040832</t>
  </si>
  <si>
    <t>1215383019910881280</t>
  </si>
  <si>
    <t>1215383252703174656</t>
  </si>
  <si>
    <t>1214932278457110531</t>
  </si>
  <si>
    <t>1214659043341422592</t>
  </si>
  <si>
    <t>1214686609058123776</t>
  </si>
  <si>
    <t>1214787874849087488</t>
  </si>
  <si>
    <t>1215366319513554944</t>
  </si>
  <si>
    <t>1215384586500411393</t>
  </si>
  <si>
    <t>1215384711515836418</t>
  </si>
  <si>
    <t>1215387834997063680</t>
  </si>
  <si>
    <t>1215391026526982145</t>
  </si>
  <si>
    <t>1214923170186223616</t>
  </si>
  <si>
    <t>1215395137104138240</t>
  </si>
  <si>
    <t>1215095562837430272</t>
  </si>
  <si>
    <t>1214341550123040768</t>
  </si>
  <si>
    <t>1214345535005450240</t>
  </si>
  <si>
    <t>1214455114670338048</t>
  </si>
  <si>
    <t/>
  </si>
  <si>
    <t>14862639</t>
  </si>
  <si>
    <t>391300597</t>
  </si>
  <si>
    <t>940429235931430912</t>
  </si>
  <si>
    <t>194203770</t>
  </si>
  <si>
    <t>14094651</t>
  </si>
  <si>
    <t>80750540</t>
  </si>
  <si>
    <t>1141804794769805312</t>
  </si>
  <si>
    <t>en</t>
  </si>
  <si>
    <t>und</t>
  </si>
  <si>
    <t>fi</t>
  </si>
  <si>
    <t>1214636456288763904</t>
  </si>
  <si>
    <t>1082053324235407360</t>
  </si>
  <si>
    <t>1215035788951351297</t>
  </si>
  <si>
    <t>1214657950628737025</t>
  </si>
  <si>
    <t>Twitter for Android</t>
  </si>
  <si>
    <t>IFTTT</t>
  </si>
  <si>
    <t>Twitter Web App</t>
  </si>
  <si>
    <t>LinuxBot2.0</t>
  </si>
  <si>
    <t>Twitter for iPhone</t>
  </si>
  <si>
    <t>Karl Smith's Blog</t>
  </si>
  <si>
    <t>Twitter for iPad</t>
  </si>
  <si>
    <t>Intelligent Edge Iot and AI Bot</t>
  </si>
  <si>
    <t>TweetDeck</t>
  </si>
  <si>
    <t>CareMo News</t>
  </si>
  <si>
    <t>Sprinklr</t>
  </si>
  <si>
    <t>-178.443593,18.86546 
-154.755792,18.86546 
-154.755792,28.517269 
-178.443593,28.517269</t>
  </si>
  <si>
    <t>-156.44148,20.68414 
-156.44148,20.68414 
-156.44148,20.68414 
-156.44148,20.68414</t>
  </si>
  <si>
    <t>-156.447259,20.645337 
-156.3955662,20.645337 
-156.3955662,20.714786 
-156.447259,20.714786</t>
  </si>
  <si>
    <t>-117.86208110637358,33.67886234383292 
-117.86208110637358,33.67886234383292 
-117.86208110637358,33.67886234383292 
-117.86208110637358,33.67886234383292</t>
  </si>
  <si>
    <t>-156.4416597,20.6836977 
-156.4416597,20.6836977 
-156.4416597,20.6836977 
-156.4416597,20.6836977</t>
  </si>
  <si>
    <t>United States</t>
  </si>
  <si>
    <t>US</t>
  </si>
  <si>
    <t>Hawaii, USA</t>
  </si>
  <si>
    <t>Grand Wailea Waldorf Astoria</t>
  </si>
  <si>
    <t>Wailea, HI</t>
  </si>
  <si>
    <t>John Wayne Airport</t>
  </si>
  <si>
    <t>Grand Wailea Resort &amp; Spa</t>
  </si>
  <si>
    <t>9dafd05b1158873b</t>
  </si>
  <si>
    <t>10c1ef383ed69000</t>
  </si>
  <si>
    <t>004e1dcb60bdcfca</t>
  </si>
  <si>
    <t>0fc293eec554c001</t>
  </si>
  <si>
    <t>07d9d2b209c83001</t>
  </si>
  <si>
    <t>Hawaii</t>
  </si>
  <si>
    <t>Wailea</t>
  </si>
  <si>
    <t>admin</t>
  </si>
  <si>
    <t>poi</t>
  </si>
  <si>
    <t>city</t>
  </si>
  <si>
    <t>https://api.twitter.com/1.1/geo/id/9dafd05b1158873b.json</t>
  </si>
  <si>
    <t>https://api.twitter.com/1.1/geo/id/10c1ef383ed69000.json</t>
  </si>
  <si>
    <t>https://api.twitter.com/1.1/geo/id/004e1dcb60bdcfca.json</t>
  </si>
  <si>
    <t>https://api.twitter.com/1.1/geo/id/0fc293eec554c001.json</t>
  </si>
  <si>
    <t>https://api.twitter.com/1.1/geo/id/07d9d2b209c83001.json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</si>
  <si>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</si>
  <si>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</si>
  <si>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</si>
  <si>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</si>
  <si>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</si>
  <si>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</si>
  <si>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</si>
  <si>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</si>
  <si>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</si>
  <si>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</si>
  <si>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</si>
  <si>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</si>
  <si>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</si>
  <si>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</si>
  <si>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</si>
  <si>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</si>
  <si>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</si>
  <si>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</si>
  <si>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</si>
  <si>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</si>
  <si>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</si>
  <si>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Shion Guha</t>
  </si>
  <si>
    <t>Casey Fiesler, PhD, JD, geekD</t>
  </si>
  <si>
    <t>Dr Lucy Bryant</t>
  </si>
  <si>
    <t>Florian Dierickx</t>
  </si>
  <si>
    <t>HICSS</t>
  </si>
  <si>
    <t>Applied Attention Research (AAR) Lab @ASU</t>
  </si>
  <si>
    <t>Martha Russell</t>
  </si>
  <si>
    <t>Jukka Huhtamäki</t>
  </si>
  <si>
    <t>LinuxBot</t>
  </si>
  <si>
    <t>Tuure Tuunanen</t>
  </si>
  <si>
    <t>Keiko Shikako-Thomas</t>
  </si>
  <si>
    <t>Derrick L. Cogburn</t>
  </si>
  <si>
    <t>Alberto Fernandez</t>
  </si>
  <si>
    <t>Ann  Rosenberg</t>
  </si>
  <si>
    <t>SAP Next-Gen</t>
  </si>
  <si>
    <t>Walton College</t>
  </si>
  <si>
    <t>Karl A Smith</t>
  </si>
  <si>
    <t>Aaron Davidson</t>
  </si>
  <si>
    <t>Janet A. Deatrick</t>
  </si>
  <si>
    <t>utknursingsimulation</t>
  </si>
  <si>
    <t>UT Nursing Research</t>
  </si>
  <si>
    <t>UT College of Nursing</t>
  </si>
  <si>
    <t>Farhan Oshim</t>
  </si>
  <si>
    <t>Grady Booch</t>
  </si>
  <si>
    <t>Ali Sunyaev</t>
  </si>
  <si>
    <t>Jan Devos  _xD83D__xDC68__xD83C__xDFFB_‍_xD83C__xDF93_</t>
  </si>
  <si>
    <t>UArizona School of Info.</t>
  </si>
  <si>
    <t>Catherine F. Brooks</t>
  </si>
  <si>
    <t>Univ. of Arizona _xD83D__xDC3B_⬇</t>
  </si>
  <si>
    <t>Rhonda Razz Syler</t>
  </si>
  <si>
    <t>Colleen T Raftery</t>
  </si>
  <si>
    <t>Dr. Wasim Ahmed</t>
  </si>
  <si>
    <t>Kaja J. Fietkiewicz</t>
  </si>
  <si>
    <t>SMR Foundation</t>
  </si>
  <si>
    <t>CHeavin</t>
  </si>
  <si>
    <t>John Walicki</t>
  </si>
  <si>
    <t>Julian Ereth</t>
  </si>
  <si>
    <t>IBM</t>
  </si>
  <si>
    <t>Todd McDonald</t>
  </si>
  <si>
    <t>_xD835__xDD39__xD835__xDD60__xD835__xDD53_ _xD835__xDD4A__xD835__xDD66__xD835__xDD65__xD835__xDD60__xD835__xDD63_</t>
  </si>
  <si>
    <t>Yury Kupriyanov</t>
  </si>
  <si>
    <t>Intelligent Edge</t>
  </si>
  <si>
    <t>UCC Ireland</t>
  </si>
  <si>
    <t>UCC BIS Degree</t>
  </si>
  <si>
    <t>CUBS</t>
  </si>
  <si>
    <t>Rod Van Meter</t>
  </si>
  <si>
    <t>Julia Hengstler</t>
  </si>
  <si>
    <t>carolyn watters</t>
  </si>
  <si>
    <t>Ryan Mackenzie White</t>
  </si>
  <si>
    <t>Philip Mai</t>
  </si>
  <si>
    <t>Anatoliy Gruzd</t>
  </si>
  <si>
    <t>Social Media Lab</t>
  </si>
  <si>
    <t>Aylin Ilhan</t>
  </si>
  <si>
    <t>Isabelle Dorsch</t>
  </si>
  <si>
    <t>WorldUnivandSch</t>
  </si>
  <si>
    <t>Anita</t>
  </si>
  <si>
    <t>Andreas Janson</t>
  </si>
  <si>
    <t>LS Leimeister Winfo</t>
  </si>
  <si>
    <t>Sofia Schöbel</t>
  </si>
  <si>
    <t>ErnestineDickhaut</t>
  </si>
  <si>
    <t>Konstantin Garidis</t>
  </si>
  <si>
    <t>HHZ Böblingen</t>
  </si>
  <si>
    <t>Wolf Stock</t>
  </si>
  <si>
    <t>Sanchari Das</t>
  </si>
  <si>
    <t>Mahei Manhai li</t>
  </si>
  <si>
    <t>Akil Fletcher</t>
  </si>
  <si>
    <t>HICSS Hunters</t>
  </si>
  <si>
    <t>Jim Spohrer</t>
  </si>
  <si>
    <t>Keio Global</t>
  </si>
  <si>
    <t>SAP</t>
  </si>
  <si>
    <t>M. Pedro Rguez</t>
  </si>
  <si>
    <t>Dr Patrick Pang</t>
  </si>
  <si>
    <t>U of A Walton College</t>
  </si>
  <si>
    <t>Mehruz Kamal, PhD</t>
  </si>
  <si>
    <t>Grand Wailea Maui</t>
  </si>
  <si>
    <t>Information Technology for Development</t>
  </si>
  <si>
    <t>AIS Connect</t>
  </si>
  <si>
    <t>UniversityofRedlands</t>
  </si>
  <si>
    <t>Penn State Behrend</t>
  </si>
  <si>
    <t>Brockport Computing Sciences</t>
  </si>
  <si>
    <t>Brockport Alumni</t>
  </si>
  <si>
    <t>Joel G. Anderson, PhD, CHTP, FGSA</t>
  </si>
  <si>
    <t>IT-tiedekunta JYU</t>
  </si>
  <si>
    <t>CareMo</t>
  </si>
  <si>
    <t>Jaigris Hodson _xD83C__xDDE8__xD83C__xDDE6_</t>
  </si>
  <si>
    <t>Sandra Moerch</t>
  </si>
  <si>
    <t>Fadi</t>
  </si>
  <si>
    <t>Kyler Lehrbach</t>
  </si>
  <si>
    <t>Jari Jussila</t>
  </si>
  <si>
    <t>Evolta Finland</t>
  </si>
  <si>
    <t>Dr Victor Taratukhin</t>
  </si>
  <si>
    <t>assistant professor, @MarquetteCS; human-centered data science; computational social science; algorithmic bias; ethics; RTs != endorsements.</t>
  </si>
  <si>
    <t>Faculty in @CUinfoscience by way of @gtcomputing &amp; @vanderbiltlaw. Social computing, law, ethics, fandom. Max level geek. She/her. Views/opinions my own!</t>
  </si>
  <si>
    <t>Speech Pathologist, Lecturer, Tech enthusiast @UTS_GSH @GoSHSpeech || #discourse #aphasia #devlangdis #VirtualReality || Craftaholic #crochet</t>
  </si>
  <si>
    <t>PhD material &amp; energy interdependencies in #Energy #Climate transition. Industrial Ecology (IO/LCA). BE working in FR, DE &amp; ISL. @openmod @TheIIOA @ISIEYale</t>
  </si>
  <si>
    <t>Now in its 51th year, the Hawaii International Conference on System Sciences (HICSS) is one of the longest-standing continually running scientific conferences.</t>
  </si>
  <si>
    <t>Dr. Robert Gutzwiller &amp; the Applied Attention Research human factors experiment lab at Arizona State U. #HFES #attention #cyber #humanmachineteam #skininthegame</t>
  </si>
  <si>
    <t>Martha runs Media X, Stanford's catalyst for interdisciplinary research on people and advanced technologies.  She studies innovation ecosystems.</t>
  </si>
  <si>
    <t>#postdocsession @tampereuni // #matchingpeople #rajapinta #verkostoanalyysi #datascience #openscience #atkhommat #avointiede #syyskuunhaku // _xD83D__xDCF7_: @mansentiikeri</t>
  </si>
  <si>
    <t>Linux Bot | I retweet Linux | Created by @techydox</t>
  </si>
  <si>
    <t>Tuure is Professor of Information Systems and Vice Dean of Research at the Univ. of Jyväskylä. Tuure on myös Tiedon Artisti.</t>
  </si>
  <si>
    <t>OT, PhD, Canada Research Chair in Childhood Disability: Participation and Knowledge Translation. Assistant Professor @McGillU Co-creator @jooayApp @ChilDisLink</t>
  </si>
  <si>
    <t>Professor of Int’l Communication &amp; Development @AU_SIS and IT &amp; Analytics @KogodBiz; Director, @IDPP_Global @InternetGov; #ICT4D/#NetGov/#a11y/#CRPD/#CSCW/#Sail</t>
  </si>
  <si>
    <t>Associate Professor in Computer Science at the University of Granada @ETSIIT_UGR  Researcher in #DataScience and #Bioinformatics. Bass player in my spare time.</t>
  </si>
  <si>
    <t>Driving @SAPNextGen - A #GlobalGoals driven innovation community as SVP for UN Partnerships @SAP Views are mine https://t.co/JnAZTCt8wy</t>
  </si>
  <si>
    <t>An innovation community dedicated to solving @UN #GlobalGoals #InnovationWithPurpose | SAP privacy statement for followers https://t.co/JRq4xVCJA4</t>
  </si>
  <si>
    <t>My life revolves around social networks, health, technology, being in the water, and Princess Hazelnut</t>
  </si>
  <si>
    <t>#Inventor #UX #AI #IoT #FinTech #UXFounder #FellowBCS #SmartLiving #DigitalTransformation #BusinessAgility #futureofwork #futurism #ThingCoin #followback</t>
  </si>
  <si>
    <t>#IoT, #GIS, #PLC, #HMI, #3D, #Robotics, #iOS, #Android. Ask me anything...</t>
  </si>
  <si>
    <t>Professor Emerita of Nursing @PennNursing #PennHealthEquity</t>
  </si>
  <si>
    <t>Research by faculty and staff in the College of Nursing focuses on cutting-edge design and methodologies that support clinical and translational research.</t>
  </si>
  <si>
    <t>The UT College of Nursing is a catalyst for optimizing health through nurse-led care by integrating education, practice, research, and technology. #volnurse</t>
  </si>
  <si>
    <t>PhD Student, MOSAIC Lab, CICS, UMass Amherst</t>
  </si>
  <si>
    <t>scientist, storyteller, philosopher</t>
  </si>
  <si>
    <t>Professor@Karlsruhe Institute of Technology (KIT)</t>
  </si>
  <si>
    <t>prof</t>
  </si>
  <si>
    <t>Arizona’s 1st iSchool!  Proud to be @uarizona.
https://t.co/owFZ1hCjoI…</t>
  </si>
  <si>
    <t>Catherine is the Founder of the Center for Digital Society and Data Studies (CDSDS), Director of (and Assoc. Prof. in) Arizona's iSchool.</t>
  </si>
  <si>
    <t>Whether we are touching an asteroid or determining how we feed 9 billion people, Arizona Wildcats ask bigger questions to get better answers. #BearDown</t>
  </si>
  <si>
    <t>SAP Next-Gen ‘Modern Elder’ who is too blessed to be stressed! Married forever, mom of 3 &amp; proud grandmother of 2, 25 yrs yogini. Views are mine, not SAP's.</t>
  </si>
  <si>
    <t>Lecturer in Digital Business | Specialism in Social Media Research | Best Selling Author Incl 20+ Peer Reviewed Outputs | Speaker with 80+ talks | BA, MSc &amp; PhD</t>
  </si>
  <si>
    <t>Information Scientist | Dept.of Information Science at @HHU_de | interested in information law &amp; social media research</t>
  </si>
  <si>
    <t>We are a group of researchers who create tools, generate and host data, and support open scholarship related to social media.</t>
  </si>
  <si>
    <t>BIS HISRC Cork University Business School (CUBS) @ University College Cork. I care about innovative technology solutions to improve healthcare</t>
  </si>
  <si>
    <t>IBM Developer Advocate, Über Geek, Family Guy. #IoT #EdgeComputing #NodeRED #OpenSource #Linux #AI #CallforCode #IIoT #IBMer My tweets are my own.</t>
  </si>
  <si>
    <t>Entrepreneur and passionate researcher</t>
  </si>
  <si>
    <t>Together with our clients, we're using technologies like AI, cloud, blockchain &amp; IoT to transform business, industries and the world. Let’s put smart to work.</t>
  </si>
  <si>
    <t>Professor, Computer Science, University of South Alabama, #gojags</t>
  </si>
  <si>
    <t>Research VP - Quantum Computing, AI, Coding. Mathematics via Harvard &amp; Princeton. My opinions, like totally. This is Twitter account v2.0.</t>
  </si>
  <si>
    <t>@SAPNextGen &amp; SAP University Alliances Russia/CIS. Driving academia-industry co-innovation linked to @GlobalGoalsUN. Views &amp; opinions are mine.</t>
  </si>
  <si>
    <t>The EDGE, where things happen... Follow us to keep up with the latest in Intelligent EDGE tech. Tweeting about EDGE #IoT &amp; #AI</t>
  </si>
  <si>
    <t>One of Ireland’s leading universities, with a history of independent thinking spanning 170 years.</t>
  </si>
  <si>
    <t>Twitter account for the BSc in Business Information Systems degree programme. Also follow @BIS_UCC for info on postgrads</t>
  </si>
  <si>
    <t>We are Cork University Business School at @UCC Our motto is Learning Applied #CUBSresearch</t>
  </si>
  <si>
    <t>Quantum computer &amp; network architect; Caltech, USC, Keio. Husband, father. 量子コンピュータ、量子ネットワーク。カリフォルニア工科大学、南カリフォルニア大学、慶應義塾大学。父。he/him.</t>
  </si>
  <si>
    <t>#EdTech, #Privacy, Research, Raising DigiSavvy Kids--All opinions my own; Consultant, Faculty of Ed Professor, PhD Student, Ed Technologist.</t>
  </si>
  <si>
    <t>Chief Digital Research Officer, NRC</t>
  </si>
  <si>
    <t>#PhD #particlephysicist  #datascientist and #proudCanadian in Ontario, #Canada using #python for #OfficialStatistics.</t>
  </si>
  <si>
    <t>Dir. of Bus. &amp; Comms, Researcher @SMLabTO @RyersonU https://t.co/T9NVhoGvFb | Co-founder @Socmediaconf | Info Doesn't Put Itself Into Practice. RT≠Agree</t>
  </si>
  <si>
    <t>Canada Research Chair in Social Media Data Stewardship | Assoc. Prof. @RyersonU, Toronto | @socmediaconf Co-Founder | Dir. of Rsrch @SMLabTO https://t.co/T9NVhoGvFb</t>
  </si>
  <si>
    <t>Social Media Lab is an interdisciplinary research laboratory @TRSMRyersonU @RyersonU Tweet re: social media research &amp; news. Tweets by @PhMai &amp; @gruzd.</t>
  </si>
  <si>
    <t>Ph.D student at the Dept. of Information Science at @hhu_de. Interested in health information behavior, activity tracking technologies and social media.</t>
  </si>
  <si>
    <t>Researcher and lecturer for #InformationScience at HHU Düsseldorf, Germany  #Informetrics #SocialMedia #ScholarlyCommunication  _xD83D__xDE42_</t>
  </si>
  <si>
    <t>World Univ &amp; Sch is a 501(c)3 nonprofit that offers free best STEM CC-4 OCW accrediting online degrees, &amp; CC free open WIKI schools in all 7111 living languages</t>
  </si>
  <si>
    <t>Vice President @SAPNextGen | Strategy | Purpose Driven Innovation linked to @GlobalGoals | Wife | Mom of 2 beautiful boys | all opinions shared are just mine</t>
  </si>
  <si>
    <t>postdoc @LeimeisterWinfo | information systems | decision making on digital platforms | user assistance | digital learning | opinions are my own</t>
  </si>
  <si>
    <t>PhD student in Information Systems at the University of Kassel - Interested in Gamification, E-Learning and User-centred Designs</t>
  </si>
  <si>
    <t>PhD student in information systems | studied psychology and computer science</t>
  </si>
  <si>
    <t>||researcher @HHZ_BB|| Innovation | Technology | Startup | Digitization ||Interests|| Sports | Cooking | Lifestyle | Blockchain |</t>
  </si>
  <si>
    <t>Offizieller Twitter-Account des Herman Hollerith Zentrums (HHZ)</t>
  </si>
  <si>
    <t>Studying user security&amp;privacy|PhD Candidate @IndianaUniv|Former IAM @AmericanExpress|Adviser @xrsidotorg| @RSAConference @BlackHatEvents Speaker*Tweets-own</t>
  </si>
  <si>
    <t>These opinions are my own, grounded in or adopted from previous work by others, usually correct, and subject to change based on new information.</t>
  </si>
  <si>
    <t>Graduate student and teaching assistant at the University of California, Irvine. I research race, gaming, and everything nerdy!</t>
  </si>
  <si>
    <t>Just a bunch of teens who like having fun and making people laugh.</t>
  </si>
  <si>
    <t>Reflecting on it all.... 56 Maine 74 MIT &amp; Verbex 82 Yale/CS &amp; URome 89 Apple 98 IBM Research VC Service Science Universities ?? Next things ?? RIP</t>
  </si>
  <si>
    <t>The official Twitter account of Keio University. Founded in 1858, Keio is one of the most prestigious private universities in Japan.</t>
  </si>
  <si>
    <t>SAP is helping the best-run businesses make the world run better. #TheBestRun | SAP privacy statement for followers: https://t.co/JRq4xVCJA4</t>
  </si>
  <si>
    <t>Full Professor of Accounting and Finance and Director of the Economic Affairs. University of Granada (Spain)</t>
  </si>
  <si>
    <t>Lecturer at @unimelb working on information systems, digital health and health information behavior</t>
  </si>
  <si>
    <t>The official Twitter page of the Sam M. Walton College of Business</t>
  </si>
  <si>
    <t>Mom | Associate Professor, Computing Sciences @SUNY @Brockport | @illinoistech, @UNOmaha Alumna</t>
  </si>
  <si>
    <t>Experience luxury in the heart of the Hawaiian Islands. #WaldorfMoment</t>
  </si>
  <si>
    <t>Publishing high-quality research on the effects of #ICT on economic and social development for over 30 years - publisher @tandfonline - #ICT4D, #m4d, #data4dev</t>
  </si>
  <si>
    <t>Link to other Information Systems scholars and get connected | Moderated by Association for Information Systems (AIS)</t>
  </si>
  <si>
    <t>The U of R is a private, nonprofit university offering liberal arts and professional programs geared toward students' passions and potential. _xD83D__xDC36_</t>
  </si>
  <si>
    <t>Official Twitter page of Penn State Erie, The Behrend College. Also follow Student Activities: @PSBActivities &amp; 
Alumni: @BehrendAlum</t>
  </si>
  <si>
    <t>Home of ABET accredited programs</t>
  </si>
  <si>
    <t>This is the official College at @Brockport Alumni Association handle. Tag with #BportPride or #BportHired.</t>
  </si>
  <si>
    <t>Associate Professor @utknursing. Research people living w/ dementia &amp; caregivers, including LGBTQ+ caregivers &amp; older adults. Views mine. He/Him/His _xD83C__xDFF3_️‍_xD83C__xDF08_</t>
  </si>
  <si>
    <t>JYU. It's about IT. Faculty of Information Technology, University of Jyväskylä #ITtiedekunta #ITkaikkialla</t>
  </si>
  <si>
    <t>We want you to find the best digital health strategy! Find all news around #eHealth and #mHealth here!</t>
  </si>
  <si>
    <t>Associate Professor at Royal Roads University. Digital researcher &amp; critical theorist. she/her.</t>
  </si>
  <si>
    <t>Chief Content Director at @SAPNextGen | Co-Founder of https://t.co/9bbLifL5h5 | @UN_Women Board Member | @femalequotient Partner | @Stanford #WiDS</t>
  </si>
  <si>
    <t>@WPIBusiness @GWSBalumni @leedsbiz باحث دكتوراه | مهتم في ادارة الأعمال| علم البيانات|التحول الرقمي| الدراسات العليا | تقنية المعلومات</t>
  </si>
  <si>
    <t>Clinical Research Assistant @BrownEDHI, Mental Health Advocate</t>
  </si>
  <si>
    <t>Director of HAMK Design Factory @hamkdf &amp; Principal Research Scientist @HamkSmart @HAMK_UAS. Chief Information Officer @Moodmetric.</t>
  </si>
  <si>
    <t>Evolta is the global leader in building permitting software for municipal governments.</t>
  </si>
  <si>
    <t>Next-Gen Network Global Projects and Regional Director for Silicon Valley /US West at SAP - opinions are mine</t>
  </si>
  <si>
    <t>Milwaukee, WI</t>
  </si>
  <si>
    <t>Boulder, CO</t>
  </si>
  <si>
    <t>Sydney, New South Wales</t>
  </si>
  <si>
    <t>Brussels, Belgium</t>
  </si>
  <si>
    <t>Mesa, AZ</t>
  </si>
  <si>
    <t>Silicon Valley</t>
  </si>
  <si>
    <t>Tampere, Finland</t>
  </si>
  <si>
    <t>Raspberry Pi</t>
  </si>
  <si>
    <t>Finland</t>
  </si>
  <si>
    <t>Montreal, Canada</t>
  </si>
  <si>
    <t>Washington, DC</t>
  </si>
  <si>
    <t>Granada</t>
  </si>
  <si>
    <t>Palo Alto and New York</t>
  </si>
  <si>
    <t>Global</t>
  </si>
  <si>
    <t>Pittsburgh, PA</t>
  </si>
  <si>
    <t>Edinburgh, Scotland</t>
  </si>
  <si>
    <t>Ontario, Canada</t>
  </si>
  <si>
    <t>Philadelphia, PA</t>
  </si>
  <si>
    <t>Knoxville, TN</t>
  </si>
  <si>
    <t>Knoxville, Tennessee</t>
  </si>
  <si>
    <t>Amherst, Massachusetts</t>
  </si>
  <si>
    <t>Maui</t>
  </si>
  <si>
    <t>Germany</t>
  </si>
  <si>
    <t>Kortrijk</t>
  </si>
  <si>
    <t>Tucson</t>
  </si>
  <si>
    <t>Tucson, Arizona</t>
  </si>
  <si>
    <t>Find Me If You Can</t>
  </si>
  <si>
    <t>Media, PA</t>
  </si>
  <si>
    <t>Newcastle Upon Tyne, England</t>
  </si>
  <si>
    <t>Düsseldorf, Germany</t>
  </si>
  <si>
    <t>Silicon Valley, CA</t>
  </si>
  <si>
    <t>Ireland</t>
  </si>
  <si>
    <t>New Jersey, USA</t>
  </si>
  <si>
    <t>Stuttgart, Deutschland</t>
  </si>
  <si>
    <t>Armonk, New York</t>
  </si>
  <si>
    <t>Mobile, AL</t>
  </si>
  <si>
    <t>New York</t>
  </si>
  <si>
    <t>Moscow, Russian Federation</t>
  </si>
  <si>
    <t>Living On The Edge</t>
  </si>
  <si>
    <t>Cork, Ireland</t>
  </si>
  <si>
    <t>UCC, Cork, Ireland</t>
  </si>
  <si>
    <t>Kamakura</t>
  </si>
  <si>
    <t>Toronto, Canada</t>
  </si>
  <si>
    <t>Düsseldorf</t>
  </si>
  <si>
    <t>online</t>
  </si>
  <si>
    <t>Hong Kong</t>
  </si>
  <si>
    <t>Kassel, Germany</t>
  </si>
  <si>
    <t>Kassel, Deutschland</t>
  </si>
  <si>
    <t>Stuttgart</t>
  </si>
  <si>
    <t>Böblingen</t>
  </si>
  <si>
    <t>Phoenix, AZ</t>
  </si>
  <si>
    <t>Irvine, CA</t>
  </si>
  <si>
    <t>Monroe, Georgia</t>
  </si>
  <si>
    <t>California USA</t>
  </si>
  <si>
    <t>Granada, Andalucía</t>
  </si>
  <si>
    <t>Melbourne, Australia</t>
  </si>
  <si>
    <t>Fayetteville, Arkansas</t>
  </si>
  <si>
    <t>Pittsford, NY</t>
  </si>
  <si>
    <t>Maui, Hawaii</t>
  </si>
  <si>
    <t>London, England</t>
  </si>
  <si>
    <t>International</t>
  </si>
  <si>
    <t>Redlands, CA</t>
  </si>
  <si>
    <t>Erie, Pennsylvania</t>
  </si>
  <si>
    <t>Brockport, NY</t>
  </si>
  <si>
    <t>Jyväskylä, Suomi</t>
  </si>
  <si>
    <t>Victoria, British Columbia</t>
  </si>
  <si>
    <t>New York, USA</t>
  </si>
  <si>
    <t>Boston, MA</t>
  </si>
  <si>
    <t>Online</t>
  </si>
  <si>
    <t>Stanford, CA</t>
  </si>
  <si>
    <t>https://t.co/sYJ8KUGgfx</t>
  </si>
  <si>
    <t>https://t.co/WZ77Lq26id</t>
  </si>
  <si>
    <t>https://t.co/BnxU5BoiFs</t>
  </si>
  <si>
    <t>https://t.co/CUft4aoQax</t>
  </si>
  <si>
    <t>https://t.co/oCl5Jp3ipB</t>
  </si>
  <si>
    <t>http://t.co/AMnbjxj92m</t>
  </si>
  <si>
    <t>https://t.co/QySTldc3HS</t>
  </si>
  <si>
    <t>https://t.co/mpgN5hksLB</t>
  </si>
  <si>
    <t>https://t.co/pvU0zkdQ7j</t>
  </si>
  <si>
    <t>https://t.co/PyvmRxOckt</t>
  </si>
  <si>
    <t>https://t.co/IVcviL99sn</t>
  </si>
  <si>
    <t>https://t.co/GFpLY6VpBo</t>
  </si>
  <si>
    <t>https://t.co/RT1EmL5Kg5</t>
  </si>
  <si>
    <t>https://t.co/6eaxalg1FG</t>
  </si>
  <si>
    <t>https://t.co/iAkuRlxh73</t>
  </si>
  <si>
    <t>https://t.co/h8cxdPEZfu</t>
  </si>
  <si>
    <t>http://t.co/9mPzRcCfu1</t>
  </si>
  <si>
    <t>https://t.co/FoLx8K2rs7</t>
  </si>
  <si>
    <t>https://t.co/pAPAgTco25</t>
  </si>
  <si>
    <t>https://t.co/ActtP3xtcm</t>
  </si>
  <si>
    <t>https://t.co/MZk9OSzTtC</t>
  </si>
  <si>
    <t>https://t.co/qSLcCTjaON</t>
  </si>
  <si>
    <t>https://t.co/rhH9j4IEez</t>
  </si>
  <si>
    <t>https://t.co/FKKr76FLpx</t>
  </si>
  <si>
    <t>https://t.co/nx1Zdlwgxs</t>
  </si>
  <si>
    <t>https://t.co/BTqq2d591F</t>
  </si>
  <si>
    <t>https://t.co/4ZyG9FgkYe</t>
  </si>
  <si>
    <t>https://t.co/wLe45lzdXw</t>
  </si>
  <si>
    <t>https://t.co/KzdSA5f4Q2</t>
  </si>
  <si>
    <t>https://t.co/nm4qBnQZ3R</t>
  </si>
  <si>
    <t>https://t.co/y1DIcBA8hp</t>
  </si>
  <si>
    <t>https://t.co/lsZixlcHa0</t>
  </si>
  <si>
    <t>https://t.co/86mWtiS3k3</t>
  </si>
  <si>
    <t>https://t.co/3O804q1ABa</t>
  </si>
  <si>
    <t>https://t.co/llLibcF3hE</t>
  </si>
  <si>
    <t>https://t.co/wapGiPDZoO</t>
  </si>
  <si>
    <t>https://t.co/jKLQHulBni</t>
  </si>
  <si>
    <t>https://t.co/Jqgrs7qUSv</t>
  </si>
  <si>
    <t>https://t.co/86XYjb8aKn</t>
  </si>
  <si>
    <t>https://t.co/MzGkkYYkZ6</t>
  </si>
  <si>
    <t>http://t.co/TTb6ceEuo7</t>
  </si>
  <si>
    <t>https://t.co/orUUGUzky5</t>
  </si>
  <si>
    <t>https://t.co/trQDAXEJRw</t>
  </si>
  <si>
    <t>http://t.co/nQXp5jRCuL</t>
  </si>
  <si>
    <t>https://t.co/KRtn5UG2LS</t>
  </si>
  <si>
    <t>http://t.co/DUd7WcaiWj</t>
  </si>
  <si>
    <t>https://t.co/6xPTp6vELa</t>
  </si>
  <si>
    <t>https://t.co/Eh2TEAZzvN</t>
  </si>
  <si>
    <t>https://t.co/RG5ukrJy9H</t>
  </si>
  <si>
    <t>http://t.co/IwJCXmPBbz</t>
  </si>
  <si>
    <t>https://t.co/eopqt6v0zu</t>
  </si>
  <si>
    <t>https://t.co/i17dTcTdXm</t>
  </si>
  <si>
    <t>https://t.co/2gXvh5NQ2T</t>
  </si>
  <si>
    <t>https://t.co/Wm3FuxnpTG</t>
  </si>
  <si>
    <t>http://t.co/5cg8jV9lJ1</t>
  </si>
  <si>
    <t>https://t.co/9YXSG6O3up</t>
  </si>
  <si>
    <t>https://t.co/jfpxQx7o3r</t>
  </si>
  <si>
    <t>https://t.co/Jv6CmAc8dA</t>
  </si>
  <si>
    <t>https://t.co/x43CbKsmx1</t>
  </si>
  <si>
    <t>https://t.co/e4xzs4yMrG</t>
  </si>
  <si>
    <t>https://t.co/6x2pD3vZYE</t>
  </si>
  <si>
    <t>https://t.co/rZcOC701lw</t>
  </si>
  <si>
    <t>https://t.co/BkDMaJEdtG</t>
  </si>
  <si>
    <t>https://pbs.twimg.com/profile_banners/194203770/1538232471</t>
  </si>
  <si>
    <t>https://pbs.twimg.com/profile_banners/2549851766/1565263008</t>
  </si>
  <si>
    <t>https://pbs.twimg.com/profile_banners/230692748/1551436333</t>
  </si>
  <si>
    <t>https://pbs.twimg.com/profile_banners/2451798438/1546814654</t>
  </si>
  <si>
    <t>https://pbs.twimg.com/profile_banners/1026704601636954112/1573851815</t>
  </si>
  <si>
    <t>https://pbs.twimg.com/profile_banners/14094651/1572693988</t>
  </si>
  <si>
    <t>https://pbs.twimg.com/profile_banners/35587270/1452224936</t>
  </si>
  <si>
    <t>https://pbs.twimg.com/profile_banners/1725774294/1491515698</t>
  </si>
  <si>
    <t>https://pbs.twimg.com/profile_banners/15391076/1505012262</t>
  </si>
  <si>
    <t>https://pbs.twimg.com/profile_banners/215696372/1455981360</t>
  </si>
  <si>
    <t>https://pbs.twimg.com/profile_banners/24735785/1576791218</t>
  </si>
  <si>
    <t>https://pbs.twimg.com/profile_banners/326687296/1576768500</t>
  </si>
  <si>
    <t>https://pbs.twimg.com/profile_banners/14271231/1539979271</t>
  </si>
  <si>
    <t>https://pbs.twimg.com/profile_banners/288533666/1577502147</t>
  </si>
  <si>
    <t>https://pbs.twimg.com/profile_banners/4165508771/1470492319</t>
  </si>
  <si>
    <t>https://pbs.twimg.com/profile_banners/1107615448105975808/1552913298</t>
  </si>
  <si>
    <t>https://pbs.twimg.com/profile_banners/637171450/1566591859</t>
  </si>
  <si>
    <t>https://pbs.twimg.com/profile_banners/144946332/1561150697</t>
  </si>
  <si>
    <t>https://pbs.twimg.com/profile_banners/397689316/1412125381</t>
  </si>
  <si>
    <t>https://pbs.twimg.com/profile_banners/1001388471125270528/1551990024</t>
  </si>
  <si>
    <t>https://pbs.twimg.com/profile_banners/19333192/1419347752</t>
  </si>
  <si>
    <t>https://pbs.twimg.com/profile_banners/46195562/1574355997</t>
  </si>
  <si>
    <t>https://pbs.twimg.com/profile_banners/3300566595/1521334577</t>
  </si>
  <si>
    <t>https://pbs.twimg.com/profile_banners/14862639/1441903397</t>
  </si>
  <si>
    <t>https://pbs.twimg.com/profile_banners/10800492/1358957172</t>
  </si>
  <si>
    <t>https://pbs.twimg.com/profile_banners/133400025/1571858440</t>
  </si>
  <si>
    <t>https://pbs.twimg.com/profile_banners/2176358690/1555151295</t>
  </si>
  <si>
    <t>https://pbs.twimg.com/profile_banners/2708244178/1425046173</t>
  </si>
  <si>
    <t>https://pbs.twimg.com/profile_banners/151934168/1391403981</t>
  </si>
  <si>
    <t>https://pbs.twimg.com/profile_banners/2577403879/1556810267</t>
  </si>
  <si>
    <t>https://pbs.twimg.com/profile_banners/798537657194311680/1479222106</t>
  </si>
  <si>
    <t>https://pbs.twimg.com/profile_banners/18994444/1568290218</t>
  </si>
  <si>
    <t>https://pbs.twimg.com/profile_banners/982789937442385920/1523151347</t>
  </si>
  <si>
    <t>https://pbs.twimg.com/profile_banners/818483631295463427/1548090627</t>
  </si>
  <si>
    <t>https://pbs.twimg.com/profile_banners/19618669/1481550205</t>
  </si>
  <si>
    <t>https://pbs.twimg.com/profile_banners/1040351960757686274/1536926943</t>
  </si>
  <si>
    <t>https://pbs.twimg.com/profile_banners/19705196/1545313043</t>
  </si>
  <si>
    <t>https://pbs.twimg.com/profile_banners/3087392925/1426098592</t>
  </si>
  <si>
    <t>https://pbs.twimg.com/profile_banners/704601103707435008/1537178476</t>
  </si>
  <si>
    <t>https://pbs.twimg.com/profile_banners/141440459/1507670595</t>
  </si>
  <si>
    <t>https://pbs.twimg.com/profile_banners/19895837/1523990820</t>
  </si>
  <si>
    <t>https://pbs.twimg.com/profile_banners/874266987433779200/1498998183</t>
  </si>
  <si>
    <t>https://pbs.twimg.com/profile_banners/384650167/1429281851</t>
  </si>
  <si>
    <t>https://pbs.twimg.com/profile_banners/80750540/1515773670</t>
  </si>
  <si>
    <t>https://pbs.twimg.com/profile_banners/194159907/1499893399</t>
  </si>
  <si>
    <t>https://pbs.twimg.com/profile_banners/391300597/1432458906</t>
  </si>
  <si>
    <t>https://pbs.twimg.com/profile_banners/309977000/1566320206</t>
  </si>
  <si>
    <t>https://pbs.twimg.com/profile_banners/3237809943/1570588338</t>
  </si>
  <si>
    <t>https://pbs.twimg.com/profile_banners/3293444501/1553728106</t>
  </si>
  <si>
    <t>https://pbs.twimg.com/profile_banners/1158504193780592641/1575307336</t>
  </si>
  <si>
    <t>https://pbs.twimg.com/profile_banners/2325247278/1547254695</t>
  </si>
  <si>
    <t>https://pbs.twimg.com/profile_banners/2994251242/1526917543</t>
  </si>
  <si>
    <t>https://pbs.twimg.com/profile_banners/768652368565067776/1489011916</t>
  </si>
  <si>
    <t>https://pbs.twimg.com/profile_banners/1138538046/1570219412</t>
  </si>
  <si>
    <t>https://pbs.twimg.com/profile_banners/424910183/1551143386</t>
  </si>
  <si>
    <t>https://pbs.twimg.com/profile_banners/76117579/1578278447</t>
  </si>
  <si>
    <t>https://pbs.twimg.com/profile_banners/389847354/1553516572</t>
  </si>
  <si>
    <t>https://pbs.twimg.com/profile_banners/22836711/1522766746</t>
  </si>
  <si>
    <t>https://pbs.twimg.com/profile_banners/1091086169864105984/1563407835</t>
  </si>
  <si>
    <t>https://pbs.twimg.com/profile_banners/27100297/1510169516</t>
  </si>
  <si>
    <t>https://pbs.twimg.com/profile_banners/1086841620727808000/1547958502</t>
  </si>
  <si>
    <t>https://pbs.twimg.com/profile_banners/496249254/1559846619</t>
  </si>
  <si>
    <t>https://pbs.twimg.com/profile_banners/23635476/1578420715</t>
  </si>
  <si>
    <t>https://pbs.twimg.com/profile_banners/574444657/1539778221</t>
  </si>
  <si>
    <t>https://pbs.twimg.com/profile_banners/1129558318920421376/1565805904</t>
  </si>
  <si>
    <t>https://pbs.twimg.com/profile_banners/97459121/1573479543</t>
  </si>
  <si>
    <t>https://pbs.twimg.com/profile_banners/2974972263/1554396662</t>
  </si>
  <si>
    <t>https://pbs.twimg.com/profile_banners/819123933999988736/1540975272</t>
  </si>
  <si>
    <t>https://pbs.twimg.com/profile_banners/109299182/1348185065</t>
  </si>
  <si>
    <t>https://pbs.twimg.com/profile_banners/259341946/1566844214</t>
  </si>
  <si>
    <t>https://pbs.twimg.com/profile_banners/436161343/1570232054</t>
  </si>
  <si>
    <t>https://pbs.twimg.com/profile_banners/21740184/1539537932</t>
  </si>
  <si>
    <t>https://pbs.twimg.com/profile_banners/1926151820/1510300464</t>
  </si>
  <si>
    <t>https://pbs.twimg.com/profile_banners/103093241/1495819846</t>
  </si>
  <si>
    <t>http://abs.twimg.com/images/themes/theme1/bg.png</t>
  </si>
  <si>
    <t>http://abs.twimg.com/images/themes/theme7/bg.gif</t>
  </si>
  <si>
    <t>http://abs.twimg.com/images/themes/theme13/bg.gif</t>
  </si>
  <si>
    <t>http://abs.twimg.com/images/themes/theme4/bg.gif</t>
  </si>
  <si>
    <t>http://abs.twimg.com/images/themes/theme9/bg.gif</t>
  </si>
  <si>
    <t>http://abs.twimg.com/images/themes/theme15/bg.png</t>
  </si>
  <si>
    <t>http://abs.twimg.com/images/themes/theme19/bg.gif</t>
  </si>
  <si>
    <t>http://abs.twimg.com/images/themes/theme10/bg.gif</t>
  </si>
  <si>
    <t>http://abs.twimg.com/images/themes/theme12/bg.gif</t>
  </si>
  <si>
    <t>http://abs.twimg.com/images/themes/theme5/bg.gif</t>
  </si>
  <si>
    <t>http://abs.twimg.com/images/themes/theme18/bg.gif</t>
  </si>
  <si>
    <t>http://abs.twimg.com/images/themes/theme16/bg.gif</t>
  </si>
  <si>
    <t>http://abs.twimg.com/images/themes/theme14/bg.gif</t>
  </si>
  <si>
    <t>http://pbs.twimg.com/profile_images/1082047362359390208/ZGVyKCDw_normal.jpg</t>
  </si>
  <si>
    <t>http://pbs.twimg.com/profile_images/1175148882730242048/m-j4IJ7K_normal.jpg</t>
  </si>
  <si>
    <t>http://pbs.twimg.com/profile_images/916261936362385410/uJLiW8BO_normal.jpg</t>
  </si>
  <si>
    <t>http://pbs.twimg.com/profile_images/1158522354659729408/HtokZb6n_normal.jpg</t>
  </si>
  <si>
    <t>http://pbs.twimg.com/profile_images/56527178/Derrick_Cogburn_2007_normal.jpg</t>
  </si>
  <si>
    <t>http://pbs.twimg.com/profile_images/1192767577631666178/V2PJVxaM_normal.jpg</t>
  </si>
  <si>
    <t>http://abs.twimg.com/sticky/default_profile_images/default_profile_normal.png</t>
  </si>
  <si>
    <t>http://pbs.twimg.com/profile_images/797612733558571009/GzvqH5-4_normal.jpg</t>
  </si>
  <si>
    <t>http://pbs.twimg.com/profile_images/555782093515399168/yAmKW6S9_normal.jpeg</t>
  </si>
  <si>
    <t>http://pbs.twimg.com/profile_images/664510988864081920/lVDZFMGV_normal.png</t>
  </si>
  <si>
    <t>http://pbs.twimg.com/profile_images/1035128216745385984/MhEa3cyL_normal.jpg</t>
  </si>
  <si>
    <t>http://pbs.twimg.com/profile_images/1107623987037773825/2-pen8vS_normal.png</t>
  </si>
  <si>
    <t>http://pbs.twimg.com/profile_images/1142174538924355584/SzHA6B-Y_normal.jpg</t>
  </si>
  <si>
    <t>http://pbs.twimg.com/profile_images/1001388728445792257/EweEizpG_normal.jpg</t>
  </si>
  <si>
    <t>http://pbs.twimg.com/profile_images/378800000771728036/cc4ac05d32820813931b0497292c16e9_normal.jpeg</t>
  </si>
  <si>
    <t>http://pbs.twimg.com/profile_images/1197551918303739904/4m2D8gQz_normal.png</t>
  </si>
  <si>
    <t>http://pbs.twimg.com/profile_images/922607809174241280/ZgS3Yso__normal.jpg</t>
  </si>
  <si>
    <t>http://pbs.twimg.com/profile_images/875753624609071104/TbTRrmU9_normal.jpg</t>
  </si>
  <si>
    <t>http://pbs.twimg.com/profile_images/1102940827075203073/3Ywj3wKa_normal.png</t>
  </si>
  <si>
    <t>http://pbs.twimg.com/profile_images/571311162438123520/SyTuiN6B_normal.jpeg</t>
  </si>
  <si>
    <t>http://pbs.twimg.com/profile_images/1143374327154388992/0fIYmIJl_normal.png</t>
  </si>
  <si>
    <t>http://pbs.twimg.com/profile_images/1145718847779086342/-HLVAdF8_normal.png</t>
  </si>
  <si>
    <t>http://pbs.twimg.com/profile_images/982795639594483714/XeNu-VrS_normal.jpg</t>
  </si>
  <si>
    <t>http://pbs.twimg.com/profile_images/1193984361600827392/FWfQx8Jx_normal.jpg</t>
  </si>
  <si>
    <t>http://pbs.twimg.com/profile_images/1096458389998264320/VhANhVL__normal.jpg</t>
  </si>
  <si>
    <t>http://pbs.twimg.com/profile_images/575724104164073472/Lmm451Ek_normal.jpeg</t>
  </si>
  <si>
    <t>http://pbs.twimg.com/profile_images/1080395837593866240/RCJe4-CX_normal.jpg</t>
  </si>
  <si>
    <t>http://pbs.twimg.com/profile_images/1068329878850686976/UH5WzvpQ_normal.jpg</t>
  </si>
  <si>
    <t>http://pbs.twimg.com/profile_images/874558830239256576/-yilsw6V_normal.jpg</t>
  </si>
  <si>
    <t>http://pbs.twimg.com/profile_images/1009562594183729152/v2GNLw05_normal.jpg</t>
  </si>
  <si>
    <t>http://pbs.twimg.com/profile_images/781481173050593280/vrONLZcK_normal.jpg</t>
  </si>
  <si>
    <t>http://pbs.twimg.com/profile_images/747544649527484416/Y2AwSpdU_normal.jpg</t>
  </si>
  <si>
    <t>http://pbs.twimg.com/profile_images/304846360/skullcandy_normal.jpg</t>
  </si>
  <si>
    <t>http://pbs.twimg.com/profile_images/1100307900562472961/HjqbjsDL_normal.png</t>
  </si>
  <si>
    <t>http://pbs.twimg.com/profile_images/1145800649440997377/oVjNm_4i_normal.png</t>
  </si>
  <si>
    <t>http://pbs.twimg.com/profile_images/837412876566552577/FVtb9iFB_normal.jpg</t>
  </si>
  <si>
    <t>http://pbs.twimg.com/profile_images/1163335394974322689/d-735CmU_normal.jpg</t>
  </si>
  <si>
    <t>http://pbs.twimg.com/profile_images/1091087635681103873/3AOq-Fa6_normal.jpg</t>
  </si>
  <si>
    <t>http://pbs.twimg.com/profile_images/1123949449426944018/LDNQKi9F_normal.png</t>
  </si>
  <si>
    <t>http://pbs.twimg.com/profile_images/557880835899011072/hZ6LF6YW_normal.png</t>
  </si>
  <si>
    <t>http://pbs.twimg.com/profile_images/1048302030211575808/NjyYV7iQ_normal.jpg</t>
  </si>
  <si>
    <t>http://pbs.twimg.com/profile_images/644180222212878336/DaSnHX7k_normal.jpg</t>
  </si>
  <si>
    <t>http://pbs.twimg.com/profile_images/1129564545717035008/8RfiSs2R_normal.png</t>
  </si>
  <si>
    <t>http://pbs.twimg.com/profile_images/1056868334933893121/XsE_bkhz_normal.jpg</t>
  </si>
  <si>
    <t>http://pbs.twimg.com/profile_images/1166368464518467586/4qB-Dk8x_normal.jpg</t>
  </si>
  <si>
    <t>http://pbs.twimg.com/profile_images/663054276378390528/3bP7ur7Y_normal.png</t>
  </si>
  <si>
    <t>http://pbs.twimg.com/profile_images/928902768508760064/9gSqBBpZ_normal.jpg</t>
  </si>
  <si>
    <t>Open Twitter Page for This Person</t>
  </si>
  <si>
    <t>https://twitter.com/shionguha</t>
  </si>
  <si>
    <t>https://twitter.com/cfiesler</t>
  </si>
  <si>
    <t>https://twitter.com/lucyebryant</t>
  </si>
  <si>
    <t>https://twitter.com/floriandrx</t>
  </si>
  <si>
    <t>https://twitter.com/hicssnews</t>
  </si>
  <si>
    <t>https://twitter.com/aarlab1</t>
  </si>
  <si>
    <t>https://twitter.com/martharussell</t>
  </si>
  <si>
    <t>https://twitter.com/jnkka</t>
  </si>
  <si>
    <t>https://twitter.com/llnuxbot</t>
  </si>
  <si>
    <t>https://twitter.com/tuuret</t>
  </si>
  <si>
    <t>https://twitter.com/kshikakothomas</t>
  </si>
  <si>
    <t>https://twitter.com/derrickcogburn</t>
  </si>
  <si>
    <t>https://twitter.com/albertosaurusrx</t>
  </si>
  <si>
    <t>https://twitter.com/rosenbergann</t>
  </si>
  <si>
    <t>https://twitter.com/sapnextgen</t>
  </si>
  <si>
    <t>https://twitter.com/waltoncollege</t>
  </si>
  <si>
    <t>https://twitter.com/karhai</t>
  </si>
  <si>
    <t>https://twitter.com/userexperienceu</t>
  </si>
  <si>
    <t>https://twitter.com/aaronjdavidson</t>
  </si>
  <si>
    <t>https://twitter.com/janetdeatrick</t>
  </si>
  <si>
    <t>https://twitter.com/utknursingsimu1</t>
  </si>
  <si>
    <t>https://twitter.com/utknursingrese1</t>
  </si>
  <si>
    <t>https://twitter.com/utknursing</t>
  </si>
  <si>
    <t>https://twitter.com/farhan_oshim</t>
  </si>
  <si>
    <t>https://twitter.com/grady_booch</t>
  </si>
  <si>
    <t>https://twitter.com/alisunyaev</t>
  </si>
  <si>
    <t>https://twitter.com/jangdevos</t>
  </si>
  <si>
    <t>https://twitter.com/uazinfo</t>
  </si>
  <si>
    <t>https://twitter.com/catfbrooks</t>
  </si>
  <si>
    <t>https://twitter.com/uarizona</t>
  </si>
  <si>
    <t>https://twitter.com/razzmataz</t>
  </si>
  <si>
    <t>https://twitter.com/colraftery</t>
  </si>
  <si>
    <t>https://twitter.com/was3210</t>
  </si>
  <si>
    <t>https://twitter.com/kajafollowicz</t>
  </si>
  <si>
    <t>https://twitter.com/smr_foundation</t>
  </si>
  <si>
    <t>https://twitter.com/c_heavin</t>
  </si>
  <si>
    <t>https://twitter.com/johnwalicki</t>
  </si>
  <si>
    <t>https://twitter.com/julianereth</t>
  </si>
  <si>
    <t>https://twitter.com/ibm</t>
  </si>
  <si>
    <t>https://twitter.com/jtoddmcdonald</t>
  </si>
  <si>
    <t>https://twitter.com/snarky_android</t>
  </si>
  <si>
    <t>https://twitter.com/yukupriyanov</t>
  </si>
  <si>
    <t>https://twitter.com/edgeiotai</t>
  </si>
  <si>
    <t>https://twitter.com/ucc</t>
  </si>
  <si>
    <t>https://twitter.com/bis_ck203</t>
  </si>
  <si>
    <t>https://twitter.com/cubsucc</t>
  </si>
  <si>
    <t>https://twitter.com/rdviii</t>
  </si>
  <si>
    <t>https://twitter.com/jhengstler</t>
  </si>
  <si>
    <t>https://twitter.com/carolynwatters6</t>
  </si>
  <si>
    <t>https://twitter.com/ryanmwhitephd</t>
  </si>
  <si>
    <t>https://twitter.com/phmai</t>
  </si>
  <si>
    <t>https://twitter.com/gruzd</t>
  </si>
  <si>
    <t>https://twitter.com/smlabto</t>
  </si>
  <si>
    <t>https://twitter.com/aylinnchen</t>
  </si>
  <si>
    <t>https://twitter.com/bezwitschernd</t>
  </si>
  <si>
    <t>https://twitter.com/worldunivandsch</t>
  </si>
  <si>
    <t>https://twitter.com/varshneyanita</t>
  </si>
  <si>
    <t>https://twitter.com/janson_andreas</t>
  </si>
  <si>
    <t>https://twitter.com/leimeisterwinfo</t>
  </si>
  <si>
    <t>https://twitter.com/schobelsofia</t>
  </si>
  <si>
    <t>https://twitter.com/ernestinedickh1</t>
  </si>
  <si>
    <t>https://twitter.com/its_konstantin</t>
  </si>
  <si>
    <t>https://twitter.com/hhz_bb</t>
  </si>
  <si>
    <t>https://twitter.com/wgstock</t>
  </si>
  <si>
    <t>https://twitter.com/sancharidecrypt</t>
  </si>
  <si>
    <t>https://twitter.com/ljean</t>
  </si>
  <si>
    <t>https://twitter.com/mahei_li</t>
  </si>
  <si>
    <t>https://twitter.com/akilfletcher</t>
  </si>
  <si>
    <t>https://twitter.com/hicss</t>
  </si>
  <si>
    <t>https://twitter.com/jimspohrer</t>
  </si>
  <si>
    <t>https://twitter.com/keioglobal</t>
  </si>
  <si>
    <t>https://twitter.com/sap</t>
  </si>
  <si>
    <t>https://twitter.com/mpedrorguez</t>
  </si>
  <si>
    <t>https://twitter.com/docpang</t>
  </si>
  <si>
    <t>https://twitter.com/uawaltoncollege</t>
  </si>
  <si>
    <t>https://twitter.com/mehruzk</t>
  </si>
  <si>
    <t>https://twitter.com/grandwailea</t>
  </si>
  <si>
    <t>https://twitter.com/infotechdev</t>
  </si>
  <si>
    <t>https://twitter.com/aisconnect</t>
  </si>
  <si>
    <t>https://twitter.com/uofredlands</t>
  </si>
  <si>
    <t>https://twitter.com/psbehrend</t>
  </si>
  <si>
    <t>https://twitter.com/bportcompsci</t>
  </si>
  <si>
    <t>https://twitter.com/brockportalumni</t>
  </si>
  <si>
    <t>https://twitter.com/joelandersonphd</t>
  </si>
  <si>
    <t>https://twitter.com/it_jyu</t>
  </si>
  <si>
    <t>https://twitter.com/caring_mobile</t>
  </si>
  <si>
    <t>https://twitter.com/socmeddr</t>
  </si>
  <si>
    <t>https://twitter.com/sandramoerch</t>
  </si>
  <si>
    <t>https://twitter.com/fadialmazyad</t>
  </si>
  <si>
    <t>https://twitter.com/kylerlehrbach</t>
  </si>
  <si>
    <t>https://twitter.com/jjussila</t>
  </si>
  <si>
    <t>https://twitter.com/evoltafinland</t>
  </si>
  <si>
    <t>https://twitter.com/vtaratoukhine</t>
  </si>
  <si>
    <t>shionguha
which sociotechnical beach party
are you at rn_xD83C__xDF34_ #group2020 #acmgroup2020
#hicss2020 #hicss</t>
  </si>
  <si>
    <t>cfiesler
which sociotechnical beach party
are you at rn_xD83C__xDF34_ #group2020 #acmgroup2020
#hicss2020 #hicss</t>
  </si>
  <si>
    <t>lucyebryant
Celebrating the third paper accepted
for 2020 with a couple of days
R&amp;amp;R and a Sangria by the pool
in Hawaii #HICSS #GoSHspeech https://t.co/MgoTiGbGGp</t>
  </si>
  <si>
    <t>floriandrx
[ _xD83E__xDD16_ new agenda https://t.co/i50o8g2zPd
item] → [data science] HICSS-53
Conference at Maui, Hawaii, USA
from January 7, 2020 at 12:00AM
to January 11, 2020 at 12:00AM
More info: @HICSSnews https://t.co/BAtEHVkiUx</t>
  </si>
  <si>
    <t xml:space="preserve">hicssnews
</t>
  </si>
  <si>
    <t>aarlab1
We're at #hicss 2020! Come check
out our session and panel on cyber
psychology for national defense.
https://t.co/54IZyxQ3E6</t>
  </si>
  <si>
    <t>martharussell
The five papers are available as
part of #HICSS online proceedings:
https://t.co/HmshXRcTn9 Introduction
to the minitrack: https://t.co/8I3auISuPu
#openaccess #creativecommons</t>
  </si>
  <si>
    <t>jnkka
Cathal Doyle and Markus Luczak-Roesch
give a concrete overview on taking
an #openscience approach to #designscienceresearch
#hicss https://t.co/KEnoHXg9bw</t>
  </si>
  <si>
    <t>llnuxbot
Future of computing.. is Bits,
Neurons &amp;amp; Qubits.! Qubit can
be a combination of 0 and 1 when
bits are either 0 or 1. #Linux
is running a bits + neurons based
system with 9216 CPUs with 250PB
file system #HICSS #JYUnique https://t.co/suiBMPoy4P</t>
  </si>
  <si>
    <t>tuuret
#HICSS #DSR Final paper of the
1st design science research minitrack:
Workshop as a Research Method.
New approach to conduct DSR. #Haleakala3
https://t.co/ae2DZL4E6Y</t>
  </si>
  <si>
    <t>kshikakothomas
My first #HICSS conference, it’s
fun to be out my knowledge league,
so much to learn!! Thanks to @derrickcogburn
for introducing me to the Systems
Science world. Conference location
is not bad either! #academiaperks
#hicss2020 https://t.co/noA4zI87UA</t>
  </si>
  <si>
    <t xml:space="preserve">derrickcogburn
</t>
  </si>
  <si>
    <t>albertosaurusrx
Attending the 53 edition of the
HICSS conference. Starting point
for a very interesting event in
#computerscience https://t.co/amW5hwBEzT</t>
  </si>
  <si>
    <t>rosenbergann
Surprised visit from Helmut Krcmar
#HICSS before the Hands-On Exploration
of I -Memory Enterprise System:
Insights on ERP Systems Curriculum
Design &amp;amp; Research @WaltonCollege
@SAPNextGen https://t.co/ZTKE5ACQyR</t>
  </si>
  <si>
    <t>sapnextgen
Proud to have @colraftery at the
#HICSS welcome reception. It was
a fabulous way to end the 1st day
by socializing with Faculty @SAPNextGen
@WaltonCollege https://t.co/Ixwmr0riZL</t>
  </si>
  <si>
    <t xml:space="preserve">waltoncollege
</t>
  </si>
  <si>
    <t>karhai
#hicss #hicss2020 #hicss53 Putting
my system sciences face back on
_xD83E__xDD13_ Come check out 4 great papers
Wed morning! Network Analysis of
Digital &amp;amp; Social Media, 10am
in Pikake 1 https://t.co/391vt4BYJP</t>
  </si>
  <si>
    <t>userexperienceu
#HICSS #IoT #EDGEcomputing at work
- first responder #Drone in the
air https://t.co/UMNoHvbzjx</t>
  </si>
  <si>
    <t>aaronjdavidson
#HICSS #IoT #EDGEcomputing at work
- first responder #Drone in the
air https://t.co/UMNoHvbzjx</t>
  </si>
  <si>
    <t>janetdeatrick
Have been pleased to sing the praises
of our @utknursing students &amp;amp;
faculty here at #HICSS. @UTKnursingrese1
and @utknursingsimu1 are innovators
in health IT. I hope that I can
convince more of my health sciences
research colleagues to attend &amp;amp;
be part of the discussion.</t>
  </si>
  <si>
    <t xml:space="preserve">utknursingsimu1
</t>
  </si>
  <si>
    <t xml:space="preserve">utknursingrese1
</t>
  </si>
  <si>
    <t>utknursing
Have been pleased to sing the praises
of our @utknursing students &amp;amp;
faculty here at #HICSS. @UTKnursingrese1
and @utknursingsimu1 are innovators
in health IT. I hope that I can
convince more of my health sciences
research colleagues to attend &amp;amp;
be part of the discussion.</t>
  </si>
  <si>
    <t>farhan_oshim
Met with the legend @Grady_Booch
at HICSS 2020! https://t.co/LU6rYPnn8r</t>
  </si>
  <si>
    <t>grady_booch
Professor and Dean Kohei Ito of
Keio University (Japan) speaking
about #QuantumComputing at HICSS
2020 in Maui. @HICSSnews https://t.co/cvOqCece99</t>
  </si>
  <si>
    <t>alisunyaev
#blockchain #interoperability &amp;amp;
operationalization / comparison
of #DLT designs -&amp;gt; interested
in new foundation #research on
contextualization of #P2P #networks
? to be presented this week @HICSSnews
#HICSS: https://t.co/s8HetWcReC
https://t.co/NaFFPeqhOz https://t.co/qAT9wApfsJ</t>
  </si>
  <si>
    <t>jangdevos
Quantum computing in action: programming
a coin flip app by Andrew Wack
#HICSS #QuantumComputing https://t.co/cNrLJRnedy</t>
  </si>
  <si>
    <t>uazinfo
@uarizona @UAZInfo Director, Catherine
Brooks, presents work on fake video
detection techniques at the Hawaii
International Conference on System
Sciences (HICSS) as part of a symposium
on credibility and screening technologies.
@catfbrooks #HICSS58 #ScreeningTechnologies
https://t.co/IwkXYzPhG3</t>
  </si>
  <si>
    <t xml:space="preserve">catfbrooks
</t>
  </si>
  <si>
    <t xml:space="preserve">uarizona
</t>
  </si>
  <si>
    <t>razzmataz
Great kick-off to HICSS yesterday
with our Blockchain workshop. It's
always a pleasure to put this one
on. Thank you @colraftery for being
a part! #hicss53 #hicss #blockchain
#waltoncollege #BeEpic @SAPNextGen
https://t.co/ANw8dN5rRD</t>
  </si>
  <si>
    <t>colraftery
Day 3 #HICSS attending Mini track
Enterprise Ecosystem: Integrating
Systems Within &amp;amp; Between Organizations
@WaltonCollege @SAPNextGen https://t.co/2AwXLCjBW8</t>
  </si>
  <si>
    <t>was3210
We are very excited to present
our research! #HICSS2020 #hicss53
#hicss #maui @kajafollowicz https://t.co/oIOqU9781v</t>
  </si>
  <si>
    <t xml:space="preserve">kajafollowicz
</t>
  </si>
  <si>
    <t>smr_foundation
HICSS via NodeXL https://t.co/kvIaN2qOQc
@tuuret @sapnextgen @colraftery
@ibm @julianereth @jnkka @grady_booch
@johnwalicki @cfiesler @c_heavin
Top hashtags: #hicss #hicss2020
#hicss53 #iot #edgecomputing #drone
#maui #blockchain #quantumcomputing
#hhz</t>
  </si>
  <si>
    <t>c_heavin
HICSS via NodeXL https://t.co/kvIaN2qOQc
@tuuret @sapnextgen @colraftery
@ibm @julianereth @jnkka @grady_booch
@johnwalicki @cfiesler @c_heavin
Top hashtags: #hicss #hicss2020
#hicss53 #iot #edgecomputing #drone
#maui #blockchain #quantumcomputing
#hhz</t>
  </si>
  <si>
    <t>johnwalicki
Bob Sutor teaches some complex
math during the #IBMQ Quantum workshop
at #HICSS @IBM @snarky_android
https://t.co/NGj0111tFv</t>
  </si>
  <si>
    <t>julianereth
Looking forward to present our
research about #capabilties and
how to use them to build #analytics
#architectures. If you are at #HICSS2020
come by at plumeria 2 and learn
more. #HICSS #hicss53 #businessintelligence
#softwareArchitecture https://t.co/BuJz0UmguW</t>
  </si>
  <si>
    <t xml:space="preserve">ibm
</t>
  </si>
  <si>
    <t>jtoddmcdonald
#HICSS https://t.co/BowtghDuqw</t>
  </si>
  <si>
    <t>snarky_android
Professor and Dean Kohei Ito of
Keio University (Japan) speaking
about #QuantumComputing at HICSS
2020 in Maui. @HICSSnews https://t.co/cvOqCece99</t>
  </si>
  <si>
    <t>yukupriyanov
Surprised visit from Helmut Krcmar
#HICSS before the Hands-On Exploration
of I -Memory Enterprise System:
Insights on ERP Systems Curriculum
Design &amp;amp; Research @WaltonCollege
@SAPNextGen https://t.co/ZTKE5ACQyR</t>
  </si>
  <si>
    <t>edgeiotai
HICSS via NodeXL https://t.co/kvIaN2qOQc
@tuuret @sapnextgen @colraftery
@ibm @julianereth @jnkka @grady_booch
@johnwalicki @cfiesler @c_heavin
Top hashtags: #hicss #hicss2020
#hicss53 #iot #edgecomputing #drone
#maui #blockchain #quantumcomputing
#hhz</t>
  </si>
  <si>
    <t xml:space="preserve">ucc
</t>
  </si>
  <si>
    <t xml:space="preserve">bis_ck203
</t>
  </si>
  <si>
    <t xml:space="preserve">cubsucc
</t>
  </si>
  <si>
    <t>rdviii
Professor and Dean Kohei Ito of
Keio University (Japan) speaking
about #QuantumComputing at HICSS
2020 in Maui. @HICSSnews https://t.co/cvOqCece99</t>
  </si>
  <si>
    <t>jhengstler
We are very excited to present
our research! #HICSS2020 #hicss53
#hicss #maui @kajafollowicz https://t.co/oIOqU9781v</t>
  </si>
  <si>
    <t>carolynwatters6
Lots of buzz here at HICSS about
quantum computing and finally some
attention to the programming skills
and algorithms we will have to
develop over next 10 years! https://t.co/4nG7inWanS</t>
  </si>
  <si>
    <t>ryanmwhitephd
Lots of buzz here at HICSS about
quantum computing and finally some
attention to the programming skills
and algorithms we will have to
develop over next 10 years! https://t.co/4nG7inWanS</t>
  </si>
  <si>
    <t>phmai
And here's a slidedeck summarizing
our study: https://t.co/NDzxWuEY6C
#hicss #HICSS2020 #hicss53</t>
  </si>
  <si>
    <t>gruzd
Hello fellow #HICSS social media
researchers! Consider submitting
your awesome research to the International
conference on Social Media &amp;amp;
Society (Chicago, July 22-24, 2020).
WIP and full papers are due Jan
27. CFP: https://t.co/TFgMFiW9CS
#SMSociety #HICSS2020 #socmed</t>
  </si>
  <si>
    <t>smlabto
And here's a slidedeck summarizing
our study: https://t.co/NDzxWuEY6C
#hicss #HICSS2020 #hicss53</t>
  </si>
  <si>
    <t>aylinnchen
it’s very interesting to get to
know more about the use of hashtags
and to think about the establishment
of it - thanks @bezwitschernd #hicss53
#HICSS2020 #hicss #Instagram #socialmedia
https://t.co/8p8IKsR4IN</t>
  </si>
  <si>
    <t xml:space="preserve">bezwitschernd
</t>
  </si>
  <si>
    <t>worldunivandsch
Now learning a bit about quantum
chemistry and quantum machine learning
⁦@HICSSnews⁩ #hicss53 #HICSS2020
#HICSS https://t.co/atXcRE2a2M</t>
  </si>
  <si>
    <t>varshneyanita
Proud to have @colraftery at the
#HICSS welcome reception. It was
a fabulous way to end the 1st day
by socializing with Faculty @SAPNextGen
@WaltonCollege https://t.co/Ixwmr0riZL</t>
  </si>
  <si>
    <t>janson_andreas
It was a great honor that our paper
on #privacy #nudging got nominated
for the best paper award at #HICSS
#hicss53 and it was also fantastic
to present our work (https://t.co/wF351QuWMd)
on behalf of @SchobelSofia @LeimeisterWinfo
Get a copy at https://t.co/a5eMZ5X81U
https://t.co/TWVAyv6Oa3</t>
  </si>
  <si>
    <t>leimeisterwinfo
@mahei_li presenting insights about
the non-dyadic view on #servicesystems
in the best paper nominated #hicss
piece early in the morning, grab
a copy of the paper here: https://t.co/JkoxhlJn3V
#hicss53 #HICSS2020 https://t.co/kxh88BrSOZ</t>
  </si>
  <si>
    <t>schobelsofia
It was a great honor that our paper
on #privacy #nudging got nominated
for the best paper award at #HICSS
#hicss53 and it was also fantastic
to present our work (https://t.co/wF351QuWMd)
on behalf of @SchobelSofia @LeimeisterWinfo
Get a copy at https://t.co/a5eMZ5X81U
https://t.co/TWVAyv6Oa3</t>
  </si>
  <si>
    <t>ernestinedickh1
It was a great honor that our paper
on #privacy #nudging got nominated
for the best paper award at #HICSS
#hicss53 and it was also fantastic
to present our work (https://t.co/wF351QuWMd)
on behalf of @SchobelSofia @LeimeisterWinfo
Get a copy at https://t.co/a5eMZ5X81U
https://t.co/TWVAyv6Oa3</t>
  </si>
  <si>
    <t>its_konstantin
It's a great honor that our paper
got nominated for the best paper
award this year at #HICSS I'll
present the work on thursday at
10am in Ilima 3! #HICSS53 #HICSS2020
#HHZ https://t.co/vHqSVRLzfI</t>
  </si>
  <si>
    <t>hhz_bb
It's a great honor that our paper
got nominated for the best paper
award this year at #HICSS I'll
present the work on thursday at
10am in Ilima 3! #HICSS53 #HICSS2020
#HHZ https://t.co/vHqSVRLzfI</t>
  </si>
  <si>
    <t>wgstock
We are very excited to present
our research! #HICSS2020 #hicss53
#hicss #maui @kajafollowicz https://t.co/oIOqU9781v</t>
  </si>
  <si>
    <t>sancharidecrypt
From sunscreen lotion to hurdle
race, #experts &amp;amp; #nonexperts
evaluated “security chore” #MFA.
Our paper at #HICSS provide effective
solutions to facilitate understanding
of #risk perception&amp;amp; #threat
model to improve #user adoption
of #auth tech. https://t.co/r37UN76w04
@ljean</t>
  </si>
  <si>
    <t xml:space="preserve">ljean
</t>
  </si>
  <si>
    <t xml:space="preserve">mahei_li
</t>
  </si>
  <si>
    <t>akilfletcher
Hey @HICSSnews @HICSS! Ill be presenting
my work "Esports and the Color
Line" at 2:00 today in Pikake 1.
Stop by if you're interested!</t>
  </si>
  <si>
    <t xml:space="preserve">hicss
</t>
  </si>
  <si>
    <t>jimspohrer
Now learning a bit about quantum
chemistry and quantum machine learning
⁦@HICSSnews⁩ #hicss53 #HICSS2020
#HICSS https://t.co/atXcRE2a2M</t>
  </si>
  <si>
    <t xml:space="preserve">keioglobal
</t>
  </si>
  <si>
    <t xml:space="preserve">sap
</t>
  </si>
  <si>
    <t>mpedrorguez
Beginning the 2020 year with a
presentation of a paper about smart
cities’ initiatives in the large
European cities at 53rd HICSS in
Maui (Hawaii). https://t.co/IDTtFXgwl5</t>
  </si>
  <si>
    <t>docpang
Jacob van den Berg presents a study
that shows the potential use of
#socialmedia and media sharing
services as #ehealth interventions
to prevent STIs among college students
and adolescents. #HICSS #hicss53
#HICSS2020 https://t.co/hWb7GV4Bzm</t>
  </si>
  <si>
    <t>uawaltoncollege
Day 3 #HICSS attending Mini track
Enterprise Ecosystem: Integrating
Systems Within &amp;amp; Between Organizations
@WaltonCollege @SAPNextGen https://t.co/2AwXLCjBW8</t>
  </si>
  <si>
    <t>mehruzk
Absolutely thrilled to have spent
quality time exchanging intellectual
ideas with one of the legendary
Information Systems researchers,
colleague, &amp;amp; good friend, James
Pick of @UofRedlands #HICSS https://t.co/ssh4R1jRlb</t>
  </si>
  <si>
    <t xml:space="preserve">grandwailea
</t>
  </si>
  <si>
    <t>infotechdev
Thanks to my fellow @AISConnect
&amp;amp; @InfoTechDev researchers
for attending my presentation today
on “An Approach to Building ICT
Capabilities in #Nonprofits” at
#HICSS. Appreciate the great ideas
for furthering my research. Can’t
wait to keep building on my work
&amp;amp; sharing progress! https://t.co/yF4J0KxeNK</t>
  </si>
  <si>
    <t xml:space="preserve">aisconnect
</t>
  </si>
  <si>
    <t xml:space="preserve">uofredlands
</t>
  </si>
  <si>
    <t xml:space="preserve">psbehrend
</t>
  </si>
  <si>
    <t xml:space="preserve">bportcompsci
</t>
  </si>
  <si>
    <t>brockportalumni
Look who I bumped into at #HICSS
@brockportalumni are everywhere!
Great seeing one of our @BportCompSci
graduate, Babajide! He is now an
Assistant Professor of MIS @PSBehrend
https://t.co/6gmCjhCfAM</t>
  </si>
  <si>
    <t>joelandersonphd
Glad to see presentations on the
use of health IT by older adults
here at #HICSS, particularly when
there are acknowledgements of caregivers.</t>
  </si>
  <si>
    <t xml:space="preserve">it_jyu
</t>
  </si>
  <si>
    <t>caring_mobile
Jacob van den Berg presents a study
that shows the potential use of
#socialmedia and media sharing
services as #ehealth interventions
to prevent STIs among college students
and adolescents. #HICSS #hicss53
#HICSS2020 https://t.co/hWb7GV4Bzm</t>
  </si>
  <si>
    <t>socmeddr
Hello fellow #HICSS social media
researchers! Consider submitting
your awesome research to the International
conference on Social Media &amp;amp;
Society (Chicago, July 22-24, 2020).
WIP and full papers are due Jan
27. CFP: https://t.co/TFgMFiW9CS
#SMSociety #HICSS2020 #socmed</t>
  </si>
  <si>
    <t>sandramoerch
Surprised visit from Helmut Krcmar
#HICSS before the Hands-On Exploration
of I -Memory Enterprise System:
Insights on ERP Systems Curriculum
Design &amp;amp; Research @WaltonCollege
@SAPNextGen https://t.co/ZTKE5ACQyR</t>
  </si>
  <si>
    <t>fadialmazyad
@KylerLehrbach are you still at
HICSS?</t>
  </si>
  <si>
    <t xml:space="preserve">kylerlehrbach
</t>
  </si>
  <si>
    <t>jjussila
Lupapiste @EvoltaFinland tutkimuksemme
tuloksia esiteltiin jälleen Havaijilla
#HICSS #Lupapiste https://t.co/GWKqldtqC4
https://t.co/tN5rgjREqq</t>
  </si>
  <si>
    <t xml:space="preserve">evoltafinland
</t>
  </si>
  <si>
    <t>vtaratoukhine
Day 3 #HICSS attending Mini track
Enterprise Ecosystem: Integrating
Systems Within &amp;amp; Between Organizations
@WaltonCollege @SAPNextGen https://t.co/2AwXLCjBW8</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</si>
  <si>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</si>
  <si>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</si>
  <si>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</si>
  <si>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t>
  </si>
  <si>
    <t>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t>
  </si>
  <si>
    <t>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t>
  </si>
  <si>
    <t>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t>
  </si>
  <si>
    <t>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t>
  </si>
  <si>
    <t xml:space="preserve">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t>
  </si>
  <si>
    <t>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t>
  </si>
  <si>
    <t xml:space="preserve">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t>
  </si>
  <si>
    <t>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t>
  </si>
  <si>
    <t>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t>
  </si>
  <si>
    <t>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t>
  </si>
  <si>
    <t>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t>
  </si>
  <si>
    <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t>
  </si>
  <si>
    <t xml:space="preserve">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</si>
  <si>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</si>
  <si>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</si>
  <si>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</si>
  <si>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</si>
  <si>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</si>
  <si>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</si>
  <si>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</si>
  <si>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</si>
  <si>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</si>
  <si>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</si>
  <si>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</si>
  <si>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</si>
  <si>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</si>
  <si>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</si>
  <si>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</si>
  <si>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</si>
  <si>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</si>
  <si>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</si>
  <si>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</si>
  <si>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</si>
  <si>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</si>
  <si>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</si>
  <si>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</si>
  <si>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</si>
  <si>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</si>
  <si>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</si>
  <si>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</si>
  <si>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</si>
  <si>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</si>
  <si>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</si>
  <si>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</si>
  <si>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</si>
  <si>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</si>
  <si>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</si>
  <si>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</si>
  <si>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</si>
  <si>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</si>
  <si>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</si>
  <si>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</si>
  <si>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</si>
  <si>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</si>
  <si>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</si>
  <si>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</si>
  <si>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</si>
  <si>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</si>
  <si>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</si>
  <si>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</si>
  <si>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</si>
  <si>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</si>
  <si>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</si>
  <si>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</si>
  <si>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</si>
  <si>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</si>
  <si>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</si>
  <si>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</si>
  <si>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</si>
  <si>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</si>
  <si>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</si>
  <si>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</si>
  <si>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</si>
  <si>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</si>
  <si>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</si>
  <si>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</si>
  <si>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</si>
  <si>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</si>
  <si>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</si>
  <si>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</si>
  <si>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</si>
  <si>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http://nudger.de</t>
  </si>
  <si>
    <t>http://scholarspace.manoa.hawaii.edu/handle/10125/64221</t>
  </si>
  <si>
    <t>Entire Graph Count</t>
  </si>
  <si>
    <t>Top URLs in Tweet in G1</t>
  </si>
  <si>
    <t>http://scholarspace.manoa.hawaii.edu/handle/10125/64443</t>
  </si>
  <si>
    <t>Top URLs in Tweet in G2</t>
  </si>
  <si>
    <t>G1 Count</t>
  </si>
  <si>
    <t>Top URLs in Tweet in G3</t>
  </si>
  <si>
    <t>G2 Count</t>
  </si>
  <si>
    <t>https://www.researchgate.net/publication/335867834_Bridges_Between_Islands_Cross-Chain_Technology_for_Distributed_Ledger_Technology</t>
  </si>
  <si>
    <t>https://www.researchgate.net/publication/335867307_Do_Not_Be_Fooled_Toward_a_Holistic_Comparison_of_Distributed_Ledger_Technology_Designs</t>
  </si>
  <si>
    <t>https://floriandierickx.github.io/agenda/</t>
  </si>
  <si>
    <t>https://hicss.hawaii.edu/</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</si>
  <si>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</si>
  <si>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</si>
  <si>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</si>
  <si>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</si>
  <si>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</si>
  <si>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</si>
  <si>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</si>
  <si>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</si>
  <si>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</si>
  <si>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</si>
  <si>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</si>
  <si>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</si>
  <si>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</si>
  <si>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</si>
  <si>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</si>
  <si>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</si>
  <si>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https://nodexlgraphgallery.org/Pages/Graph.aspx?graphID=219892 https://scholarspace.manoa.hawaii.edu/handle/10125/63716 https://www.amazon.com/Fourth-Turning-American-Prophecy-Rendezvous/dp/0767900464 http://scholarspace.manoa.hawaii.edu/handle/10125/64443 https://event.crowdcompass.com/hicss-53/activity/DgBe7gyRMN https://osf.io/ktwqd/ https://twitter.com/hicssnews/status/1082053324235407360</t>
  </si>
  <si>
    <t>https://twitter.com/uawaltoncollege/status/1214657950628737025 https://twitter.com/colraftery/status/1214636456288763904</t>
  </si>
  <si>
    <t>https://www.researchgate.net/publication/335867834_Bridges_Between_Islands_Cross-Chain_Technology_for_Distributed_Ledger_Technology https://www.researchgate.net/publication/335867307_Do_Not_Be_Fooled_Toward_a_Holistic_Comparison_of_Distributed_Ledger_Technology_Designs https://floriandierickx.github.io/agenda/ https://hicss.hawaii.edu/</t>
  </si>
  <si>
    <t>http://scholarspace.manoa.hawaii.edu/handle/10125/63936 http://nudger.de http://scholarspace.manoa.hawaii.edu/handle/10125/64221</t>
  </si>
  <si>
    <t>https://www.slideshare.net/primath/who-is-influencing-the-gdpr-discussion-on-twitter-implications-for-public-relations https://socialmediaandsociety.org/2019/smsociety-2020-cfp-chicago-usa-july-22-24-diverse-voices-promises-and-perils-of-social-media-for-diversity/ https://scholarspace.manoa.hawaii.edu/handle/10125/64061</t>
  </si>
  <si>
    <t>Top Domains in Tweet in Entire Graph</t>
  </si>
  <si>
    <t>researchgate.net</t>
  </si>
  <si>
    <t>nudger.de</t>
  </si>
  <si>
    <t>Top Domains in Tweet in G1</t>
  </si>
  <si>
    <t>Top Domains in Tweet in G2</t>
  </si>
  <si>
    <t>Top Domains in Tweet in G3</t>
  </si>
  <si>
    <t>github.io</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</si>
  <si>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</si>
  <si>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</si>
  <si>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</si>
  <si>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</si>
  <si>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</si>
  <si>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</si>
  <si>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</si>
  <si>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</si>
  <si>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hawaii.edu nodexlgraphgallery.org amazon.com crowdcompass.com osf.io twitter.com</t>
  </si>
  <si>
    <t>researchgate.net github.io hawaii.edu</t>
  </si>
  <si>
    <t>hawaii.edu nudger.de</t>
  </si>
  <si>
    <t>slideshare.net socialmediaandsociety.org hawaii.edu</t>
  </si>
  <si>
    <t>Top Hashtags in Tweet in Entire Graph</t>
  </si>
  <si>
    <t>hicss53</t>
  </si>
  <si>
    <t>hicss2020</t>
  </si>
  <si>
    <t>maui</t>
  </si>
  <si>
    <t>iot</t>
  </si>
  <si>
    <t>edgecomputing</t>
  </si>
  <si>
    <t>drone</t>
  </si>
  <si>
    <t>privacy</t>
  </si>
  <si>
    <t>nudging</t>
  </si>
  <si>
    <t>Top Hashtags in Tweet in G1</t>
  </si>
  <si>
    <t>analytics</t>
  </si>
  <si>
    <t>toread</t>
  </si>
  <si>
    <t>group2020</t>
  </si>
  <si>
    <t>Top Hashtags in Tweet in G2</t>
  </si>
  <si>
    <t>blockchain</t>
  </si>
  <si>
    <t>beepic</t>
  </si>
  <si>
    <t>Top Hashtags in Tweet in G3</t>
  </si>
  <si>
    <t>socialmedia</t>
  </si>
  <si>
    <t>ehealth</t>
  </si>
  <si>
    <t>interoperability</t>
  </si>
  <si>
    <t>dlt</t>
  </si>
  <si>
    <t>research</t>
  </si>
  <si>
    <t>Top Hashtags in Tweet in G4</t>
  </si>
  <si>
    <t>aloha</t>
  </si>
  <si>
    <t>roomwithaview</t>
  </si>
  <si>
    <t>ict4d</t>
  </si>
  <si>
    <t>proflife</t>
  </si>
  <si>
    <t>nonprofits</t>
  </si>
  <si>
    <t>Top Hashtags in Tweet in G5</t>
  </si>
  <si>
    <t>haleakala3</t>
  </si>
  <si>
    <t>dsr</t>
  </si>
  <si>
    <t>jyunique</t>
  </si>
  <si>
    <t>maile3</t>
  </si>
  <si>
    <t>Top Hashtags in Tweet in G6</t>
  </si>
  <si>
    <t>instagram</t>
  </si>
  <si>
    <t>Top Hashtags in Tweet in G7</t>
  </si>
  <si>
    <t>goshspeech</t>
  </si>
  <si>
    <t>airportsecurity</t>
  </si>
  <si>
    <t>academictwitter</t>
  </si>
  <si>
    <t>Top Hashtags in Tweet in G8</t>
  </si>
  <si>
    <t>Top Hashtags in Tweet in G9</t>
  </si>
  <si>
    <t>servicesystems</t>
  </si>
  <si>
    <t>Top Hashtags in Tweet in G10</t>
  </si>
  <si>
    <t>ccpa</t>
  </si>
  <si>
    <t>gdpr</t>
  </si>
  <si>
    <t>smsociety</t>
  </si>
  <si>
    <t>socmed</t>
  </si>
  <si>
    <t>Top Hashtags in Tweet</t>
  </si>
  <si>
    <t>hicss hicss2020 hicss53 quantumcomputing analytics toread iot edgecomputing drone group2020</t>
  </si>
  <si>
    <t>hicss sapnextgen hicss2020 hicss53 blockchain waltoncollege beepic</t>
  </si>
  <si>
    <t>hicss hicss53 hicss2020 socialmedia ehealth quantumcomputing blockchain interoperability dlt research</t>
  </si>
  <si>
    <t>hicss aloha roomwithaview ict4d proflife nonprofits</t>
  </si>
  <si>
    <t>hicss haleakala3 dsr iot edgecomputing drone linux quantumcomputing jyunique maile3</t>
  </si>
  <si>
    <t>hicss2020 hicss53 hicss maui instagram socialmedia</t>
  </si>
  <si>
    <t>hicss goshspeech airportsecurity academictwitter computerscience hicss2020 hicss53</t>
  </si>
  <si>
    <t>hicss hicss53 privacy nudging servicesystems hicss2020</t>
  </si>
  <si>
    <t>hicss hicss2020 ccpa gdpr hicss53 smsociety socmed</t>
  </si>
  <si>
    <t>hicss hhz hicss53 hicss2020 research useracceptance autonomouscars rldb</t>
  </si>
  <si>
    <t>Top Words in Tweet in Entire Graph</t>
  </si>
  <si>
    <t>Words in Sentiment List#1: Positive</t>
  </si>
  <si>
    <t>Words in Sentiment List#2: Negative</t>
  </si>
  <si>
    <t>Words in Sentiment List#3: Angry/Violent</t>
  </si>
  <si>
    <t>Non-categorized Words</t>
  </si>
  <si>
    <t>Total Words</t>
  </si>
  <si>
    <t>#hicss</t>
  </si>
  <si>
    <t>#hicss53</t>
  </si>
  <si>
    <t>amp</t>
  </si>
  <si>
    <t>#hicss2020</t>
  </si>
  <si>
    <t>paper</t>
  </si>
  <si>
    <t>Top Words in Tweet in G1</t>
  </si>
  <si>
    <t>#quantumcomputing</t>
  </si>
  <si>
    <t>2020</t>
  </si>
  <si>
    <t>#iot</t>
  </si>
  <si>
    <t>Top Words in Tweet in G2</t>
  </si>
  <si>
    <t>systems</t>
  </si>
  <si>
    <t>enterprise</t>
  </si>
  <si>
    <t>day</t>
  </si>
  <si>
    <t>hands</t>
  </si>
  <si>
    <t>exploration</t>
  </si>
  <si>
    <t>memory</t>
  </si>
  <si>
    <t>Top Words in Tweet in G3</t>
  </si>
  <si>
    <t>quantum</t>
  </si>
  <si>
    <t>kohei</t>
  </si>
  <si>
    <t>learning</t>
  </si>
  <si>
    <t>Top Words in Tweet in G4</t>
  </si>
  <si>
    <t>great</t>
  </si>
  <si>
    <t>building</t>
  </si>
  <si>
    <t>one</t>
  </si>
  <si>
    <t>work</t>
  </si>
  <si>
    <t>researchers</t>
  </si>
  <si>
    <t>ideas</t>
  </si>
  <si>
    <t>look</t>
  </si>
  <si>
    <t>Top Words in Tweet in G5</t>
  </si>
  <si>
    <t>computing</t>
  </si>
  <si>
    <t>first</t>
  </si>
  <si>
    <t>bits</t>
  </si>
  <si>
    <t>science</t>
  </si>
  <si>
    <t>design</t>
  </si>
  <si>
    <t>Top Words in Tweet in G6</t>
  </si>
  <si>
    <t>very</t>
  </si>
  <si>
    <t>excited</t>
  </si>
  <si>
    <t>present</t>
  </si>
  <si>
    <t>#maui</t>
  </si>
  <si>
    <t>interesting</t>
  </si>
  <si>
    <t>Top Words in Tweet in G7</t>
  </si>
  <si>
    <t>hawaii</t>
  </si>
  <si>
    <t>come</t>
  </si>
  <si>
    <t>check</t>
  </si>
  <si>
    <t>cities</t>
  </si>
  <si>
    <t>Top Words in Tweet in G8</t>
  </si>
  <si>
    <t>health</t>
  </si>
  <si>
    <t>pleased</t>
  </si>
  <si>
    <t>sing</t>
  </si>
  <si>
    <t>praises</t>
  </si>
  <si>
    <t>students</t>
  </si>
  <si>
    <t>faculty</t>
  </si>
  <si>
    <t>Top Words in Tweet in G9</t>
  </si>
  <si>
    <t>best</t>
  </si>
  <si>
    <t>nominated</t>
  </si>
  <si>
    <t>copy</t>
  </si>
  <si>
    <t>honor</t>
  </si>
  <si>
    <t>#privacy</t>
  </si>
  <si>
    <t>#nudging</t>
  </si>
  <si>
    <t>Top Words in Tweet in G10</t>
  </si>
  <si>
    <t>social</t>
  </si>
  <si>
    <t>media</t>
  </si>
  <si>
    <t>california</t>
  </si>
  <si>
    <t>launches</t>
  </si>
  <si>
    <t>consumer</t>
  </si>
  <si>
    <t>act</t>
  </si>
  <si>
    <t>#ccpa</t>
  </si>
  <si>
    <t>Top Words in Tweet</t>
  </si>
  <si>
    <t>#hicss #hicss2020 #hicss53 #quantumcomputing hicss grady_booch ibm 2020 cfiesler #iot</t>
  </si>
  <si>
    <t>#hicss sapnextgen waltoncollege systems enterprise amp day hands exploration memory</t>
  </si>
  <si>
    <t>#hicss #hicss53 #hicss2020 quantum hicssnews kohei hicss learning 2020 maui</t>
  </si>
  <si>
    <t>#hicss great amp building one work infotechdev researchers ideas look</t>
  </si>
  <si>
    <t>#hicss paper research computing first bits science design amp quantum</t>
  </si>
  <si>
    <t>very #hicss2020 #hicss53 #hicss excited present research #maui kajafollowicz interesting</t>
  </si>
  <si>
    <t>#hicss 2020 paper amp hawaii come check hicss cities</t>
  </si>
  <si>
    <t>health amp #hicss pleased sing praises utknursing students faculty utknursingrese1</t>
  </si>
  <si>
    <t>paper best nominated #hicss copy #hicss53 great honor #privacy #nudging</t>
  </si>
  <si>
    <t>#hicss #hicss2020 social media california launches consumer privacy act #ccpa</t>
  </si>
  <si>
    <t>paper year #hicss #hhz great honor nominated best award present</t>
  </si>
  <si>
    <t>lots buzz hicss quantum computing finally attention programming skills algorithms</t>
  </si>
  <si>
    <t>conference</t>
  </si>
  <si>
    <t>Top Word Pairs in Tweet in Entire Graph</t>
  </si>
  <si>
    <t>#hicss53,#hicss2020</t>
  </si>
  <si>
    <t>#hicss2020,#hicss53</t>
  </si>
  <si>
    <t>#hicss,#hicss53</t>
  </si>
  <si>
    <t>waltoncollege,sapnextgen</t>
  </si>
  <si>
    <t>#hicss,#hicss2020</t>
  </si>
  <si>
    <t>hands,exploration</t>
  </si>
  <si>
    <t>exploration,memory</t>
  </si>
  <si>
    <t>memory,enterprise</t>
  </si>
  <si>
    <t>insights,erp</t>
  </si>
  <si>
    <t>erp,systems</t>
  </si>
  <si>
    <t>Top Word Pairs in Tweet in G1</t>
  </si>
  <si>
    <t>#iot,#edgecomputing</t>
  </si>
  <si>
    <t>looking,forward</t>
  </si>
  <si>
    <t>hicss,nodexl</t>
  </si>
  <si>
    <t>nodexl,tuuret</t>
  </si>
  <si>
    <t>tuuret,sapnextgen</t>
  </si>
  <si>
    <t>sapnextgen,colraftery</t>
  </si>
  <si>
    <t>colraftery,ibm</t>
  </si>
  <si>
    <t>ibm,julianereth</t>
  </si>
  <si>
    <t>Top Word Pairs in Tweet in G2</t>
  </si>
  <si>
    <t>systems,curriculum</t>
  </si>
  <si>
    <t>curriculum,design</t>
  </si>
  <si>
    <t>design,amp</t>
  </si>
  <si>
    <t>amp,research</t>
  </si>
  <si>
    <t>Top Word Pairs in Tweet in G3</t>
  </si>
  <si>
    <t>kohei,itoh</t>
  </si>
  <si>
    <t>learning,bit</t>
  </si>
  <si>
    <t>bit,quantum</t>
  </si>
  <si>
    <t>jacob,berg</t>
  </si>
  <si>
    <t>berg,presents</t>
  </si>
  <si>
    <t>presents,study</t>
  </si>
  <si>
    <t>study,shows</t>
  </si>
  <si>
    <t>shows,potential</t>
  </si>
  <si>
    <t>Top Word Pairs in Tweet in G4</t>
  </si>
  <si>
    <t>look,bumped</t>
  </si>
  <si>
    <t>bumped,#hicss</t>
  </si>
  <si>
    <t>#hicss,brockportalumni</t>
  </si>
  <si>
    <t>brockportalumni,everywhere</t>
  </si>
  <si>
    <t>everywhere,great</t>
  </si>
  <si>
    <t>great,seeing</t>
  </si>
  <si>
    <t>seeing,one</t>
  </si>
  <si>
    <t>one,bportcompsci</t>
  </si>
  <si>
    <t>bportcompsci,graduate</t>
  </si>
  <si>
    <t>graduate,babajide</t>
  </si>
  <si>
    <t>Top Word Pairs in Tweet in G5</t>
  </si>
  <si>
    <t>design,science</t>
  </si>
  <si>
    <t>quantum,computing</t>
  </si>
  <si>
    <t>bits,neurons</t>
  </si>
  <si>
    <t>science,research</t>
  </si>
  <si>
    <t>#hicss,#iot</t>
  </si>
  <si>
    <t>#edgecomputing,work</t>
  </si>
  <si>
    <t>work,first</t>
  </si>
  <si>
    <t>first,responder</t>
  </si>
  <si>
    <t>responder,#drone</t>
  </si>
  <si>
    <t>Top Word Pairs in Tweet in G6</t>
  </si>
  <si>
    <t>very,excited</t>
  </si>
  <si>
    <t>excited,present</t>
  </si>
  <si>
    <t>present,research</t>
  </si>
  <si>
    <t>research,#hicss2020</t>
  </si>
  <si>
    <t>#hicss53,#hicss</t>
  </si>
  <si>
    <t>#hicss,#maui</t>
  </si>
  <si>
    <t>#maui,kajafollowicz</t>
  </si>
  <si>
    <t>very,interesting</t>
  </si>
  <si>
    <t>interesting,know</t>
  </si>
  <si>
    <t>Top Word Pairs in Tweet in G7</t>
  </si>
  <si>
    <t>come,check</t>
  </si>
  <si>
    <t>Top Word Pairs in Tweet in G8</t>
  </si>
  <si>
    <t>pleased,sing</t>
  </si>
  <si>
    <t>sing,praises</t>
  </si>
  <si>
    <t>praises,utknursing</t>
  </si>
  <si>
    <t>utknursing,students</t>
  </si>
  <si>
    <t>students,amp</t>
  </si>
  <si>
    <t>amp,faculty</t>
  </si>
  <si>
    <t>faculty,#hicss</t>
  </si>
  <si>
    <t>#hicss,utknursingrese1</t>
  </si>
  <si>
    <t>utknursingrese1,utknursingsimu1</t>
  </si>
  <si>
    <t>utknursingsimu1,innovators</t>
  </si>
  <si>
    <t>Top Word Pairs in Tweet in G9</t>
  </si>
  <si>
    <t>best,paper</t>
  </si>
  <si>
    <t>great,honor</t>
  </si>
  <si>
    <t>honor,paper</t>
  </si>
  <si>
    <t>paper,#privacy</t>
  </si>
  <si>
    <t>#privacy,#nudging</t>
  </si>
  <si>
    <t>#nudging,nominated</t>
  </si>
  <si>
    <t>nominated,best</t>
  </si>
  <si>
    <t>paper,award</t>
  </si>
  <si>
    <t>award,#hicss</t>
  </si>
  <si>
    <t>Top Word Pairs in Tweet in G10</t>
  </si>
  <si>
    <t>social,media</t>
  </si>
  <si>
    <t>california,launches</t>
  </si>
  <si>
    <t>launches,consumer</t>
  </si>
  <si>
    <t>consumer,privacy</t>
  </si>
  <si>
    <t>privacy,act</t>
  </si>
  <si>
    <t>act,#ccpa</t>
  </si>
  <si>
    <t>#ccpa,month</t>
  </si>
  <si>
    <t>month,#hicss</t>
  </si>
  <si>
    <t>#hicss,paper</t>
  </si>
  <si>
    <t>paper,related</t>
  </si>
  <si>
    <t>Top Word Pairs in Tweet</t>
  </si>
  <si>
    <t>#hicss,#hicss2020  #hicss2020,#hicss53  #iot,#edgecomputing  looking,forward  hicss,nodexl  nodexl,tuuret  tuuret,sapnextgen  sapnextgen,colraftery  colraftery,ibm  ibm,julianereth</t>
  </si>
  <si>
    <t>waltoncollege,sapnextgen  hands,exploration  exploration,memory  memory,enterprise  insights,erp  erp,systems  systems,curriculum  curriculum,design  design,amp  amp,research</t>
  </si>
  <si>
    <t>#hicss53,#hicss2020  #hicss,#hicss53  kohei,itoh  learning,bit  bit,quantum  jacob,berg  berg,presents  presents,study  study,shows  shows,potential</t>
  </si>
  <si>
    <t>look,bumped  bumped,#hicss  #hicss,brockportalumni  brockportalumni,everywhere  everywhere,great  great,seeing  seeing,one  one,bportcompsci  bportcompsci,graduate  graduate,babajide</t>
  </si>
  <si>
    <t>design,science  quantum,computing  bits,neurons  science,research  #hicss,#iot  #iot,#edgecomputing  #edgecomputing,work  work,first  first,responder  responder,#drone</t>
  </si>
  <si>
    <t>very,excited  excited,present  present,research  research,#hicss2020  #hicss2020,#hicss53  #hicss53,#hicss  #hicss,#maui  #maui,kajafollowicz  very,interesting  interesting,know</t>
  </si>
  <si>
    <t>pleased,sing  sing,praises  praises,utknursing  utknursing,students  students,amp  amp,faculty  faculty,#hicss  #hicss,utknursingrese1  utknursingrese1,utknursingsimu1  utknursingsimu1,innovators</t>
  </si>
  <si>
    <t>best,paper  great,honor  honor,paper  paper,#privacy  #privacy,#nudging  #nudging,nominated  nominated,best  paper,award  award,#hicss  #hicss,#hicss53</t>
  </si>
  <si>
    <t>social,media  california,launches  launches,consumer  consumer,privacy  privacy,act  act,#ccpa  #ccpa,month  month,#hicss  #hicss,paper  paper,related</t>
  </si>
  <si>
    <t>great,honor  honor,paper  paper,nominated  nominated,best  best,paper  paper,award  award,year  year,#hicss  #hicss,present  present,work</t>
  </si>
  <si>
    <t>lots,buzz  buzz,hicss  hicss,quantum  quantum,computing  computing,finally  finally,attention  attention,programming  programming,skills  skills,algorithms  algorithms,develop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</si>
  <si>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</si>
  <si>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</si>
  <si>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</si>
  <si>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</si>
  <si>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</si>
  <si>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</si>
  <si>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</si>
  <si>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</si>
  <si>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</si>
  <si>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</si>
  <si>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</si>
  <si>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</si>
  <si>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</si>
  <si>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</si>
  <si>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</si>
  <si>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</si>
  <si>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</si>
  <si>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</si>
  <si>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</si>
  <si>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</si>
  <si>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</si>
  <si>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</si>
  <si>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</si>
  <si>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</si>
  <si>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grady_booch ibm tuuret sapnextgen colraftery julianereth jnkka johnwalicki cfiesler c_heavin</t>
  </si>
  <si>
    <t>sapnextgen waltoncollege colraftery sap</t>
  </si>
  <si>
    <t>hicssnews hicss</t>
  </si>
  <si>
    <t>infotechdev brockportalumni bportcompsci psbehrend aisconnect grandwailea uofredlands</t>
  </si>
  <si>
    <t>kajafollowicz bezwitschernd</t>
  </si>
  <si>
    <t>utknursing utknursingrese1 utknursingsimu1</t>
  </si>
  <si>
    <t>schobelsofia leimeisterwinfo</t>
  </si>
  <si>
    <t>uazinfo catfbrooks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</si>
  <si>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</si>
  <si>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</si>
  <si>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</si>
  <si>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</si>
  <si>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</si>
  <si>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</si>
  <si>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</si>
  <si>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</si>
  <si>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</si>
  <si>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</si>
  <si>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</si>
  <si>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</si>
  <si>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shionguha edgeiotai grady_booch ucc ibm jnkka cfiesler snarky_android cubsucc c_heavin</t>
  </si>
  <si>
    <t>varshneyanita sapnextgen sap sandramoerch rosenbergann colraftery uawaltoncollege yukupriyanov vtaratoukhine razzmataz</t>
  </si>
  <si>
    <t>caring_mobile worldunivandsch rdviii jimspohrer floriandrx docpang akilfletcher hicssnews alisunyaev hicss</t>
  </si>
  <si>
    <t>uofredlands grandwailea psbehrend brockportalumni aisconnect infotechdev mehruzk bportcompsci</t>
  </si>
  <si>
    <t>llnuxbot jangdevos userexperienceu aaronjdavidson tuuret it_jyu</t>
  </si>
  <si>
    <t>jhengstler was3210 wgstock aylinnchen bezwitschernd kajafollowicz</t>
  </si>
  <si>
    <t>lucyebryant aarlab1 albertosaurusrx mpedrorguez jtoddmcdonald karhai</t>
  </si>
  <si>
    <t>joelandersonphd janetdeatrick utknursing utknursingrese1 utknursingsimu1</t>
  </si>
  <si>
    <t>leimeisterwinfo janson_andreas schobelsofia ernestinedickh1 mahei_li</t>
  </si>
  <si>
    <t>phmai gruzd smlabto socmeddr</t>
  </si>
  <si>
    <t>uarizona uazinfo catfbrooks</t>
  </si>
  <si>
    <t>jjussila evoltafinland</t>
  </si>
  <si>
    <t>fadialmazyad kylerlehrbach</t>
  </si>
  <si>
    <t>ljean sancharidecrypt</t>
  </si>
  <si>
    <t>hhz_bb its_konstantin</t>
  </si>
  <si>
    <t>ryanmwhitephd carolynwatters6</t>
  </si>
  <si>
    <t>derrickcogburn kshikakothomas</t>
  </si>
  <si>
    <t>URLs in Tweet by Count</t>
  </si>
  <si>
    <t>https://www.amazon.com/Fourth-Turning-American-Prophecy-Rendezvous/dp/0767900464 https://osf.io/ktwqd/ https://event.crowdcompass.com/hicss-53/activity/DgBe7gyRMN https://scholarspace.manoa.hawaii.edu/handle/10125/63716 http://scholarspace.manoa.hawaii.edu/handle/10125/64443</t>
  </si>
  <si>
    <t>https://twitter.com/hicssnews/status/1082053324235407360 https://nodexlgraphgallery.org/Pages/Graph.aspx?graphID=219892</t>
  </si>
  <si>
    <t>https://socialmediaandsociety.org/2019/smsociety-2020-cfp-chicago-usa-july-22-24-diverse-voices-promises-and-perils-of-social-media-for-diversity/ https://www.slideshare.net/primath/who-is-influencing-the-gdpr-discussion-on-twitter-implications-for-public-relations https://scholarspace.manoa.hawaii.edu/handle/10125/64061</t>
  </si>
  <si>
    <t>URLs in Tweet by Salience</t>
  </si>
  <si>
    <t>Domains in Tweet by Count</t>
  </si>
  <si>
    <t>hawaii.edu amazon.com osf.io crowdcompass.com</t>
  </si>
  <si>
    <t>twitter.com nodexlgraphgallery.org</t>
  </si>
  <si>
    <t>socialmediaandsociety.org slideshare.net hawaii.edu</t>
  </si>
  <si>
    <t>Domains in Tweet by Salience</t>
  </si>
  <si>
    <t>Hashtags in Tweet by Count</t>
  </si>
  <si>
    <t>hicss goshspeech airportsecurity academictwitter</t>
  </si>
  <si>
    <t>hicss toread hicss53 hicss2020 openscience designscienceresearch platformsecosystems2020 openaccess creativecommons</t>
  </si>
  <si>
    <t>hicss dsr haleakala3 vr marketing sales iot edgecomputing drone maile3</t>
  </si>
  <si>
    <t>hicss sapnextgen hicss2020</t>
  </si>
  <si>
    <t>hicss hicss53 analytics quantumcomputer softwaredevelopment quantumcomputing software digitaltransformation edgeanalytics capabilties</t>
  </si>
  <si>
    <t>hicss hicss2020 hicss53 ccpa gdpr</t>
  </si>
  <si>
    <t>hicss hicss2020 smsociety socmed hicss53 ccpa gdpr</t>
  </si>
  <si>
    <t>hicss53 hicss2020 hicss instagram socialmedia maui</t>
  </si>
  <si>
    <t>hicss hicss53 servicesystems hicss2020 privacy nudging</t>
  </si>
  <si>
    <t>hicss hicss53 hicss2020 quantumcomputing</t>
  </si>
  <si>
    <t>hicss hicss53 hicss2020 socialmedia ehealth</t>
  </si>
  <si>
    <t>hicss nonprofits ict4d proflife aloha roomwithaview</t>
  </si>
  <si>
    <t>Hashtags in Tweet by Salience</t>
  </si>
  <si>
    <t>goshspeech airportsecurity academictwitter hicss</t>
  </si>
  <si>
    <t>toread hicss53 hicss2020 openscience designscienceresearch platformsecosystems2020 openaccess creativecommons hicss</t>
  </si>
  <si>
    <t>dsr haleakala3 vr marketing sales iot edgecomputing drone maile3 quantumcomputing</t>
  </si>
  <si>
    <t>sapnextgen hicss2020 hicss</t>
  </si>
  <si>
    <t>hicss53 analytics quantumcomputer softwaredevelopment quantumcomputing software digitaltransformation edgeanalytics capabilties architectures</t>
  </si>
  <si>
    <t>hicss2020 hicss53 ccpa gdpr hicss</t>
  </si>
  <si>
    <t>smsociety socmed hicss53 ccpa gdpr hicss2020 hicss</t>
  </si>
  <si>
    <t>instagram socialmedia maui hicss53 hicss2020 hicss</t>
  </si>
  <si>
    <t>servicesystems hicss2020 privacy nudging hicss hicss53</t>
  </si>
  <si>
    <t>hicss53 hicss2020 research useracceptance autonomouscars rldb hicss hhz</t>
  </si>
  <si>
    <t>quantumcomputing hicss hicss53 hicss2020</t>
  </si>
  <si>
    <t>socialmedia ehealth hicss53 hicss2020 hicss</t>
  </si>
  <si>
    <t>nonprofits ict4d proflife aloha roomwithaview hicss</t>
  </si>
  <si>
    <t>Top Words in Tweet by Count</t>
  </si>
  <si>
    <t>sociotechnical beach party rn #group2020 #acmgroup2020 #hicss2020 #hicss</t>
  </si>
  <si>
    <t>#hicss celebrating third paper accepted 2020 couple days amp sangria</t>
  </si>
  <si>
    <t>january 2020 12 00am agenda item data science 53 conference</t>
  </si>
  <si>
    <t>#hicss 2020 come check session panel cyber psychology national defense</t>
  </si>
  <si>
    <t>five papers available part #hicss online proceedings introduction minitrack #openaccess</t>
  </si>
  <si>
    <t>#hicss #toread #hicss53 #hicss2020 friday pm more tips jimspohrer cathal</t>
  </si>
  <si>
    <t>bits neurons system future computing amp qubits qubit combination #linux</t>
  </si>
  <si>
    <t>#hicss paper research science design computing first #dsr minitrack #haleakala3</t>
  </si>
  <si>
    <t>conference first #hicss fun knowledge league much learn thanks derrickcogburn</t>
  </si>
  <si>
    <t>attending 53 edition conference starting point very interesting event #computerscience</t>
  </si>
  <si>
    <t>surprised visit helmut krcmar #hicss before hands exploration memory enterprise</t>
  </si>
  <si>
    <t>#hicss sapnextgen waltoncollege proud colraftery welcome reception fabulous way end</t>
  </si>
  <si>
    <t>#hicss #hicss2020 #hicss53 putting system sciences face back come check</t>
  </si>
  <si>
    <t>#hicss #iot #edgecomputing work first responder #drone air</t>
  </si>
  <si>
    <t>amp health pleased sing praises utknursing students faculty #hicss utknursingrese1</t>
  </si>
  <si>
    <t>met legend grady_booch 2020</t>
  </si>
  <si>
    <t>professor dean kohei ito keio university japan speaking #quantumcomputing 2020</t>
  </si>
  <si>
    <t>#blockchain #interoperability amp operationalization comparison #dlt designs gt interested foundation</t>
  </si>
  <si>
    <t>quantum computing action programming coin flip app andrew wack #hicss</t>
  </si>
  <si>
    <t>uarizona uazinfo director catherine brooks presents work fake video detection</t>
  </si>
  <si>
    <t>great kick yesterday blockchain workshop always pleasure put one thank</t>
  </si>
  <si>
    <t>systems #hicss enterprise amp waltoncollege sapnextgen hands exploration memory insights</t>
  </si>
  <si>
    <t>very excited present research #hicss2020 #hicss53 #hicss #maui kajafollowicz</t>
  </si>
  <si>
    <t>nodexl tuuret sapnextgen colraftery ibm julianereth jnkka grady_booch johnwalicki cfiesler</t>
  </si>
  <si>
    <t>#hicss very excited maui present tomorrow cubsucc bis_ck203 ucc nodexl</t>
  </si>
  <si>
    <t>bob sutor teaches complex math during #ibmq quantum workshop #hicss</t>
  </si>
  <si>
    <t>#hicss great #hicss53 use find whales looking forward #analytics learn</t>
  </si>
  <si>
    <t>#hicss #iot #edgecomputing #drone nodexl tuuret sapnextgen colraftery ibm julianereth</t>
  </si>
  <si>
    <t>lots buzz quantum computing finally attention programming skills algorithms develop</t>
  </si>
  <si>
    <t>#hicss here's slidedeck summarizing study #hicss2020 #hicss53 california launches consumer</t>
  </si>
  <si>
    <t>#hicss social media #hicss2020 hello fellow researchers consider submitting awesome</t>
  </si>
  <si>
    <t>very #hicss53 #hicss2020 #hicss interesting know more use hashtags think</t>
  </si>
  <si>
    <t>learning quantum bit chemistry machine hicssnews #hicss53 #hicss2020 #hicss</t>
  </si>
  <si>
    <t>#hicss sapnextgen waltoncollege welcome reception fabulous way end 1st day</t>
  </si>
  <si>
    <t>paper great honor #privacy #nudging nominated best award #hicss #hicss53</t>
  </si>
  <si>
    <t>paper best nominated #hicss copy #hicss53 mahei_li presenting insights non</t>
  </si>
  <si>
    <t>year paper #hicss #hhz great honor nominated best award present</t>
  </si>
  <si>
    <t>paper great honor nominated best award year #hicss present work</t>
  </si>
  <si>
    <t>amp sunscreen lotion hurdle race #experts #nonexperts evaluated security chore</t>
  </si>
  <si>
    <t>work esports color line hey hicssnews ill presenting 00 today</t>
  </si>
  <si>
    <t>quantum kohei #hicss #hicss53 #hicss2020 learning hicssnews itoh bit prof</t>
  </si>
  <si>
    <t>cities beginning 2020 year presentation paper smart initiatives large european</t>
  </si>
  <si>
    <t>#hicss #hicss53 #hicss2020 study media conflicts jacob berg presents shows</t>
  </si>
  <si>
    <t>#hicss sapnextgen day attending mini track enterprise ecosystem integrating systems</t>
  </si>
  <si>
    <t>#hicss great amp one ideas researchers infotechdev building work looking</t>
  </si>
  <si>
    <t>amp building thanks fellow aisconnect infotechdev researchers attending presentation today</t>
  </si>
  <si>
    <t>look bumped #hicss brockportalumni everywhere great seeing one bportcompsci graduate</t>
  </si>
  <si>
    <t>health #hicss amp glad see presentations use older adults particularly</t>
  </si>
  <si>
    <t>jacob berg presents study shows potential use #socialmedia media sharing</t>
  </si>
  <si>
    <t>social media hello fellow #hicss researchers consider submitting awesome research</t>
  </si>
  <si>
    <t>#hicss waltoncollege sapnextgen surprised visit helmut krcmar before hands exploration</t>
  </si>
  <si>
    <t>kylerlehrbach still</t>
  </si>
  <si>
    <t>lupapiste evoltafinland tutkimuksemme tuloksia esiteltiin jälleen havaijilla #hicss #lupapiste</t>
  </si>
  <si>
    <t>day #hicss attending mini track enterprise ecosystem integrating systems within</t>
  </si>
  <si>
    <t>Top Words in Tweet by Salience</t>
  </si>
  <si>
    <t>celebrating third paper accepted 2020 couple days amp sangria pool</t>
  </si>
  <si>
    <t>friday pm #toread #hicss53 #hicss2020 more tips jimspohrer cathal doyle</t>
  </si>
  <si>
    <t>30 bits paper 00 17 presenting 14 neurons system research</t>
  </si>
  <si>
    <t>proud colraftery welcome reception fabulous way end 1st day socializing</t>
  </si>
  <si>
    <t>systems enterprise amp hands exploration memory insights erp curriculum design</t>
  </si>
  <si>
    <t>very excited maui present tomorrow cubsucc bis_ck203 ucc nodexl tuuret</t>
  </si>
  <si>
    <t>whales great #hicss53 use find looking forward #analytics learn various</t>
  </si>
  <si>
    <t>here's slidedeck summarizing study #hicss2020 #hicss53 california launches consumer privacy</t>
  </si>
  <si>
    <t>social media hello fellow researchers consider submitting awesome research international</t>
  </si>
  <si>
    <t>interesting know more use hashtags think establishment thanks bezwitschernd #instagram</t>
  </si>
  <si>
    <t>proud colraftery surprised visit helmut krcmar before hands exploration memory</t>
  </si>
  <si>
    <t>mahei_li presenting insights non dyadic view #servicesystems piece early morning</t>
  </si>
  <si>
    <t>paper great honor nominated best award present work thursday 10am</t>
  </si>
  <si>
    <t>excited present research #maui kajafollowicz interesting know more use hashtags</t>
  </si>
  <si>
    <t>hey hicssnews ill presenting 00 today pikake stop interested maui</t>
  </si>
  <si>
    <t>learning itoh bit prof going talk software development computers keynote</t>
  </si>
  <si>
    <t>conflicts study media jacob berg presents shows potential use #socialmedia</t>
  </si>
  <si>
    <t>day attending mini track enterprise ecosystem integrating systems within amp</t>
  </si>
  <si>
    <t>building amp one ideas researchers infotechdev work looking forward look</t>
  </si>
  <si>
    <t>amp glad see presentations use older adults particularly acknowledgements caregivers</t>
  </si>
  <si>
    <t>surprised visit helmut krcmar before hands exploration memory enterprise system</t>
  </si>
  <si>
    <t>Top Word Pairs in Tweet by Count</t>
  </si>
  <si>
    <t>sociotechnical,beach  beach,party  party,rn  rn,#group2020  #group2020,#acmgroup2020  #acmgroup2020,#hicss2020  #hicss2020,#hicss</t>
  </si>
  <si>
    <t>celebrating,third  third,paper  paper,accepted  accepted,2020  2020,couple  couple,days  days,amp  amp,sangria  sangria,pool  pool,hawaii</t>
  </si>
  <si>
    <t>2020,12  12,00am  agenda,item  item,data  data,science  science,hicss  hicss,53  53,conference  conference,maui  maui,hawaii</t>
  </si>
  <si>
    <t>#hicss,2020  2020,come  come,check  check,session  session,panel  panel,cyber  cyber,psychology  psychology,national  national,defense</t>
  </si>
  <si>
    <t>five,papers  papers,available  available,part  part,#hicss  #hicss,online  online,proceedings  proceedings,introduction  introduction,minitrack  minitrack,#openaccess  #openaccess,#creativecommons</t>
  </si>
  <si>
    <t>more,#toread  #toread,tips  tips,jimspohrer  jimspohrer,#hicss  cathal,doyle  doyle,markus  markus,luczak  luczak,roesch  roesch,give  give,concrete</t>
  </si>
  <si>
    <t>bits,neurons  future,computing  computing,bits  neurons,amp  amp,qubits  qubits,qubit  qubit,combination  combination,bits  bits,#linux  #linux,running</t>
  </si>
  <si>
    <t>design,science  science,research  quantum,computing  #hicss,#dsr  research,minitrack  00,17  17,30  presenting,paper  bits,neurons  einstein,amp</t>
  </si>
  <si>
    <t>first,#hicss  #hicss,conference  conference,fun  fun,knowledge  knowledge,league  league,much  much,learn  learn,thanks  thanks,derrickcogburn  derrickcogburn,introducing</t>
  </si>
  <si>
    <t>attending,53  53,edition  edition,hicss  hicss,conference  conference,starting  starting,point  point,very  very,interesting  interesting,event  event,#computerscience</t>
  </si>
  <si>
    <t>surprised,visit  visit,helmut  helmut,krcmar  krcmar,#hicss  #hicss,before  before,hands  hands,exploration  exploration,memory  memory,enterprise  enterprise,system</t>
  </si>
  <si>
    <t>proud,colraftery  colraftery,#hicss  #hicss,welcome  welcome,reception  reception,fabulous  fabulous,way  way,end  end,1st  1st,day  day,socializing</t>
  </si>
  <si>
    <t>#hicss,#hicss2020  #hicss2020,#hicss53  #hicss53,putting  putting,system  system,sciences  sciences,face  face,back  back,come  come,check  check,great</t>
  </si>
  <si>
    <t>#hicss,#iot  #iot,#edgecomputing  #edgecomputing,work  work,first  first,responder  responder,#drone  #drone,air</t>
  </si>
  <si>
    <t>met,legend  legend,grady_booch  grady_booch,hicss  hicss,2020</t>
  </si>
  <si>
    <t>professor,dean  dean,kohei  kohei,ito  ito,keio  keio,university  university,japan  japan,speaking  speaking,#quantumcomputing  #quantumcomputing,hicss  hicss,2020</t>
  </si>
  <si>
    <t>#blockchain,#interoperability  #interoperability,amp  amp,operationalization  operationalization,comparison  comparison,#dlt  #dlt,designs  designs,gt  gt,interested  interested,foundation  foundation,#research</t>
  </si>
  <si>
    <t>quantum,computing  computing,action  action,programming  programming,coin  coin,flip  flip,app  app,andrew  andrew,wack  wack,#hicss  #hicss,#quantumcomputing</t>
  </si>
  <si>
    <t>uarizona,uazinfo  uazinfo,director  director,catherine  catherine,brooks  brooks,presents  presents,work  work,fake  fake,video  video,detection  detection,techniques</t>
  </si>
  <si>
    <t>great,kick  kick,hicss  hicss,yesterday  yesterday,blockchain  blockchain,workshop  workshop,always  always,pleasure  pleasure,put  put,one  one,thank</t>
  </si>
  <si>
    <t>enterprise,systems  hands,exploration  exploration,memory  memory,enterprise  insights,erp  erp,systems  systems,curriculum  curriculum,design  design,amp  amp,research</t>
  </si>
  <si>
    <t>very,excited  excited,present  present,research  research,#hicss2020  #hicss2020,#hicss53  #hicss53,#hicss  #hicss,#maui  #maui,kajafollowicz</t>
  </si>
  <si>
    <t>hicss,nodexl  nodexl,tuuret  tuuret,sapnextgen  sapnextgen,colraftery  colraftery,ibm  ibm,julianereth  julianereth,jnkka  jnkka,grady_booch  grady_booch,johnwalicki  johnwalicki,cfiesler</t>
  </si>
  <si>
    <t>very,excited  excited,maui  maui,present  present,#hicss  #hicss,tomorrow  tomorrow,cubsucc  cubsucc,bis_ck203  bis_ck203,ucc  hicss,nodexl  nodexl,tuuret</t>
  </si>
  <si>
    <t>bob,sutor  sutor,teaches  teaches,complex  complex,math  math,during  during,#ibmq  #ibmq,quantum  quantum,workshop  workshop,#hicss  #hicss,ibm</t>
  </si>
  <si>
    <t>looking,forward  various,types  types,#quantumcomputer  #quantumcomputer,great  great,insights  insights,#softwaredevelopment  #softwaredevelopment,#quantumcomputing  #quantumcomputing,keynote  keynote,#hicss53  #hicss53,kohei</t>
  </si>
  <si>
    <t>#iot,#edgecomputing  hicss,nodexl  nodexl,tuuret  tuuret,sapnextgen  sapnextgen,colraftery  colraftery,ibm  ibm,julianereth  julianereth,jnkka  jnkka,grady_booch  grady_booch,johnwalicki</t>
  </si>
  <si>
    <t>here's,slidedeck  slidedeck,summarizing  summarizing,study  study,#hicss  #hicss,#hicss2020  #hicss2020,#hicss53  california,launches  launches,consumer  consumer,privacy  privacy,act</t>
  </si>
  <si>
    <t>social,media  hello,fellow  fellow,#hicss  #hicss,social  media,researchers  researchers,consider  consider,submitting  submitting,awesome  awesome,research  research,international</t>
  </si>
  <si>
    <t>very,interesting  interesting,know  know,more  more,use  use,hashtags  hashtags,think  think,establishment  establishment,thanks  thanks,bezwitschernd  bezwitschernd,#hicss53</t>
  </si>
  <si>
    <t>learning,bit  bit,quantum  quantum,chemistry  chemistry,quantum  quantum,machine  machine,learning  learning,hicssnews  hicssnews,#hicss53  #hicss53,#hicss2020  #hicss2020,#hicss</t>
  </si>
  <si>
    <t>#hicss,welcome  welcome,reception  reception,fabulous  fabulous,way  way,end  end,1st  1st,day  day,socializing  socializing,faculty  faculty,sapnextgen</t>
  </si>
  <si>
    <t>great,honor  honor,paper  paper,#privacy  #privacy,#nudging  #nudging,nominated  nominated,best  best,paper  paper,award  award,#hicss  #hicss,#hicss53</t>
  </si>
  <si>
    <t>best,paper  mahei_li,presenting  presenting,insights  insights,non  non,dyadic  dyadic,view  view,#servicesystems  #servicesystems,best  paper,nominated  nominated,#hicss</t>
  </si>
  <si>
    <t>sunscreen,lotion  lotion,hurdle  hurdle,race  race,#experts  #experts,amp  amp,#nonexperts  #nonexperts,evaluated  evaluated,security  security,chore  chore,#mfa</t>
  </si>
  <si>
    <t>work,esports  esports,color  color,line  hey,hicssnews  hicssnews,hicss  hicss,ill  ill,presenting  presenting,work  line,00  00,today</t>
  </si>
  <si>
    <t>kohei,itoh  #hicss53,#hicss2020  learning,bit  bit,quantum  prof,kohei  itoh,going  going,talk  talk,software  software,development  development,quantum</t>
  </si>
  <si>
    <t>beginning,2020  2020,year  year,presentation  presentation,paper  paper,smart  smart,cities  cities,initiatives  initiatives,large  large,european  european,cities</t>
  </si>
  <si>
    <t>#hicss53,#hicss2020  #hicss,#hicss53  jacob,berg  berg,presents  presents,study  study,shows  shows,potential  potential,use  use,#socialmedia  #socialmedia,media</t>
  </si>
  <si>
    <t>day,#hicss  #hicss,attending  attending,mini  mini,track  track,enterprise  enterprise,ecosystem  ecosystem,integrating  integrating,systems  systems,within  within,amp</t>
  </si>
  <si>
    <t>looking,forward  forward,great  look,bumped  bumped,#hicss  #hicss,brockportalumni  brockportalumni,everywhere  everywhere,great  great,seeing  seeing,one  one,bportcompsci</t>
  </si>
  <si>
    <t>thanks,fellow  fellow,aisconnect  aisconnect,amp  amp,infotechdev  infotechdev,researchers  researchers,attending  attending,presentation  presentation,today  today,approach  approach,building</t>
  </si>
  <si>
    <t>glad,see  see,presentations  presentations,use  use,health  health,older  older,adults  adults,#hicss  #hicss,particularly  particularly,acknowledgements  acknowledgements,caregivers</t>
  </si>
  <si>
    <t>jacob,berg  berg,presents  presents,study  study,shows  shows,potential  potential,use  use,#socialmedia  #socialmedia,media  media,sharing  sharing,services</t>
  </si>
  <si>
    <t>kylerlehrbach,still  still,hicss</t>
  </si>
  <si>
    <t>lupapiste,evoltafinland  evoltafinland,tutkimuksemme  tutkimuksemme,tuloksia  tuloksia,esiteltiin  esiteltiin,jälleen  jälleen,havaijilla  havaijilla,#hicss  #hicss,#lupapiste</t>
  </si>
  <si>
    <t>Top Word Pairs in Tweet by Salience</t>
  </si>
  <si>
    <t>00,17  17,30  presenting,paper  bits,neurons  science,research  design,science  quantum,computing  #hicss,#dsr  research,minitrack  einstein,amp</t>
  </si>
  <si>
    <t>proud,colraftery  colraftery,#hicss  surprised,visit  visit,helmut  helmut,krcmar  krcmar,#hicss  #hicss,before  before,hands  hands,exploration  exploration,memory</t>
  </si>
  <si>
    <t>mahei_li,presenting  presenting,insights  insights,non  non,dyadic  dyadic,view  view,#servicesystems  #servicesystems,best  paper,nominated  nominated,#hicss  #hicss,piece</t>
  </si>
  <si>
    <t>hey,hicssnews  hicssnews,hicss  hicss,ill  ill,presenting  presenting,work  line,00  00,today  today,pikake  pikake,stop  stop,interested</t>
  </si>
  <si>
    <t>#hicss,#hicss53  jacob,berg  berg,presents  presents,study  study,shows  shows,potential  potential,use  use,#socialmedia  #socialmedia,media  media,sharing</t>
  </si>
  <si>
    <t>192, 192, 192</t>
  </si>
  <si>
    <t>213, 128, 128</t>
  </si>
  <si>
    <t>234, 64, 64</t>
  </si>
  <si>
    <t>Red</t>
  </si>
  <si>
    <t>G1: #hicss #hicss2020 #hicss53 #quantumcomputing hicss grady_booch ibm 2020 cfiesler #iot</t>
  </si>
  <si>
    <t>G2: #hicss sapnextgen waltoncollege systems enterprise amp day hands exploration memory</t>
  </si>
  <si>
    <t>G3: #hicss #hicss53 #hicss2020 quantum hicssnews kohei hicss learning 2020 maui</t>
  </si>
  <si>
    <t>G4: #hicss great amp building one work infotechdev researchers ideas look</t>
  </si>
  <si>
    <t>G5: #hicss paper research computing first bits science design amp quantum</t>
  </si>
  <si>
    <t>G6: very #hicss2020 #hicss53 #hicss excited present research #maui kajafollowicz interesting</t>
  </si>
  <si>
    <t>G7: #hicss 2020 paper amp hawaii come check hicss cities</t>
  </si>
  <si>
    <t>G8: health amp #hicss pleased sing praises utknursing students faculty utknursingrese1</t>
  </si>
  <si>
    <t>G9: paper best nominated #hicss copy #hicss53 great honor #privacy #nudging</t>
  </si>
  <si>
    <t>G10: #hicss #hicss2020 social media california launches consumer privacy act #ccpa</t>
  </si>
  <si>
    <t>G14: amp</t>
  </si>
  <si>
    <t>G15: paper year #hicss #hhz great honor nominated best award present</t>
  </si>
  <si>
    <t>G16: lots buzz hicss quantum computing finally attention programming skills algorithms</t>
  </si>
  <si>
    <t>G17: conference</t>
  </si>
  <si>
    <t>Edge Weight▓1▓4▓0▓True▓Silver▓Red▓▓Edge Weight▓1▓4▓0▓3▓10▓False▓Edge Weight▓1▓4▓0▓32▓10▓False▓▓0▓0▓0▓True▓Black▓Black▓▓In-Degree▓0▓3▓0▓70▓1000▓False▓▓0▓0▓0▓0▓0▓False▓▓0▓0▓0▓0▓0▓False▓▓0▓0▓0▓0▓0▓False</t>
  </si>
  <si>
    <t>GraphSource░TwitterSearch▓GraphTerm░HICSS▓ImportDescription░The graph represents a network of 93 Twitter users whose recent tweets contained "HICSS", or who were replied to or mentioned in those tweets, taken from a data set limited to a maximum of 18,000 tweets.  The network was obtained from Twitter on Thursday, 09 January 2020 at 22:09 UTC.
The tweets in the network were tweeted over the 7-day, 7-hour, 7-minute period from Thursday, 02 January 2020 at 14:45 UTC to Thursday, 09 January 2020 at 21:52 UTC.
There is an edge for each "replies-to" relationship in a tweet, an edge for each "mentions" relationship in a tweet, and a self-loop edge for each tweet that is not a "replies-to" or "mentions".▓ImportSuggestedTitle░HICSS Twitter NodeXL SNA Map and Report for Thursday, 09 January 2020 at 22:09 UTC▓ImportSuggestedFileNameNoExtension░2020-01-09 22-09-25 NodeXL Twitter Search HICSS▓GroupingDescription░The graph's vertices were grouped by cluster using the Clauset-Newman-Moore cluster algorithm.▓LayoutAlgorithm░The graph was laid out using the Harel-Koren Fast Multiscale layout algorithm.▓GraphDirectedness░The graph is directed.</t>
  </si>
  <si>
    <t>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</si>
</sst>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6"/>
      <tableStyleElement type="headerRow" dxfId="385"/>
    </tableStyle>
    <tableStyle name="NodeXL Table" pivot="0" count="1">
      <tableStyleElement type="headerRow" dxfId="3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9097434"/>
        <c:axId val="34286867"/>
      </c:barChart>
      <c:catAx>
        <c:axId val="490974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286867"/>
        <c:crosses val="autoZero"/>
        <c:auto val="1"/>
        <c:lblOffset val="100"/>
        <c:noMultiLvlLbl val="0"/>
      </c:catAx>
      <c:valAx>
        <c:axId val="34286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97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3076088"/>
        <c:axId val="23118233"/>
      </c:barChart>
      <c:catAx>
        <c:axId val="430760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118233"/>
        <c:crosses val="autoZero"/>
        <c:auto val="1"/>
        <c:lblOffset val="100"/>
        <c:noMultiLvlLbl val="0"/>
      </c:catAx>
      <c:valAx>
        <c:axId val="23118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76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2101574"/>
        <c:axId val="14667279"/>
      </c:barChart>
      <c:catAx>
        <c:axId val="321015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667279"/>
        <c:crosses val="autoZero"/>
        <c:auto val="1"/>
        <c:lblOffset val="100"/>
        <c:noMultiLvlLbl val="0"/>
      </c:catAx>
      <c:valAx>
        <c:axId val="14667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01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6456900"/>
        <c:axId val="62851061"/>
      </c:barChart>
      <c:catAx>
        <c:axId val="564569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851061"/>
        <c:crosses val="autoZero"/>
        <c:auto val="1"/>
        <c:lblOffset val="100"/>
        <c:noMultiLvlLbl val="0"/>
      </c:catAx>
      <c:valAx>
        <c:axId val="62851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56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1757426"/>
        <c:axId val="18628811"/>
      </c:barChart>
      <c:catAx>
        <c:axId val="117574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628811"/>
        <c:crosses val="autoZero"/>
        <c:auto val="1"/>
        <c:lblOffset val="100"/>
        <c:noMultiLvlLbl val="0"/>
      </c:catAx>
      <c:valAx>
        <c:axId val="18628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57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0847952"/>
        <c:axId val="61261329"/>
      </c:barChart>
      <c:catAx>
        <c:axId val="408479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261329"/>
        <c:crosses val="autoZero"/>
        <c:auto val="1"/>
        <c:lblOffset val="100"/>
        <c:noMultiLvlLbl val="0"/>
      </c:catAx>
      <c:valAx>
        <c:axId val="61261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47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8199774"/>
        <c:axId val="18399559"/>
      </c:barChart>
      <c:catAx>
        <c:axId val="581997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399559"/>
        <c:crosses val="autoZero"/>
        <c:auto val="1"/>
        <c:lblOffset val="100"/>
        <c:noMultiLvlLbl val="0"/>
      </c:catAx>
      <c:valAx>
        <c:axId val="18399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99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867676"/>
        <c:axId val="22517741"/>
      </c:barChart>
      <c:catAx>
        <c:axId val="378676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517741"/>
        <c:crosses val="autoZero"/>
        <c:auto val="1"/>
        <c:lblOffset val="100"/>
        <c:noMultiLvlLbl val="0"/>
      </c:catAx>
      <c:valAx>
        <c:axId val="22517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67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4295178"/>
        <c:axId val="47401859"/>
      </c:barChart>
      <c:catAx>
        <c:axId val="24295178"/>
        <c:scaling>
          <c:orientation val="minMax"/>
        </c:scaling>
        <c:axPos val="b"/>
        <c:delete val="1"/>
        <c:majorTickMark val="out"/>
        <c:minorTickMark val="none"/>
        <c:tickLblPos val="none"/>
        <c:crossAx val="47401859"/>
        <c:crosses val="autoZero"/>
        <c:auto val="1"/>
        <c:lblOffset val="100"/>
        <c:noMultiLvlLbl val="0"/>
      </c:catAx>
      <c:valAx>
        <c:axId val="47401859"/>
        <c:scaling>
          <c:orientation val="minMax"/>
        </c:scaling>
        <c:axPos val="l"/>
        <c:delete val="1"/>
        <c:majorTickMark val="out"/>
        <c:minorTickMark val="none"/>
        <c:tickLblPos val="none"/>
        <c:crossAx val="242951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E184" totalsRowShown="0" headerRowDxfId="383" dataDxfId="347">
  <autoFilter ref="A2:BE184"/>
  <tableColumns count="57">
    <tableColumn id="1" name="Vertex 1" dataDxfId="332"/>
    <tableColumn id="2" name="Vertex 2" dataDxfId="330"/>
    <tableColumn id="3" name="Color" dataDxfId="331"/>
    <tableColumn id="4" name="Width" dataDxfId="356"/>
    <tableColumn id="11" name="Style" dataDxfId="355"/>
    <tableColumn id="5" name="Opacity" dataDxfId="354"/>
    <tableColumn id="6" name="Visibility" dataDxfId="353"/>
    <tableColumn id="10" name="Label" dataDxfId="352"/>
    <tableColumn id="12" name="Label Text Color" dataDxfId="351"/>
    <tableColumn id="13" name="Label Font Size" dataDxfId="350"/>
    <tableColumn id="14" name="Reciprocated?" dataDxfId="236"/>
    <tableColumn id="7" name="ID" dataDxfId="349"/>
    <tableColumn id="9" name="Dynamic Filter" dataDxfId="348"/>
    <tableColumn id="8" name="Add Your Own Columns Here" dataDxfId="329"/>
    <tableColumn id="15" name="Relationship" dataDxfId="328"/>
    <tableColumn id="16" name="Relationship Date (UTC)" dataDxfId="327"/>
    <tableColumn id="17" name="Tweet" dataDxfId="326"/>
    <tableColumn id="18" name="URLs in Tweet" dataDxfId="325"/>
    <tableColumn id="19" name="Domains in Tweet" dataDxfId="324"/>
    <tableColumn id="20" name="Hashtags in Tweet" dataDxfId="323"/>
    <tableColumn id="21" name="Media in Tweet" dataDxfId="322"/>
    <tableColumn id="22" name="Tweet Image File" dataDxfId="321"/>
    <tableColumn id="23" name="Tweet Date (UTC)" dataDxfId="320"/>
    <tableColumn id="24" name="Date" dataDxfId="319"/>
    <tableColumn id="25" name="Time" dataDxfId="318"/>
    <tableColumn id="26" name="Twitter Page for Tweet" dataDxfId="317"/>
    <tableColumn id="27" name="Latitude" dataDxfId="316"/>
    <tableColumn id="28" name="Longitude" dataDxfId="315"/>
    <tableColumn id="29" name="Imported ID" dataDxfId="314"/>
    <tableColumn id="30" name="In-Reply-To Tweet ID" dataDxfId="313"/>
    <tableColumn id="31" name="Favorited" dataDxfId="312"/>
    <tableColumn id="32" name="Favorite Count" dataDxfId="311"/>
    <tableColumn id="33" name="In-Reply-To User ID" dataDxfId="310"/>
    <tableColumn id="34" name="Is Quote Status" dataDxfId="309"/>
    <tableColumn id="35" name="Language" dataDxfId="308"/>
    <tableColumn id="36" name="Possibly Sensitive" dataDxfId="307"/>
    <tableColumn id="37" name="Quoted Status ID" dataDxfId="306"/>
    <tableColumn id="38" name="Retweeted" dataDxfId="305"/>
    <tableColumn id="39" name="Retweet Count" dataDxfId="304"/>
    <tableColumn id="40" name="Retweet ID" dataDxfId="303"/>
    <tableColumn id="41" name="Source" dataDxfId="302"/>
    <tableColumn id="42" name="Truncated" dataDxfId="301"/>
    <tableColumn id="43" name="Unified Twitter ID" dataDxfId="300"/>
    <tableColumn id="44" name="Imported Tweet Type" dataDxfId="299"/>
    <tableColumn id="45" name="Added By Extended Analysis" dataDxfId="298"/>
    <tableColumn id="46" name="Corrected By Extended Analysis" dataDxfId="297"/>
    <tableColumn id="47" name="Place Bounding Box" dataDxfId="296"/>
    <tableColumn id="48" name="Place Country" dataDxfId="295"/>
    <tableColumn id="49" name="Place Country Code" dataDxfId="294"/>
    <tableColumn id="50" name="Place Full Name" dataDxfId="293"/>
    <tableColumn id="51" name="Place ID" dataDxfId="292"/>
    <tableColumn id="52" name="Place Name" dataDxfId="291"/>
    <tableColumn id="53" name="Place Type" dataDxfId="290"/>
    <tableColumn id="54" name="Place URL" dataDxfId="289"/>
    <tableColumn id="55" name="Edge Weight"/>
    <tableColumn id="56" name="Vertex 1 Group" dataDxfId="252">
      <calculatedColumnFormula>REPLACE(INDEX(GroupVertices[Group], MATCH(Edges[[#This Row],[Vertex 1]],GroupVertices[Vertex],0)),1,1,"")</calculatedColumnFormula>
    </tableColumn>
    <tableColumn id="57" name="Vertex 2 Group" dataDxfId="25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2" totalsRowShown="0" headerRowDxfId="235" dataDxfId="234">
  <autoFilter ref="A2:C2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NetworkTopItems_6" displayName="NetworkTopItems_6" ref="A66:V70" totalsRowShown="0" headerRowDxfId="86" dataDxfId="85">
  <autoFilter ref="A66:V70"/>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J95" totalsRowShown="0" headerRowDxfId="382" dataDxfId="333">
  <autoFilter ref="A2:BJ95"/>
  <tableColumns count="62">
    <tableColumn id="1" name="Vertex" dataDxfId="346"/>
    <tableColumn id="2" name="Color" dataDxfId="345"/>
    <tableColumn id="5" name="Shape" dataDxfId="344"/>
    <tableColumn id="6" name="Size" dataDxfId="343"/>
    <tableColumn id="4" name="Opacity" dataDxfId="269"/>
    <tableColumn id="7" name="Image File" dataDxfId="267"/>
    <tableColumn id="3" name="Visibility" dataDxfId="268"/>
    <tableColumn id="10" name="Label" dataDxfId="342"/>
    <tableColumn id="16" name="Label Fill Color" dataDxfId="341"/>
    <tableColumn id="9" name="Label Position" dataDxfId="263"/>
    <tableColumn id="8" name="Tooltip" dataDxfId="261"/>
    <tableColumn id="18" name="Layout Order" dataDxfId="262"/>
    <tableColumn id="13" name="X" dataDxfId="340"/>
    <tableColumn id="14" name="Y" dataDxfId="339"/>
    <tableColumn id="12" name="Locked?" dataDxfId="338"/>
    <tableColumn id="19" name="Polar R" dataDxfId="337"/>
    <tableColumn id="20" name="Polar Angle" dataDxfId="33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35"/>
    <tableColumn id="28" name="Dynamic Filter" dataDxfId="334"/>
    <tableColumn id="17" name="Add Your Own Columns Here" dataDxfId="288"/>
    <tableColumn id="30" name="Name" dataDxfId="287"/>
    <tableColumn id="31" name="Followed" dataDxfId="286"/>
    <tableColumn id="32" name="Followers" dataDxfId="285"/>
    <tableColumn id="33" name="Tweets" dataDxfId="284"/>
    <tableColumn id="34" name="Favorites" dataDxfId="283"/>
    <tableColumn id="35" name="Time Zone UTC Offset (Seconds)" dataDxfId="282"/>
    <tableColumn id="36" name="Description" dataDxfId="281"/>
    <tableColumn id="37" name="Location" dataDxfId="280"/>
    <tableColumn id="38" name="Web" dataDxfId="279"/>
    <tableColumn id="39" name="Time Zone" dataDxfId="278"/>
    <tableColumn id="40" name="Joined Twitter Date (UTC)" dataDxfId="277"/>
    <tableColumn id="41" name="Profile Banner Url" dataDxfId="276"/>
    <tableColumn id="42" name="Default Profile" dataDxfId="275"/>
    <tableColumn id="43" name="Default Profile Image" dataDxfId="274"/>
    <tableColumn id="44" name="Geo Enabled" dataDxfId="273"/>
    <tableColumn id="45" name="Language" dataDxfId="272"/>
    <tableColumn id="46" name="Listed Count" dataDxfId="271"/>
    <tableColumn id="47" name="Profile Background Image Url" dataDxfId="270"/>
    <tableColumn id="48" name="Verified" dataDxfId="266"/>
    <tableColumn id="49" name="Custom Menu Item Text" dataDxfId="265"/>
    <tableColumn id="50" name="Custom Menu Item Action" dataDxfId="264"/>
    <tableColumn id="51" name="Tweeted Search Term?" dataDxfId="253"/>
    <tableColumn id="52" name="Vertex Group" dataDxfId="10">
      <calculatedColumnFormula>REPLACE(INDEX(GroupVertices[Group], MATCH(Vertices[[#This Row],[Vertex]],GroupVertices[Vertex],0)),1,1,"")</calculatedColumnFormula>
    </tableColumn>
    <tableColumn id="53" name="URLs in Tweet by Count" dataDxfId="9"/>
    <tableColumn id="54" name="URLs in Tweet by Salience" dataDxfId="8"/>
    <tableColumn id="55" name="Domains in Tweet by Count" dataDxfId="7"/>
    <tableColumn id="56" name="Domains in Tweet by Salience" dataDxfId="6"/>
    <tableColumn id="57" name="Hashtags in Tweet by Count" dataDxfId="5"/>
    <tableColumn id="58" name="Hashtags in Tweet by Salience" dataDxfId="4"/>
    <tableColumn id="59" name="Top Words in Tweet by Count" dataDxfId="3"/>
    <tableColumn id="60" name="Top Words in Tweet by Salience" dataDxfId="2"/>
    <tableColumn id="61" name="Top Word Pairs in Tweet by Count" dataDxfId="1"/>
    <tableColumn id="6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7" displayName="NetworkTopItems_7" ref="A73:V83" totalsRowShown="0" headerRowDxfId="83" dataDxfId="82">
  <autoFilter ref="A73:V83"/>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1.xml><?xml version="1.0" encoding="utf-8"?>
<table xmlns="http://schemas.openxmlformats.org/spreadsheetml/2006/main" id="21" name="NetworkTopItems_8" displayName="NetworkTopItems_8" ref="A86:V96" totalsRowShown="0" headerRowDxfId="36" dataDxfId="35">
  <autoFilter ref="A86:V96"/>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F19" totalsRowShown="0" headerRowDxfId="381">
  <autoFilter ref="A2:AF19"/>
  <tableColumns count="32">
    <tableColumn id="1" name="Group" dataDxfId="260"/>
    <tableColumn id="2" name="Vertex Color" dataDxfId="259"/>
    <tableColumn id="3" name="Vertex Shape" dataDxfId="257"/>
    <tableColumn id="22" name="Visibility" dataDxfId="258"/>
    <tableColumn id="4" name="Collapsed?"/>
    <tableColumn id="18" name="Label" dataDxfId="380"/>
    <tableColumn id="20" name="Collapsed X"/>
    <tableColumn id="21" name="Collapsed Y"/>
    <tableColumn id="6" name="ID" dataDxfId="379"/>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87"/>
    <tableColumn id="23" name="Top URLs in Tweet" dataDxfId="162"/>
    <tableColumn id="26" name="Top Domains in Tweet" dataDxfId="137"/>
    <tableColumn id="27" name="Top Hashtags in Tweet" dataDxfId="112"/>
    <tableColumn id="28" name="Top Words in Tweet" dataDxfId="87"/>
    <tableColumn id="29" name="Top Word Pairs in Tweet" dataDxfId="38"/>
    <tableColumn id="30" name="Top Replied-To in Tweet" dataDxfId="37"/>
    <tableColumn id="31" name="Top Mentioned in Tweet" dataDxfId="12"/>
    <tableColumn id="32"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378" dataDxfId="377">
  <autoFilter ref="A1:C94"/>
  <tableColumns count="3">
    <tableColumn id="1" name="Group" dataDxfId="256"/>
    <tableColumn id="2" name="Vertex" dataDxfId="255"/>
    <tableColumn id="3" name="Vertex ID" dataDxfId="25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6"/>
    <tableColumn id="2" name="Degree Frequency" dataDxfId="375">
      <calculatedColumnFormula>COUNTIF(Vertices[Degree], "&gt;= " &amp; D2) - COUNTIF(Vertices[Degree], "&gt;=" &amp; D3)</calculatedColumnFormula>
    </tableColumn>
    <tableColumn id="3" name="In-Degree Bin" dataDxfId="374"/>
    <tableColumn id="4" name="In-Degree Frequency" dataDxfId="373">
      <calculatedColumnFormula>COUNTIF(Vertices[In-Degree], "&gt;= " &amp; F2) - COUNTIF(Vertices[In-Degree], "&gt;=" &amp; F3)</calculatedColumnFormula>
    </tableColumn>
    <tableColumn id="5" name="Out-Degree Bin" dataDxfId="372"/>
    <tableColumn id="6" name="Out-Degree Frequency" dataDxfId="371">
      <calculatedColumnFormula>COUNTIF(Vertices[Out-Degree], "&gt;= " &amp; H2) - COUNTIF(Vertices[Out-Degree], "&gt;=" &amp; H3)</calculatedColumnFormula>
    </tableColumn>
    <tableColumn id="7" name="Betweenness Centrality Bin" dataDxfId="370"/>
    <tableColumn id="8" name="Betweenness Centrality Frequency" dataDxfId="369">
      <calculatedColumnFormula>COUNTIF(Vertices[Betweenness Centrality], "&gt;= " &amp; J2) - COUNTIF(Vertices[Betweenness Centrality], "&gt;=" &amp; J3)</calculatedColumnFormula>
    </tableColumn>
    <tableColumn id="9" name="Closeness Centrality Bin" dataDxfId="368"/>
    <tableColumn id="10" name="Closeness Centrality Frequency" dataDxfId="367">
      <calculatedColumnFormula>COUNTIF(Vertices[Closeness Centrality], "&gt;= " &amp; L2) - COUNTIF(Vertices[Closeness Centrality], "&gt;=" &amp; L3)</calculatedColumnFormula>
    </tableColumn>
    <tableColumn id="11" name="Eigenvector Centrality Bin" dataDxfId="366"/>
    <tableColumn id="12" name="Eigenvector Centrality Frequency" dataDxfId="365">
      <calculatedColumnFormula>COUNTIF(Vertices[Eigenvector Centrality], "&gt;= " &amp; N2) - COUNTIF(Vertices[Eigenvector Centrality], "&gt;=" &amp; N3)</calculatedColumnFormula>
    </tableColumn>
    <tableColumn id="18" name="PageRank Bin" dataDxfId="364"/>
    <tableColumn id="17" name="PageRank Frequency" dataDxfId="363">
      <calculatedColumnFormula>COUNTIF(Vertices[Eigenvector Centrality], "&gt;= " &amp; P2) - COUNTIF(Vertices[Eigenvector Centrality], "&gt;=" &amp; P3)</calculatedColumnFormula>
    </tableColumn>
    <tableColumn id="13" name="Clustering Coefficient Bin" dataDxfId="362"/>
    <tableColumn id="14" name="Clustering Coefficient Frequency" dataDxfId="361">
      <calculatedColumnFormula>COUNTIF(Vertices[Clustering Coefficient], "&gt;= " &amp; R2) - COUNTIF(Vertices[Clustering Coefficient], "&gt;=" &amp; R3)</calculatedColumnFormula>
    </tableColumn>
    <tableColumn id="15" name="Dynamic Filter Bin" dataDxfId="360"/>
    <tableColumn id="16" name="Dynamic Filter Frequency" dataDxfId="35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cholarspace.manoa.hawaii.edu/handle/10125/63716" TargetMode="External" /><Relationship Id="rId2" Type="http://schemas.openxmlformats.org/officeDocument/2006/relationships/hyperlink" Target="https://twitter.com/colraftery/status/1214636456288763904" TargetMode="External" /><Relationship Id="rId3" Type="http://schemas.openxmlformats.org/officeDocument/2006/relationships/hyperlink" Target="https://twitter.com/colraftery/status/1214636456288763904" TargetMode="External" /><Relationship Id="rId4" Type="http://schemas.openxmlformats.org/officeDocument/2006/relationships/hyperlink" Target="https://nodexlgraphgallery.org/Pages/Graph.aspx?graphID=219892" TargetMode="External" /><Relationship Id="rId5" Type="http://schemas.openxmlformats.org/officeDocument/2006/relationships/hyperlink" Target="https://nodexlgraphgallery.org/Pages/Graph.aspx?graphID=219892" TargetMode="External" /><Relationship Id="rId6" Type="http://schemas.openxmlformats.org/officeDocument/2006/relationships/hyperlink" Target="https://nodexlgraphgallery.org/Pages/Graph.aspx?graphID=219892" TargetMode="External" /><Relationship Id="rId7" Type="http://schemas.openxmlformats.org/officeDocument/2006/relationships/hyperlink" Target="https://nodexlgraphgallery.org/Pages/Graph.aspx?graphID=219892" TargetMode="External" /><Relationship Id="rId8" Type="http://schemas.openxmlformats.org/officeDocument/2006/relationships/hyperlink" Target="https://nodexlgraphgallery.org/Pages/Graph.aspx?graphID=219892" TargetMode="External" /><Relationship Id="rId9" Type="http://schemas.openxmlformats.org/officeDocument/2006/relationships/hyperlink" Target="https://nodexlgraphgallery.org/Pages/Graph.aspx?graphID=219892" TargetMode="External" /><Relationship Id="rId10" Type="http://schemas.openxmlformats.org/officeDocument/2006/relationships/hyperlink" Target="https://nodexlgraphgallery.org/Pages/Graph.aspx?graphID=219892" TargetMode="External" /><Relationship Id="rId11" Type="http://schemas.openxmlformats.org/officeDocument/2006/relationships/hyperlink" Target="https://nodexlgraphgallery.org/Pages/Graph.aspx?graphID=219892" TargetMode="External" /><Relationship Id="rId12" Type="http://schemas.openxmlformats.org/officeDocument/2006/relationships/hyperlink" Target="https://nodexlgraphgallery.org/Pages/Graph.aspx?graphID=219892" TargetMode="External" /><Relationship Id="rId13" Type="http://schemas.openxmlformats.org/officeDocument/2006/relationships/hyperlink" Target="https://nodexlgraphgallery.org/Pages/Graph.aspx?graphID=219892" TargetMode="External" /><Relationship Id="rId14" Type="http://schemas.openxmlformats.org/officeDocument/2006/relationships/hyperlink" Target="https://nodexlgraphgallery.org/Pages/Graph.aspx?graphID=219892" TargetMode="External" /><Relationship Id="rId15" Type="http://schemas.openxmlformats.org/officeDocument/2006/relationships/hyperlink" Target="https://nodexlgraphgallery.org/Pages/Graph.aspx?graphID=219892" TargetMode="External" /><Relationship Id="rId16" Type="http://schemas.openxmlformats.org/officeDocument/2006/relationships/hyperlink" Target="https://nodexlgraphgallery.org/Pages/Graph.aspx?graphID=219892" TargetMode="External" /><Relationship Id="rId17" Type="http://schemas.openxmlformats.org/officeDocument/2006/relationships/hyperlink" Target="https://nodexlgraphgallery.org/Pages/Graph.aspx?graphID=219892" TargetMode="External" /><Relationship Id="rId18" Type="http://schemas.openxmlformats.org/officeDocument/2006/relationships/hyperlink" Target="https://nodexlgraphgallery.org/Pages/Graph.aspx?graphID=219892" TargetMode="External" /><Relationship Id="rId19" Type="http://schemas.openxmlformats.org/officeDocument/2006/relationships/hyperlink" Target="https://nodexlgraphgallery.org/Pages/Graph.aspx?graphID=219892" TargetMode="External" /><Relationship Id="rId20" Type="http://schemas.openxmlformats.org/officeDocument/2006/relationships/hyperlink" Target="https://nodexlgraphgallery.org/Pages/Graph.aspx?graphID=219892" TargetMode="External" /><Relationship Id="rId21" Type="http://schemas.openxmlformats.org/officeDocument/2006/relationships/hyperlink" Target="https://nodexlgraphgallery.org/Pages/Graph.aspx?graphID=219892" TargetMode="External" /><Relationship Id="rId22" Type="http://schemas.openxmlformats.org/officeDocument/2006/relationships/hyperlink" Target="https://nodexlgraphgallery.org/Pages/Graph.aspx?graphID=219892" TargetMode="External" /><Relationship Id="rId23" Type="http://schemas.openxmlformats.org/officeDocument/2006/relationships/hyperlink" Target="https://nodexlgraphgallery.org/Pages/Graph.aspx?graphID=219892" TargetMode="External" /><Relationship Id="rId24" Type="http://schemas.openxmlformats.org/officeDocument/2006/relationships/hyperlink" Target="https://twitter.com/hicssnews/status/1082053324235407360" TargetMode="External" /><Relationship Id="rId25" Type="http://schemas.openxmlformats.org/officeDocument/2006/relationships/hyperlink" Target="https://twitter.com/hicssnews/status/1082053324235407360" TargetMode="External" /><Relationship Id="rId26" Type="http://schemas.openxmlformats.org/officeDocument/2006/relationships/hyperlink" Target="https://twitter.com/hicssnews/status/1082053324235407360" TargetMode="External" /><Relationship Id="rId27" Type="http://schemas.openxmlformats.org/officeDocument/2006/relationships/hyperlink" Target="https://nodexlgraphgallery.org/Pages/Graph.aspx?graphID=219892" TargetMode="External" /><Relationship Id="rId28" Type="http://schemas.openxmlformats.org/officeDocument/2006/relationships/hyperlink" Target="https://nodexlgraphgallery.org/Pages/Graph.aspx?graphID=219892" TargetMode="External" /><Relationship Id="rId29" Type="http://schemas.openxmlformats.org/officeDocument/2006/relationships/hyperlink" Target="https://nodexlgraphgallery.org/Pages/Graph.aspx?graphID=219892" TargetMode="External" /><Relationship Id="rId30" Type="http://schemas.openxmlformats.org/officeDocument/2006/relationships/hyperlink" Target="https://nodexlgraphgallery.org/Pages/Graph.aspx?graphID=219892" TargetMode="External" /><Relationship Id="rId31" Type="http://schemas.openxmlformats.org/officeDocument/2006/relationships/hyperlink" Target="https://nodexlgraphgallery.org/Pages/Graph.aspx?graphID=219892" TargetMode="External" /><Relationship Id="rId32" Type="http://schemas.openxmlformats.org/officeDocument/2006/relationships/hyperlink" Target="https://nodexlgraphgallery.org/Pages/Graph.aspx?graphID=219892" TargetMode="External" /><Relationship Id="rId33" Type="http://schemas.openxmlformats.org/officeDocument/2006/relationships/hyperlink" Target="https://nodexlgraphgallery.org/Pages/Graph.aspx?graphID=219892" TargetMode="External" /><Relationship Id="rId34" Type="http://schemas.openxmlformats.org/officeDocument/2006/relationships/hyperlink" Target="https://nodexlgraphgallery.org/Pages/Graph.aspx?graphID=219892" TargetMode="External" /><Relationship Id="rId35" Type="http://schemas.openxmlformats.org/officeDocument/2006/relationships/hyperlink" Target="https://nodexlgraphgallery.org/Pages/Graph.aspx?graphID=219892" TargetMode="External" /><Relationship Id="rId36" Type="http://schemas.openxmlformats.org/officeDocument/2006/relationships/hyperlink" Target="https://twitter.com/carolynwatters6/status/1215035788951351297" TargetMode="External" /><Relationship Id="rId37" Type="http://schemas.openxmlformats.org/officeDocument/2006/relationships/hyperlink" Target="https://www.slideshare.net/primath/who-is-influencing-the-gdpr-discussion-on-twitter-implications-for-public-relations" TargetMode="External" /><Relationship Id="rId38" Type="http://schemas.openxmlformats.org/officeDocument/2006/relationships/hyperlink" Target="https://www.slideshare.net/primath/who-is-influencing-the-gdpr-discussion-on-twitter-implications-for-public-relations" TargetMode="External" /><Relationship Id="rId39" Type="http://schemas.openxmlformats.org/officeDocument/2006/relationships/hyperlink" Target="https://scholarspace.manoa.hawaii.edu/bitstream/10125/64411/0538.pdf" TargetMode="External" /><Relationship Id="rId40" Type="http://schemas.openxmlformats.org/officeDocument/2006/relationships/hyperlink" Target="http://scholarspace.manoa.hawaii.edu/handle/10125/63936" TargetMode="External" /><Relationship Id="rId41" Type="http://schemas.openxmlformats.org/officeDocument/2006/relationships/hyperlink" Target="https://www.amazon.com/Fourth-Turning-American-Prophecy-Rendezvous/dp/0767900464" TargetMode="External" /><Relationship Id="rId42" Type="http://schemas.openxmlformats.org/officeDocument/2006/relationships/hyperlink" Target="https://event.crowdcompass.com/hicss-53/activity/DgBe7gyRMN" TargetMode="External" /><Relationship Id="rId43" Type="http://schemas.openxmlformats.org/officeDocument/2006/relationships/hyperlink" Target="https://osf.io/ktwqd/" TargetMode="External" /><Relationship Id="rId44" Type="http://schemas.openxmlformats.org/officeDocument/2006/relationships/hyperlink" Target="https://scholarspace.manoa.hawaii.edu/handle/10125/64061" TargetMode="External" /><Relationship Id="rId45" Type="http://schemas.openxmlformats.org/officeDocument/2006/relationships/hyperlink" Target="https://www.slideshare.net/primath/who-is-influencing-the-gdpr-discussion-on-twitter-implications-for-public-relations" TargetMode="External" /><Relationship Id="rId46" Type="http://schemas.openxmlformats.org/officeDocument/2006/relationships/hyperlink" Target="https://socialmediaandsociety.org/2019/smsociety-2020-cfp-chicago-usa-july-22-24-diverse-voices-promises-and-perils-of-social-media-for-diversity/" TargetMode="External" /><Relationship Id="rId47" Type="http://schemas.openxmlformats.org/officeDocument/2006/relationships/hyperlink" Target="https://twitter.com/uawaltoncollege/status/1214657950628737025" TargetMode="External" /><Relationship Id="rId48" Type="http://schemas.openxmlformats.org/officeDocument/2006/relationships/hyperlink" Target="https://scholarspace.manoa.hawaii.edu/bitstream/10125/64002/0211.pdf" TargetMode="External" /><Relationship Id="rId49" Type="http://schemas.openxmlformats.org/officeDocument/2006/relationships/hyperlink" Target="https://pbs.twimg.com/media/ENj3QzCUwAA60ga.jpg" TargetMode="External" /><Relationship Id="rId50" Type="http://schemas.openxmlformats.org/officeDocument/2006/relationships/hyperlink" Target="https://pbs.twimg.com/media/ENpPD4KVAAAUfp3.jpg" TargetMode="External" /><Relationship Id="rId51" Type="http://schemas.openxmlformats.org/officeDocument/2006/relationships/hyperlink" Target="https://pbs.twimg.com/media/ENs8cNeU0AAboEi.jpg" TargetMode="External" /><Relationship Id="rId52" Type="http://schemas.openxmlformats.org/officeDocument/2006/relationships/hyperlink" Target="https://pbs.twimg.com/media/ENtKEgpU0AAvORq.jpg" TargetMode="External" /><Relationship Id="rId53" Type="http://schemas.openxmlformats.org/officeDocument/2006/relationships/hyperlink" Target="https://pbs.twimg.com/media/ENt1CiiU0AADU9q.jpg" TargetMode="External" /><Relationship Id="rId54" Type="http://schemas.openxmlformats.org/officeDocument/2006/relationships/hyperlink" Target="https://pbs.twimg.com/ext_tw_video_thumb/1214715836809637888/pu/img/w0OKwIYgMrnDuv1B.jpg" TargetMode="External" /><Relationship Id="rId55" Type="http://schemas.openxmlformats.org/officeDocument/2006/relationships/hyperlink" Target="https://pbs.twimg.com/ext_tw_video_thumb/1214715836809637888/pu/img/w0OKwIYgMrnDuv1B.jpg" TargetMode="External" /><Relationship Id="rId56" Type="http://schemas.openxmlformats.org/officeDocument/2006/relationships/hyperlink" Target="https://pbs.twimg.com/media/ENveJ-SU8AUp45n.jpg" TargetMode="External" /><Relationship Id="rId57" Type="http://schemas.openxmlformats.org/officeDocument/2006/relationships/hyperlink" Target="https://pbs.twimg.com/media/ENwpj1mWkAENy79.jpg" TargetMode="External" /><Relationship Id="rId58" Type="http://schemas.openxmlformats.org/officeDocument/2006/relationships/hyperlink" Target="https://pbs.twimg.com/media/ENtUcwxUUAADaRs.jpg" TargetMode="External" /><Relationship Id="rId59" Type="http://schemas.openxmlformats.org/officeDocument/2006/relationships/hyperlink" Target="https://pbs.twimg.com/media/ENyUADyUcAAZpVJ.jpg" TargetMode="External" /><Relationship Id="rId60" Type="http://schemas.openxmlformats.org/officeDocument/2006/relationships/hyperlink" Target="https://pbs.twimg.com/media/ENyUADyUcAAZpVJ.jpg" TargetMode="External" /><Relationship Id="rId61" Type="http://schemas.openxmlformats.org/officeDocument/2006/relationships/hyperlink" Target="https://pbs.twimg.com/media/ENyjph9VUAABK5G.jpg" TargetMode="External" /><Relationship Id="rId62" Type="http://schemas.openxmlformats.org/officeDocument/2006/relationships/hyperlink" Target="https://pbs.twimg.com/media/ENy1MJbUcAAHNbo.jpg" TargetMode="External" /><Relationship Id="rId63" Type="http://schemas.openxmlformats.org/officeDocument/2006/relationships/hyperlink" Target="https://pbs.twimg.com/media/ENtB5-WUUAAl1CT.jpg" TargetMode="External" /><Relationship Id="rId64" Type="http://schemas.openxmlformats.org/officeDocument/2006/relationships/hyperlink" Target="https://pbs.twimg.com/media/ENy5L8QUYAATdV3.jpg" TargetMode="External" /><Relationship Id="rId65" Type="http://schemas.openxmlformats.org/officeDocument/2006/relationships/hyperlink" Target="https://pbs.twimg.com/ext_tw_video_thumb/1214715836809637888/pu/img/w0OKwIYgMrnDuv1B.jpg" TargetMode="External" /><Relationship Id="rId66" Type="http://schemas.openxmlformats.org/officeDocument/2006/relationships/hyperlink" Target="https://pbs.twimg.com/media/ENtB5-WUUAAl1CT.jpg" TargetMode="External" /><Relationship Id="rId67" Type="http://schemas.openxmlformats.org/officeDocument/2006/relationships/hyperlink" Target="https://pbs.twimg.com/media/ENyjph9VUAABK5G.jpg" TargetMode="External" /><Relationship Id="rId68" Type="http://schemas.openxmlformats.org/officeDocument/2006/relationships/hyperlink" Target="https://pbs.twimg.com/media/ENyjph9VUAABK5G.jpg" TargetMode="External" /><Relationship Id="rId69" Type="http://schemas.openxmlformats.org/officeDocument/2006/relationships/hyperlink" Target="https://pbs.twimg.com/media/ENzpaL3U0AA27wv.jpg" TargetMode="External" /><Relationship Id="rId70" Type="http://schemas.openxmlformats.org/officeDocument/2006/relationships/hyperlink" Target="https://pbs.twimg.com/media/ENz2yyXUwAAAphf.jpg" TargetMode="External" /><Relationship Id="rId71" Type="http://schemas.openxmlformats.org/officeDocument/2006/relationships/hyperlink" Target="https://pbs.twimg.com/media/ENz2yyXUwAAAphf.jpg" TargetMode="External" /><Relationship Id="rId72" Type="http://schemas.openxmlformats.org/officeDocument/2006/relationships/hyperlink" Target="https://pbs.twimg.com/media/ENxuLMTUcAA4CFX.jpg" TargetMode="External" /><Relationship Id="rId73" Type="http://schemas.openxmlformats.org/officeDocument/2006/relationships/hyperlink" Target="https://pbs.twimg.com/media/ENyjph9VUAABK5G.jpg" TargetMode="External" /><Relationship Id="rId74" Type="http://schemas.openxmlformats.org/officeDocument/2006/relationships/hyperlink" Target="https://pbs.twimg.com/media/EN28Lm4U4AAKqig.jpg" TargetMode="External" /><Relationship Id="rId75" Type="http://schemas.openxmlformats.org/officeDocument/2006/relationships/hyperlink" Target="https://pbs.twimg.com/media/ENzBQ0hUwAAhgNh.jpg" TargetMode="External" /><Relationship Id="rId76" Type="http://schemas.openxmlformats.org/officeDocument/2006/relationships/hyperlink" Target="https://pbs.twimg.com/media/ENzB-5gU8AAqIr5.jpg" TargetMode="External" /><Relationship Id="rId77" Type="http://schemas.openxmlformats.org/officeDocument/2006/relationships/hyperlink" Target="https://pbs.twimg.com/media/ENzBch4UEAAEhTk.jpg" TargetMode="External" /><Relationship Id="rId78" Type="http://schemas.openxmlformats.org/officeDocument/2006/relationships/hyperlink" Target="https://pbs.twimg.com/media/ENtGBhLXUAIovPB.jpg" TargetMode="External" /><Relationship Id="rId79" Type="http://schemas.openxmlformats.org/officeDocument/2006/relationships/hyperlink" Target="https://pbs.twimg.com/media/EN3U4oIUwAYcCcs.jpg" TargetMode="External" /><Relationship Id="rId80" Type="http://schemas.openxmlformats.org/officeDocument/2006/relationships/hyperlink" Target="https://pbs.twimg.com/media/ENt1CcxVUAArehC.jpg" TargetMode="External" /><Relationship Id="rId81" Type="http://schemas.openxmlformats.org/officeDocument/2006/relationships/hyperlink" Target="https://pbs.twimg.com/media/EN3aLDwUEAEi9Qo.jpg" TargetMode="External" /><Relationship Id="rId82" Type="http://schemas.openxmlformats.org/officeDocument/2006/relationships/hyperlink" Target="https://pbs.twimg.com/media/ENy7166VUAAjFCl.jpg" TargetMode="External" /><Relationship Id="rId83" Type="http://schemas.openxmlformats.org/officeDocument/2006/relationships/hyperlink" Target="https://pbs.twimg.com/media/ENurRQiU4AE1bkL.jpg" TargetMode="External" /><Relationship Id="rId84" Type="http://schemas.openxmlformats.org/officeDocument/2006/relationships/hyperlink" Target="https://pbs.twimg.com/media/ENzCHhYUYAAE_79.jpg" TargetMode="External" /><Relationship Id="rId85" Type="http://schemas.openxmlformats.org/officeDocument/2006/relationships/hyperlink" Target="https://pbs.twimg.com/media/ENzCHhYUYAAE_79.jpg" TargetMode="External" /><Relationship Id="rId86" Type="http://schemas.openxmlformats.org/officeDocument/2006/relationships/hyperlink" Target="https://pbs.twimg.com/media/EN2Ms3LUcAA8_kh.jpg" TargetMode="External" /><Relationship Id="rId87" Type="http://schemas.openxmlformats.org/officeDocument/2006/relationships/hyperlink" Target="https://pbs.twimg.com/media/EN3h5u6U8AAvMF9.jpg" TargetMode="External" /><Relationship Id="rId88" Type="http://schemas.openxmlformats.org/officeDocument/2006/relationships/hyperlink" Target="https://pbs.twimg.com/media/ENxxruwU4AAv4UX.jpg" TargetMode="External" /><Relationship Id="rId89" Type="http://schemas.openxmlformats.org/officeDocument/2006/relationships/hyperlink" Target="https://pbs.twimg.com/media/EN3f3LFUcAA8Fl4.jpg" TargetMode="External" /><Relationship Id="rId90" Type="http://schemas.openxmlformats.org/officeDocument/2006/relationships/hyperlink" Target="https://pbs.twimg.com/media/EN3f3LFUcAA8Fl4.jpg" TargetMode="External" /><Relationship Id="rId91" Type="http://schemas.openxmlformats.org/officeDocument/2006/relationships/hyperlink" Target="https://pbs.twimg.com/media/EN3f3LFUcAA8Fl4.jpg" TargetMode="External" /><Relationship Id="rId92" Type="http://schemas.openxmlformats.org/officeDocument/2006/relationships/hyperlink" Target="https://pbs.twimg.com/media/ENs9jIaUEAAaQpK.jpg" TargetMode="External" /><Relationship Id="rId93" Type="http://schemas.openxmlformats.org/officeDocument/2006/relationships/hyperlink" Target="https://pbs.twimg.com/media/ENsz-xYWkAYDtt5.jpg" TargetMode="External" /><Relationship Id="rId94" Type="http://schemas.openxmlformats.org/officeDocument/2006/relationships/hyperlink" Target="https://pbs.twimg.com/media/ENs55xeUwAEzMqm.jpg" TargetMode="External" /><Relationship Id="rId95" Type="http://schemas.openxmlformats.org/officeDocument/2006/relationships/hyperlink" Target="https://pbs.twimg.com/media/ENtUcwxUUAADaRs.jpg" TargetMode="External" /><Relationship Id="rId96" Type="http://schemas.openxmlformats.org/officeDocument/2006/relationships/hyperlink" Target="https://pbs.twimg.com/media/ENtzFf0UwAIcmC1.jpg" TargetMode="External" /><Relationship Id="rId97" Type="http://schemas.openxmlformats.org/officeDocument/2006/relationships/hyperlink" Target="https://pbs.twimg.com/ext_tw_video_thumb/1214715836809637888/pu/img/w0OKwIYgMrnDuv1B.jpg" TargetMode="External" /><Relationship Id="rId98" Type="http://schemas.openxmlformats.org/officeDocument/2006/relationships/hyperlink" Target="https://pbs.twimg.com/media/EN3EarbU0AAqzso.jpg" TargetMode="External" /><Relationship Id="rId99" Type="http://schemas.openxmlformats.org/officeDocument/2006/relationships/hyperlink" Target="https://pbs.twimg.com/media/EN3XKwgU8AAIAOI.jpg" TargetMode="External" /><Relationship Id="rId100" Type="http://schemas.openxmlformats.org/officeDocument/2006/relationships/hyperlink" Target="https://pbs.twimg.com/media/EN3dOPMVAAAWmL8.jpg" TargetMode="External" /><Relationship Id="rId101" Type="http://schemas.openxmlformats.org/officeDocument/2006/relationships/hyperlink" Target="https://pbs.twimg.com/media/EN3eeBCVAAAc3aO.jpg" TargetMode="External" /><Relationship Id="rId102" Type="http://schemas.openxmlformats.org/officeDocument/2006/relationships/hyperlink" Target="https://pbs.twimg.com/media/EN3kwJUVAAARy54.jpg" TargetMode="External" /><Relationship Id="rId103" Type="http://schemas.openxmlformats.org/officeDocument/2006/relationships/hyperlink" Target="https://pbs.twimg.com/media/ENtGA9eU0AAKKIi.jpg" TargetMode="External" /><Relationship Id="rId104" Type="http://schemas.openxmlformats.org/officeDocument/2006/relationships/hyperlink" Target="https://pbs.twimg.com/media/ENy4vhoVUAAME_O.jpg" TargetMode="External" /><Relationship Id="rId105" Type="http://schemas.openxmlformats.org/officeDocument/2006/relationships/hyperlink" Target="https://pbs.twimg.com/media/EN3gls4U4AAbCVJ.jpg" TargetMode="External" /><Relationship Id="rId106" Type="http://schemas.openxmlformats.org/officeDocument/2006/relationships/hyperlink" Target="https://pbs.twimg.com/media/EN3kadDVAAEpIpT.jpg" TargetMode="External" /><Relationship Id="rId107" Type="http://schemas.openxmlformats.org/officeDocument/2006/relationships/hyperlink" Target="https://pbs.twimg.com/media/ENxOdvHWwAEz_HN.jpg" TargetMode="External" /><Relationship Id="rId108" Type="http://schemas.openxmlformats.org/officeDocument/2006/relationships/hyperlink" Target="https://pbs.twimg.com/media/ENtvB2HVUAErI4Q.jpg" TargetMode="External" /><Relationship Id="rId109" Type="http://schemas.openxmlformats.org/officeDocument/2006/relationships/hyperlink" Target="https://pbs.twimg.com/media/ENtvB2HVUAErI4Q.jpg" TargetMode="External" /><Relationship Id="rId110" Type="http://schemas.openxmlformats.org/officeDocument/2006/relationships/hyperlink" Target="https://pbs.twimg.com/media/ENt1CcxVUAArehC.jpg" TargetMode="External" /><Relationship Id="rId111" Type="http://schemas.openxmlformats.org/officeDocument/2006/relationships/hyperlink" Target="https://pbs.twimg.com/media/ENvLIAEVAAA7qAc.jpg" TargetMode="External" /><Relationship Id="rId112" Type="http://schemas.openxmlformats.org/officeDocument/2006/relationships/hyperlink" Target="https://pbs.twimg.com/media/ENvLIAEVAAA7qAc.jpg" TargetMode="External" /><Relationship Id="rId113" Type="http://schemas.openxmlformats.org/officeDocument/2006/relationships/hyperlink" Target="https://pbs.twimg.com/media/EN3ZOJfUUAARu3d.jpg" TargetMode="External" /><Relationship Id="rId114" Type="http://schemas.openxmlformats.org/officeDocument/2006/relationships/hyperlink" Target="https://pbs.twimg.com/media/EN3ZOJfUUAARu3d.jpg" TargetMode="External" /><Relationship Id="rId115" Type="http://schemas.openxmlformats.org/officeDocument/2006/relationships/hyperlink" Target="https://pbs.twimg.com/media/EN3vsL4WsAI60x-.jpg" TargetMode="External" /><Relationship Id="rId116" Type="http://schemas.openxmlformats.org/officeDocument/2006/relationships/hyperlink" Target="https://pbs.twimg.com/media/ENxOdvHWwAEz_HN.jpg" TargetMode="External" /><Relationship Id="rId117" Type="http://schemas.openxmlformats.org/officeDocument/2006/relationships/hyperlink" Target="http://pbs.twimg.com/profile_images/765687785219039233/w5bRXIYM_normal.jpg" TargetMode="External" /><Relationship Id="rId118" Type="http://schemas.openxmlformats.org/officeDocument/2006/relationships/hyperlink" Target="http://pbs.twimg.com/profile_images/574506320809758721/5bveQsmX_normal.jpeg" TargetMode="External" /><Relationship Id="rId119" Type="http://schemas.openxmlformats.org/officeDocument/2006/relationships/hyperlink" Target="https://pbs.twimg.com/media/ENj3QzCUwAA60ga.jpg" TargetMode="External" /><Relationship Id="rId120" Type="http://schemas.openxmlformats.org/officeDocument/2006/relationships/hyperlink" Target="http://pbs.twimg.com/profile_images/1178680146158600192/TkO4FunX_normal.jpg" TargetMode="External" /><Relationship Id="rId121" Type="http://schemas.openxmlformats.org/officeDocument/2006/relationships/hyperlink" Target="https://pbs.twimg.com/media/ENpPD4KVAAAUfp3.jpg" TargetMode="External" /><Relationship Id="rId122" Type="http://schemas.openxmlformats.org/officeDocument/2006/relationships/hyperlink" Target="http://pbs.twimg.com/profile_images/82594810/Russell_Martha_hea_3959174_normal.jpg" TargetMode="External" /><Relationship Id="rId123" Type="http://schemas.openxmlformats.org/officeDocument/2006/relationships/hyperlink" Target="http://pbs.twimg.com/profile_images/1190727216885358597/OoGENW9l_normal.jpg" TargetMode="External" /><Relationship Id="rId124" Type="http://schemas.openxmlformats.org/officeDocument/2006/relationships/hyperlink" Target="https://pbs.twimg.com/media/ENs8cNeU0AAboEi.jpg" TargetMode="External" /><Relationship Id="rId125" Type="http://schemas.openxmlformats.org/officeDocument/2006/relationships/hyperlink" Target="https://pbs.twimg.com/media/ENtKEgpU0AAvORq.jpg" TargetMode="External" /><Relationship Id="rId126" Type="http://schemas.openxmlformats.org/officeDocument/2006/relationships/hyperlink" Target="http://pbs.twimg.com/profile_images/1167215079676403713/eMfIwS_M_normal.jpg" TargetMode="External" /><Relationship Id="rId127" Type="http://schemas.openxmlformats.org/officeDocument/2006/relationships/hyperlink" Target="http://pbs.twimg.com/profile_images/1167215079676403713/eMfIwS_M_normal.jpg" TargetMode="External" /><Relationship Id="rId128" Type="http://schemas.openxmlformats.org/officeDocument/2006/relationships/hyperlink" Target="https://pbs.twimg.com/media/ENt1CiiU0AADU9q.jpg" TargetMode="External" /><Relationship Id="rId129" Type="http://schemas.openxmlformats.org/officeDocument/2006/relationships/hyperlink" Target="https://pbs.twimg.com/ext_tw_video_thumb/1214715836809637888/pu/img/w0OKwIYgMrnDuv1B.jpg" TargetMode="External" /><Relationship Id="rId130" Type="http://schemas.openxmlformats.org/officeDocument/2006/relationships/hyperlink" Target="https://pbs.twimg.com/ext_tw_video_thumb/1214715836809637888/pu/img/w0OKwIYgMrnDuv1B.jpg" TargetMode="External" /><Relationship Id="rId131" Type="http://schemas.openxmlformats.org/officeDocument/2006/relationships/hyperlink" Target="http://pbs.twimg.com/profile_images/809221417334165504/rwI0d5WC_normal.jpg" TargetMode="External" /><Relationship Id="rId132" Type="http://schemas.openxmlformats.org/officeDocument/2006/relationships/hyperlink" Target="http://pbs.twimg.com/profile_images/809221417334165504/rwI0d5WC_normal.jpg" TargetMode="External" /><Relationship Id="rId133" Type="http://schemas.openxmlformats.org/officeDocument/2006/relationships/hyperlink" Target="http://pbs.twimg.com/profile_images/809221417334165504/rwI0d5WC_normal.jpg" TargetMode="External" /><Relationship Id="rId134" Type="http://schemas.openxmlformats.org/officeDocument/2006/relationships/hyperlink" Target="https://pbs.twimg.com/media/ENveJ-SU8AUp45n.jpg" TargetMode="External" /><Relationship Id="rId135" Type="http://schemas.openxmlformats.org/officeDocument/2006/relationships/hyperlink" Target="https://pbs.twimg.com/media/ENwpj1mWkAENy79.jpg" TargetMode="External" /><Relationship Id="rId136" Type="http://schemas.openxmlformats.org/officeDocument/2006/relationships/hyperlink" Target="https://pbs.twimg.com/media/ENtUcwxUUAADaRs.jpg" TargetMode="External" /><Relationship Id="rId137" Type="http://schemas.openxmlformats.org/officeDocument/2006/relationships/hyperlink" Target="https://pbs.twimg.com/media/ENyUADyUcAAZpVJ.jpg" TargetMode="External" /><Relationship Id="rId138" Type="http://schemas.openxmlformats.org/officeDocument/2006/relationships/hyperlink" Target="https://pbs.twimg.com/media/ENyUADyUcAAZpVJ.jpg" TargetMode="External" /><Relationship Id="rId139" Type="http://schemas.openxmlformats.org/officeDocument/2006/relationships/hyperlink" Target="http://pbs.twimg.com/profile_images/68985234/twitterphoto_razz2_normal.jpg" TargetMode="External" /><Relationship Id="rId140" Type="http://schemas.openxmlformats.org/officeDocument/2006/relationships/hyperlink" Target="http://pbs.twimg.com/profile_images/68985234/twitterphoto_razz2_normal.jpg" TargetMode="External" /><Relationship Id="rId141" Type="http://schemas.openxmlformats.org/officeDocument/2006/relationships/hyperlink" Target="https://pbs.twimg.com/media/ENyjph9VUAABK5G.jpg" TargetMode="External" /><Relationship Id="rId142" Type="http://schemas.openxmlformats.org/officeDocument/2006/relationships/hyperlink" Target="http://pbs.twimg.com/profile_images/849133030237061120/6hUrNP0a_normal.jpg" TargetMode="External" /><Relationship Id="rId143" Type="http://schemas.openxmlformats.org/officeDocument/2006/relationships/hyperlink" Target="http://pbs.twimg.com/profile_images/849133030237061120/6hUrNP0a_normal.jpg" TargetMode="External" /><Relationship Id="rId144" Type="http://schemas.openxmlformats.org/officeDocument/2006/relationships/hyperlink" Target="http://pbs.twimg.com/profile_images/849133030237061120/6hUrNP0a_normal.jpg" TargetMode="External" /><Relationship Id="rId145" Type="http://schemas.openxmlformats.org/officeDocument/2006/relationships/hyperlink" Target="http://pbs.twimg.com/profile_images/849133030237061120/6hUrNP0a_normal.jpg" TargetMode="External" /><Relationship Id="rId146" Type="http://schemas.openxmlformats.org/officeDocument/2006/relationships/hyperlink" Target="http://pbs.twimg.com/profile_images/849133030237061120/6hUrNP0a_normal.jpg" TargetMode="External" /><Relationship Id="rId147" Type="http://schemas.openxmlformats.org/officeDocument/2006/relationships/hyperlink" Target="http://pbs.twimg.com/profile_images/849133030237061120/6hUrNP0a_normal.jpg" TargetMode="External" /><Relationship Id="rId148" Type="http://schemas.openxmlformats.org/officeDocument/2006/relationships/hyperlink" Target="http://pbs.twimg.com/profile_images/849133030237061120/6hUrNP0a_normal.jpg" TargetMode="External" /><Relationship Id="rId149" Type="http://schemas.openxmlformats.org/officeDocument/2006/relationships/hyperlink" Target="http://pbs.twimg.com/profile_images/849133030237061120/6hUrNP0a_normal.jpg" TargetMode="External" /><Relationship Id="rId150" Type="http://schemas.openxmlformats.org/officeDocument/2006/relationships/hyperlink" Target="http://pbs.twimg.com/profile_images/849133030237061120/6hUrNP0a_normal.jpg" TargetMode="External" /><Relationship Id="rId151" Type="http://schemas.openxmlformats.org/officeDocument/2006/relationships/hyperlink" Target="http://pbs.twimg.com/profile_images/849133030237061120/6hUrNP0a_normal.jpg" TargetMode="External" /><Relationship Id="rId152" Type="http://schemas.openxmlformats.org/officeDocument/2006/relationships/hyperlink" Target="https://pbs.twimg.com/media/ENy1MJbUcAAHNbo.jpg" TargetMode="External" /><Relationship Id="rId153" Type="http://schemas.openxmlformats.org/officeDocument/2006/relationships/hyperlink" Target="https://pbs.twimg.com/media/ENtB5-WUUAAl1CT.jpg" TargetMode="External" /><Relationship Id="rId154" Type="http://schemas.openxmlformats.org/officeDocument/2006/relationships/hyperlink" Target="https://pbs.twimg.com/media/ENy5L8QUYAATdV3.jpg" TargetMode="External" /><Relationship Id="rId155" Type="http://schemas.openxmlformats.org/officeDocument/2006/relationships/hyperlink" Target="http://pbs.twimg.com/profile_images/836612400057036804/S43TZPP-_normal.jpg" TargetMode="External" /><Relationship Id="rId156" Type="http://schemas.openxmlformats.org/officeDocument/2006/relationships/hyperlink" Target="http://pbs.twimg.com/profile_images/836612400057036804/S43TZPP-_normal.jpg" TargetMode="External" /><Relationship Id="rId157" Type="http://schemas.openxmlformats.org/officeDocument/2006/relationships/hyperlink" Target="https://pbs.twimg.com/ext_tw_video_thumb/1214715836809637888/pu/img/w0OKwIYgMrnDuv1B.jpg" TargetMode="External" /><Relationship Id="rId158" Type="http://schemas.openxmlformats.org/officeDocument/2006/relationships/hyperlink" Target="http://pbs.twimg.com/profile_images/1040573396398956544/BetojiRw_normal.jpg" TargetMode="External" /><Relationship Id="rId159" Type="http://schemas.openxmlformats.org/officeDocument/2006/relationships/hyperlink" Target="http://pbs.twimg.com/profile_images/1040573396398956544/BetojiRw_normal.jpg" TargetMode="External" /><Relationship Id="rId160" Type="http://schemas.openxmlformats.org/officeDocument/2006/relationships/hyperlink" Target="http://pbs.twimg.com/profile_images/1040573396398956544/BetojiRw_normal.jpg" TargetMode="External" /><Relationship Id="rId161" Type="http://schemas.openxmlformats.org/officeDocument/2006/relationships/hyperlink" Target="http://pbs.twimg.com/profile_images/1040573396398956544/BetojiRw_normal.jpg" TargetMode="External" /><Relationship Id="rId162" Type="http://schemas.openxmlformats.org/officeDocument/2006/relationships/hyperlink" Target="http://pbs.twimg.com/profile_images/1040573396398956544/BetojiRw_normal.jpg" TargetMode="External" /><Relationship Id="rId163" Type="http://schemas.openxmlformats.org/officeDocument/2006/relationships/hyperlink" Target="http://pbs.twimg.com/profile_images/1040573396398956544/BetojiRw_normal.jpg" TargetMode="External" /><Relationship Id="rId164" Type="http://schemas.openxmlformats.org/officeDocument/2006/relationships/hyperlink" Target="http://pbs.twimg.com/profile_images/1040573396398956544/BetojiRw_normal.jpg" TargetMode="External" /><Relationship Id="rId165" Type="http://schemas.openxmlformats.org/officeDocument/2006/relationships/hyperlink" Target="http://pbs.twimg.com/profile_images/1040573396398956544/BetojiRw_normal.jpg" TargetMode="External" /><Relationship Id="rId166" Type="http://schemas.openxmlformats.org/officeDocument/2006/relationships/hyperlink" Target="http://pbs.twimg.com/profile_images/1040573396398956544/BetojiRw_normal.jpg" TargetMode="External" /><Relationship Id="rId167" Type="http://schemas.openxmlformats.org/officeDocument/2006/relationships/hyperlink" Target="http://pbs.twimg.com/profile_images/1040573396398956544/BetojiRw_normal.jpg" TargetMode="External" /><Relationship Id="rId168" Type="http://schemas.openxmlformats.org/officeDocument/2006/relationships/hyperlink" Target="http://pbs.twimg.com/profile_images/1054798405275394049/d10lrKno_normal.jpg" TargetMode="External" /><Relationship Id="rId169" Type="http://schemas.openxmlformats.org/officeDocument/2006/relationships/hyperlink" Target="http://pbs.twimg.com/profile_images/1054798405275394049/d10lrKno_normal.jpg" TargetMode="External" /><Relationship Id="rId170" Type="http://schemas.openxmlformats.org/officeDocument/2006/relationships/hyperlink" Target="http://pbs.twimg.com/profile_images/1054798405275394049/d10lrKno_normal.jpg" TargetMode="External" /><Relationship Id="rId171" Type="http://schemas.openxmlformats.org/officeDocument/2006/relationships/hyperlink" Target="https://pbs.twimg.com/media/ENtB5-WUUAAl1CT.jpg" TargetMode="External" /><Relationship Id="rId172" Type="http://schemas.openxmlformats.org/officeDocument/2006/relationships/hyperlink" Target="http://pbs.twimg.com/profile_images/1054798405275394049/d10lrKno_normal.jpg" TargetMode="External" /><Relationship Id="rId173" Type="http://schemas.openxmlformats.org/officeDocument/2006/relationships/hyperlink" Target="http://pbs.twimg.com/profile_images/1054798405275394049/d10lrKno_normal.jpg" TargetMode="External" /><Relationship Id="rId174" Type="http://schemas.openxmlformats.org/officeDocument/2006/relationships/hyperlink" Target="http://pbs.twimg.com/profile_images/1054798405275394049/d10lrKno_normal.jpg" TargetMode="External" /><Relationship Id="rId175" Type="http://schemas.openxmlformats.org/officeDocument/2006/relationships/hyperlink" Target="http://pbs.twimg.com/profile_images/1054798405275394049/d10lrKno_normal.jpg" TargetMode="External" /><Relationship Id="rId176" Type="http://schemas.openxmlformats.org/officeDocument/2006/relationships/hyperlink" Target="http://pbs.twimg.com/profile_images/1054798405275394049/d10lrKno_normal.jpg" TargetMode="External" /><Relationship Id="rId177" Type="http://schemas.openxmlformats.org/officeDocument/2006/relationships/hyperlink" Target="http://pbs.twimg.com/profile_images/1054798405275394049/d10lrKno_normal.jpg" TargetMode="External" /><Relationship Id="rId178" Type="http://schemas.openxmlformats.org/officeDocument/2006/relationships/hyperlink" Target="http://pbs.twimg.com/profile_images/1054798405275394049/d10lrKno_normal.jpg" TargetMode="External" /><Relationship Id="rId179" Type="http://schemas.openxmlformats.org/officeDocument/2006/relationships/hyperlink" Target="http://pbs.twimg.com/profile_images/1054798405275394049/d10lrKno_normal.jpg" TargetMode="External" /><Relationship Id="rId180" Type="http://schemas.openxmlformats.org/officeDocument/2006/relationships/hyperlink" Target="http://pbs.twimg.com/profile_images/1054798405275394049/d10lrKno_normal.jpg" TargetMode="External" /><Relationship Id="rId181" Type="http://schemas.openxmlformats.org/officeDocument/2006/relationships/hyperlink" Target="http://pbs.twimg.com/profile_images/875344770826027010/bzuoLMRx_normal.jpg" TargetMode="External" /><Relationship Id="rId182" Type="http://schemas.openxmlformats.org/officeDocument/2006/relationships/hyperlink" Target="https://pbs.twimg.com/media/ENyjph9VUAABK5G.jpg" TargetMode="External" /><Relationship Id="rId183" Type="http://schemas.openxmlformats.org/officeDocument/2006/relationships/hyperlink" Target="http://pbs.twimg.com/profile_images/1101998099420012545/w0PWYT9i_normal.jpg" TargetMode="External" /><Relationship Id="rId184" Type="http://schemas.openxmlformats.org/officeDocument/2006/relationships/hyperlink" Target="http://pbs.twimg.com/profile_images/1160133357071675392/Tqc36Cvm_normal.jpg" TargetMode="External" /><Relationship Id="rId185" Type="http://schemas.openxmlformats.org/officeDocument/2006/relationships/hyperlink" Target="http://pbs.twimg.com/profile_images/1002867054247137281/j4hS-Y79_normal.jpg" TargetMode="External" /><Relationship Id="rId186" Type="http://schemas.openxmlformats.org/officeDocument/2006/relationships/hyperlink" Target="http://pbs.twimg.com/profile_images/1002867054247137281/j4hS-Y79_normal.jpg" TargetMode="External" /><Relationship Id="rId187" Type="http://schemas.openxmlformats.org/officeDocument/2006/relationships/hyperlink" Target="http://pbs.twimg.com/profile_images/639293371144474629/ORfuBbRd_normal.jpg" TargetMode="External" /><Relationship Id="rId188" Type="http://schemas.openxmlformats.org/officeDocument/2006/relationships/hyperlink" Target="http://pbs.twimg.com/profile_images/639293371144474629/ORfuBbRd_normal.jpg" TargetMode="External" /><Relationship Id="rId189" Type="http://schemas.openxmlformats.org/officeDocument/2006/relationships/hyperlink" Target="https://pbs.twimg.com/media/ENyjph9VUAABK5G.jpg" TargetMode="External" /><Relationship Id="rId190" Type="http://schemas.openxmlformats.org/officeDocument/2006/relationships/hyperlink" Target="https://pbs.twimg.com/media/ENzpaL3U0AA27wv.jpg" TargetMode="External" /><Relationship Id="rId191" Type="http://schemas.openxmlformats.org/officeDocument/2006/relationships/hyperlink" Target="http://pbs.twimg.com/profile_images/1163619554288791552/38MhASrp_normal.jpg" TargetMode="External" /><Relationship Id="rId192" Type="http://schemas.openxmlformats.org/officeDocument/2006/relationships/hyperlink" Target="http://pbs.twimg.com/profile_images/1181759382276587520/UT4i2ube_normal.jpg" TargetMode="External" /><Relationship Id="rId193" Type="http://schemas.openxmlformats.org/officeDocument/2006/relationships/hyperlink" Target="http://pbs.twimg.com/profile_images/1181759382276587520/UT4i2ube_normal.jpg" TargetMode="External" /><Relationship Id="rId194" Type="http://schemas.openxmlformats.org/officeDocument/2006/relationships/hyperlink" Target="http://pbs.twimg.com/profile_images/1181759382276587520/UT4i2ube_normal.jpg" TargetMode="External" /><Relationship Id="rId195" Type="http://schemas.openxmlformats.org/officeDocument/2006/relationships/hyperlink" Target="http://pbs.twimg.com/profile_images/1181759382276587520/UT4i2ube_normal.jpg" TargetMode="External" /><Relationship Id="rId196" Type="http://schemas.openxmlformats.org/officeDocument/2006/relationships/hyperlink" Target="http://pbs.twimg.com/profile_images/1181759382276587520/UT4i2ube_normal.jpg" TargetMode="External" /><Relationship Id="rId197" Type="http://schemas.openxmlformats.org/officeDocument/2006/relationships/hyperlink" Target="http://pbs.twimg.com/profile_images/1181759382276587520/UT4i2ube_normal.jpg" TargetMode="External" /><Relationship Id="rId198" Type="http://schemas.openxmlformats.org/officeDocument/2006/relationships/hyperlink" Target="http://pbs.twimg.com/profile_images/1181759382276587520/UT4i2ube_normal.jpg" TargetMode="External" /><Relationship Id="rId199" Type="http://schemas.openxmlformats.org/officeDocument/2006/relationships/hyperlink" Target="https://pbs.twimg.com/media/ENz2yyXUwAAAphf.jpg" TargetMode="External" /><Relationship Id="rId200" Type="http://schemas.openxmlformats.org/officeDocument/2006/relationships/hyperlink" Target="https://pbs.twimg.com/media/ENz2yyXUwAAAphf.jpg" TargetMode="External" /><Relationship Id="rId201" Type="http://schemas.openxmlformats.org/officeDocument/2006/relationships/hyperlink" Target="http://pbs.twimg.com/profile_images/1198598098605498373/IVB-1MpQ_normal.jpg" TargetMode="External" /><Relationship Id="rId202" Type="http://schemas.openxmlformats.org/officeDocument/2006/relationships/hyperlink" Target="http://pbs.twimg.com/profile_images/1198598098605498373/IVB-1MpQ_normal.jpg" TargetMode="External" /><Relationship Id="rId203" Type="http://schemas.openxmlformats.org/officeDocument/2006/relationships/hyperlink" Target="http://pbs.twimg.com/profile_images/961535614184251392/3eSaOQqF_normal.jpg" TargetMode="External" /><Relationship Id="rId204" Type="http://schemas.openxmlformats.org/officeDocument/2006/relationships/hyperlink" Target="https://pbs.twimg.com/media/ENxuLMTUcAA4CFX.jpg" TargetMode="External" /><Relationship Id="rId205" Type="http://schemas.openxmlformats.org/officeDocument/2006/relationships/hyperlink" Target="http://pbs.twimg.com/profile_images/781121563450085376/nlfxX46c_normal.jpg" TargetMode="External" /><Relationship Id="rId206" Type="http://schemas.openxmlformats.org/officeDocument/2006/relationships/hyperlink" Target="http://pbs.twimg.com/profile_images/496757670/Wolf_Homepage_normal.jpg" TargetMode="External" /><Relationship Id="rId207" Type="http://schemas.openxmlformats.org/officeDocument/2006/relationships/hyperlink" Target="https://pbs.twimg.com/media/ENyjph9VUAABK5G.jpg" TargetMode="External" /><Relationship Id="rId208" Type="http://schemas.openxmlformats.org/officeDocument/2006/relationships/hyperlink" Target="http://pbs.twimg.com/profile_images/1207857258794586113/04SZLrMb_normal.jpg" TargetMode="External" /><Relationship Id="rId209" Type="http://schemas.openxmlformats.org/officeDocument/2006/relationships/hyperlink" Target="http://pbs.twimg.com/profile_images/1158504309576929282/8oDJ8E7q_normal.jpg" TargetMode="External" /><Relationship Id="rId210" Type="http://schemas.openxmlformats.org/officeDocument/2006/relationships/hyperlink" Target="http://pbs.twimg.com/profile_images/766611075030773760/i-Tyh_Va_normal.jpg" TargetMode="External" /><Relationship Id="rId211" Type="http://schemas.openxmlformats.org/officeDocument/2006/relationships/hyperlink" Target="https://pbs.twimg.com/media/EN28Lm4U4AAKqig.jpg" TargetMode="External" /><Relationship Id="rId212" Type="http://schemas.openxmlformats.org/officeDocument/2006/relationships/hyperlink" Target="http://pbs.twimg.com/profile_images/1130949504767746049/JuHuf6LO_normal.png" TargetMode="External" /><Relationship Id="rId213" Type="http://schemas.openxmlformats.org/officeDocument/2006/relationships/hyperlink" Target="http://pbs.twimg.com/profile_images/956424432553046016/eHxjBbEw_normal.jpg" TargetMode="External" /><Relationship Id="rId214" Type="http://schemas.openxmlformats.org/officeDocument/2006/relationships/hyperlink" Target="http://pbs.twimg.com/profile_images/1320213757/Jim_Spohrer_normal.JPG" TargetMode="External" /><Relationship Id="rId215" Type="http://schemas.openxmlformats.org/officeDocument/2006/relationships/hyperlink" Target="https://pbs.twimg.com/media/ENzBQ0hUwAAhgNh.jpg" TargetMode="External" /><Relationship Id="rId216" Type="http://schemas.openxmlformats.org/officeDocument/2006/relationships/hyperlink" Target="https://pbs.twimg.com/media/ENzB-5gU8AAqIr5.jpg" TargetMode="External" /><Relationship Id="rId217" Type="http://schemas.openxmlformats.org/officeDocument/2006/relationships/hyperlink" Target="http://pbs.twimg.com/profile_images/1130949504767746049/JuHuf6LO_normal.png" TargetMode="External" /><Relationship Id="rId218" Type="http://schemas.openxmlformats.org/officeDocument/2006/relationships/hyperlink" Target="http://pbs.twimg.com/profile_images/1130949504767746049/JuHuf6LO_normal.png" TargetMode="External" /><Relationship Id="rId219" Type="http://schemas.openxmlformats.org/officeDocument/2006/relationships/hyperlink" Target="http://pbs.twimg.com/profile_images/798541814609408001/Pt4R4F-0_normal.jpg" TargetMode="External" /><Relationship Id="rId220" Type="http://schemas.openxmlformats.org/officeDocument/2006/relationships/hyperlink" Target="http://pbs.twimg.com/profile_images/798541814609408001/Pt4R4F-0_normal.jpg" TargetMode="External" /><Relationship Id="rId221" Type="http://schemas.openxmlformats.org/officeDocument/2006/relationships/hyperlink" Target="https://pbs.twimg.com/media/ENzBch4UEAAEhTk.jpg" TargetMode="External" /><Relationship Id="rId222" Type="http://schemas.openxmlformats.org/officeDocument/2006/relationships/hyperlink" Target="https://pbs.twimg.com/media/ENtGBhLXUAIovPB.jpg" TargetMode="External" /><Relationship Id="rId223" Type="http://schemas.openxmlformats.org/officeDocument/2006/relationships/hyperlink" Target="https://pbs.twimg.com/media/EN3U4oIUwAYcCcs.jpg" TargetMode="External" /><Relationship Id="rId224" Type="http://schemas.openxmlformats.org/officeDocument/2006/relationships/hyperlink" Target="https://pbs.twimg.com/media/ENt1CcxVUAArehC.jpg" TargetMode="External" /><Relationship Id="rId225" Type="http://schemas.openxmlformats.org/officeDocument/2006/relationships/hyperlink" Target="https://pbs.twimg.com/media/EN3aLDwUEAEi9Qo.jpg" TargetMode="External" /><Relationship Id="rId226" Type="http://schemas.openxmlformats.org/officeDocument/2006/relationships/hyperlink" Target="http://pbs.twimg.com/profile_images/1074878911962443776/GzUtUN0a_normal.jpg" TargetMode="External" /><Relationship Id="rId227" Type="http://schemas.openxmlformats.org/officeDocument/2006/relationships/hyperlink" Target="http://pbs.twimg.com/profile_images/932214325909053440/xREfIOx-_normal.jpg" TargetMode="External" /><Relationship Id="rId228" Type="http://schemas.openxmlformats.org/officeDocument/2006/relationships/hyperlink" Target="https://pbs.twimg.com/media/ENy7166VUAAjFCl.jpg" TargetMode="External" /><Relationship Id="rId229" Type="http://schemas.openxmlformats.org/officeDocument/2006/relationships/hyperlink" Target="http://pbs.twimg.com/profile_images/1320213757/Jim_Spohrer_normal.JPG" TargetMode="External" /><Relationship Id="rId230" Type="http://schemas.openxmlformats.org/officeDocument/2006/relationships/hyperlink" Target="http://pbs.twimg.com/profile_images/932214325909053440/xREfIOx-_normal.jpg" TargetMode="External" /><Relationship Id="rId231" Type="http://schemas.openxmlformats.org/officeDocument/2006/relationships/hyperlink" Target="http://pbs.twimg.com/profile_images/932214325909053440/xREfIOx-_normal.jpg" TargetMode="External" /><Relationship Id="rId232" Type="http://schemas.openxmlformats.org/officeDocument/2006/relationships/hyperlink" Target="http://pbs.twimg.com/profile_images/932214325909053440/xREfIOx-_normal.jpg" TargetMode="External" /><Relationship Id="rId233" Type="http://schemas.openxmlformats.org/officeDocument/2006/relationships/hyperlink" Target="http://pbs.twimg.com/profile_images/932214325909053440/xREfIOx-_normal.jpg" TargetMode="External" /><Relationship Id="rId234" Type="http://schemas.openxmlformats.org/officeDocument/2006/relationships/hyperlink" Target="http://pbs.twimg.com/profile_images/932214325909053440/xREfIOx-_normal.jpg" TargetMode="External" /><Relationship Id="rId235" Type="http://schemas.openxmlformats.org/officeDocument/2006/relationships/hyperlink" Target="http://pbs.twimg.com/profile_images/932214325909053440/xREfIOx-_normal.jpg" TargetMode="External" /><Relationship Id="rId236" Type="http://schemas.openxmlformats.org/officeDocument/2006/relationships/hyperlink" Target="http://pbs.twimg.com/profile_images/932214325909053440/xREfIOx-_normal.jpg" TargetMode="External" /><Relationship Id="rId237" Type="http://schemas.openxmlformats.org/officeDocument/2006/relationships/hyperlink" Target="http://pbs.twimg.com/profile_images/1095710860901703681/SD2INxvR_normal.png" TargetMode="External" /><Relationship Id="rId238" Type="http://schemas.openxmlformats.org/officeDocument/2006/relationships/hyperlink" Target="http://pbs.twimg.com/profile_images/1095710860901703681/SD2INxvR_normal.png" TargetMode="External" /><Relationship Id="rId239" Type="http://schemas.openxmlformats.org/officeDocument/2006/relationships/hyperlink" Target="http://pbs.twimg.com/profile_images/1095710860901703681/SD2INxvR_normal.png" TargetMode="External" /><Relationship Id="rId240" Type="http://schemas.openxmlformats.org/officeDocument/2006/relationships/hyperlink" Target="http://pbs.twimg.com/profile_images/1095710860901703681/SD2INxvR_normal.png" TargetMode="External" /><Relationship Id="rId241" Type="http://schemas.openxmlformats.org/officeDocument/2006/relationships/hyperlink" Target="https://pbs.twimg.com/media/ENurRQiU4AE1bkL.jpg" TargetMode="External" /><Relationship Id="rId242" Type="http://schemas.openxmlformats.org/officeDocument/2006/relationships/hyperlink" Target="http://pbs.twimg.com/profile_images/1086842453091602434/dtuG0VAg_normal.jpg" TargetMode="External" /><Relationship Id="rId243" Type="http://schemas.openxmlformats.org/officeDocument/2006/relationships/hyperlink" Target="https://pbs.twimg.com/media/ENzCHhYUYAAE_79.jpg" TargetMode="External" /><Relationship Id="rId244" Type="http://schemas.openxmlformats.org/officeDocument/2006/relationships/hyperlink" Target="https://pbs.twimg.com/media/ENzCHhYUYAAE_79.jpg" TargetMode="External" /><Relationship Id="rId245" Type="http://schemas.openxmlformats.org/officeDocument/2006/relationships/hyperlink" Target="https://pbs.twimg.com/media/EN2Ms3LUcAA8_kh.jpg" TargetMode="External" /><Relationship Id="rId246" Type="http://schemas.openxmlformats.org/officeDocument/2006/relationships/hyperlink" Target="https://pbs.twimg.com/media/EN3h5u6U8AAvMF9.jpg" TargetMode="External" /><Relationship Id="rId247" Type="http://schemas.openxmlformats.org/officeDocument/2006/relationships/hyperlink" Target="https://pbs.twimg.com/media/ENxxruwU4AAv4UX.jpg" TargetMode="External" /><Relationship Id="rId248" Type="http://schemas.openxmlformats.org/officeDocument/2006/relationships/hyperlink" Target="https://pbs.twimg.com/media/EN3f3LFUcAA8Fl4.jpg" TargetMode="External" /><Relationship Id="rId249" Type="http://schemas.openxmlformats.org/officeDocument/2006/relationships/hyperlink" Target="https://pbs.twimg.com/media/EN3f3LFUcAA8Fl4.jpg" TargetMode="External" /><Relationship Id="rId250" Type="http://schemas.openxmlformats.org/officeDocument/2006/relationships/hyperlink" Target="https://pbs.twimg.com/media/EN3f3LFUcAA8Fl4.jpg" TargetMode="External" /><Relationship Id="rId251" Type="http://schemas.openxmlformats.org/officeDocument/2006/relationships/hyperlink" Target="http://pbs.twimg.com/profile_images/887792347974692865/aM7LI7rD_normal.jpg" TargetMode="External" /><Relationship Id="rId252" Type="http://schemas.openxmlformats.org/officeDocument/2006/relationships/hyperlink" Target="http://pbs.twimg.com/profile_images/554693151026204673/r--tVCLg_normal.jpeg" TargetMode="External" /><Relationship Id="rId253" Type="http://schemas.openxmlformats.org/officeDocument/2006/relationships/hyperlink" Target="http://pbs.twimg.com/profile_images/887792347974692865/aM7LI7rD_normal.jpg" TargetMode="External" /><Relationship Id="rId254" Type="http://schemas.openxmlformats.org/officeDocument/2006/relationships/hyperlink" Target="http://pbs.twimg.com/profile_images/554693151026204673/r--tVCLg_normal.jpeg" TargetMode="External" /><Relationship Id="rId255" Type="http://schemas.openxmlformats.org/officeDocument/2006/relationships/hyperlink" Target="http://pbs.twimg.com/profile_images/554693151026204673/r--tVCLg_normal.jpeg" TargetMode="External" /><Relationship Id="rId256" Type="http://schemas.openxmlformats.org/officeDocument/2006/relationships/hyperlink" Target="http://pbs.twimg.com/profile_images/554693151026204673/r--tVCLg_normal.jpeg" TargetMode="External" /><Relationship Id="rId257" Type="http://schemas.openxmlformats.org/officeDocument/2006/relationships/hyperlink" Target="http://pbs.twimg.com/profile_images/1100405420768714754/2c1ECF5D_normal.png" TargetMode="External" /><Relationship Id="rId258" Type="http://schemas.openxmlformats.org/officeDocument/2006/relationships/hyperlink" Target="http://pbs.twimg.com/profile_images/1100405420768714754/2c1ECF5D_normal.png" TargetMode="External" /><Relationship Id="rId259" Type="http://schemas.openxmlformats.org/officeDocument/2006/relationships/hyperlink" Target="https://pbs.twimg.com/media/ENs9jIaUEAAaQpK.jpg" TargetMode="External" /><Relationship Id="rId260" Type="http://schemas.openxmlformats.org/officeDocument/2006/relationships/hyperlink" Target="https://pbs.twimg.com/media/ENsz-xYWkAYDtt5.jpg" TargetMode="External" /><Relationship Id="rId261" Type="http://schemas.openxmlformats.org/officeDocument/2006/relationships/hyperlink" Target="https://pbs.twimg.com/media/ENs55xeUwAEzMqm.jpg" TargetMode="External" /><Relationship Id="rId262" Type="http://schemas.openxmlformats.org/officeDocument/2006/relationships/hyperlink" Target="https://pbs.twimg.com/media/ENtUcwxUUAADaRs.jpg" TargetMode="External" /><Relationship Id="rId263" Type="http://schemas.openxmlformats.org/officeDocument/2006/relationships/hyperlink" Target="https://pbs.twimg.com/media/ENtzFf0UwAIcmC1.jpg" TargetMode="External" /><Relationship Id="rId264" Type="http://schemas.openxmlformats.org/officeDocument/2006/relationships/hyperlink" Target="https://pbs.twimg.com/ext_tw_video_thumb/1214715836809637888/pu/img/w0OKwIYgMrnDuv1B.jpg" TargetMode="External" /><Relationship Id="rId265" Type="http://schemas.openxmlformats.org/officeDocument/2006/relationships/hyperlink" Target="https://pbs.twimg.com/media/EN3EarbU0AAqzso.jpg" TargetMode="External" /><Relationship Id="rId266" Type="http://schemas.openxmlformats.org/officeDocument/2006/relationships/hyperlink" Target="https://pbs.twimg.com/media/EN3XKwgU8AAIAOI.jpg" TargetMode="External" /><Relationship Id="rId267" Type="http://schemas.openxmlformats.org/officeDocument/2006/relationships/hyperlink" Target="https://pbs.twimg.com/media/EN3dOPMVAAAWmL8.jpg" TargetMode="External" /><Relationship Id="rId268" Type="http://schemas.openxmlformats.org/officeDocument/2006/relationships/hyperlink" Target="https://pbs.twimg.com/media/EN3eeBCVAAAc3aO.jpg" TargetMode="External" /><Relationship Id="rId269" Type="http://schemas.openxmlformats.org/officeDocument/2006/relationships/hyperlink" Target="https://pbs.twimg.com/media/EN3kwJUVAAARy54.jpg" TargetMode="External" /><Relationship Id="rId270" Type="http://schemas.openxmlformats.org/officeDocument/2006/relationships/hyperlink" Target="https://pbs.twimg.com/media/ENtGA9eU0AAKKIi.jpg" TargetMode="External" /><Relationship Id="rId271" Type="http://schemas.openxmlformats.org/officeDocument/2006/relationships/hyperlink" Target="https://pbs.twimg.com/media/ENy4vhoVUAAME_O.jpg" TargetMode="External" /><Relationship Id="rId272" Type="http://schemas.openxmlformats.org/officeDocument/2006/relationships/hyperlink" Target="https://pbs.twimg.com/media/EN3gls4U4AAbCVJ.jpg" TargetMode="External" /><Relationship Id="rId273" Type="http://schemas.openxmlformats.org/officeDocument/2006/relationships/hyperlink" Target="https://pbs.twimg.com/media/EN3kadDVAAEpIpT.jpg" TargetMode="External" /><Relationship Id="rId274" Type="http://schemas.openxmlformats.org/officeDocument/2006/relationships/hyperlink" Target="http://pbs.twimg.com/profile_images/727239253529350144/Syga1r2Z_normal.jpg" TargetMode="External" /><Relationship Id="rId275" Type="http://schemas.openxmlformats.org/officeDocument/2006/relationships/hyperlink" Target="http://pbs.twimg.com/profile_images/964901440891351040/RZq5zDIy_normal.jpg" TargetMode="External" /><Relationship Id="rId276" Type="http://schemas.openxmlformats.org/officeDocument/2006/relationships/hyperlink" Target="http://pbs.twimg.com/profile_images/964901440891351040/RZq5zDIy_normal.jpg" TargetMode="External" /><Relationship Id="rId277" Type="http://schemas.openxmlformats.org/officeDocument/2006/relationships/hyperlink" Target="http://pbs.twimg.com/profile_images/964901440891351040/RZq5zDIy_normal.jpg" TargetMode="External" /><Relationship Id="rId278" Type="http://schemas.openxmlformats.org/officeDocument/2006/relationships/hyperlink" Target="http://pbs.twimg.com/profile_images/1831720645/Jaigris_0224sm_normal.jpg" TargetMode="External" /><Relationship Id="rId279" Type="http://schemas.openxmlformats.org/officeDocument/2006/relationships/hyperlink" Target="https://pbs.twimg.com/media/ENxOdvHWwAEz_HN.jpg" TargetMode="External" /><Relationship Id="rId280" Type="http://schemas.openxmlformats.org/officeDocument/2006/relationships/hyperlink" Target="http://pbs.twimg.com/profile_images/818859289825705984/QIMjyGNe_normal.jpg" TargetMode="External" /><Relationship Id="rId281" Type="http://schemas.openxmlformats.org/officeDocument/2006/relationships/hyperlink" Target="https://pbs.twimg.com/media/ENtvB2HVUAErI4Q.jpg" TargetMode="External" /><Relationship Id="rId282" Type="http://schemas.openxmlformats.org/officeDocument/2006/relationships/hyperlink" Target="https://pbs.twimg.com/media/ENtvB2HVUAErI4Q.jpg" TargetMode="External" /><Relationship Id="rId283" Type="http://schemas.openxmlformats.org/officeDocument/2006/relationships/hyperlink" Target="https://pbs.twimg.com/media/ENt1CcxVUAArehC.jpg" TargetMode="External" /><Relationship Id="rId284" Type="http://schemas.openxmlformats.org/officeDocument/2006/relationships/hyperlink" Target="https://pbs.twimg.com/media/ENvLIAEVAAA7qAc.jpg" TargetMode="External" /><Relationship Id="rId285" Type="http://schemas.openxmlformats.org/officeDocument/2006/relationships/hyperlink" Target="https://pbs.twimg.com/media/ENvLIAEVAAA7qAc.jpg" TargetMode="External" /><Relationship Id="rId286" Type="http://schemas.openxmlformats.org/officeDocument/2006/relationships/hyperlink" Target="https://pbs.twimg.com/media/EN3ZOJfUUAARu3d.jpg" TargetMode="External" /><Relationship Id="rId287" Type="http://schemas.openxmlformats.org/officeDocument/2006/relationships/hyperlink" Target="https://pbs.twimg.com/media/EN3ZOJfUUAARu3d.jpg" TargetMode="External" /><Relationship Id="rId288" Type="http://schemas.openxmlformats.org/officeDocument/2006/relationships/hyperlink" Target="http://pbs.twimg.com/profile_images/1166055260038684672/WhHr9U5Y_normal.jpg" TargetMode="External" /><Relationship Id="rId289" Type="http://schemas.openxmlformats.org/officeDocument/2006/relationships/hyperlink" Target="http://pbs.twimg.com/profile_images/1166055260038684672/WhHr9U5Y_normal.jpg" TargetMode="External" /><Relationship Id="rId290" Type="http://schemas.openxmlformats.org/officeDocument/2006/relationships/hyperlink" Target="http://pbs.twimg.com/profile_images/1166055260038684672/WhHr9U5Y_normal.jpg" TargetMode="External" /><Relationship Id="rId291" Type="http://schemas.openxmlformats.org/officeDocument/2006/relationships/hyperlink" Target="http://pbs.twimg.com/profile_images/1166055260038684672/WhHr9U5Y_normal.jpg" TargetMode="External" /><Relationship Id="rId292" Type="http://schemas.openxmlformats.org/officeDocument/2006/relationships/hyperlink" Target="http://pbs.twimg.com/profile_images/1166055260038684672/WhHr9U5Y_normal.jpg" TargetMode="External" /><Relationship Id="rId293" Type="http://schemas.openxmlformats.org/officeDocument/2006/relationships/hyperlink" Target="http://pbs.twimg.com/profile_images/1192540664631836673/NEHkwj5l_normal.jpg" TargetMode="External" /><Relationship Id="rId294" Type="http://schemas.openxmlformats.org/officeDocument/2006/relationships/hyperlink" Target="https://pbs.twimg.com/media/EN3vsL4WsAI60x-.jpg" TargetMode="External" /><Relationship Id="rId295" Type="http://schemas.openxmlformats.org/officeDocument/2006/relationships/hyperlink" Target="http://pbs.twimg.com/profile_images/1167215432782229505/qZJgAAmM_normal.jpg" TargetMode="External" /><Relationship Id="rId296" Type="http://schemas.openxmlformats.org/officeDocument/2006/relationships/hyperlink" Target="https://pbs.twimg.com/media/ENxOdvHWwAEz_HN.jpg" TargetMode="External" /><Relationship Id="rId297" Type="http://schemas.openxmlformats.org/officeDocument/2006/relationships/hyperlink" Target="http://pbs.twimg.com/profile_images/868150530329194496/U7N5WRIf_normal.jpg" TargetMode="External" /><Relationship Id="rId298" Type="http://schemas.openxmlformats.org/officeDocument/2006/relationships/hyperlink" Target="http://pbs.twimg.com/profile_images/868150530329194496/U7N5WRIf_normal.jpg" TargetMode="External" /><Relationship Id="rId299" Type="http://schemas.openxmlformats.org/officeDocument/2006/relationships/hyperlink" Target="https://twitter.com/shionguha/status/1213936288296034304" TargetMode="External" /><Relationship Id="rId300" Type="http://schemas.openxmlformats.org/officeDocument/2006/relationships/hyperlink" Target="https://twitter.com/lucyebryant/status/1213379806567419906" TargetMode="External" /><Relationship Id="rId301" Type="http://schemas.openxmlformats.org/officeDocument/2006/relationships/hyperlink" Target="https://twitter.com/lucyebryant/status/1213991977131245568" TargetMode="External" /><Relationship Id="rId302" Type="http://schemas.openxmlformats.org/officeDocument/2006/relationships/hyperlink" Target="https://twitter.com/floriandrx/status/1214057394617106432" TargetMode="External" /><Relationship Id="rId303" Type="http://schemas.openxmlformats.org/officeDocument/2006/relationships/hyperlink" Target="https://twitter.com/aarlab1/status/1214370132652261377" TargetMode="External" /><Relationship Id="rId304" Type="http://schemas.openxmlformats.org/officeDocument/2006/relationships/hyperlink" Target="https://twitter.com/martharussell/status/1214627575231700992" TargetMode="External" /><Relationship Id="rId305" Type="http://schemas.openxmlformats.org/officeDocument/2006/relationships/hyperlink" Target="https://twitter.com/llnuxbot/status/1214628330202226689" TargetMode="External" /><Relationship Id="rId306" Type="http://schemas.openxmlformats.org/officeDocument/2006/relationships/hyperlink" Target="https://twitter.com/kshikakothomas/status/1214630984726933505" TargetMode="External" /><Relationship Id="rId307" Type="http://schemas.openxmlformats.org/officeDocument/2006/relationships/hyperlink" Target="https://twitter.com/albertosaurusrx/status/1214645971591712768" TargetMode="External" /><Relationship Id="rId308" Type="http://schemas.openxmlformats.org/officeDocument/2006/relationships/hyperlink" Target="https://twitter.com/rosenbergann/status/1214686927397384192" TargetMode="External" /><Relationship Id="rId309" Type="http://schemas.openxmlformats.org/officeDocument/2006/relationships/hyperlink" Target="https://twitter.com/rosenbergann/status/1214686927397384192" TargetMode="External" /><Relationship Id="rId310" Type="http://schemas.openxmlformats.org/officeDocument/2006/relationships/hyperlink" Target="https://twitter.com/karhai/status/1214693221038620674" TargetMode="External" /><Relationship Id="rId311" Type="http://schemas.openxmlformats.org/officeDocument/2006/relationships/hyperlink" Target="https://twitter.com/userexperienceu/status/1214726530238009344" TargetMode="External" /><Relationship Id="rId312" Type="http://schemas.openxmlformats.org/officeDocument/2006/relationships/hyperlink" Target="https://twitter.com/aaronjdavidson/status/1214728641243942913" TargetMode="External" /><Relationship Id="rId313" Type="http://schemas.openxmlformats.org/officeDocument/2006/relationships/hyperlink" Target="https://twitter.com/janetdeatrick/status/1214768340897554432" TargetMode="External" /><Relationship Id="rId314" Type="http://schemas.openxmlformats.org/officeDocument/2006/relationships/hyperlink" Target="https://twitter.com/janetdeatrick/status/1214768340897554432" TargetMode="External" /><Relationship Id="rId315" Type="http://schemas.openxmlformats.org/officeDocument/2006/relationships/hyperlink" Target="https://twitter.com/janetdeatrick/status/1214768340897554432" TargetMode="External" /><Relationship Id="rId316" Type="http://schemas.openxmlformats.org/officeDocument/2006/relationships/hyperlink" Target="https://twitter.com/farhan_oshim/status/1214808797945876482" TargetMode="External" /><Relationship Id="rId317" Type="http://schemas.openxmlformats.org/officeDocument/2006/relationships/hyperlink" Target="https://twitter.com/alisunyaev/status/1214891898906828800" TargetMode="External" /><Relationship Id="rId318" Type="http://schemas.openxmlformats.org/officeDocument/2006/relationships/hyperlink" Target="https://twitter.com/jangdevos/status/1214971030994857987" TargetMode="External" /><Relationship Id="rId319" Type="http://schemas.openxmlformats.org/officeDocument/2006/relationships/hyperlink" Target="https://twitter.com/uazinfo/status/1215008732100251648" TargetMode="External" /><Relationship Id="rId320" Type="http://schemas.openxmlformats.org/officeDocument/2006/relationships/hyperlink" Target="https://twitter.com/uazinfo/status/1215008732100251648" TargetMode="External" /><Relationship Id="rId321" Type="http://schemas.openxmlformats.org/officeDocument/2006/relationships/hyperlink" Target="https://twitter.com/razzmataz/status/1215009424621727745" TargetMode="External" /><Relationship Id="rId322" Type="http://schemas.openxmlformats.org/officeDocument/2006/relationships/hyperlink" Target="https://twitter.com/razzmataz/status/1215009424621727745" TargetMode="External" /><Relationship Id="rId323" Type="http://schemas.openxmlformats.org/officeDocument/2006/relationships/hyperlink" Target="https://twitter.com/was3210/status/1215029425470889985" TargetMode="External" /><Relationship Id="rId324" Type="http://schemas.openxmlformats.org/officeDocument/2006/relationships/hyperlink" Target="https://twitter.com/smr_foundation/status/1215043691565371392" TargetMode="External" /><Relationship Id="rId325" Type="http://schemas.openxmlformats.org/officeDocument/2006/relationships/hyperlink" Target="https://twitter.com/smr_foundation/status/1215043691565371392" TargetMode="External" /><Relationship Id="rId326" Type="http://schemas.openxmlformats.org/officeDocument/2006/relationships/hyperlink" Target="https://twitter.com/smr_foundation/status/1215043691565371392" TargetMode="External" /><Relationship Id="rId327" Type="http://schemas.openxmlformats.org/officeDocument/2006/relationships/hyperlink" Target="https://twitter.com/smr_foundation/status/1215043691565371392" TargetMode="External" /><Relationship Id="rId328" Type="http://schemas.openxmlformats.org/officeDocument/2006/relationships/hyperlink" Target="https://twitter.com/smr_foundation/status/1215043691565371392" TargetMode="External" /><Relationship Id="rId329" Type="http://schemas.openxmlformats.org/officeDocument/2006/relationships/hyperlink" Target="https://twitter.com/smr_foundation/status/1215043691565371392" TargetMode="External" /><Relationship Id="rId330" Type="http://schemas.openxmlformats.org/officeDocument/2006/relationships/hyperlink" Target="https://twitter.com/smr_foundation/status/1215043691565371392" TargetMode="External" /><Relationship Id="rId331" Type="http://schemas.openxmlformats.org/officeDocument/2006/relationships/hyperlink" Target="https://twitter.com/smr_foundation/status/1215043691565371392" TargetMode="External" /><Relationship Id="rId332" Type="http://schemas.openxmlformats.org/officeDocument/2006/relationships/hyperlink" Target="https://twitter.com/smr_foundation/status/1215043691565371392" TargetMode="External" /><Relationship Id="rId333" Type="http://schemas.openxmlformats.org/officeDocument/2006/relationships/hyperlink" Target="https://twitter.com/smr_foundation/status/1215043691565371392" TargetMode="External" /><Relationship Id="rId334" Type="http://schemas.openxmlformats.org/officeDocument/2006/relationships/hyperlink" Target="https://twitter.com/jtoddmcdonald/status/1215045228727390208" TargetMode="External" /><Relationship Id="rId335" Type="http://schemas.openxmlformats.org/officeDocument/2006/relationships/hyperlink" Target="https://twitter.com/johnwalicki/status/1214636996062089216" TargetMode="External" /><Relationship Id="rId336" Type="http://schemas.openxmlformats.org/officeDocument/2006/relationships/hyperlink" Target="https://twitter.com/snarky_android/status/1215049620595675137" TargetMode="External" /><Relationship Id="rId337" Type="http://schemas.openxmlformats.org/officeDocument/2006/relationships/hyperlink" Target="https://twitter.com/yukupriyanov/status/1215051817509380096" TargetMode="External" /><Relationship Id="rId338" Type="http://schemas.openxmlformats.org/officeDocument/2006/relationships/hyperlink" Target="https://twitter.com/yukupriyanov/status/1215051817509380096" TargetMode="External" /><Relationship Id="rId339" Type="http://schemas.openxmlformats.org/officeDocument/2006/relationships/hyperlink" Target="https://twitter.com/edgeiotai/status/1214717573973118981" TargetMode="External" /><Relationship Id="rId340" Type="http://schemas.openxmlformats.org/officeDocument/2006/relationships/hyperlink" Target="https://twitter.com/edgeiotai/status/1215056734609428480" TargetMode="External" /><Relationship Id="rId341" Type="http://schemas.openxmlformats.org/officeDocument/2006/relationships/hyperlink" Target="https://twitter.com/edgeiotai/status/1215056734609428480" TargetMode="External" /><Relationship Id="rId342" Type="http://schemas.openxmlformats.org/officeDocument/2006/relationships/hyperlink" Target="https://twitter.com/edgeiotai/status/1215056734609428480" TargetMode="External" /><Relationship Id="rId343" Type="http://schemas.openxmlformats.org/officeDocument/2006/relationships/hyperlink" Target="https://twitter.com/edgeiotai/status/1215056734609428480" TargetMode="External" /><Relationship Id="rId344" Type="http://schemas.openxmlformats.org/officeDocument/2006/relationships/hyperlink" Target="https://twitter.com/edgeiotai/status/1215056734609428480" TargetMode="External" /><Relationship Id="rId345" Type="http://schemas.openxmlformats.org/officeDocument/2006/relationships/hyperlink" Target="https://twitter.com/edgeiotai/status/1215056734609428480" TargetMode="External" /><Relationship Id="rId346" Type="http://schemas.openxmlformats.org/officeDocument/2006/relationships/hyperlink" Target="https://twitter.com/edgeiotai/status/1215056734609428480" TargetMode="External" /><Relationship Id="rId347" Type="http://schemas.openxmlformats.org/officeDocument/2006/relationships/hyperlink" Target="https://twitter.com/edgeiotai/status/1215056734609428480" TargetMode="External" /><Relationship Id="rId348" Type="http://schemas.openxmlformats.org/officeDocument/2006/relationships/hyperlink" Target="https://twitter.com/edgeiotai/status/1215056734609428480" TargetMode="External" /><Relationship Id="rId349" Type="http://schemas.openxmlformats.org/officeDocument/2006/relationships/hyperlink" Target="https://twitter.com/edgeiotai/status/1215056734609428480" TargetMode="External" /><Relationship Id="rId350" Type="http://schemas.openxmlformats.org/officeDocument/2006/relationships/hyperlink" Target="https://twitter.com/c_heavin/status/1214587154090905601" TargetMode="External" /><Relationship Id="rId351" Type="http://schemas.openxmlformats.org/officeDocument/2006/relationships/hyperlink" Target="https://twitter.com/c_heavin/status/1214587154090905601" TargetMode="External" /><Relationship Id="rId352" Type="http://schemas.openxmlformats.org/officeDocument/2006/relationships/hyperlink" Target="https://twitter.com/c_heavin/status/1214587154090905601" TargetMode="External" /><Relationship Id="rId353" Type="http://schemas.openxmlformats.org/officeDocument/2006/relationships/hyperlink" Target="https://twitter.com/johnwalicki/status/1214636996062089216" TargetMode="External" /><Relationship Id="rId354" Type="http://schemas.openxmlformats.org/officeDocument/2006/relationships/hyperlink" Target="https://twitter.com/c_heavin/status/1215059269281816576" TargetMode="External" /><Relationship Id="rId355" Type="http://schemas.openxmlformats.org/officeDocument/2006/relationships/hyperlink" Target="https://twitter.com/c_heavin/status/1215059269281816576" TargetMode="External" /><Relationship Id="rId356" Type="http://schemas.openxmlformats.org/officeDocument/2006/relationships/hyperlink" Target="https://twitter.com/c_heavin/status/1215059269281816576" TargetMode="External" /><Relationship Id="rId357" Type="http://schemas.openxmlformats.org/officeDocument/2006/relationships/hyperlink" Target="https://twitter.com/c_heavin/status/1215059269281816576" TargetMode="External" /><Relationship Id="rId358" Type="http://schemas.openxmlformats.org/officeDocument/2006/relationships/hyperlink" Target="https://twitter.com/c_heavin/status/1215059269281816576" TargetMode="External" /><Relationship Id="rId359" Type="http://schemas.openxmlformats.org/officeDocument/2006/relationships/hyperlink" Target="https://twitter.com/c_heavin/status/1215059269281816576" TargetMode="External" /><Relationship Id="rId360" Type="http://schemas.openxmlformats.org/officeDocument/2006/relationships/hyperlink" Target="https://twitter.com/c_heavin/status/1215059269281816576" TargetMode="External" /><Relationship Id="rId361" Type="http://schemas.openxmlformats.org/officeDocument/2006/relationships/hyperlink" Target="https://twitter.com/c_heavin/status/1215059269281816576" TargetMode="External" /><Relationship Id="rId362" Type="http://schemas.openxmlformats.org/officeDocument/2006/relationships/hyperlink" Target="https://twitter.com/c_heavin/status/1215059269281816576" TargetMode="External" /><Relationship Id="rId363" Type="http://schemas.openxmlformats.org/officeDocument/2006/relationships/hyperlink" Target="https://twitter.com/rdviii/status/1215063486826303488" TargetMode="External" /><Relationship Id="rId364" Type="http://schemas.openxmlformats.org/officeDocument/2006/relationships/hyperlink" Target="https://twitter.com/jhengstler/status/1215064143494963200" TargetMode="External" /><Relationship Id="rId365" Type="http://schemas.openxmlformats.org/officeDocument/2006/relationships/hyperlink" Target="https://twitter.com/carolynwatters6/status/1215040835063930880" TargetMode="External" /><Relationship Id="rId366" Type="http://schemas.openxmlformats.org/officeDocument/2006/relationships/hyperlink" Target="https://twitter.com/ryanmwhitephd/status/1215067291706105859" TargetMode="External" /><Relationship Id="rId367" Type="http://schemas.openxmlformats.org/officeDocument/2006/relationships/hyperlink" Target="https://twitter.com/phmai/status/1215092167598690304" TargetMode="External" /><Relationship Id="rId368" Type="http://schemas.openxmlformats.org/officeDocument/2006/relationships/hyperlink" Target="https://twitter.com/phmai/status/1215092192814829570" TargetMode="External" /><Relationship Id="rId369" Type="http://schemas.openxmlformats.org/officeDocument/2006/relationships/hyperlink" Target="https://twitter.com/smlabto/status/1215092273475510273" TargetMode="External" /><Relationship Id="rId370" Type="http://schemas.openxmlformats.org/officeDocument/2006/relationships/hyperlink" Target="https://twitter.com/smlabto/status/1215092335593193473" TargetMode="External" /><Relationship Id="rId371" Type="http://schemas.openxmlformats.org/officeDocument/2006/relationships/hyperlink" Target="https://twitter.com/aylinnchen/status/1215025945679032321" TargetMode="External" /><Relationship Id="rId372" Type="http://schemas.openxmlformats.org/officeDocument/2006/relationships/hyperlink" Target="https://twitter.com/aylinnchen/status/1215102641212051457" TargetMode="External" /><Relationship Id="rId373" Type="http://schemas.openxmlformats.org/officeDocument/2006/relationships/hyperlink" Target="https://twitter.com/worldunivandsch/status/1215104164834967552" TargetMode="External" /><Relationship Id="rId374" Type="http://schemas.openxmlformats.org/officeDocument/2006/relationships/hyperlink" Target="https://twitter.com/varshneyanita/status/1214757070777413632" TargetMode="External" /><Relationship Id="rId375" Type="http://schemas.openxmlformats.org/officeDocument/2006/relationships/hyperlink" Target="https://twitter.com/varshneyanita/status/1214757070777413632" TargetMode="External" /><Relationship Id="rId376" Type="http://schemas.openxmlformats.org/officeDocument/2006/relationships/hyperlink" Target="https://twitter.com/varshneyanita/status/1215106325987749888" TargetMode="External" /><Relationship Id="rId377" Type="http://schemas.openxmlformats.org/officeDocument/2006/relationships/hyperlink" Target="https://twitter.com/varshneyanita/status/1215106325987749888" TargetMode="External" /><Relationship Id="rId378" Type="http://schemas.openxmlformats.org/officeDocument/2006/relationships/hyperlink" Target="https://twitter.com/varshneyanita/status/1215109907659124736" TargetMode="External" /><Relationship Id="rId379" Type="http://schemas.openxmlformats.org/officeDocument/2006/relationships/hyperlink" Target="https://twitter.com/varshneyanita/status/1215109907659124736" TargetMode="External" /><Relationship Id="rId380" Type="http://schemas.openxmlformats.org/officeDocument/2006/relationships/hyperlink" Target="https://twitter.com/varshneyanita/status/1215109907659124736" TargetMode="External" /><Relationship Id="rId381" Type="http://schemas.openxmlformats.org/officeDocument/2006/relationships/hyperlink" Target="https://twitter.com/janson_andreas/status/1215117366880661504" TargetMode="External" /><Relationship Id="rId382" Type="http://schemas.openxmlformats.org/officeDocument/2006/relationships/hyperlink" Target="https://twitter.com/janson_andreas/status/1215117366880661504" TargetMode="External" /><Relationship Id="rId383" Type="http://schemas.openxmlformats.org/officeDocument/2006/relationships/hyperlink" Target="https://twitter.com/ernestinedickh1/status/1215175431349055490" TargetMode="External" /><Relationship Id="rId384" Type="http://schemas.openxmlformats.org/officeDocument/2006/relationships/hyperlink" Target="https://twitter.com/ernestinedickh1/status/1215175431349055490" TargetMode="External" /><Relationship Id="rId385" Type="http://schemas.openxmlformats.org/officeDocument/2006/relationships/hyperlink" Target="https://twitter.com/its_konstantin/status/1212746844742332416" TargetMode="External" /><Relationship Id="rId386" Type="http://schemas.openxmlformats.org/officeDocument/2006/relationships/hyperlink" Target="https://twitter.com/its_konstantin/status/1214967148835028992" TargetMode="External" /><Relationship Id="rId387" Type="http://schemas.openxmlformats.org/officeDocument/2006/relationships/hyperlink" Target="https://twitter.com/hhz_bb/status/1215186134772453376" TargetMode="External" /><Relationship Id="rId388" Type="http://schemas.openxmlformats.org/officeDocument/2006/relationships/hyperlink" Target="https://twitter.com/wgstock/status/1215209061253296128" TargetMode="External" /><Relationship Id="rId389" Type="http://schemas.openxmlformats.org/officeDocument/2006/relationships/hyperlink" Target="https://twitter.com/wgstock/status/1215209675219767297" TargetMode="External" /><Relationship Id="rId390" Type="http://schemas.openxmlformats.org/officeDocument/2006/relationships/hyperlink" Target="https://twitter.com/sancharidecrypt/status/1215228675471204352" TargetMode="External" /><Relationship Id="rId391" Type="http://schemas.openxmlformats.org/officeDocument/2006/relationships/hyperlink" Target="https://twitter.com/schobelsofia/status/1215140973438742528" TargetMode="External" /><Relationship Id="rId392" Type="http://schemas.openxmlformats.org/officeDocument/2006/relationships/hyperlink" Target="https://twitter.com/leimeisterwinfo/status/1215117406214877184" TargetMode="External" /><Relationship Id="rId393" Type="http://schemas.openxmlformats.org/officeDocument/2006/relationships/hyperlink" Target="https://twitter.com/leimeisterwinfo/status/1215334425887510528" TargetMode="External" /><Relationship Id="rId394" Type="http://schemas.openxmlformats.org/officeDocument/2006/relationships/hyperlink" Target="https://twitter.com/akilfletcher/status/1215346946744799232" TargetMode="External" /><Relationship Id="rId395" Type="http://schemas.openxmlformats.org/officeDocument/2006/relationships/hyperlink" Target="https://twitter.com/grady_booch/status/1215054821494886400" TargetMode="External" /><Relationship Id="rId396" Type="http://schemas.openxmlformats.org/officeDocument/2006/relationships/hyperlink" Target="https://twitter.com/jimspohrer/status/1215055292334927872" TargetMode="External" /><Relationship Id="rId397" Type="http://schemas.openxmlformats.org/officeDocument/2006/relationships/hyperlink" Target="https://twitter.com/jimspohrer/status/1215058499576594433" TargetMode="External" /><Relationship Id="rId398" Type="http://schemas.openxmlformats.org/officeDocument/2006/relationships/hyperlink" Target="https://twitter.com/jimspohrer/status/1215059291662454785" TargetMode="External" /><Relationship Id="rId399" Type="http://schemas.openxmlformats.org/officeDocument/2006/relationships/hyperlink" Target="https://twitter.com/akilfletcher/status/1215346946744799232" TargetMode="External" /><Relationship Id="rId400" Type="http://schemas.openxmlformats.org/officeDocument/2006/relationships/hyperlink" Target="https://twitter.com/akilfletcher/status/1214566383582728193" TargetMode="External" /><Relationship Id="rId401" Type="http://schemas.openxmlformats.org/officeDocument/2006/relationships/hyperlink" Target="https://twitter.com/julianereth/status/1214700072941707266" TargetMode="External" /><Relationship Id="rId402" Type="http://schemas.openxmlformats.org/officeDocument/2006/relationships/hyperlink" Target="https://twitter.com/julianereth/status/1214700072941707266" TargetMode="External" /><Relationship Id="rId403" Type="http://schemas.openxmlformats.org/officeDocument/2006/relationships/hyperlink" Target="https://twitter.com/julianereth/status/1215058712026476544" TargetMode="External" /><Relationship Id="rId404" Type="http://schemas.openxmlformats.org/officeDocument/2006/relationships/hyperlink" Target="https://twitter.com/julianereth/status/1214641678306435073" TargetMode="External" /><Relationship Id="rId405" Type="http://schemas.openxmlformats.org/officeDocument/2006/relationships/hyperlink" Target="https://twitter.com/julianereth/status/1215361550665388032" TargetMode="External" /><Relationship Id="rId406" Type="http://schemas.openxmlformats.org/officeDocument/2006/relationships/hyperlink" Target="https://twitter.com/colraftery/status/1214693216009605120" TargetMode="External" /><Relationship Id="rId407" Type="http://schemas.openxmlformats.org/officeDocument/2006/relationships/hyperlink" Target="https://twitter.com/mpedrorguez/status/1215367363287142400" TargetMode="External" /><Relationship Id="rId408" Type="http://schemas.openxmlformats.org/officeDocument/2006/relationships/hyperlink" Target="https://twitter.com/cfiesler/status/1213934620133253120" TargetMode="External" /><Relationship Id="rId409" Type="http://schemas.openxmlformats.org/officeDocument/2006/relationships/hyperlink" Target="https://twitter.com/jnkka/status/1214458638196101120" TargetMode="External" /><Relationship Id="rId410" Type="http://schemas.openxmlformats.org/officeDocument/2006/relationships/hyperlink" Target="https://twitter.com/jimspohrer/status/1215052541861302273" TargetMode="External" /><Relationship Id="rId411" Type="http://schemas.openxmlformats.org/officeDocument/2006/relationships/hyperlink" Target="https://twitter.com/jimspohrer/status/1215053301286195200" TargetMode="External" /><Relationship Id="rId412" Type="http://schemas.openxmlformats.org/officeDocument/2006/relationships/hyperlink" Target="https://twitter.com/jnkka/status/1214666204800962560" TargetMode="External" /><Relationship Id="rId413" Type="http://schemas.openxmlformats.org/officeDocument/2006/relationships/hyperlink" Target="https://twitter.com/jnkka/status/1214341551129686022" TargetMode="External" /><Relationship Id="rId414" Type="http://schemas.openxmlformats.org/officeDocument/2006/relationships/hyperlink" Target="https://twitter.com/jnkka/status/1214347078085664768" TargetMode="External" /><Relationship Id="rId415" Type="http://schemas.openxmlformats.org/officeDocument/2006/relationships/hyperlink" Target="https://twitter.com/jnkka/status/1214458197928378368" TargetMode="External" /><Relationship Id="rId416" Type="http://schemas.openxmlformats.org/officeDocument/2006/relationships/hyperlink" Target="https://twitter.com/jnkka/status/1214666795103088640" TargetMode="External" /><Relationship Id="rId417" Type="http://schemas.openxmlformats.org/officeDocument/2006/relationships/hyperlink" Target="https://twitter.com/jnkka/status/1214717853544239104" TargetMode="External" /><Relationship Id="rId418" Type="http://schemas.openxmlformats.org/officeDocument/2006/relationships/hyperlink" Target="https://twitter.com/jnkka/status/1215373084170932224" TargetMode="External" /><Relationship Id="rId419" Type="http://schemas.openxmlformats.org/officeDocument/2006/relationships/hyperlink" Target="https://twitter.com/uawaltoncollege/status/1215013681487941632" TargetMode="External" /><Relationship Id="rId420" Type="http://schemas.openxmlformats.org/officeDocument/2006/relationships/hyperlink" Target="https://twitter.com/uawaltoncollege/status/1215013681487941632" TargetMode="External" /><Relationship Id="rId421" Type="http://schemas.openxmlformats.org/officeDocument/2006/relationships/hyperlink" Target="https://twitter.com/uawaltoncollege/status/1215373199099121664" TargetMode="External" /><Relationship Id="rId422" Type="http://schemas.openxmlformats.org/officeDocument/2006/relationships/hyperlink" Target="https://twitter.com/uawaltoncollege/status/1215373199099121664" TargetMode="External" /><Relationship Id="rId423" Type="http://schemas.openxmlformats.org/officeDocument/2006/relationships/hyperlink" Target="https://twitter.com/mehruzk/status/1214752845053845504" TargetMode="External" /><Relationship Id="rId424" Type="http://schemas.openxmlformats.org/officeDocument/2006/relationships/hyperlink" Target="https://twitter.com/infotechdev/status/1215116054218690560" TargetMode="External" /><Relationship Id="rId425" Type="http://schemas.openxmlformats.org/officeDocument/2006/relationships/hyperlink" Target="https://twitter.com/mehruzk/status/1215059438081437696" TargetMode="External" /><Relationship Id="rId426" Type="http://schemas.openxmlformats.org/officeDocument/2006/relationships/hyperlink" Target="https://twitter.com/mehruzk/status/1215059438081437696" TargetMode="External" /><Relationship Id="rId427" Type="http://schemas.openxmlformats.org/officeDocument/2006/relationships/hyperlink" Target="https://twitter.com/mehruzk/status/1215282189295747073" TargetMode="External" /><Relationship Id="rId428" Type="http://schemas.openxmlformats.org/officeDocument/2006/relationships/hyperlink" Target="https://twitter.com/mehruzk/status/1215375863983702016" TargetMode="External" /><Relationship Id="rId429" Type="http://schemas.openxmlformats.org/officeDocument/2006/relationships/hyperlink" Target="https://twitter.com/mehruzk/status/1214971002263764992" TargetMode="External" /><Relationship Id="rId430" Type="http://schemas.openxmlformats.org/officeDocument/2006/relationships/hyperlink" Target="https://twitter.com/mehruzk/status/1215373620706365441" TargetMode="External" /><Relationship Id="rId431" Type="http://schemas.openxmlformats.org/officeDocument/2006/relationships/hyperlink" Target="https://twitter.com/mehruzk/status/1215373620706365441" TargetMode="External" /><Relationship Id="rId432" Type="http://schemas.openxmlformats.org/officeDocument/2006/relationships/hyperlink" Target="https://twitter.com/mehruzk/status/1215373620706365441" TargetMode="External" /><Relationship Id="rId433" Type="http://schemas.openxmlformats.org/officeDocument/2006/relationships/hyperlink" Target="https://twitter.com/utknursing/status/1214852568154853376" TargetMode="External" /><Relationship Id="rId434" Type="http://schemas.openxmlformats.org/officeDocument/2006/relationships/hyperlink" Target="https://twitter.com/joelandersonphd/status/1214680880154697728" TargetMode="External" /><Relationship Id="rId435" Type="http://schemas.openxmlformats.org/officeDocument/2006/relationships/hyperlink" Target="https://twitter.com/utknursing/status/1214852568154853376" TargetMode="External" /><Relationship Id="rId436" Type="http://schemas.openxmlformats.org/officeDocument/2006/relationships/hyperlink" Target="https://twitter.com/joelandersonphd/status/1214680880154697728" TargetMode="External" /><Relationship Id="rId437" Type="http://schemas.openxmlformats.org/officeDocument/2006/relationships/hyperlink" Target="https://twitter.com/joelandersonphd/status/1214680880154697728" TargetMode="External" /><Relationship Id="rId438" Type="http://schemas.openxmlformats.org/officeDocument/2006/relationships/hyperlink" Target="https://twitter.com/joelandersonphd/status/1215377418740891648" TargetMode="External" /><Relationship Id="rId439" Type="http://schemas.openxmlformats.org/officeDocument/2006/relationships/hyperlink" Target="https://twitter.com/brockportalumni/status/1215377622336770052" TargetMode="External" /><Relationship Id="rId440" Type="http://schemas.openxmlformats.org/officeDocument/2006/relationships/hyperlink" Target="https://twitter.com/brockportalumni/status/1215377622336770052" TargetMode="External" /><Relationship Id="rId441" Type="http://schemas.openxmlformats.org/officeDocument/2006/relationships/hyperlink" Target="https://twitter.com/tuuret/status/1214632203797192704" TargetMode="External" /><Relationship Id="rId442" Type="http://schemas.openxmlformats.org/officeDocument/2006/relationships/hyperlink" Target="https://twitter.com/tuuret/status/1214621763105153027" TargetMode="External" /><Relationship Id="rId443" Type="http://schemas.openxmlformats.org/officeDocument/2006/relationships/hyperlink" Target="https://twitter.com/tuuret/status/1214628196328431616" TargetMode="External" /><Relationship Id="rId444" Type="http://schemas.openxmlformats.org/officeDocument/2006/relationships/hyperlink" Target="https://twitter.com/tuuret/status/1214657383508541440" TargetMode="External" /><Relationship Id="rId445" Type="http://schemas.openxmlformats.org/officeDocument/2006/relationships/hyperlink" Target="https://twitter.com/tuuret/status/1214691068635230208" TargetMode="External" /><Relationship Id="rId446" Type="http://schemas.openxmlformats.org/officeDocument/2006/relationships/hyperlink" Target="https://twitter.com/tuuret/status/1214715893046902784" TargetMode="External" /><Relationship Id="rId447" Type="http://schemas.openxmlformats.org/officeDocument/2006/relationships/hyperlink" Target="https://twitter.com/tuuret/status/1215343444983341056" TargetMode="External" /><Relationship Id="rId448" Type="http://schemas.openxmlformats.org/officeDocument/2006/relationships/hyperlink" Target="https://twitter.com/tuuret/status/1215364061187100672" TargetMode="External" /><Relationship Id="rId449" Type="http://schemas.openxmlformats.org/officeDocument/2006/relationships/hyperlink" Target="https://twitter.com/tuuret/status/1215370719393009665" TargetMode="External" /><Relationship Id="rId450" Type="http://schemas.openxmlformats.org/officeDocument/2006/relationships/hyperlink" Target="https://twitter.com/tuuret/status/1215372088673857537" TargetMode="External" /><Relationship Id="rId451" Type="http://schemas.openxmlformats.org/officeDocument/2006/relationships/hyperlink" Target="https://twitter.com/tuuret/status/1215378998051475456" TargetMode="External" /><Relationship Id="rId452" Type="http://schemas.openxmlformats.org/officeDocument/2006/relationships/hyperlink" Target="https://twitter.com/docpang/status/1214641512341835776" TargetMode="External" /><Relationship Id="rId453" Type="http://schemas.openxmlformats.org/officeDocument/2006/relationships/hyperlink" Target="https://twitter.com/docpang/status/1215049132869439488" TargetMode="External" /><Relationship Id="rId454" Type="http://schemas.openxmlformats.org/officeDocument/2006/relationships/hyperlink" Target="https://twitter.com/docpang/status/1215374422942441473" TargetMode="External" /><Relationship Id="rId455" Type="http://schemas.openxmlformats.org/officeDocument/2006/relationships/hyperlink" Target="https://twitter.com/docpang/status/1215378625828048897" TargetMode="External" /><Relationship Id="rId456" Type="http://schemas.openxmlformats.org/officeDocument/2006/relationships/hyperlink" Target="https://twitter.com/caring_mobile/status/1215379689050705920" TargetMode="External" /><Relationship Id="rId457" Type="http://schemas.openxmlformats.org/officeDocument/2006/relationships/hyperlink" Target="https://twitter.com/gruzd/status/1215080325857992704" TargetMode="External" /><Relationship Id="rId458" Type="http://schemas.openxmlformats.org/officeDocument/2006/relationships/hyperlink" Target="https://twitter.com/gruzd/status/1215080327154040832" TargetMode="External" /><Relationship Id="rId459" Type="http://schemas.openxmlformats.org/officeDocument/2006/relationships/hyperlink" Target="https://twitter.com/gruzd/status/1215383019910881280" TargetMode="External" /><Relationship Id="rId460" Type="http://schemas.openxmlformats.org/officeDocument/2006/relationships/hyperlink" Target="https://twitter.com/socmeddr/status/1215383252703174656" TargetMode="External" /><Relationship Id="rId461" Type="http://schemas.openxmlformats.org/officeDocument/2006/relationships/hyperlink" Target="https://twitter.com/sapnextgen/status/1214932278457110531" TargetMode="External" /><Relationship Id="rId462" Type="http://schemas.openxmlformats.org/officeDocument/2006/relationships/hyperlink" Target="https://twitter.com/colraftery/status/1214659043341422592" TargetMode="External" /><Relationship Id="rId463" Type="http://schemas.openxmlformats.org/officeDocument/2006/relationships/hyperlink" Target="https://twitter.com/colraftery/status/1214686609058123776" TargetMode="External" /><Relationship Id="rId464" Type="http://schemas.openxmlformats.org/officeDocument/2006/relationships/hyperlink" Target="https://twitter.com/colraftery/status/1214686609058123776" TargetMode="External" /><Relationship Id="rId465" Type="http://schemas.openxmlformats.org/officeDocument/2006/relationships/hyperlink" Target="https://twitter.com/colraftery/status/1214693216009605120" TargetMode="External" /><Relationship Id="rId466" Type="http://schemas.openxmlformats.org/officeDocument/2006/relationships/hyperlink" Target="https://twitter.com/colraftery/status/1214787874849087488" TargetMode="External" /><Relationship Id="rId467" Type="http://schemas.openxmlformats.org/officeDocument/2006/relationships/hyperlink" Target="https://twitter.com/colraftery/status/1214787874849087488" TargetMode="External" /><Relationship Id="rId468" Type="http://schemas.openxmlformats.org/officeDocument/2006/relationships/hyperlink" Target="https://twitter.com/colraftery/status/1215366319513554944" TargetMode="External" /><Relationship Id="rId469" Type="http://schemas.openxmlformats.org/officeDocument/2006/relationships/hyperlink" Target="https://twitter.com/colraftery/status/1215366319513554944" TargetMode="External" /><Relationship Id="rId470" Type="http://schemas.openxmlformats.org/officeDocument/2006/relationships/hyperlink" Target="https://twitter.com/sandramoerch/status/1215384586500411393" TargetMode="External" /><Relationship Id="rId471" Type="http://schemas.openxmlformats.org/officeDocument/2006/relationships/hyperlink" Target="https://twitter.com/sandramoerch/status/1215384586500411393" TargetMode="External" /><Relationship Id="rId472" Type="http://schemas.openxmlformats.org/officeDocument/2006/relationships/hyperlink" Target="https://twitter.com/sandramoerch/status/1215384586500411393" TargetMode="External" /><Relationship Id="rId473" Type="http://schemas.openxmlformats.org/officeDocument/2006/relationships/hyperlink" Target="https://twitter.com/sandramoerch/status/1215384711515836418" TargetMode="External" /><Relationship Id="rId474" Type="http://schemas.openxmlformats.org/officeDocument/2006/relationships/hyperlink" Target="https://twitter.com/sandramoerch/status/1215384711515836418" TargetMode="External" /><Relationship Id="rId475" Type="http://schemas.openxmlformats.org/officeDocument/2006/relationships/hyperlink" Target="https://twitter.com/fadialmazyad/status/1215387834997063680" TargetMode="External" /><Relationship Id="rId476" Type="http://schemas.openxmlformats.org/officeDocument/2006/relationships/hyperlink" Target="https://twitter.com/jjussila/status/1215391026526982145" TargetMode="External" /><Relationship Id="rId477" Type="http://schemas.openxmlformats.org/officeDocument/2006/relationships/hyperlink" Target="https://twitter.com/sapnextgen/status/1214923170186223616" TargetMode="External" /><Relationship Id="rId478" Type="http://schemas.openxmlformats.org/officeDocument/2006/relationships/hyperlink" Target="https://twitter.com/sapnextgen/status/1214932278457110531" TargetMode="External" /><Relationship Id="rId479" Type="http://schemas.openxmlformats.org/officeDocument/2006/relationships/hyperlink" Target="https://twitter.com/vtaratoukhine/status/1215395137104138240" TargetMode="External" /><Relationship Id="rId480" Type="http://schemas.openxmlformats.org/officeDocument/2006/relationships/hyperlink" Target="https://twitter.com/vtaratoukhine/status/1215395137104138240" TargetMode="External" /><Relationship Id="rId481" Type="http://schemas.openxmlformats.org/officeDocument/2006/relationships/hyperlink" Target="https://api.twitter.com/1.1/geo/id/9dafd05b1158873b.json" TargetMode="External" /><Relationship Id="rId482" Type="http://schemas.openxmlformats.org/officeDocument/2006/relationships/hyperlink" Target="https://api.twitter.com/1.1/geo/id/10c1ef383ed69000.json" TargetMode="External" /><Relationship Id="rId483" Type="http://schemas.openxmlformats.org/officeDocument/2006/relationships/hyperlink" Target="https://api.twitter.com/1.1/geo/id/9dafd05b1158873b.json" TargetMode="External" /><Relationship Id="rId484" Type="http://schemas.openxmlformats.org/officeDocument/2006/relationships/hyperlink" Target="https://api.twitter.com/1.1/geo/id/9dafd05b1158873b.json" TargetMode="External" /><Relationship Id="rId485" Type="http://schemas.openxmlformats.org/officeDocument/2006/relationships/hyperlink" Target="https://api.twitter.com/1.1/geo/id/004e1dcb60bdcfca.json" TargetMode="External" /><Relationship Id="rId486" Type="http://schemas.openxmlformats.org/officeDocument/2006/relationships/hyperlink" Target="https://api.twitter.com/1.1/geo/id/004e1dcb60bdcfca.json" TargetMode="External" /><Relationship Id="rId487" Type="http://schemas.openxmlformats.org/officeDocument/2006/relationships/hyperlink" Target="https://api.twitter.com/1.1/geo/id/0fc293eec554c001.json" TargetMode="External" /><Relationship Id="rId488" Type="http://schemas.openxmlformats.org/officeDocument/2006/relationships/hyperlink" Target="https://api.twitter.com/1.1/geo/id/9dafd05b1158873b.json" TargetMode="External" /><Relationship Id="rId489" Type="http://schemas.openxmlformats.org/officeDocument/2006/relationships/hyperlink" Target="https://api.twitter.com/1.1/geo/id/9dafd05b1158873b.json" TargetMode="External" /><Relationship Id="rId490" Type="http://schemas.openxmlformats.org/officeDocument/2006/relationships/hyperlink" Target="https://api.twitter.com/1.1/geo/id/10c1ef383ed69000.json" TargetMode="External" /><Relationship Id="rId491" Type="http://schemas.openxmlformats.org/officeDocument/2006/relationships/hyperlink" Target="https://api.twitter.com/1.1/geo/id/10c1ef383ed69000.json" TargetMode="External" /><Relationship Id="rId492" Type="http://schemas.openxmlformats.org/officeDocument/2006/relationships/hyperlink" Target="https://api.twitter.com/1.1/geo/id/10c1ef383ed69000.json" TargetMode="External" /><Relationship Id="rId493" Type="http://schemas.openxmlformats.org/officeDocument/2006/relationships/hyperlink" Target="https://api.twitter.com/1.1/geo/id/10c1ef383ed69000.json" TargetMode="External" /><Relationship Id="rId494" Type="http://schemas.openxmlformats.org/officeDocument/2006/relationships/hyperlink" Target="https://api.twitter.com/1.1/geo/id/10c1ef383ed69000.json" TargetMode="External" /><Relationship Id="rId495" Type="http://schemas.openxmlformats.org/officeDocument/2006/relationships/hyperlink" Target="https://api.twitter.com/1.1/geo/id/10c1ef383ed69000.json" TargetMode="External" /><Relationship Id="rId496" Type="http://schemas.openxmlformats.org/officeDocument/2006/relationships/hyperlink" Target="https://api.twitter.com/1.1/geo/id/10c1ef383ed69000.json" TargetMode="External" /><Relationship Id="rId497" Type="http://schemas.openxmlformats.org/officeDocument/2006/relationships/hyperlink" Target="https://api.twitter.com/1.1/geo/id/10c1ef383ed69000.json" TargetMode="External" /><Relationship Id="rId498" Type="http://schemas.openxmlformats.org/officeDocument/2006/relationships/hyperlink" Target="https://api.twitter.com/1.1/geo/id/10c1ef383ed69000.json" TargetMode="External" /><Relationship Id="rId499" Type="http://schemas.openxmlformats.org/officeDocument/2006/relationships/hyperlink" Target="https://api.twitter.com/1.1/geo/id/07d9d2b209c83001.json" TargetMode="External" /><Relationship Id="rId500" Type="http://schemas.openxmlformats.org/officeDocument/2006/relationships/hyperlink" Target="https://api.twitter.com/1.1/geo/id/004e1dcb60bdcfca.json" TargetMode="External" /><Relationship Id="rId501" Type="http://schemas.openxmlformats.org/officeDocument/2006/relationships/hyperlink" Target="https://api.twitter.com/1.1/geo/id/004e1dcb60bdcfca.json" TargetMode="External" /><Relationship Id="rId502" Type="http://schemas.openxmlformats.org/officeDocument/2006/relationships/hyperlink" Target="https://api.twitter.com/1.1/geo/id/07d9d2b209c83001.json" TargetMode="External" /><Relationship Id="rId503" Type="http://schemas.openxmlformats.org/officeDocument/2006/relationships/hyperlink" Target="https://api.twitter.com/1.1/geo/id/10c1ef383ed69000.json" TargetMode="External" /><Relationship Id="rId504" Type="http://schemas.openxmlformats.org/officeDocument/2006/relationships/hyperlink" Target="https://api.twitter.com/1.1/geo/id/004e1dcb60bdcfca.json" TargetMode="External" /><Relationship Id="rId505" Type="http://schemas.openxmlformats.org/officeDocument/2006/relationships/hyperlink" Target="https://api.twitter.com/1.1/geo/id/004e1dcb60bdcfca.json" TargetMode="External" /><Relationship Id="rId506" Type="http://schemas.openxmlformats.org/officeDocument/2006/relationships/hyperlink" Target="https://api.twitter.com/1.1/geo/id/004e1dcb60bdcfca.json" TargetMode="External" /><Relationship Id="rId507" Type="http://schemas.openxmlformats.org/officeDocument/2006/relationships/hyperlink" Target="https://api.twitter.com/1.1/geo/id/004e1dcb60bdcfca.json" TargetMode="External" /><Relationship Id="rId508" Type="http://schemas.openxmlformats.org/officeDocument/2006/relationships/hyperlink" Target="https://api.twitter.com/1.1/geo/id/9dafd05b1158873b.json" TargetMode="External" /><Relationship Id="rId509" Type="http://schemas.openxmlformats.org/officeDocument/2006/relationships/hyperlink" Target="https://api.twitter.com/1.1/geo/id/9dafd05b1158873b.json" TargetMode="External" /><Relationship Id="rId510" Type="http://schemas.openxmlformats.org/officeDocument/2006/relationships/hyperlink" Target="https://api.twitter.com/1.1/geo/id/9dafd05b1158873b.json" TargetMode="External" /><Relationship Id="rId511" Type="http://schemas.openxmlformats.org/officeDocument/2006/relationships/hyperlink" Target="https://api.twitter.com/1.1/geo/id/9dafd05b1158873b.json" TargetMode="External" /><Relationship Id="rId512" Type="http://schemas.openxmlformats.org/officeDocument/2006/relationships/hyperlink" Target="https://api.twitter.com/1.1/geo/id/9dafd05b1158873b.json" TargetMode="External" /><Relationship Id="rId513" Type="http://schemas.openxmlformats.org/officeDocument/2006/relationships/hyperlink" Target="https://api.twitter.com/1.1/geo/id/9dafd05b1158873b.json" TargetMode="External" /><Relationship Id="rId514" Type="http://schemas.openxmlformats.org/officeDocument/2006/relationships/hyperlink" Target="https://api.twitter.com/1.1/geo/id/9dafd05b1158873b.json" TargetMode="External" /><Relationship Id="rId515" Type="http://schemas.openxmlformats.org/officeDocument/2006/relationships/comments" Target="../comments1.xml" /><Relationship Id="rId516" Type="http://schemas.openxmlformats.org/officeDocument/2006/relationships/vmlDrawing" Target="../drawings/vmlDrawing1.vml" /><Relationship Id="rId517" Type="http://schemas.openxmlformats.org/officeDocument/2006/relationships/table" Target="../tables/table1.xml" /><Relationship Id="rId5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www.slideshare.net/primath/who-is-influencing-the-gdpr-discussion-on-twitter-implications-for-public-relations" TargetMode="External" /><Relationship Id="rId2" Type="http://schemas.openxmlformats.org/officeDocument/2006/relationships/hyperlink" Target="https://nodexlgraphgallery.org/Pages/Graph.aspx?graphID=219892" TargetMode="External" /><Relationship Id="rId3" Type="http://schemas.openxmlformats.org/officeDocument/2006/relationships/hyperlink" Target="https://scholarspace.manoa.hawaii.edu/handle/10125/63716" TargetMode="External" /><Relationship Id="rId4" Type="http://schemas.openxmlformats.org/officeDocument/2006/relationships/hyperlink" Target="https://scholarspace.manoa.hawaii.edu/bitstream/10125/64002/0211.pdf" TargetMode="External" /><Relationship Id="rId5" Type="http://schemas.openxmlformats.org/officeDocument/2006/relationships/hyperlink" Target="https://www.amazon.com/Fourth-Turning-American-Prophecy-Rendezvous/dp/0767900464" TargetMode="External" /><Relationship Id="rId6" Type="http://schemas.openxmlformats.org/officeDocument/2006/relationships/hyperlink" Target="http://scholarspace.manoa.hawaii.edu/handle/10125/63936" TargetMode="External" /><Relationship Id="rId7" Type="http://schemas.openxmlformats.org/officeDocument/2006/relationships/hyperlink" Target="https://scholarspace.manoa.hawaii.edu/bitstream/10125/64411/0538.pdf" TargetMode="External" /><Relationship Id="rId8" Type="http://schemas.openxmlformats.org/officeDocument/2006/relationships/hyperlink" Target="http://nudger.de/" TargetMode="External" /><Relationship Id="rId9" Type="http://schemas.openxmlformats.org/officeDocument/2006/relationships/hyperlink" Target="http://scholarspace.manoa.hawaii.edu/handle/10125/64221" TargetMode="External" /><Relationship Id="rId10" Type="http://schemas.openxmlformats.org/officeDocument/2006/relationships/hyperlink" Target="https://socialmediaandsociety.org/2019/smsociety-2020-cfp-chicago-usa-july-22-24-diverse-voices-promises-and-perils-of-social-media-for-diversity/" TargetMode="External" /><Relationship Id="rId11" Type="http://schemas.openxmlformats.org/officeDocument/2006/relationships/hyperlink" Target="https://nodexlgraphgallery.org/Pages/Graph.aspx?graphID=219892" TargetMode="External" /><Relationship Id="rId12" Type="http://schemas.openxmlformats.org/officeDocument/2006/relationships/hyperlink" Target="https://scholarspace.manoa.hawaii.edu/handle/10125/63716" TargetMode="External" /><Relationship Id="rId13" Type="http://schemas.openxmlformats.org/officeDocument/2006/relationships/hyperlink" Target="https://www.amazon.com/Fourth-Turning-American-Prophecy-Rendezvous/dp/0767900464" TargetMode="External" /><Relationship Id="rId14" Type="http://schemas.openxmlformats.org/officeDocument/2006/relationships/hyperlink" Target="http://scholarspace.manoa.hawaii.edu/handle/10125/64443" TargetMode="External" /><Relationship Id="rId15" Type="http://schemas.openxmlformats.org/officeDocument/2006/relationships/hyperlink" Target="https://event.crowdcompass.com/hicss-53/activity/DgBe7gyRMN" TargetMode="External" /><Relationship Id="rId16" Type="http://schemas.openxmlformats.org/officeDocument/2006/relationships/hyperlink" Target="https://osf.io/ktwqd/" TargetMode="External" /><Relationship Id="rId17" Type="http://schemas.openxmlformats.org/officeDocument/2006/relationships/hyperlink" Target="https://twitter.com/hicssnews/status/1082053324235407360" TargetMode="External" /><Relationship Id="rId18" Type="http://schemas.openxmlformats.org/officeDocument/2006/relationships/hyperlink" Target="https://twitter.com/uawaltoncollege/status/1214657950628737025" TargetMode="External" /><Relationship Id="rId19" Type="http://schemas.openxmlformats.org/officeDocument/2006/relationships/hyperlink" Target="https://twitter.com/colraftery/status/1214636456288763904" TargetMode="External" /><Relationship Id="rId20" Type="http://schemas.openxmlformats.org/officeDocument/2006/relationships/hyperlink" Target="https://www.researchgate.net/publication/335867834_Bridges_Between_Islands_Cross-Chain_Technology_for_Distributed_Ledger_Technology" TargetMode="External" /><Relationship Id="rId21" Type="http://schemas.openxmlformats.org/officeDocument/2006/relationships/hyperlink" Target="https://www.researchgate.net/publication/335867307_Do_Not_Be_Fooled_Toward_a_Holistic_Comparison_of_Distributed_Ledger_Technology_Designs" TargetMode="External" /><Relationship Id="rId22" Type="http://schemas.openxmlformats.org/officeDocument/2006/relationships/hyperlink" Target="https://floriandierickx.github.io/agenda/" TargetMode="External" /><Relationship Id="rId23" Type="http://schemas.openxmlformats.org/officeDocument/2006/relationships/hyperlink" Target="https://hicss.hawaii.edu/" TargetMode="External" /><Relationship Id="rId24" Type="http://schemas.openxmlformats.org/officeDocument/2006/relationships/hyperlink" Target="http://scholarspace.manoa.hawaii.edu/handle/10125/63936" TargetMode="External" /><Relationship Id="rId25" Type="http://schemas.openxmlformats.org/officeDocument/2006/relationships/hyperlink" Target="http://nudger.de/" TargetMode="External" /><Relationship Id="rId26" Type="http://schemas.openxmlformats.org/officeDocument/2006/relationships/hyperlink" Target="http://scholarspace.manoa.hawaii.edu/handle/10125/64221" TargetMode="External" /><Relationship Id="rId27" Type="http://schemas.openxmlformats.org/officeDocument/2006/relationships/hyperlink" Target="https://www.slideshare.net/primath/who-is-influencing-the-gdpr-discussion-on-twitter-implications-for-public-relations" TargetMode="External" /><Relationship Id="rId28" Type="http://schemas.openxmlformats.org/officeDocument/2006/relationships/hyperlink" Target="https://socialmediaandsociety.org/2019/smsociety-2020-cfp-chicago-usa-july-22-24-diverse-voices-promises-and-perils-of-social-media-for-diversity/" TargetMode="External" /><Relationship Id="rId29" Type="http://schemas.openxmlformats.org/officeDocument/2006/relationships/hyperlink" Target="https://scholarspace.manoa.hawaii.edu/handle/10125/64061" TargetMode="Externa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YJ8KUGgfx" TargetMode="External" /><Relationship Id="rId2" Type="http://schemas.openxmlformats.org/officeDocument/2006/relationships/hyperlink" Target="https://t.co/WZ77Lq26id" TargetMode="External" /><Relationship Id="rId3" Type="http://schemas.openxmlformats.org/officeDocument/2006/relationships/hyperlink" Target="https://t.co/BnxU5BoiFs" TargetMode="External" /><Relationship Id="rId4" Type="http://schemas.openxmlformats.org/officeDocument/2006/relationships/hyperlink" Target="https://t.co/CUft4aoQax" TargetMode="External" /><Relationship Id="rId5" Type="http://schemas.openxmlformats.org/officeDocument/2006/relationships/hyperlink" Target="https://t.co/oCl5Jp3ipB" TargetMode="External" /><Relationship Id="rId6" Type="http://schemas.openxmlformats.org/officeDocument/2006/relationships/hyperlink" Target="http://t.co/AMnbjxj92m" TargetMode="External" /><Relationship Id="rId7" Type="http://schemas.openxmlformats.org/officeDocument/2006/relationships/hyperlink" Target="https://t.co/QySTldc3HS" TargetMode="External" /><Relationship Id="rId8" Type="http://schemas.openxmlformats.org/officeDocument/2006/relationships/hyperlink" Target="https://t.co/mpgN5hksLB" TargetMode="External" /><Relationship Id="rId9" Type="http://schemas.openxmlformats.org/officeDocument/2006/relationships/hyperlink" Target="https://t.co/pvU0zkdQ7j" TargetMode="External" /><Relationship Id="rId10" Type="http://schemas.openxmlformats.org/officeDocument/2006/relationships/hyperlink" Target="https://t.co/PyvmRxOckt" TargetMode="External" /><Relationship Id="rId11" Type="http://schemas.openxmlformats.org/officeDocument/2006/relationships/hyperlink" Target="https://t.co/IVcviL99sn" TargetMode="External" /><Relationship Id="rId12" Type="http://schemas.openxmlformats.org/officeDocument/2006/relationships/hyperlink" Target="https://t.co/GFpLY6VpBo" TargetMode="External" /><Relationship Id="rId13" Type="http://schemas.openxmlformats.org/officeDocument/2006/relationships/hyperlink" Target="https://t.co/RT1EmL5Kg5" TargetMode="External" /><Relationship Id="rId14" Type="http://schemas.openxmlformats.org/officeDocument/2006/relationships/hyperlink" Target="https://t.co/6eaxalg1FG" TargetMode="External" /><Relationship Id="rId15" Type="http://schemas.openxmlformats.org/officeDocument/2006/relationships/hyperlink" Target="https://t.co/iAkuRlxh73" TargetMode="External" /><Relationship Id="rId16" Type="http://schemas.openxmlformats.org/officeDocument/2006/relationships/hyperlink" Target="https://t.co/h8cxdPEZfu" TargetMode="External" /><Relationship Id="rId17" Type="http://schemas.openxmlformats.org/officeDocument/2006/relationships/hyperlink" Target="http://t.co/9mPzRcCfu1" TargetMode="External" /><Relationship Id="rId18" Type="http://schemas.openxmlformats.org/officeDocument/2006/relationships/hyperlink" Target="https://t.co/FoLx8K2rs7" TargetMode="External" /><Relationship Id="rId19" Type="http://schemas.openxmlformats.org/officeDocument/2006/relationships/hyperlink" Target="https://t.co/pAPAgTco25" TargetMode="External" /><Relationship Id="rId20" Type="http://schemas.openxmlformats.org/officeDocument/2006/relationships/hyperlink" Target="https://t.co/ActtP3xtcm" TargetMode="External" /><Relationship Id="rId21" Type="http://schemas.openxmlformats.org/officeDocument/2006/relationships/hyperlink" Target="https://t.co/MZk9OSzTtC" TargetMode="External" /><Relationship Id="rId22" Type="http://schemas.openxmlformats.org/officeDocument/2006/relationships/hyperlink" Target="https://t.co/qSLcCTjaON" TargetMode="External" /><Relationship Id="rId23" Type="http://schemas.openxmlformats.org/officeDocument/2006/relationships/hyperlink" Target="https://t.co/rhH9j4IEez" TargetMode="External" /><Relationship Id="rId24" Type="http://schemas.openxmlformats.org/officeDocument/2006/relationships/hyperlink" Target="https://t.co/FKKr76FLpx" TargetMode="External" /><Relationship Id="rId25" Type="http://schemas.openxmlformats.org/officeDocument/2006/relationships/hyperlink" Target="https://t.co/nx1Zdlwgxs" TargetMode="External" /><Relationship Id="rId26" Type="http://schemas.openxmlformats.org/officeDocument/2006/relationships/hyperlink" Target="https://t.co/BTqq2d591F" TargetMode="External" /><Relationship Id="rId27" Type="http://schemas.openxmlformats.org/officeDocument/2006/relationships/hyperlink" Target="https://t.co/4ZyG9FgkYe" TargetMode="External" /><Relationship Id="rId28" Type="http://schemas.openxmlformats.org/officeDocument/2006/relationships/hyperlink" Target="https://t.co/wLe45lzdXw" TargetMode="External" /><Relationship Id="rId29" Type="http://schemas.openxmlformats.org/officeDocument/2006/relationships/hyperlink" Target="https://t.co/KzdSA5f4Q2" TargetMode="External" /><Relationship Id="rId30" Type="http://schemas.openxmlformats.org/officeDocument/2006/relationships/hyperlink" Target="https://t.co/nm4qBnQZ3R" TargetMode="External" /><Relationship Id="rId31" Type="http://schemas.openxmlformats.org/officeDocument/2006/relationships/hyperlink" Target="https://t.co/y1DIcBA8hp" TargetMode="External" /><Relationship Id="rId32" Type="http://schemas.openxmlformats.org/officeDocument/2006/relationships/hyperlink" Target="https://t.co/lsZixlcHa0" TargetMode="External" /><Relationship Id="rId33" Type="http://schemas.openxmlformats.org/officeDocument/2006/relationships/hyperlink" Target="https://t.co/86mWtiS3k3" TargetMode="External" /><Relationship Id="rId34" Type="http://schemas.openxmlformats.org/officeDocument/2006/relationships/hyperlink" Target="https://t.co/3O804q1ABa" TargetMode="External" /><Relationship Id="rId35" Type="http://schemas.openxmlformats.org/officeDocument/2006/relationships/hyperlink" Target="https://t.co/llLibcF3hE" TargetMode="External" /><Relationship Id="rId36" Type="http://schemas.openxmlformats.org/officeDocument/2006/relationships/hyperlink" Target="https://t.co/wapGiPDZoO" TargetMode="External" /><Relationship Id="rId37" Type="http://schemas.openxmlformats.org/officeDocument/2006/relationships/hyperlink" Target="https://t.co/jKLQHulBni" TargetMode="External" /><Relationship Id="rId38" Type="http://schemas.openxmlformats.org/officeDocument/2006/relationships/hyperlink" Target="https://t.co/Jqgrs7qUSv" TargetMode="External" /><Relationship Id="rId39" Type="http://schemas.openxmlformats.org/officeDocument/2006/relationships/hyperlink" Target="https://t.co/86XYjb8aKn" TargetMode="External" /><Relationship Id="rId40" Type="http://schemas.openxmlformats.org/officeDocument/2006/relationships/hyperlink" Target="https://t.co/MzGkkYYkZ6" TargetMode="External" /><Relationship Id="rId41" Type="http://schemas.openxmlformats.org/officeDocument/2006/relationships/hyperlink" Target="http://t.co/TTb6ceEuo7" TargetMode="External" /><Relationship Id="rId42" Type="http://schemas.openxmlformats.org/officeDocument/2006/relationships/hyperlink" Target="https://t.co/orUUGUzky5" TargetMode="External" /><Relationship Id="rId43" Type="http://schemas.openxmlformats.org/officeDocument/2006/relationships/hyperlink" Target="https://t.co/trQDAXEJRw" TargetMode="External" /><Relationship Id="rId44" Type="http://schemas.openxmlformats.org/officeDocument/2006/relationships/hyperlink" Target="http://t.co/nQXp5jRCuL" TargetMode="External" /><Relationship Id="rId45" Type="http://schemas.openxmlformats.org/officeDocument/2006/relationships/hyperlink" Target="https://t.co/KRtn5UG2LS" TargetMode="External" /><Relationship Id="rId46" Type="http://schemas.openxmlformats.org/officeDocument/2006/relationships/hyperlink" Target="http://t.co/DUd7WcaiWj" TargetMode="External" /><Relationship Id="rId47" Type="http://schemas.openxmlformats.org/officeDocument/2006/relationships/hyperlink" Target="https://t.co/6xPTp6vELa" TargetMode="External" /><Relationship Id="rId48" Type="http://schemas.openxmlformats.org/officeDocument/2006/relationships/hyperlink" Target="https://t.co/Eh2TEAZzvN" TargetMode="External" /><Relationship Id="rId49" Type="http://schemas.openxmlformats.org/officeDocument/2006/relationships/hyperlink" Target="https://t.co/RG5ukrJy9H" TargetMode="External" /><Relationship Id="rId50" Type="http://schemas.openxmlformats.org/officeDocument/2006/relationships/hyperlink" Target="http://t.co/IwJCXmPBbz" TargetMode="External" /><Relationship Id="rId51" Type="http://schemas.openxmlformats.org/officeDocument/2006/relationships/hyperlink" Target="https://t.co/eopqt6v0zu" TargetMode="External" /><Relationship Id="rId52" Type="http://schemas.openxmlformats.org/officeDocument/2006/relationships/hyperlink" Target="https://t.co/i17dTcTdXm" TargetMode="External" /><Relationship Id="rId53" Type="http://schemas.openxmlformats.org/officeDocument/2006/relationships/hyperlink" Target="https://t.co/2gXvh5NQ2T" TargetMode="External" /><Relationship Id="rId54" Type="http://schemas.openxmlformats.org/officeDocument/2006/relationships/hyperlink" Target="https://t.co/Wm3FuxnpTG" TargetMode="External" /><Relationship Id="rId55" Type="http://schemas.openxmlformats.org/officeDocument/2006/relationships/hyperlink" Target="http://t.co/5cg8jV9lJ1" TargetMode="External" /><Relationship Id="rId56" Type="http://schemas.openxmlformats.org/officeDocument/2006/relationships/hyperlink" Target="https://t.co/9YXSG6O3up" TargetMode="External" /><Relationship Id="rId57" Type="http://schemas.openxmlformats.org/officeDocument/2006/relationships/hyperlink" Target="https://t.co/jfpxQx7o3r" TargetMode="External" /><Relationship Id="rId58" Type="http://schemas.openxmlformats.org/officeDocument/2006/relationships/hyperlink" Target="https://t.co/Jv6CmAc8dA" TargetMode="External" /><Relationship Id="rId59" Type="http://schemas.openxmlformats.org/officeDocument/2006/relationships/hyperlink" Target="https://t.co/x43CbKsmx1" TargetMode="External" /><Relationship Id="rId60" Type="http://schemas.openxmlformats.org/officeDocument/2006/relationships/hyperlink" Target="https://t.co/e4xzs4yMrG" TargetMode="External" /><Relationship Id="rId61" Type="http://schemas.openxmlformats.org/officeDocument/2006/relationships/hyperlink" Target="https://t.co/6x2pD3vZYE" TargetMode="External" /><Relationship Id="rId62" Type="http://schemas.openxmlformats.org/officeDocument/2006/relationships/hyperlink" Target="https://t.co/rZcOC701lw" TargetMode="External" /><Relationship Id="rId63" Type="http://schemas.openxmlformats.org/officeDocument/2006/relationships/hyperlink" Target="https://t.co/BkDMaJEdtG" TargetMode="External" /><Relationship Id="rId64" Type="http://schemas.openxmlformats.org/officeDocument/2006/relationships/hyperlink" Target="https://pbs.twimg.com/profile_banners/194203770/1538232471" TargetMode="External" /><Relationship Id="rId65" Type="http://schemas.openxmlformats.org/officeDocument/2006/relationships/hyperlink" Target="https://pbs.twimg.com/profile_banners/2549851766/1565263008" TargetMode="External" /><Relationship Id="rId66" Type="http://schemas.openxmlformats.org/officeDocument/2006/relationships/hyperlink" Target="https://pbs.twimg.com/profile_banners/230692748/1551436333" TargetMode="External" /><Relationship Id="rId67" Type="http://schemas.openxmlformats.org/officeDocument/2006/relationships/hyperlink" Target="https://pbs.twimg.com/profile_banners/2451798438/1546814654" TargetMode="External" /><Relationship Id="rId68" Type="http://schemas.openxmlformats.org/officeDocument/2006/relationships/hyperlink" Target="https://pbs.twimg.com/profile_banners/1026704601636954112/1573851815" TargetMode="External" /><Relationship Id="rId69" Type="http://schemas.openxmlformats.org/officeDocument/2006/relationships/hyperlink" Target="https://pbs.twimg.com/profile_banners/14094651/1572693988" TargetMode="External" /><Relationship Id="rId70" Type="http://schemas.openxmlformats.org/officeDocument/2006/relationships/hyperlink" Target="https://pbs.twimg.com/profile_banners/35587270/1452224936" TargetMode="External" /><Relationship Id="rId71" Type="http://schemas.openxmlformats.org/officeDocument/2006/relationships/hyperlink" Target="https://pbs.twimg.com/profile_banners/1725774294/1491515698" TargetMode="External" /><Relationship Id="rId72" Type="http://schemas.openxmlformats.org/officeDocument/2006/relationships/hyperlink" Target="https://pbs.twimg.com/profile_banners/15391076/1505012262" TargetMode="External" /><Relationship Id="rId73" Type="http://schemas.openxmlformats.org/officeDocument/2006/relationships/hyperlink" Target="https://pbs.twimg.com/profile_banners/215696372/1455981360" TargetMode="External" /><Relationship Id="rId74" Type="http://schemas.openxmlformats.org/officeDocument/2006/relationships/hyperlink" Target="https://pbs.twimg.com/profile_banners/24735785/1576791218" TargetMode="External" /><Relationship Id="rId75" Type="http://schemas.openxmlformats.org/officeDocument/2006/relationships/hyperlink" Target="https://pbs.twimg.com/profile_banners/326687296/1576768500" TargetMode="External" /><Relationship Id="rId76" Type="http://schemas.openxmlformats.org/officeDocument/2006/relationships/hyperlink" Target="https://pbs.twimg.com/profile_banners/14271231/1539979271" TargetMode="External" /><Relationship Id="rId77" Type="http://schemas.openxmlformats.org/officeDocument/2006/relationships/hyperlink" Target="https://pbs.twimg.com/profile_banners/288533666/1577502147" TargetMode="External" /><Relationship Id="rId78" Type="http://schemas.openxmlformats.org/officeDocument/2006/relationships/hyperlink" Target="https://pbs.twimg.com/profile_banners/4165508771/1470492319" TargetMode="External" /><Relationship Id="rId79" Type="http://schemas.openxmlformats.org/officeDocument/2006/relationships/hyperlink" Target="https://pbs.twimg.com/profile_banners/1107615448105975808/1552913298" TargetMode="External" /><Relationship Id="rId80" Type="http://schemas.openxmlformats.org/officeDocument/2006/relationships/hyperlink" Target="https://pbs.twimg.com/profile_banners/637171450/1566591859" TargetMode="External" /><Relationship Id="rId81" Type="http://schemas.openxmlformats.org/officeDocument/2006/relationships/hyperlink" Target="https://pbs.twimg.com/profile_banners/144946332/1561150697" TargetMode="External" /><Relationship Id="rId82" Type="http://schemas.openxmlformats.org/officeDocument/2006/relationships/hyperlink" Target="https://pbs.twimg.com/profile_banners/397689316/1412125381" TargetMode="External" /><Relationship Id="rId83" Type="http://schemas.openxmlformats.org/officeDocument/2006/relationships/hyperlink" Target="https://pbs.twimg.com/profile_banners/1001388471125270528/1551990024" TargetMode="External" /><Relationship Id="rId84" Type="http://schemas.openxmlformats.org/officeDocument/2006/relationships/hyperlink" Target="https://pbs.twimg.com/profile_banners/19333192/1419347752" TargetMode="External" /><Relationship Id="rId85" Type="http://schemas.openxmlformats.org/officeDocument/2006/relationships/hyperlink" Target="https://pbs.twimg.com/profile_banners/46195562/1574355997" TargetMode="External" /><Relationship Id="rId86" Type="http://schemas.openxmlformats.org/officeDocument/2006/relationships/hyperlink" Target="https://pbs.twimg.com/profile_banners/3300566595/1521334577" TargetMode="External" /><Relationship Id="rId87" Type="http://schemas.openxmlformats.org/officeDocument/2006/relationships/hyperlink" Target="https://pbs.twimg.com/profile_banners/14862639/1441903397" TargetMode="External" /><Relationship Id="rId88" Type="http://schemas.openxmlformats.org/officeDocument/2006/relationships/hyperlink" Target="https://pbs.twimg.com/profile_banners/10800492/1358957172" TargetMode="External" /><Relationship Id="rId89" Type="http://schemas.openxmlformats.org/officeDocument/2006/relationships/hyperlink" Target="https://pbs.twimg.com/profile_banners/133400025/1571858440" TargetMode="External" /><Relationship Id="rId90" Type="http://schemas.openxmlformats.org/officeDocument/2006/relationships/hyperlink" Target="https://pbs.twimg.com/profile_banners/2176358690/1555151295" TargetMode="External" /><Relationship Id="rId91" Type="http://schemas.openxmlformats.org/officeDocument/2006/relationships/hyperlink" Target="https://pbs.twimg.com/profile_banners/2708244178/1425046173" TargetMode="External" /><Relationship Id="rId92" Type="http://schemas.openxmlformats.org/officeDocument/2006/relationships/hyperlink" Target="https://pbs.twimg.com/profile_banners/151934168/1391403981" TargetMode="External" /><Relationship Id="rId93" Type="http://schemas.openxmlformats.org/officeDocument/2006/relationships/hyperlink" Target="https://pbs.twimg.com/profile_banners/2577403879/1556810267" TargetMode="External" /><Relationship Id="rId94" Type="http://schemas.openxmlformats.org/officeDocument/2006/relationships/hyperlink" Target="https://pbs.twimg.com/profile_banners/798537657194311680/1479222106" TargetMode="External" /><Relationship Id="rId95" Type="http://schemas.openxmlformats.org/officeDocument/2006/relationships/hyperlink" Target="https://pbs.twimg.com/profile_banners/18994444/1568290218" TargetMode="External" /><Relationship Id="rId96" Type="http://schemas.openxmlformats.org/officeDocument/2006/relationships/hyperlink" Target="https://pbs.twimg.com/profile_banners/982789937442385920/1523151347" TargetMode="External" /><Relationship Id="rId97" Type="http://schemas.openxmlformats.org/officeDocument/2006/relationships/hyperlink" Target="https://pbs.twimg.com/profile_banners/818483631295463427/1548090627" TargetMode="External" /><Relationship Id="rId98" Type="http://schemas.openxmlformats.org/officeDocument/2006/relationships/hyperlink" Target="https://pbs.twimg.com/profile_banners/19618669/1481550205" TargetMode="External" /><Relationship Id="rId99" Type="http://schemas.openxmlformats.org/officeDocument/2006/relationships/hyperlink" Target="https://pbs.twimg.com/profile_banners/1040351960757686274/1536926943" TargetMode="External" /><Relationship Id="rId100" Type="http://schemas.openxmlformats.org/officeDocument/2006/relationships/hyperlink" Target="https://pbs.twimg.com/profile_banners/19705196/1545313043" TargetMode="External" /><Relationship Id="rId101" Type="http://schemas.openxmlformats.org/officeDocument/2006/relationships/hyperlink" Target="https://pbs.twimg.com/profile_banners/3087392925/1426098592" TargetMode="External" /><Relationship Id="rId102" Type="http://schemas.openxmlformats.org/officeDocument/2006/relationships/hyperlink" Target="https://pbs.twimg.com/profile_banners/704601103707435008/1537178476" TargetMode="External" /><Relationship Id="rId103" Type="http://schemas.openxmlformats.org/officeDocument/2006/relationships/hyperlink" Target="https://pbs.twimg.com/profile_banners/141440459/1507670595" TargetMode="External" /><Relationship Id="rId104" Type="http://schemas.openxmlformats.org/officeDocument/2006/relationships/hyperlink" Target="https://pbs.twimg.com/profile_banners/19895837/1523990820" TargetMode="External" /><Relationship Id="rId105" Type="http://schemas.openxmlformats.org/officeDocument/2006/relationships/hyperlink" Target="https://pbs.twimg.com/profile_banners/874266987433779200/1498998183" TargetMode="External" /><Relationship Id="rId106" Type="http://schemas.openxmlformats.org/officeDocument/2006/relationships/hyperlink" Target="https://pbs.twimg.com/profile_banners/384650167/1429281851" TargetMode="External" /><Relationship Id="rId107" Type="http://schemas.openxmlformats.org/officeDocument/2006/relationships/hyperlink" Target="https://pbs.twimg.com/profile_banners/80750540/1515773670" TargetMode="External" /><Relationship Id="rId108" Type="http://schemas.openxmlformats.org/officeDocument/2006/relationships/hyperlink" Target="https://pbs.twimg.com/profile_banners/194159907/1499893399" TargetMode="External" /><Relationship Id="rId109" Type="http://schemas.openxmlformats.org/officeDocument/2006/relationships/hyperlink" Target="https://pbs.twimg.com/profile_banners/391300597/1432458906" TargetMode="External" /><Relationship Id="rId110" Type="http://schemas.openxmlformats.org/officeDocument/2006/relationships/hyperlink" Target="https://pbs.twimg.com/profile_banners/309977000/1566320206" TargetMode="External" /><Relationship Id="rId111" Type="http://schemas.openxmlformats.org/officeDocument/2006/relationships/hyperlink" Target="https://pbs.twimg.com/profile_banners/3237809943/1570588338" TargetMode="External" /><Relationship Id="rId112" Type="http://schemas.openxmlformats.org/officeDocument/2006/relationships/hyperlink" Target="https://pbs.twimg.com/profile_banners/3293444501/1553728106" TargetMode="External" /><Relationship Id="rId113" Type="http://schemas.openxmlformats.org/officeDocument/2006/relationships/hyperlink" Target="https://pbs.twimg.com/profile_banners/1158504193780592641/1575307336" TargetMode="External" /><Relationship Id="rId114" Type="http://schemas.openxmlformats.org/officeDocument/2006/relationships/hyperlink" Target="https://pbs.twimg.com/profile_banners/2325247278/1547254695" TargetMode="External" /><Relationship Id="rId115" Type="http://schemas.openxmlformats.org/officeDocument/2006/relationships/hyperlink" Target="https://pbs.twimg.com/profile_banners/2994251242/1526917543" TargetMode="External" /><Relationship Id="rId116" Type="http://schemas.openxmlformats.org/officeDocument/2006/relationships/hyperlink" Target="https://pbs.twimg.com/profile_banners/768652368565067776/1489011916" TargetMode="External" /><Relationship Id="rId117" Type="http://schemas.openxmlformats.org/officeDocument/2006/relationships/hyperlink" Target="https://pbs.twimg.com/profile_banners/1138538046/1570219412" TargetMode="External" /><Relationship Id="rId118" Type="http://schemas.openxmlformats.org/officeDocument/2006/relationships/hyperlink" Target="https://pbs.twimg.com/profile_banners/424910183/1551143386" TargetMode="External" /><Relationship Id="rId119" Type="http://schemas.openxmlformats.org/officeDocument/2006/relationships/hyperlink" Target="https://pbs.twimg.com/profile_banners/76117579/1578278447" TargetMode="External" /><Relationship Id="rId120" Type="http://schemas.openxmlformats.org/officeDocument/2006/relationships/hyperlink" Target="https://pbs.twimg.com/profile_banners/389847354/1553516572" TargetMode="External" /><Relationship Id="rId121" Type="http://schemas.openxmlformats.org/officeDocument/2006/relationships/hyperlink" Target="https://pbs.twimg.com/profile_banners/22836711/1522766746" TargetMode="External" /><Relationship Id="rId122" Type="http://schemas.openxmlformats.org/officeDocument/2006/relationships/hyperlink" Target="https://pbs.twimg.com/profile_banners/1091086169864105984/1563407835" TargetMode="External" /><Relationship Id="rId123" Type="http://schemas.openxmlformats.org/officeDocument/2006/relationships/hyperlink" Target="https://pbs.twimg.com/profile_banners/27100297/1510169516" TargetMode="External" /><Relationship Id="rId124" Type="http://schemas.openxmlformats.org/officeDocument/2006/relationships/hyperlink" Target="https://pbs.twimg.com/profile_banners/1086841620727808000/1547958502" TargetMode="External" /><Relationship Id="rId125" Type="http://schemas.openxmlformats.org/officeDocument/2006/relationships/hyperlink" Target="https://pbs.twimg.com/profile_banners/496249254/1559846619" TargetMode="External" /><Relationship Id="rId126" Type="http://schemas.openxmlformats.org/officeDocument/2006/relationships/hyperlink" Target="https://pbs.twimg.com/profile_banners/23635476/1578420715" TargetMode="External" /><Relationship Id="rId127" Type="http://schemas.openxmlformats.org/officeDocument/2006/relationships/hyperlink" Target="https://pbs.twimg.com/profile_banners/574444657/1539778221" TargetMode="External" /><Relationship Id="rId128" Type="http://schemas.openxmlformats.org/officeDocument/2006/relationships/hyperlink" Target="https://pbs.twimg.com/profile_banners/1129558318920421376/1565805904" TargetMode="External" /><Relationship Id="rId129" Type="http://schemas.openxmlformats.org/officeDocument/2006/relationships/hyperlink" Target="https://pbs.twimg.com/profile_banners/97459121/1573479543" TargetMode="External" /><Relationship Id="rId130" Type="http://schemas.openxmlformats.org/officeDocument/2006/relationships/hyperlink" Target="https://pbs.twimg.com/profile_banners/2974972263/1554396662" TargetMode="External" /><Relationship Id="rId131" Type="http://schemas.openxmlformats.org/officeDocument/2006/relationships/hyperlink" Target="https://pbs.twimg.com/profile_banners/819123933999988736/1540975272" TargetMode="External" /><Relationship Id="rId132" Type="http://schemas.openxmlformats.org/officeDocument/2006/relationships/hyperlink" Target="https://pbs.twimg.com/profile_banners/109299182/1348185065" TargetMode="External" /><Relationship Id="rId133" Type="http://schemas.openxmlformats.org/officeDocument/2006/relationships/hyperlink" Target="https://pbs.twimg.com/profile_banners/259341946/1566844214" TargetMode="External" /><Relationship Id="rId134" Type="http://schemas.openxmlformats.org/officeDocument/2006/relationships/hyperlink" Target="https://pbs.twimg.com/profile_banners/436161343/1570232054" TargetMode="External" /><Relationship Id="rId135" Type="http://schemas.openxmlformats.org/officeDocument/2006/relationships/hyperlink" Target="https://pbs.twimg.com/profile_banners/21740184/1539537932" TargetMode="External" /><Relationship Id="rId136" Type="http://schemas.openxmlformats.org/officeDocument/2006/relationships/hyperlink" Target="https://pbs.twimg.com/profile_banners/1926151820/1510300464" TargetMode="External" /><Relationship Id="rId137" Type="http://schemas.openxmlformats.org/officeDocument/2006/relationships/hyperlink" Target="https://pbs.twimg.com/profile_banners/103093241/1495819846"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7/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3/bg.gif" TargetMode="External" /><Relationship Id="rId148" Type="http://schemas.openxmlformats.org/officeDocument/2006/relationships/hyperlink" Target="http://abs.twimg.com/images/themes/theme4/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7/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9/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5/bg.png" TargetMode="External" /><Relationship Id="rId166" Type="http://schemas.openxmlformats.org/officeDocument/2006/relationships/hyperlink" Target="http://abs.twimg.com/images/themes/theme19/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0/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9/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2/bg.gif" TargetMode="External" /><Relationship Id="rId182" Type="http://schemas.openxmlformats.org/officeDocument/2006/relationships/hyperlink" Target="http://abs.twimg.com/images/themes/theme15/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5/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8/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6/bg.gif" TargetMode="External" /><Relationship Id="rId202" Type="http://schemas.openxmlformats.org/officeDocument/2006/relationships/hyperlink" Target="http://abs.twimg.com/images/themes/theme14/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3/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9/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pbs.twimg.com/profile_images/765687785219039233/w5bRXIYM_normal.jpg" TargetMode="External" /><Relationship Id="rId218" Type="http://schemas.openxmlformats.org/officeDocument/2006/relationships/hyperlink" Target="http://pbs.twimg.com/profile_images/1074878911962443776/GzUtUN0a_normal.jpg" TargetMode="External" /><Relationship Id="rId219" Type="http://schemas.openxmlformats.org/officeDocument/2006/relationships/hyperlink" Target="http://pbs.twimg.com/profile_images/574506320809758721/5bveQsmX_normal.jpeg" TargetMode="External" /><Relationship Id="rId220" Type="http://schemas.openxmlformats.org/officeDocument/2006/relationships/hyperlink" Target="http://pbs.twimg.com/profile_images/1178680146158600192/TkO4FunX_normal.jpg" TargetMode="External" /><Relationship Id="rId221" Type="http://schemas.openxmlformats.org/officeDocument/2006/relationships/hyperlink" Target="http://pbs.twimg.com/profile_images/1082047362359390208/ZGVyKCDw_normal.jpg" TargetMode="External" /><Relationship Id="rId222" Type="http://schemas.openxmlformats.org/officeDocument/2006/relationships/hyperlink" Target="http://pbs.twimg.com/profile_images/1175148882730242048/m-j4IJ7K_normal.jpg" TargetMode="External" /><Relationship Id="rId223" Type="http://schemas.openxmlformats.org/officeDocument/2006/relationships/hyperlink" Target="http://pbs.twimg.com/profile_images/82594810/Russell_Martha_hea_3959174_normal.jpg" TargetMode="External" /><Relationship Id="rId224" Type="http://schemas.openxmlformats.org/officeDocument/2006/relationships/hyperlink" Target="http://pbs.twimg.com/profile_images/932214325909053440/xREfIOx-_normal.jpg" TargetMode="External" /><Relationship Id="rId225" Type="http://schemas.openxmlformats.org/officeDocument/2006/relationships/hyperlink" Target="http://pbs.twimg.com/profile_images/1190727216885358597/OoGENW9l_normal.jpg" TargetMode="External" /><Relationship Id="rId226" Type="http://schemas.openxmlformats.org/officeDocument/2006/relationships/hyperlink" Target="http://pbs.twimg.com/profile_images/916261936362385410/uJLiW8BO_normal.jpg" TargetMode="External" /><Relationship Id="rId227" Type="http://schemas.openxmlformats.org/officeDocument/2006/relationships/hyperlink" Target="http://pbs.twimg.com/profile_images/1158522354659729408/HtokZb6n_normal.jpg" TargetMode="External" /><Relationship Id="rId228" Type="http://schemas.openxmlformats.org/officeDocument/2006/relationships/hyperlink" Target="http://pbs.twimg.com/profile_images/56527178/Derrick_Cogburn_2007_normal.jpg" TargetMode="External" /><Relationship Id="rId229" Type="http://schemas.openxmlformats.org/officeDocument/2006/relationships/hyperlink" Target="http://pbs.twimg.com/profile_images/1192767577631666178/V2PJVxaM_normal.jpg" TargetMode="External" /><Relationship Id="rId230" Type="http://schemas.openxmlformats.org/officeDocument/2006/relationships/hyperlink" Target="http://pbs.twimg.com/profile_images/1167215079676403713/eMfIwS_M_normal.jpg" TargetMode="External" /><Relationship Id="rId231" Type="http://schemas.openxmlformats.org/officeDocument/2006/relationships/hyperlink" Target="http://pbs.twimg.com/profile_images/1167215432782229505/qZJgAAmM_normal.jpg" TargetMode="External" /><Relationship Id="rId232" Type="http://schemas.openxmlformats.org/officeDocument/2006/relationships/hyperlink" Target="http://abs.twimg.com/sticky/default_profile_images/default_profile_normal.png" TargetMode="External" /><Relationship Id="rId233" Type="http://schemas.openxmlformats.org/officeDocument/2006/relationships/hyperlink" Target="http://pbs.twimg.com/profile_images/797612733558571009/GzvqH5-4_normal.jpg" TargetMode="External" /><Relationship Id="rId234" Type="http://schemas.openxmlformats.org/officeDocument/2006/relationships/hyperlink" Target="http://pbs.twimg.com/profile_images/555782093515399168/yAmKW6S9_normal.jpeg" TargetMode="External" /><Relationship Id="rId235" Type="http://schemas.openxmlformats.org/officeDocument/2006/relationships/hyperlink" Target="http://pbs.twimg.com/profile_images/664510988864081920/lVDZFMGV_normal.png" TargetMode="External" /><Relationship Id="rId236" Type="http://schemas.openxmlformats.org/officeDocument/2006/relationships/hyperlink" Target="http://pbs.twimg.com/profile_images/809221417334165504/rwI0d5WC_normal.jpg" TargetMode="External" /><Relationship Id="rId237" Type="http://schemas.openxmlformats.org/officeDocument/2006/relationships/hyperlink" Target="http://pbs.twimg.com/profile_images/1035128216745385984/MhEa3cyL_normal.jpg" TargetMode="External" /><Relationship Id="rId238" Type="http://schemas.openxmlformats.org/officeDocument/2006/relationships/hyperlink" Target="http://pbs.twimg.com/profile_images/1107623987037773825/2-pen8vS_normal.png" TargetMode="External" /><Relationship Id="rId239" Type="http://schemas.openxmlformats.org/officeDocument/2006/relationships/hyperlink" Target="http://pbs.twimg.com/profile_images/887792347974692865/aM7LI7rD_normal.jpg" TargetMode="External" /><Relationship Id="rId240" Type="http://schemas.openxmlformats.org/officeDocument/2006/relationships/hyperlink" Target="http://pbs.twimg.com/profile_images/1142174538924355584/SzHA6B-Y_normal.jpg" TargetMode="External" /><Relationship Id="rId241" Type="http://schemas.openxmlformats.org/officeDocument/2006/relationships/hyperlink" Target="http://pbs.twimg.com/profile_images/956424432553046016/eHxjBbEw_normal.jpg" TargetMode="External" /><Relationship Id="rId242" Type="http://schemas.openxmlformats.org/officeDocument/2006/relationships/hyperlink" Target="http://pbs.twimg.com/profile_images/1001388728445792257/EweEizpG_normal.jpg" TargetMode="External" /><Relationship Id="rId243" Type="http://schemas.openxmlformats.org/officeDocument/2006/relationships/hyperlink" Target="http://pbs.twimg.com/profile_images/378800000771728036/cc4ac05d32820813931b0497292c16e9_normal.jpeg" TargetMode="External" /><Relationship Id="rId244" Type="http://schemas.openxmlformats.org/officeDocument/2006/relationships/hyperlink" Target="http://pbs.twimg.com/profile_images/1197551918303739904/4m2D8gQz_normal.png" TargetMode="External" /><Relationship Id="rId245" Type="http://schemas.openxmlformats.org/officeDocument/2006/relationships/hyperlink" Target="http://pbs.twimg.com/profile_images/922607809174241280/ZgS3Yso__normal.jpg" TargetMode="External" /><Relationship Id="rId246" Type="http://schemas.openxmlformats.org/officeDocument/2006/relationships/hyperlink" Target="http://pbs.twimg.com/profile_images/875753624609071104/TbTRrmU9_normal.jpg" TargetMode="External" /><Relationship Id="rId247" Type="http://schemas.openxmlformats.org/officeDocument/2006/relationships/hyperlink" Target="http://pbs.twimg.com/profile_images/68985234/twitterphoto_razz2_normal.jpg" TargetMode="External" /><Relationship Id="rId248" Type="http://schemas.openxmlformats.org/officeDocument/2006/relationships/hyperlink" Target="http://pbs.twimg.com/profile_images/818859289825705984/QIMjyGNe_normal.jpg" TargetMode="External" /><Relationship Id="rId249" Type="http://schemas.openxmlformats.org/officeDocument/2006/relationships/hyperlink" Target="http://pbs.twimg.com/profile_images/1102940827075203073/3Ywj3wKa_normal.png" TargetMode="External" /><Relationship Id="rId250" Type="http://schemas.openxmlformats.org/officeDocument/2006/relationships/hyperlink" Target="http://pbs.twimg.com/profile_images/571311162438123520/SyTuiN6B_normal.jpeg" TargetMode="External" /><Relationship Id="rId251" Type="http://schemas.openxmlformats.org/officeDocument/2006/relationships/hyperlink" Target="http://pbs.twimg.com/profile_images/849133030237061120/6hUrNP0a_normal.jpg" TargetMode="External" /><Relationship Id="rId252" Type="http://schemas.openxmlformats.org/officeDocument/2006/relationships/hyperlink" Target="http://pbs.twimg.com/profile_images/1054798405275394049/d10lrKno_normal.jpg" TargetMode="External" /><Relationship Id="rId253" Type="http://schemas.openxmlformats.org/officeDocument/2006/relationships/hyperlink" Target="http://pbs.twimg.com/profile_images/1143374327154388992/0fIYmIJl_normal.png" TargetMode="External" /><Relationship Id="rId254" Type="http://schemas.openxmlformats.org/officeDocument/2006/relationships/hyperlink" Target="http://pbs.twimg.com/profile_images/798541814609408001/Pt4R4F-0_normal.jpg" TargetMode="External" /><Relationship Id="rId255" Type="http://schemas.openxmlformats.org/officeDocument/2006/relationships/hyperlink" Target="http://pbs.twimg.com/profile_images/1145718847779086342/-HLVAdF8_normal.png" TargetMode="External" /><Relationship Id="rId256" Type="http://schemas.openxmlformats.org/officeDocument/2006/relationships/hyperlink" Target="http://pbs.twimg.com/profile_images/982795639594483714/XeNu-VrS_normal.jpg" TargetMode="External" /><Relationship Id="rId257" Type="http://schemas.openxmlformats.org/officeDocument/2006/relationships/hyperlink" Target="http://pbs.twimg.com/profile_images/1193984361600827392/FWfQx8Jx_normal.jpg" TargetMode="External" /><Relationship Id="rId258" Type="http://schemas.openxmlformats.org/officeDocument/2006/relationships/hyperlink" Target="http://pbs.twimg.com/profile_images/836612400057036804/S43TZPP-_normal.jpg" TargetMode="External" /><Relationship Id="rId259" Type="http://schemas.openxmlformats.org/officeDocument/2006/relationships/hyperlink" Target="http://pbs.twimg.com/profile_images/1040573396398956544/BetojiRw_normal.jpg" TargetMode="External" /><Relationship Id="rId260" Type="http://schemas.openxmlformats.org/officeDocument/2006/relationships/hyperlink" Target="http://pbs.twimg.com/profile_images/1096458389998264320/VhANhVL__normal.jpg" TargetMode="External" /><Relationship Id="rId261" Type="http://schemas.openxmlformats.org/officeDocument/2006/relationships/hyperlink" Target="http://pbs.twimg.com/profile_images/575724104164073472/Lmm451Ek_normal.jpeg" TargetMode="External" /><Relationship Id="rId262" Type="http://schemas.openxmlformats.org/officeDocument/2006/relationships/hyperlink" Target="http://pbs.twimg.com/profile_images/1080395837593866240/RCJe4-CX_normal.jpg" TargetMode="External" /><Relationship Id="rId263" Type="http://schemas.openxmlformats.org/officeDocument/2006/relationships/hyperlink" Target="http://pbs.twimg.com/profile_images/875344770826027010/bzuoLMRx_normal.jpg" TargetMode="External" /><Relationship Id="rId264" Type="http://schemas.openxmlformats.org/officeDocument/2006/relationships/hyperlink" Target="http://pbs.twimg.com/profile_images/1068329878850686976/UH5WzvpQ_normal.jpg" TargetMode="External" /><Relationship Id="rId265" Type="http://schemas.openxmlformats.org/officeDocument/2006/relationships/hyperlink" Target="http://pbs.twimg.com/profile_images/1101998099420012545/w0PWYT9i_normal.jpg" TargetMode="External" /><Relationship Id="rId266" Type="http://schemas.openxmlformats.org/officeDocument/2006/relationships/hyperlink" Target="http://pbs.twimg.com/profile_images/1160133357071675392/Tqc36Cvm_normal.jpg" TargetMode="External" /><Relationship Id="rId267" Type="http://schemas.openxmlformats.org/officeDocument/2006/relationships/hyperlink" Target="http://pbs.twimg.com/profile_images/1002867054247137281/j4hS-Y79_normal.jpg" TargetMode="External" /><Relationship Id="rId268" Type="http://schemas.openxmlformats.org/officeDocument/2006/relationships/hyperlink" Target="http://pbs.twimg.com/profile_images/964901440891351040/RZq5zDIy_normal.jpg" TargetMode="External" /><Relationship Id="rId269" Type="http://schemas.openxmlformats.org/officeDocument/2006/relationships/hyperlink" Target="http://pbs.twimg.com/profile_images/639293371144474629/ORfuBbRd_normal.jpg" TargetMode="External" /><Relationship Id="rId270" Type="http://schemas.openxmlformats.org/officeDocument/2006/relationships/hyperlink" Target="http://pbs.twimg.com/profile_images/874558830239256576/-yilsw6V_normal.jpg" TargetMode="External" /><Relationship Id="rId271" Type="http://schemas.openxmlformats.org/officeDocument/2006/relationships/hyperlink" Target="http://pbs.twimg.com/profile_images/1009562594183729152/v2GNLw05_normal.jpg" TargetMode="External" /><Relationship Id="rId272" Type="http://schemas.openxmlformats.org/officeDocument/2006/relationships/hyperlink" Target="http://pbs.twimg.com/profile_images/1163619554288791552/38MhASrp_normal.jpg" TargetMode="External" /><Relationship Id="rId273" Type="http://schemas.openxmlformats.org/officeDocument/2006/relationships/hyperlink" Target="http://pbs.twimg.com/profile_images/1181759382276587520/UT4i2ube_normal.jpg" TargetMode="External" /><Relationship Id="rId274" Type="http://schemas.openxmlformats.org/officeDocument/2006/relationships/hyperlink" Target="http://pbs.twimg.com/profile_images/781481173050593280/vrONLZcK_normal.jpg" TargetMode="External" /><Relationship Id="rId275" Type="http://schemas.openxmlformats.org/officeDocument/2006/relationships/hyperlink" Target="http://pbs.twimg.com/profile_images/766611075030773760/i-Tyh_Va_normal.jpg" TargetMode="External" /><Relationship Id="rId276" Type="http://schemas.openxmlformats.org/officeDocument/2006/relationships/hyperlink" Target="http://pbs.twimg.com/profile_images/1158504309576929282/8oDJ8E7q_normal.jpg" TargetMode="External" /><Relationship Id="rId277" Type="http://schemas.openxmlformats.org/officeDocument/2006/relationships/hyperlink" Target="http://pbs.twimg.com/profile_images/1198598098605498373/IVB-1MpQ_normal.jpg" TargetMode="External" /><Relationship Id="rId278" Type="http://schemas.openxmlformats.org/officeDocument/2006/relationships/hyperlink" Target="http://pbs.twimg.com/profile_images/961535614184251392/3eSaOQqF_normal.jpg" TargetMode="External" /><Relationship Id="rId279" Type="http://schemas.openxmlformats.org/officeDocument/2006/relationships/hyperlink" Target="http://pbs.twimg.com/profile_images/781121563450085376/nlfxX46c_normal.jpg" TargetMode="External" /><Relationship Id="rId280" Type="http://schemas.openxmlformats.org/officeDocument/2006/relationships/hyperlink" Target="http://pbs.twimg.com/profile_images/496757670/Wolf_Homepage_normal.jpg" TargetMode="External" /><Relationship Id="rId281" Type="http://schemas.openxmlformats.org/officeDocument/2006/relationships/hyperlink" Target="http://pbs.twimg.com/profile_images/1207857258794586113/04SZLrMb_normal.jpg" TargetMode="External" /><Relationship Id="rId282" Type="http://schemas.openxmlformats.org/officeDocument/2006/relationships/hyperlink" Target="http://pbs.twimg.com/profile_images/747544649527484416/Y2AwSpdU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1130949504767746049/JuHuf6LO_normal.png" TargetMode="External" /><Relationship Id="rId285" Type="http://schemas.openxmlformats.org/officeDocument/2006/relationships/hyperlink" Target="http://pbs.twimg.com/profile_images/304846360/skullcandy_normal.jpg" TargetMode="External" /><Relationship Id="rId286" Type="http://schemas.openxmlformats.org/officeDocument/2006/relationships/hyperlink" Target="http://pbs.twimg.com/profile_images/1320213757/Jim_Spohrer_normal.JPG" TargetMode="External" /><Relationship Id="rId287" Type="http://schemas.openxmlformats.org/officeDocument/2006/relationships/hyperlink" Target="http://pbs.twimg.com/profile_images/1100307900562472961/HjqbjsDL_normal.png" TargetMode="External" /><Relationship Id="rId288" Type="http://schemas.openxmlformats.org/officeDocument/2006/relationships/hyperlink" Target="http://pbs.twimg.com/profile_images/1145800649440997377/oVjNm_4i_normal.png" TargetMode="External" /><Relationship Id="rId289" Type="http://schemas.openxmlformats.org/officeDocument/2006/relationships/hyperlink" Target="http://pbs.twimg.com/profile_images/837412876566552577/FVtb9iFB_normal.jpg" TargetMode="External" /><Relationship Id="rId290" Type="http://schemas.openxmlformats.org/officeDocument/2006/relationships/hyperlink" Target="http://pbs.twimg.com/profile_images/1163335394974322689/d-735CmU_normal.jpg" TargetMode="External" /><Relationship Id="rId291" Type="http://schemas.openxmlformats.org/officeDocument/2006/relationships/hyperlink" Target="http://pbs.twimg.com/profile_images/1095710860901703681/SD2INxvR_normal.png" TargetMode="External" /><Relationship Id="rId292" Type="http://schemas.openxmlformats.org/officeDocument/2006/relationships/hyperlink" Target="http://pbs.twimg.com/profile_images/1091087635681103873/3AOq-Fa6_normal.jpg" TargetMode="External" /><Relationship Id="rId293" Type="http://schemas.openxmlformats.org/officeDocument/2006/relationships/hyperlink" Target="http://pbs.twimg.com/profile_images/1123949449426944018/LDNQKi9F_normal.png" TargetMode="External" /><Relationship Id="rId294" Type="http://schemas.openxmlformats.org/officeDocument/2006/relationships/hyperlink" Target="http://pbs.twimg.com/profile_images/1086842453091602434/dtuG0VAg_normal.jpg" TargetMode="External" /><Relationship Id="rId295" Type="http://schemas.openxmlformats.org/officeDocument/2006/relationships/hyperlink" Target="http://pbs.twimg.com/profile_images/557880835899011072/hZ6LF6YW_normal.png" TargetMode="External" /><Relationship Id="rId296" Type="http://schemas.openxmlformats.org/officeDocument/2006/relationships/hyperlink" Target="http://pbs.twimg.com/profile_images/1048302030211575808/NjyYV7iQ_normal.jpg" TargetMode="External" /><Relationship Id="rId297" Type="http://schemas.openxmlformats.org/officeDocument/2006/relationships/hyperlink" Target="http://pbs.twimg.com/profile_images/644180222212878336/DaSnHX7k_normal.jpg" TargetMode="External" /><Relationship Id="rId298" Type="http://schemas.openxmlformats.org/officeDocument/2006/relationships/hyperlink" Target="http://pbs.twimg.com/profile_images/1129564545717035008/8RfiSs2R_normal.png" TargetMode="External" /><Relationship Id="rId299" Type="http://schemas.openxmlformats.org/officeDocument/2006/relationships/hyperlink" Target="http://pbs.twimg.com/profile_images/1100405420768714754/2c1ECF5D_normal.png" TargetMode="External" /><Relationship Id="rId300" Type="http://schemas.openxmlformats.org/officeDocument/2006/relationships/hyperlink" Target="http://pbs.twimg.com/profile_images/554693151026204673/r--tVCLg_normal.jpeg" TargetMode="External" /><Relationship Id="rId301" Type="http://schemas.openxmlformats.org/officeDocument/2006/relationships/hyperlink" Target="http://pbs.twimg.com/profile_images/1056868334933893121/XsE_bkhz_normal.jpg" TargetMode="External" /><Relationship Id="rId302" Type="http://schemas.openxmlformats.org/officeDocument/2006/relationships/hyperlink" Target="http://pbs.twimg.com/profile_images/727239253529350144/Syga1r2Z_normal.jpg" TargetMode="External" /><Relationship Id="rId303" Type="http://schemas.openxmlformats.org/officeDocument/2006/relationships/hyperlink" Target="http://pbs.twimg.com/profile_images/1831720645/Jaigris_0224sm_normal.jpg" TargetMode="External" /><Relationship Id="rId304" Type="http://schemas.openxmlformats.org/officeDocument/2006/relationships/hyperlink" Target="http://pbs.twimg.com/profile_images/1166055260038684672/WhHr9U5Y_normal.jpg" TargetMode="External" /><Relationship Id="rId305" Type="http://schemas.openxmlformats.org/officeDocument/2006/relationships/hyperlink" Target="http://pbs.twimg.com/profile_images/1192540664631836673/NEHkwj5l_normal.jpg" TargetMode="External" /><Relationship Id="rId306" Type="http://schemas.openxmlformats.org/officeDocument/2006/relationships/hyperlink" Target="http://pbs.twimg.com/profile_images/1166368464518467586/4qB-Dk8x_normal.jpg" TargetMode="External" /><Relationship Id="rId307" Type="http://schemas.openxmlformats.org/officeDocument/2006/relationships/hyperlink" Target="http://pbs.twimg.com/profile_images/663054276378390528/3bP7ur7Y_normal.png" TargetMode="External" /><Relationship Id="rId308" Type="http://schemas.openxmlformats.org/officeDocument/2006/relationships/hyperlink" Target="http://pbs.twimg.com/profile_images/928902768508760064/9gSqBBpZ_normal.jpg" TargetMode="External" /><Relationship Id="rId309" Type="http://schemas.openxmlformats.org/officeDocument/2006/relationships/hyperlink" Target="http://pbs.twimg.com/profile_images/868150530329194496/U7N5WRIf_normal.jpg" TargetMode="External" /><Relationship Id="rId310" Type="http://schemas.openxmlformats.org/officeDocument/2006/relationships/hyperlink" Target="https://twitter.com/shionguha" TargetMode="External" /><Relationship Id="rId311" Type="http://schemas.openxmlformats.org/officeDocument/2006/relationships/hyperlink" Target="https://twitter.com/cfiesler" TargetMode="External" /><Relationship Id="rId312" Type="http://schemas.openxmlformats.org/officeDocument/2006/relationships/hyperlink" Target="https://twitter.com/lucyebryant" TargetMode="External" /><Relationship Id="rId313" Type="http://schemas.openxmlformats.org/officeDocument/2006/relationships/hyperlink" Target="https://twitter.com/floriandrx" TargetMode="External" /><Relationship Id="rId314" Type="http://schemas.openxmlformats.org/officeDocument/2006/relationships/hyperlink" Target="https://twitter.com/hicssnews" TargetMode="External" /><Relationship Id="rId315" Type="http://schemas.openxmlformats.org/officeDocument/2006/relationships/hyperlink" Target="https://twitter.com/aarlab1" TargetMode="External" /><Relationship Id="rId316" Type="http://schemas.openxmlformats.org/officeDocument/2006/relationships/hyperlink" Target="https://twitter.com/martharussell" TargetMode="External" /><Relationship Id="rId317" Type="http://schemas.openxmlformats.org/officeDocument/2006/relationships/hyperlink" Target="https://twitter.com/jnkka" TargetMode="External" /><Relationship Id="rId318" Type="http://schemas.openxmlformats.org/officeDocument/2006/relationships/hyperlink" Target="https://twitter.com/llnuxbot" TargetMode="External" /><Relationship Id="rId319" Type="http://schemas.openxmlformats.org/officeDocument/2006/relationships/hyperlink" Target="https://twitter.com/tuuret" TargetMode="External" /><Relationship Id="rId320" Type="http://schemas.openxmlformats.org/officeDocument/2006/relationships/hyperlink" Target="https://twitter.com/kshikakothomas" TargetMode="External" /><Relationship Id="rId321" Type="http://schemas.openxmlformats.org/officeDocument/2006/relationships/hyperlink" Target="https://twitter.com/derrickcogburn" TargetMode="External" /><Relationship Id="rId322" Type="http://schemas.openxmlformats.org/officeDocument/2006/relationships/hyperlink" Target="https://twitter.com/albertosaurusrx" TargetMode="External" /><Relationship Id="rId323" Type="http://schemas.openxmlformats.org/officeDocument/2006/relationships/hyperlink" Target="https://twitter.com/rosenbergann" TargetMode="External" /><Relationship Id="rId324" Type="http://schemas.openxmlformats.org/officeDocument/2006/relationships/hyperlink" Target="https://twitter.com/sapnextgen" TargetMode="External" /><Relationship Id="rId325" Type="http://schemas.openxmlformats.org/officeDocument/2006/relationships/hyperlink" Target="https://twitter.com/waltoncollege" TargetMode="External" /><Relationship Id="rId326" Type="http://schemas.openxmlformats.org/officeDocument/2006/relationships/hyperlink" Target="https://twitter.com/karhai" TargetMode="External" /><Relationship Id="rId327" Type="http://schemas.openxmlformats.org/officeDocument/2006/relationships/hyperlink" Target="https://twitter.com/userexperienceu" TargetMode="External" /><Relationship Id="rId328" Type="http://schemas.openxmlformats.org/officeDocument/2006/relationships/hyperlink" Target="https://twitter.com/aaronjdavidson" TargetMode="External" /><Relationship Id="rId329" Type="http://schemas.openxmlformats.org/officeDocument/2006/relationships/hyperlink" Target="https://twitter.com/janetdeatrick" TargetMode="External" /><Relationship Id="rId330" Type="http://schemas.openxmlformats.org/officeDocument/2006/relationships/hyperlink" Target="https://twitter.com/utknursingsimu1" TargetMode="External" /><Relationship Id="rId331" Type="http://schemas.openxmlformats.org/officeDocument/2006/relationships/hyperlink" Target="https://twitter.com/utknursingrese1" TargetMode="External" /><Relationship Id="rId332" Type="http://schemas.openxmlformats.org/officeDocument/2006/relationships/hyperlink" Target="https://twitter.com/utknursing" TargetMode="External" /><Relationship Id="rId333" Type="http://schemas.openxmlformats.org/officeDocument/2006/relationships/hyperlink" Target="https://twitter.com/farhan_oshim" TargetMode="External" /><Relationship Id="rId334" Type="http://schemas.openxmlformats.org/officeDocument/2006/relationships/hyperlink" Target="https://twitter.com/grady_booch" TargetMode="External" /><Relationship Id="rId335" Type="http://schemas.openxmlformats.org/officeDocument/2006/relationships/hyperlink" Target="https://twitter.com/alisunyaev" TargetMode="External" /><Relationship Id="rId336" Type="http://schemas.openxmlformats.org/officeDocument/2006/relationships/hyperlink" Target="https://twitter.com/jangdevos" TargetMode="External" /><Relationship Id="rId337" Type="http://schemas.openxmlformats.org/officeDocument/2006/relationships/hyperlink" Target="https://twitter.com/uazinfo" TargetMode="External" /><Relationship Id="rId338" Type="http://schemas.openxmlformats.org/officeDocument/2006/relationships/hyperlink" Target="https://twitter.com/catfbrooks" TargetMode="External" /><Relationship Id="rId339" Type="http://schemas.openxmlformats.org/officeDocument/2006/relationships/hyperlink" Target="https://twitter.com/uarizona" TargetMode="External" /><Relationship Id="rId340" Type="http://schemas.openxmlformats.org/officeDocument/2006/relationships/hyperlink" Target="https://twitter.com/razzmataz" TargetMode="External" /><Relationship Id="rId341" Type="http://schemas.openxmlformats.org/officeDocument/2006/relationships/hyperlink" Target="https://twitter.com/colraftery" TargetMode="External" /><Relationship Id="rId342" Type="http://schemas.openxmlformats.org/officeDocument/2006/relationships/hyperlink" Target="https://twitter.com/was3210" TargetMode="External" /><Relationship Id="rId343" Type="http://schemas.openxmlformats.org/officeDocument/2006/relationships/hyperlink" Target="https://twitter.com/kajafollowicz" TargetMode="External" /><Relationship Id="rId344" Type="http://schemas.openxmlformats.org/officeDocument/2006/relationships/hyperlink" Target="https://twitter.com/smr_foundation" TargetMode="External" /><Relationship Id="rId345" Type="http://schemas.openxmlformats.org/officeDocument/2006/relationships/hyperlink" Target="https://twitter.com/c_heavin" TargetMode="External" /><Relationship Id="rId346" Type="http://schemas.openxmlformats.org/officeDocument/2006/relationships/hyperlink" Target="https://twitter.com/johnwalicki" TargetMode="External" /><Relationship Id="rId347" Type="http://schemas.openxmlformats.org/officeDocument/2006/relationships/hyperlink" Target="https://twitter.com/julianereth" TargetMode="External" /><Relationship Id="rId348" Type="http://schemas.openxmlformats.org/officeDocument/2006/relationships/hyperlink" Target="https://twitter.com/ibm" TargetMode="External" /><Relationship Id="rId349" Type="http://schemas.openxmlformats.org/officeDocument/2006/relationships/hyperlink" Target="https://twitter.com/jtoddmcdonald" TargetMode="External" /><Relationship Id="rId350" Type="http://schemas.openxmlformats.org/officeDocument/2006/relationships/hyperlink" Target="https://twitter.com/snarky_android" TargetMode="External" /><Relationship Id="rId351" Type="http://schemas.openxmlformats.org/officeDocument/2006/relationships/hyperlink" Target="https://twitter.com/yukupriyanov" TargetMode="External" /><Relationship Id="rId352" Type="http://schemas.openxmlformats.org/officeDocument/2006/relationships/hyperlink" Target="https://twitter.com/edgeiotai" TargetMode="External" /><Relationship Id="rId353" Type="http://schemas.openxmlformats.org/officeDocument/2006/relationships/hyperlink" Target="https://twitter.com/ucc" TargetMode="External" /><Relationship Id="rId354" Type="http://schemas.openxmlformats.org/officeDocument/2006/relationships/hyperlink" Target="https://twitter.com/bis_ck203" TargetMode="External" /><Relationship Id="rId355" Type="http://schemas.openxmlformats.org/officeDocument/2006/relationships/hyperlink" Target="https://twitter.com/cubsucc" TargetMode="External" /><Relationship Id="rId356" Type="http://schemas.openxmlformats.org/officeDocument/2006/relationships/hyperlink" Target="https://twitter.com/rdviii" TargetMode="External" /><Relationship Id="rId357" Type="http://schemas.openxmlformats.org/officeDocument/2006/relationships/hyperlink" Target="https://twitter.com/jhengstler" TargetMode="External" /><Relationship Id="rId358" Type="http://schemas.openxmlformats.org/officeDocument/2006/relationships/hyperlink" Target="https://twitter.com/carolynwatters6" TargetMode="External" /><Relationship Id="rId359" Type="http://schemas.openxmlformats.org/officeDocument/2006/relationships/hyperlink" Target="https://twitter.com/ryanmwhitephd" TargetMode="External" /><Relationship Id="rId360" Type="http://schemas.openxmlformats.org/officeDocument/2006/relationships/hyperlink" Target="https://twitter.com/phmai" TargetMode="External" /><Relationship Id="rId361" Type="http://schemas.openxmlformats.org/officeDocument/2006/relationships/hyperlink" Target="https://twitter.com/gruzd" TargetMode="External" /><Relationship Id="rId362" Type="http://schemas.openxmlformats.org/officeDocument/2006/relationships/hyperlink" Target="https://twitter.com/smlabto" TargetMode="External" /><Relationship Id="rId363" Type="http://schemas.openxmlformats.org/officeDocument/2006/relationships/hyperlink" Target="https://twitter.com/aylinnchen" TargetMode="External" /><Relationship Id="rId364" Type="http://schemas.openxmlformats.org/officeDocument/2006/relationships/hyperlink" Target="https://twitter.com/bezwitschernd" TargetMode="External" /><Relationship Id="rId365" Type="http://schemas.openxmlformats.org/officeDocument/2006/relationships/hyperlink" Target="https://twitter.com/worldunivandsch" TargetMode="External" /><Relationship Id="rId366" Type="http://schemas.openxmlformats.org/officeDocument/2006/relationships/hyperlink" Target="https://twitter.com/varshneyanita" TargetMode="External" /><Relationship Id="rId367" Type="http://schemas.openxmlformats.org/officeDocument/2006/relationships/hyperlink" Target="https://twitter.com/janson_andreas" TargetMode="External" /><Relationship Id="rId368" Type="http://schemas.openxmlformats.org/officeDocument/2006/relationships/hyperlink" Target="https://twitter.com/leimeisterwinfo" TargetMode="External" /><Relationship Id="rId369" Type="http://schemas.openxmlformats.org/officeDocument/2006/relationships/hyperlink" Target="https://twitter.com/schobelsofia" TargetMode="External" /><Relationship Id="rId370" Type="http://schemas.openxmlformats.org/officeDocument/2006/relationships/hyperlink" Target="https://twitter.com/ernestinedickh1" TargetMode="External" /><Relationship Id="rId371" Type="http://schemas.openxmlformats.org/officeDocument/2006/relationships/hyperlink" Target="https://twitter.com/its_konstantin" TargetMode="External" /><Relationship Id="rId372" Type="http://schemas.openxmlformats.org/officeDocument/2006/relationships/hyperlink" Target="https://twitter.com/hhz_bb" TargetMode="External" /><Relationship Id="rId373" Type="http://schemas.openxmlformats.org/officeDocument/2006/relationships/hyperlink" Target="https://twitter.com/wgstock" TargetMode="External" /><Relationship Id="rId374" Type="http://schemas.openxmlformats.org/officeDocument/2006/relationships/hyperlink" Target="https://twitter.com/sancharidecrypt" TargetMode="External" /><Relationship Id="rId375" Type="http://schemas.openxmlformats.org/officeDocument/2006/relationships/hyperlink" Target="https://twitter.com/ljean" TargetMode="External" /><Relationship Id="rId376" Type="http://schemas.openxmlformats.org/officeDocument/2006/relationships/hyperlink" Target="https://twitter.com/mahei_li" TargetMode="External" /><Relationship Id="rId377" Type="http://schemas.openxmlformats.org/officeDocument/2006/relationships/hyperlink" Target="https://twitter.com/akilfletcher" TargetMode="External" /><Relationship Id="rId378" Type="http://schemas.openxmlformats.org/officeDocument/2006/relationships/hyperlink" Target="https://twitter.com/hicss" TargetMode="External" /><Relationship Id="rId379" Type="http://schemas.openxmlformats.org/officeDocument/2006/relationships/hyperlink" Target="https://twitter.com/jimspohrer" TargetMode="External" /><Relationship Id="rId380" Type="http://schemas.openxmlformats.org/officeDocument/2006/relationships/hyperlink" Target="https://twitter.com/keioglobal" TargetMode="External" /><Relationship Id="rId381" Type="http://schemas.openxmlformats.org/officeDocument/2006/relationships/hyperlink" Target="https://twitter.com/sap" TargetMode="External" /><Relationship Id="rId382" Type="http://schemas.openxmlformats.org/officeDocument/2006/relationships/hyperlink" Target="https://twitter.com/mpedrorguez" TargetMode="External" /><Relationship Id="rId383" Type="http://schemas.openxmlformats.org/officeDocument/2006/relationships/hyperlink" Target="https://twitter.com/docpang" TargetMode="External" /><Relationship Id="rId384" Type="http://schemas.openxmlformats.org/officeDocument/2006/relationships/hyperlink" Target="https://twitter.com/uawaltoncollege" TargetMode="External" /><Relationship Id="rId385" Type="http://schemas.openxmlformats.org/officeDocument/2006/relationships/hyperlink" Target="https://twitter.com/mehruzk" TargetMode="External" /><Relationship Id="rId386" Type="http://schemas.openxmlformats.org/officeDocument/2006/relationships/hyperlink" Target="https://twitter.com/grandwailea" TargetMode="External" /><Relationship Id="rId387" Type="http://schemas.openxmlformats.org/officeDocument/2006/relationships/hyperlink" Target="https://twitter.com/infotechdev" TargetMode="External" /><Relationship Id="rId388" Type="http://schemas.openxmlformats.org/officeDocument/2006/relationships/hyperlink" Target="https://twitter.com/aisconnect" TargetMode="External" /><Relationship Id="rId389" Type="http://schemas.openxmlformats.org/officeDocument/2006/relationships/hyperlink" Target="https://twitter.com/uofredlands" TargetMode="External" /><Relationship Id="rId390" Type="http://schemas.openxmlformats.org/officeDocument/2006/relationships/hyperlink" Target="https://twitter.com/psbehrend" TargetMode="External" /><Relationship Id="rId391" Type="http://schemas.openxmlformats.org/officeDocument/2006/relationships/hyperlink" Target="https://twitter.com/bportcompsci" TargetMode="External" /><Relationship Id="rId392" Type="http://schemas.openxmlformats.org/officeDocument/2006/relationships/hyperlink" Target="https://twitter.com/brockportalumni" TargetMode="External" /><Relationship Id="rId393" Type="http://schemas.openxmlformats.org/officeDocument/2006/relationships/hyperlink" Target="https://twitter.com/joelandersonphd" TargetMode="External" /><Relationship Id="rId394" Type="http://schemas.openxmlformats.org/officeDocument/2006/relationships/hyperlink" Target="https://twitter.com/it_jyu" TargetMode="External" /><Relationship Id="rId395" Type="http://schemas.openxmlformats.org/officeDocument/2006/relationships/hyperlink" Target="https://twitter.com/caring_mobile" TargetMode="External" /><Relationship Id="rId396" Type="http://schemas.openxmlformats.org/officeDocument/2006/relationships/hyperlink" Target="https://twitter.com/socmeddr" TargetMode="External" /><Relationship Id="rId397" Type="http://schemas.openxmlformats.org/officeDocument/2006/relationships/hyperlink" Target="https://twitter.com/sandramoerch" TargetMode="External" /><Relationship Id="rId398" Type="http://schemas.openxmlformats.org/officeDocument/2006/relationships/hyperlink" Target="https://twitter.com/fadialmazyad" TargetMode="External" /><Relationship Id="rId399" Type="http://schemas.openxmlformats.org/officeDocument/2006/relationships/hyperlink" Target="https://twitter.com/kylerlehrbach" TargetMode="External" /><Relationship Id="rId400" Type="http://schemas.openxmlformats.org/officeDocument/2006/relationships/hyperlink" Target="https://twitter.com/jjussila" TargetMode="External" /><Relationship Id="rId401" Type="http://schemas.openxmlformats.org/officeDocument/2006/relationships/hyperlink" Target="https://twitter.com/evoltafinland" TargetMode="External" /><Relationship Id="rId402" Type="http://schemas.openxmlformats.org/officeDocument/2006/relationships/hyperlink" Target="https://twitter.com/vtaratoukhine" TargetMode="External" /><Relationship Id="rId403" Type="http://schemas.openxmlformats.org/officeDocument/2006/relationships/comments" Target="../comments2.xml" /><Relationship Id="rId404" Type="http://schemas.openxmlformats.org/officeDocument/2006/relationships/vmlDrawing" Target="../drawings/vmlDrawing2.vml" /><Relationship Id="rId405" Type="http://schemas.openxmlformats.org/officeDocument/2006/relationships/table" Target="../tables/table2.xml" /><Relationship Id="rId40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84"/>
  <sheetViews>
    <sheetView workbookViewId="0" topLeftCell="A1">
      <pane xSplit="2" ySplit="2" topLeftCell="C3" activePane="bottomRight" state="frozen"/>
      <selection pane="topRight" activeCell="C1" sqref="C1"/>
      <selection pane="bottomLeft" activeCell="A3" sqref="A3"/>
      <selection pane="bottomRight" activeCell="Y20" sqref="Y20"/>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6" t="s">
        <v>39</v>
      </c>
      <c r="D1" s="17"/>
      <c r="E1" s="17"/>
      <c r="F1" s="17"/>
      <c r="G1" s="16"/>
      <c r="H1" s="14" t="s">
        <v>43</v>
      </c>
      <c r="I1" s="50"/>
      <c r="J1" s="50"/>
      <c r="K1" s="33" t="s">
        <v>42</v>
      </c>
      <c r="L1" s="18" t="s">
        <v>40</v>
      </c>
      <c r="M1" s="18"/>
      <c r="N1" s="15"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1673</v>
      </c>
      <c r="BD2" s="13" t="s">
        <v>1704</v>
      </c>
      <c r="BE2" s="13" t="s">
        <v>1705</v>
      </c>
    </row>
    <row r="3" spans="1:57" ht="15" customHeight="1">
      <c r="A3" s="65" t="s">
        <v>234</v>
      </c>
      <c r="B3" s="65" t="s">
        <v>283</v>
      </c>
      <c r="C3" s="66" t="s">
        <v>2278</v>
      </c>
      <c r="D3" s="67">
        <v>3</v>
      </c>
      <c r="E3" s="68" t="s">
        <v>132</v>
      </c>
      <c r="F3" s="69">
        <v>32</v>
      </c>
      <c r="G3" s="66"/>
      <c r="H3" s="70"/>
      <c r="I3" s="71"/>
      <c r="J3" s="71"/>
      <c r="K3" s="34" t="s">
        <v>65</v>
      </c>
      <c r="L3" s="72">
        <v>3</v>
      </c>
      <c r="M3" s="72"/>
      <c r="N3" s="73"/>
      <c r="O3" s="88" t="s">
        <v>327</v>
      </c>
      <c r="P3" s="91">
        <v>43835.89744212963</v>
      </c>
      <c r="Q3" s="88" t="s">
        <v>331</v>
      </c>
      <c r="R3" s="88"/>
      <c r="S3" s="88"/>
      <c r="T3" s="88" t="s">
        <v>439</v>
      </c>
      <c r="U3" s="88"/>
      <c r="V3" s="95" t="s">
        <v>539</v>
      </c>
      <c r="W3" s="91">
        <v>43835.89744212963</v>
      </c>
      <c r="X3" s="97">
        <v>43835</v>
      </c>
      <c r="Y3" s="100" t="s">
        <v>584</v>
      </c>
      <c r="Z3" s="95" t="s">
        <v>704</v>
      </c>
      <c r="AA3" s="88"/>
      <c r="AB3" s="88"/>
      <c r="AC3" s="100" t="s">
        <v>825</v>
      </c>
      <c r="AD3" s="88"/>
      <c r="AE3" s="88" t="b">
        <v>0</v>
      </c>
      <c r="AF3" s="88">
        <v>0</v>
      </c>
      <c r="AG3" s="100" t="s">
        <v>950</v>
      </c>
      <c r="AH3" s="88" t="b">
        <v>0</v>
      </c>
      <c r="AI3" s="88" t="s">
        <v>958</v>
      </c>
      <c r="AJ3" s="88"/>
      <c r="AK3" s="100" t="s">
        <v>950</v>
      </c>
      <c r="AL3" s="88" t="b">
        <v>0</v>
      </c>
      <c r="AM3" s="88">
        <v>1</v>
      </c>
      <c r="AN3" s="100" t="s">
        <v>891</v>
      </c>
      <c r="AO3" s="88" t="s">
        <v>965</v>
      </c>
      <c r="AP3" s="88" t="b">
        <v>0</v>
      </c>
      <c r="AQ3" s="100" t="s">
        <v>891</v>
      </c>
      <c r="AR3" s="88" t="s">
        <v>196</v>
      </c>
      <c r="AS3" s="88">
        <v>0</v>
      </c>
      <c r="AT3" s="88">
        <v>0</v>
      </c>
      <c r="AU3" s="88"/>
      <c r="AV3" s="88"/>
      <c r="AW3" s="88"/>
      <c r="AX3" s="88"/>
      <c r="AY3" s="88"/>
      <c r="AZ3" s="88"/>
      <c r="BA3" s="88"/>
      <c r="BB3" s="88"/>
      <c r="BC3">
        <v>1</v>
      </c>
      <c r="BD3" s="88" t="str">
        <f>REPLACE(INDEX(GroupVertices[Group],MATCH(Edges[[#This Row],[Vertex 1]],GroupVertices[Vertex],0)),1,1,"")</f>
        <v>1</v>
      </c>
      <c r="BE3" s="88" t="str">
        <f>REPLACE(INDEX(GroupVertices[Group],MATCH(Edges[[#This Row],[Vertex 2]],GroupVertices[Vertex],0)),1,1,"")</f>
        <v>1</v>
      </c>
    </row>
    <row r="4" spans="1:57" ht="15" customHeight="1">
      <c r="A4" s="65" t="s">
        <v>235</v>
      </c>
      <c r="B4" s="65" t="s">
        <v>235</v>
      </c>
      <c r="C4" s="66" t="s">
        <v>2279</v>
      </c>
      <c r="D4" s="67">
        <v>5.333333333333334</v>
      </c>
      <c r="E4" s="68" t="s">
        <v>132</v>
      </c>
      <c r="F4" s="69">
        <v>24.666666666666668</v>
      </c>
      <c r="G4" s="66"/>
      <c r="H4" s="70"/>
      <c r="I4" s="71"/>
      <c r="J4" s="71"/>
      <c r="K4" s="34" t="s">
        <v>65</v>
      </c>
      <c r="L4" s="78">
        <v>4</v>
      </c>
      <c r="M4" s="78"/>
      <c r="N4" s="73"/>
      <c r="O4" s="89" t="s">
        <v>196</v>
      </c>
      <c r="P4" s="92">
        <v>43834.36185185185</v>
      </c>
      <c r="Q4" s="89" t="s">
        <v>332</v>
      </c>
      <c r="R4" s="89"/>
      <c r="S4" s="89"/>
      <c r="T4" s="89" t="s">
        <v>440</v>
      </c>
      <c r="U4" s="89"/>
      <c r="V4" s="94" t="s">
        <v>540</v>
      </c>
      <c r="W4" s="92">
        <v>43834.36185185185</v>
      </c>
      <c r="X4" s="98">
        <v>43834</v>
      </c>
      <c r="Y4" s="101" t="s">
        <v>585</v>
      </c>
      <c r="Z4" s="94" t="s">
        <v>705</v>
      </c>
      <c r="AA4" s="89"/>
      <c r="AB4" s="89"/>
      <c r="AC4" s="101" t="s">
        <v>826</v>
      </c>
      <c r="AD4" s="89"/>
      <c r="AE4" s="89" t="b">
        <v>0</v>
      </c>
      <c r="AF4" s="89">
        <v>3</v>
      </c>
      <c r="AG4" s="101" t="s">
        <v>950</v>
      </c>
      <c r="AH4" s="89" t="b">
        <v>0</v>
      </c>
      <c r="AI4" s="89" t="s">
        <v>958</v>
      </c>
      <c r="AJ4" s="89"/>
      <c r="AK4" s="101" t="s">
        <v>950</v>
      </c>
      <c r="AL4" s="89" t="b">
        <v>0</v>
      </c>
      <c r="AM4" s="89">
        <v>0</v>
      </c>
      <c r="AN4" s="101" t="s">
        <v>950</v>
      </c>
      <c r="AO4" s="89" t="s">
        <v>965</v>
      </c>
      <c r="AP4" s="89" t="b">
        <v>0</v>
      </c>
      <c r="AQ4" s="101" t="s">
        <v>826</v>
      </c>
      <c r="AR4" s="89" t="s">
        <v>196</v>
      </c>
      <c r="AS4" s="89">
        <v>0</v>
      </c>
      <c r="AT4" s="89">
        <v>0</v>
      </c>
      <c r="AU4" s="89"/>
      <c r="AV4" s="89"/>
      <c r="AW4" s="89"/>
      <c r="AX4" s="89"/>
      <c r="AY4" s="89"/>
      <c r="AZ4" s="89"/>
      <c r="BA4" s="89"/>
      <c r="BB4" s="89"/>
      <c r="BC4">
        <v>2</v>
      </c>
      <c r="BD4" s="88" t="str">
        <f>REPLACE(INDEX(GroupVertices[Group],MATCH(Edges[[#This Row],[Vertex 1]],GroupVertices[Vertex],0)),1,1,"")</f>
        <v>7</v>
      </c>
      <c r="BE4" s="88" t="str">
        <f>REPLACE(INDEX(GroupVertices[Group],MATCH(Edges[[#This Row],[Vertex 2]],GroupVertices[Vertex],0)),1,1,"")</f>
        <v>7</v>
      </c>
    </row>
    <row r="5" spans="1:57" ht="15">
      <c r="A5" s="65" t="s">
        <v>235</v>
      </c>
      <c r="B5" s="65" t="s">
        <v>235</v>
      </c>
      <c r="C5" s="66" t="s">
        <v>2279</v>
      </c>
      <c r="D5" s="67">
        <v>5.333333333333334</v>
      </c>
      <c r="E5" s="68" t="s">
        <v>132</v>
      </c>
      <c r="F5" s="69">
        <v>24.666666666666668</v>
      </c>
      <c r="G5" s="66"/>
      <c r="H5" s="70"/>
      <c r="I5" s="71"/>
      <c r="J5" s="71"/>
      <c r="K5" s="34" t="s">
        <v>65</v>
      </c>
      <c r="L5" s="78">
        <v>5</v>
      </c>
      <c r="M5" s="78"/>
      <c r="N5" s="73"/>
      <c r="O5" s="89" t="s">
        <v>196</v>
      </c>
      <c r="P5" s="92">
        <v>43836.05111111111</v>
      </c>
      <c r="Q5" s="89" t="s">
        <v>333</v>
      </c>
      <c r="R5" s="89"/>
      <c r="S5" s="89"/>
      <c r="T5" s="89" t="s">
        <v>441</v>
      </c>
      <c r="U5" s="94" t="s">
        <v>489</v>
      </c>
      <c r="V5" s="94" t="s">
        <v>489</v>
      </c>
      <c r="W5" s="92">
        <v>43836.05111111111</v>
      </c>
      <c r="X5" s="98">
        <v>43836</v>
      </c>
      <c r="Y5" s="101" t="s">
        <v>586</v>
      </c>
      <c r="Z5" s="94" t="s">
        <v>706</v>
      </c>
      <c r="AA5" s="89"/>
      <c r="AB5" s="89"/>
      <c r="AC5" s="101" t="s">
        <v>827</v>
      </c>
      <c r="AD5" s="89"/>
      <c r="AE5" s="89" t="b">
        <v>0</v>
      </c>
      <c r="AF5" s="89">
        <v>20</v>
      </c>
      <c r="AG5" s="101" t="s">
        <v>950</v>
      </c>
      <c r="AH5" s="89" t="b">
        <v>0</v>
      </c>
      <c r="AI5" s="89" t="s">
        <v>958</v>
      </c>
      <c r="AJ5" s="89"/>
      <c r="AK5" s="101" t="s">
        <v>950</v>
      </c>
      <c r="AL5" s="89" t="b">
        <v>0</v>
      </c>
      <c r="AM5" s="89">
        <v>0</v>
      </c>
      <c r="AN5" s="101" t="s">
        <v>950</v>
      </c>
      <c r="AO5" s="89" t="s">
        <v>965</v>
      </c>
      <c r="AP5" s="89" t="b">
        <v>0</v>
      </c>
      <c r="AQ5" s="101" t="s">
        <v>827</v>
      </c>
      <c r="AR5" s="89" t="s">
        <v>196</v>
      </c>
      <c r="AS5" s="89">
        <v>0</v>
      </c>
      <c r="AT5" s="89">
        <v>0</v>
      </c>
      <c r="AU5" s="89"/>
      <c r="AV5" s="89"/>
      <c r="AW5" s="89"/>
      <c r="AX5" s="89"/>
      <c r="AY5" s="89"/>
      <c r="AZ5" s="89"/>
      <c r="BA5" s="89"/>
      <c r="BB5" s="89"/>
      <c r="BC5">
        <v>2</v>
      </c>
      <c r="BD5" s="88" t="str">
        <f>REPLACE(INDEX(GroupVertices[Group],MATCH(Edges[[#This Row],[Vertex 1]],GroupVertices[Vertex],0)),1,1,"")</f>
        <v>7</v>
      </c>
      <c r="BE5" s="88" t="str">
        <f>REPLACE(INDEX(GroupVertices[Group],MATCH(Edges[[#This Row],[Vertex 2]],GroupVertices[Vertex],0)),1,1,"")</f>
        <v>7</v>
      </c>
    </row>
    <row r="6" spans="1:57" ht="15">
      <c r="A6" s="65" t="s">
        <v>236</v>
      </c>
      <c r="B6" s="65" t="s">
        <v>301</v>
      </c>
      <c r="C6" s="66" t="s">
        <v>2278</v>
      </c>
      <c r="D6" s="67">
        <v>3</v>
      </c>
      <c r="E6" s="68" t="s">
        <v>132</v>
      </c>
      <c r="F6" s="69">
        <v>32</v>
      </c>
      <c r="G6" s="66"/>
      <c r="H6" s="70"/>
      <c r="I6" s="71"/>
      <c r="J6" s="71"/>
      <c r="K6" s="34" t="s">
        <v>65</v>
      </c>
      <c r="L6" s="78">
        <v>6</v>
      </c>
      <c r="M6" s="78"/>
      <c r="N6" s="73"/>
      <c r="O6" s="89" t="s">
        <v>328</v>
      </c>
      <c r="P6" s="92">
        <v>43836.23163194444</v>
      </c>
      <c r="Q6" s="89" t="s">
        <v>334</v>
      </c>
      <c r="R6" s="89" t="s">
        <v>408</v>
      </c>
      <c r="S6" s="89" t="s">
        <v>427</v>
      </c>
      <c r="T6" s="89"/>
      <c r="U6" s="89"/>
      <c r="V6" s="94" t="s">
        <v>541</v>
      </c>
      <c r="W6" s="92">
        <v>43836.23163194444</v>
      </c>
      <c r="X6" s="98">
        <v>43836</v>
      </c>
      <c r="Y6" s="101" t="s">
        <v>587</v>
      </c>
      <c r="Z6" s="94" t="s">
        <v>707</v>
      </c>
      <c r="AA6" s="89"/>
      <c r="AB6" s="89"/>
      <c r="AC6" s="101" t="s">
        <v>828</v>
      </c>
      <c r="AD6" s="89"/>
      <c r="AE6" s="89" t="b">
        <v>0</v>
      </c>
      <c r="AF6" s="89">
        <v>0</v>
      </c>
      <c r="AG6" s="101" t="s">
        <v>950</v>
      </c>
      <c r="AH6" s="89" t="b">
        <v>0</v>
      </c>
      <c r="AI6" s="89" t="s">
        <v>958</v>
      </c>
      <c r="AJ6" s="89"/>
      <c r="AK6" s="101" t="s">
        <v>950</v>
      </c>
      <c r="AL6" s="89" t="b">
        <v>0</v>
      </c>
      <c r="AM6" s="89">
        <v>0</v>
      </c>
      <c r="AN6" s="101" t="s">
        <v>950</v>
      </c>
      <c r="AO6" s="89" t="s">
        <v>966</v>
      </c>
      <c r="AP6" s="89" t="b">
        <v>0</v>
      </c>
      <c r="AQ6" s="101" t="s">
        <v>828</v>
      </c>
      <c r="AR6" s="89" t="s">
        <v>196</v>
      </c>
      <c r="AS6" s="89">
        <v>0</v>
      </c>
      <c r="AT6" s="89">
        <v>0</v>
      </c>
      <c r="AU6" s="89"/>
      <c r="AV6" s="89"/>
      <c r="AW6" s="89"/>
      <c r="AX6" s="89"/>
      <c r="AY6" s="89"/>
      <c r="AZ6" s="89"/>
      <c r="BA6" s="89"/>
      <c r="BB6" s="89"/>
      <c r="BC6">
        <v>1</v>
      </c>
      <c r="BD6" s="88" t="str">
        <f>REPLACE(INDEX(GroupVertices[Group],MATCH(Edges[[#This Row],[Vertex 1]],GroupVertices[Vertex],0)),1,1,"")</f>
        <v>3</v>
      </c>
      <c r="BE6" s="88" t="str">
        <f>REPLACE(INDEX(GroupVertices[Group],MATCH(Edges[[#This Row],[Vertex 2]],GroupVertices[Vertex],0)),1,1,"")</f>
        <v>3</v>
      </c>
    </row>
    <row r="7" spans="1:57" ht="15">
      <c r="A7" s="65" t="s">
        <v>237</v>
      </c>
      <c r="B7" s="65" t="s">
        <v>237</v>
      </c>
      <c r="C7" s="66" t="s">
        <v>2278</v>
      </c>
      <c r="D7" s="67">
        <v>3</v>
      </c>
      <c r="E7" s="68" t="s">
        <v>132</v>
      </c>
      <c r="F7" s="69">
        <v>32</v>
      </c>
      <c r="G7" s="66"/>
      <c r="H7" s="70"/>
      <c r="I7" s="71"/>
      <c r="J7" s="71"/>
      <c r="K7" s="34" t="s">
        <v>65</v>
      </c>
      <c r="L7" s="78">
        <v>7</v>
      </c>
      <c r="M7" s="78"/>
      <c r="N7" s="73"/>
      <c r="O7" s="89" t="s">
        <v>196</v>
      </c>
      <c r="P7" s="92">
        <v>43837.09462962963</v>
      </c>
      <c r="Q7" s="89" t="s">
        <v>335</v>
      </c>
      <c r="R7" s="89"/>
      <c r="S7" s="89"/>
      <c r="T7" s="89" t="s">
        <v>316</v>
      </c>
      <c r="U7" s="94" t="s">
        <v>490</v>
      </c>
      <c r="V7" s="94" t="s">
        <v>490</v>
      </c>
      <c r="W7" s="92">
        <v>43837.09462962963</v>
      </c>
      <c r="X7" s="98">
        <v>43837</v>
      </c>
      <c r="Y7" s="101" t="s">
        <v>588</v>
      </c>
      <c r="Z7" s="94" t="s">
        <v>708</v>
      </c>
      <c r="AA7" s="89"/>
      <c r="AB7" s="89"/>
      <c r="AC7" s="101" t="s">
        <v>829</v>
      </c>
      <c r="AD7" s="89"/>
      <c r="AE7" s="89" t="b">
        <v>0</v>
      </c>
      <c r="AF7" s="89">
        <v>1</v>
      </c>
      <c r="AG7" s="101" t="s">
        <v>950</v>
      </c>
      <c r="AH7" s="89" t="b">
        <v>0</v>
      </c>
      <c r="AI7" s="89" t="s">
        <v>958</v>
      </c>
      <c r="AJ7" s="89"/>
      <c r="AK7" s="101" t="s">
        <v>950</v>
      </c>
      <c r="AL7" s="89" t="b">
        <v>0</v>
      </c>
      <c r="AM7" s="89">
        <v>0</v>
      </c>
      <c r="AN7" s="101" t="s">
        <v>950</v>
      </c>
      <c r="AO7" s="89" t="s">
        <v>965</v>
      </c>
      <c r="AP7" s="89" t="b">
        <v>0</v>
      </c>
      <c r="AQ7" s="101" t="s">
        <v>829</v>
      </c>
      <c r="AR7" s="89" t="s">
        <v>196</v>
      </c>
      <c r="AS7" s="89">
        <v>0</v>
      </c>
      <c r="AT7" s="89">
        <v>0</v>
      </c>
      <c r="AU7" s="89"/>
      <c r="AV7" s="89"/>
      <c r="AW7" s="89"/>
      <c r="AX7" s="89"/>
      <c r="AY7" s="89"/>
      <c r="AZ7" s="89"/>
      <c r="BA7" s="89"/>
      <c r="BB7" s="89"/>
      <c r="BC7">
        <v>1</v>
      </c>
      <c r="BD7" s="88" t="str">
        <f>REPLACE(INDEX(GroupVertices[Group],MATCH(Edges[[#This Row],[Vertex 1]],GroupVertices[Vertex],0)),1,1,"")</f>
        <v>7</v>
      </c>
      <c r="BE7" s="88" t="str">
        <f>REPLACE(INDEX(GroupVertices[Group],MATCH(Edges[[#This Row],[Vertex 2]],GroupVertices[Vertex],0)),1,1,"")</f>
        <v>7</v>
      </c>
    </row>
    <row r="8" spans="1:57" ht="15">
      <c r="A8" s="65" t="s">
        <v>238</v>
      </c>
      <c r="B8" s="65" t="s">
        <v>284</v>
      </c>
      <c r="C8" s="66" t="s">
        <v>2278</v>
      </c>
      <c r="D8" s="67">
        <v>3</v>
      </c>
      <c r="E8" s="68" t="s">
        <v>132</v>
      </c>
      <c r="F8" s="69">
        <v>32</v>
      </c>
      <c r="G8" s="66"/>
      <c r="H8" s="70"/>
      <c r="I8" s="71"/>
      <c r="J8" s="71"/>
      <c r="K8" s="34" t="s">
        <v>65</v>
      </c>
      <c r="L8" s="78">
        <v>8</v>
      </c>
      <c r="M8" s="78"/>
      <c r="N8" s="73"/>
      <c r="O8" s="89" t="s">
        <v>327</v>
      </c>
      <c r="P8" s="92">
        <v>43837.80503472222</v>
      </c>
      <c r="Q8" s="89" t="s">
        <v>336</v>
      </c>
      <c r="R8" s="94" t="s">
        <v>409</v>
      </c>
      <c r="S8" s="89" t="s">
        <v>428</v>
      </c>
      <c r="T8" s="89" t="s">
        <v>316</v>
      </c>
      <c r="U8" s="89"/>
      <c r="V8" s="94" t="s">
        <v>542</v>
      </c>
      <c r="W8" s="92">
        <v>43837.80503472222</v>
      </c>
      <c r="X8" s="98">
        <v>43837</v>
      </c>
      <c r="Y8" s="101" t="s">
        <v>589</v>
      </c>
      <c r="Z8" s="94" t="s">
        <v>709</v>
      </c>
      <c r="AA8" s="89"/>
      <c r="AB8" s="89"/>
      <c r="AC8" s="101" t="s">
        <v>830</v>
      </c>
      <c r="AD8" s="89"/>
      <c r="AE8" s="89" t="b">
        <v>0</v>
      </c>
      <c r="AF8" s="89">
        <v>0</v>
      </c>
      <c r="AG8" s="101" t="s">
        <v>950</v>
      </c>
      <c r="AH8" s="89" t="b">
        <v>0</v>
      </c>
      <c r="AI8" s="89" t="s">
        <v>958</v>
      </c>
      <c r="AJ8" s="89"/>
      <c r="AK8" s="101" t="s">
        <v>950</v>
      </c>
      <c r="AL8" s="89" t="b">
        <v>0</v>
      </c>
      <c r="AM8" s="89">
        <v>1</v>
      </c>
      <c r="AN8" s="101" t="s">
        <v>896</v>
      </c>
      <c r="AO8" s="89" t="s">
        <v>967</v>
      </c>
      <c r="AP8" s="89" t="b">
        <v>0</v>
      </c>
      <c r="AQ8" s="101" t="s">
        <v>896</v>
      </c>
      <c r="AR8" s="89" t="s">
        <v>196</v>
      </c>
      <c r="AS8" s="89">
        <v>0</v>
      </c>
      <c r="AT8" s="89">
        <v>0</v>
      </c>
      <c r="AU8" s="89"/>
      <c r="AV8" s="89"/>
      <c r="AW8" s="89"/>
      <c r="AX8" s="89"/>
      <c r="AY8" s="89"/>
      <c r="AZ8" s="89"/>
      <c r="BA8" s="89"/>
      <c r="BB8" s="89"/>
      <c r="BC8">
        <v>1</v>
      </c>
      <c r="BD8" s="88" t="str">
        <f>REPLACE(INDEX(GroupVertices[Group],MATCH(Edges[[#This Row],[Vertex 1]],GroupVertices[Vertex],0)),1,1,"")</f>
        <v>1</v>
      </c>
      <c r="BE8" s="88" t="str">
        <f>REPLACE(INDEX(GroupVertices[Group],MATCH(Edges[[#This Row],[Vertex 2]],GroupVertices[Vertex],0)),1,1,"")</f>
        <v>1</v>
      </c>
    </row>
    <row r="9" spans="1:57" ht="15">
      <c r="A9" s="65" t="s">
        <v>239</v>
      </c>
      <c r="B9" s="65" t="s">
        <v>291</v>
      </c>
      <c r="C9" s="66" t="s">
        <v>2278</v>
      </c>
      <c r="D9" s="67">
        <v>3</v>
      </c>
      <c r="E9" s="68" t="s">
        <v>132</v>
      </c>
      <c r="F9" s="69">
        <v>32</v>
      </c>
      <c r="G9" s="66"/>
      <c r="H9" s="70"/>
      <c r="I9" s="71"/>
      <c r="J9" s="71"/>
      <c r="K9" s="34" t="s">
        <v>65</v>
      </c>
      <c r="L9" s="78">
        <v>9</v>
      </c>
      <c r="M9" s="78"/>
      <c r="N9" s="73"/>
      <c r="O9" s="89" t="s">
        <v>327</v>
      </c>
      <c r="P9" s="92">
        <v>43837.807118055556</v>
      </c>
      <c r="Q9" s="89" t="s">
        <v>337</v>
      </c>
      <c r="R9" s="89"/>
      <c r="S9" s="89"/>
      <c r="T9" s="89" t="s">
        <v>442</v>
      </c>
      <c r="U9" s="89"/>
      <c r="V9" s="94" t="s">
        <v>543</v>
      </c>
      <c r="W9" s="92">
        <v>43837.807118055556</v>
      </c>
      <c r="X9" s="98">
        <v>43837</v>
      </c>
      <c r="Y9" s="101" t="s">
        <v>590</v>
      </c>
      <c r="Z9" s="94" t="s">
        <v>710</v>
      </c>
      <c r="AA9" s="89"/>
      <c r="AB9" s="89"/>
      <c r="AC9" s="101" t="s">
        <v>831</v>
      </c>
      <c r="AD9" s="89"/>
      <c r="AE9" s="89" t="b">
        <v>0</v>
      </c>
      <c r="AF9" s="89">
        <v>0</v>
      </c>
      <c r="AG9" s="101" t="s">
        <v>950</v>
      </c>
      <c r="AH9" s="89" t="b">
        <v>0</v>
      </c>
      <c r="AI9" s="89" t="s">
        <v>958</v>
      </c>
      <c r="AJ9" s="89"/>
      <c r="AK9" s="101" t="s">
        <v>950</v>
      </c>
      <c r="AL9" s="89" t="b">
        <v>0</v>
      </c>
      <c r="AM9" s="89">
        <v>1</v>
      </c>
      <c r="AN9" s="101" t="s">
        <v>917</v>
      </c>
      <c r="AO9" s="89" t="s">
        <v>968</v>
      </c>
      <c r="AP9" s="89" t="b">
        <v>0</v>
      </c>
      <c r="AQ9" s="101" t="s">
        <v>917</v>
      </c>
      <c r="AR9" s="89" t="s">
        <v>196</v>
      </c>
      <c r="AS9" s="89">
        <v>0</v>
      </c>
      <c r="AT9" s="89">
        <v>0</v>
      </c>
      <c r="AU9" s="89"/>
      <c r="AV9" s="89"/>
      <c r="AW9" s="89"/>
      <c r="AX9" s="89"/>
      <c r="AY9" s="89"/>
      <c r="AZ9" s="89"/>
      <c r="BA9" s="89"/>
      <c r="BB9" s="89"/>
      <c r="BC9">
        <v>1</v>
      </c>
      <c r="BD9" s="88" t="str">
        <f>REPLACE(INDEX(GroupVertices[Group],MATCH(Edges[[#This Row],[Vertex 1]],GroupVertices[Vertex],0)),1,1,"")</f>
        <v>5</v>
      </c>
      <c r="BE9" s="88" t="str">
        <f>REPLACE(INDEX(GroupVertices[Group],MATCH(Edges[[#This Row],[Vertex 2]],GroupVertices[Vertex],0)),1,1,"")</f>
        <v>5</v>
      </c>
    </row>
    <row r="10" spans="1:57" ht="15">
      <c r="A10" s="65" t="s">
        <v>240</v>
      </c>
      <c r="B10" s="65" t="s">
        <v>302</v>
      </c>
      <c r="C10" s="66" t="s">
        <v>2278</v>
      </c>
      <c r="D10" s="67">
        <v>3</v>
      </c>
      <c r="E10" s="68" t="s">
        <v>132</v>
      </c>
      <c r="F10" s="69">
        <v>32</v>
      </c>
      <c r="G10" s="66"/>
      <c r="H10" s="70"/>
      <c r="I10" s="71"/>
      <c r="J10" s="71"/>
      <c r="K10" s="34" t="s">
        <v>65</v>
      </c>
      <c r="L10" s="78">
        <v>10</v>
      </c>
      <c r="M10" s="78"/>
      <c r="N10" s="73"/>
      <c r="O10" s="89" t="s">
        <v>328</v>
      </c>
      <c r="P10" s="92">
        <v>43837.81444444445</v>
      </c>
      <c r="Q10" s="89" t="s">
        <v>338</v>
      </c>
      <c r="R10" s="89"/>
      <c r="S10" s="89"/>
      <c r="T10" s="89" t="s">
        <v>443</v>
      </c>
      <c r="U10" s="94" t="s">
        <v>491</v>
      </c>
      <c r="V10" s="94" t="s">
        <v>491</v>
      </c>
      <c r="W10" s="92">
        <v>43837.81444444445</v>
      </c>
      <c r="X10" s="98">
        <v>43837</v>
      </c>
      <c r="Y10" s="101" t="s">
        <v>591</v>
      </c>
      <c r="Z10" s="94" t="s">
        <v>711</v>
      </c>
      <c r="AA10" s="89">
        <v>20.68357058</v>
      </c>
      <c r="AB10" s="89">
        <v>-156.44082793</v>
      </c>
      <c r="AC10" s="101" t="s">
        <v>832</v>
      </c>
      <c r="AD10" s="89"/>
      <c r="AE10" s="89" t="b">
        <v>0</v>
      </c>
      <c r="AF10" s="89">
        <v>5</v>
      </c>
      <c r="AG10" s="101" t="s">
        <v>950</v>
      </c>
      <c r="AH10" s="89" t="b">
        <v>0</v>
      </c>
      <c r="AI10" s="89" t="s">
        <v>958</v>
      </c>
      <c r="AJ10" s="89"/>
      <c r="AK10" s="101" t="s">
        <v>950</v>
      </c>
      <c r="AL10" s="89" t="b">
        <v>0</v>
      </c>
      <c r="AM10" s="89">
        <v>0</v>
      </c>
      <c r="AN10" s="101" t="s">
        <v>950</v>
      </c>
      <c r="AO10" s="89" t="s">
        <v>969</v>
      </c>
      <c r="AP10" s="89" t="b">
        <v>0</v>
      </c>
      <c r="AQ10" s="101" t="s">
        <v>832</v>
      </c>
      <c r="AR10" s="89" t="s">
        <v>196</v>
      </c>
      <c r="AS10" s="89">
        <v>0</v>
      </c>
      <c r="AT10" s="89">
        <v>0</v>
      </c>
      <c r="AU10" s="89" t="s">
        <v>976</v>
      </c>
      <c r="AV10" s="89" t="s">
        <v>981</v>
      </c>
      <c r="AW10" s="89" t="s">
        <v>982</v>
      </c>
      <c r="AX10" s="89" t="s">
        <v>983</v>
      </c>
      <c r="AY10" s="89" t="s">
        <v>988</v>
      </c>
      <c r="AZ10" s="89" t="s">
        <v>993</v>
      </c>
      <c r="BA10" s="89" t="s">
        <v>995</v>
      </c>
      <c r="BB10" s="94" t="s">
        <v>998</v>
      </c>
      <c r="BC10">
        <v>1</v>
      </c>
      <c r="BD10" s="88" t="str">
        <f>REPLACE(INDEX(GroupVertices[Group],MATCH(Edges[[#This Row],[Vertex 1]],GroupVertices[Vertex],0)),1,1,"")</f>
        <v>17</v>
      </c>
      <c r="BE10" s="88" t="str">
        <f>REPLACE(INDEX(GroupVertices[Group],MATCH(Edges[[#This Row],[Vertex 2]],GroupVertices[Vertex],0)),1,1,"")</f>
        <v>17</v>
      </c>
    </row>
    <row r="11" spans="1:57" ht="15">
      <c r="A11" s="65" t="s">
        <v>241</v>
      </c>
      <c r="B11" s="65" t="s">
        <v>241</v>
      </c>
      <c r="C11" s="66" t="s">
        <v>2278</v>
      </c>
      <c r="D11" s="67">
        <v>3</v>
      </c>
      <c r="E11" s="68" t="s">
        <v>132</v>
      </c>
      <c r="F11" s="69">
        <v>32</v>
      </c>
      <c r="G11" s="66"/>
      <c r="H11" s="70"/>
      <c r="I11" s="71"/>
      <c r="J11" s="71"/>
      <c r="K11" s="34" t="s">
        <v>65</v>
      </c>
      <c r="L11" s="78">
        <v>11</v>
      </c>
      <c r="M11" s="78"/>
      <c r="N11" s="73"/>
      <c r="O11" s="89" t="s">
        <v>196</v>
      </c>
      <c r="P11" s="92">
        <v>43837.85579861111</v>
      </c>
      <c r="Q11" s="89" t="s">
        <v>339</v>
      </c>
      <c r="R11" s="89"/>
      <c r="S11" s="89"/>
      <c r="T11" s="89" t="s">
        <v>444</v>
      </c>
      <c r="U11" s="94" t="s">
        <v>492</v>
      </c>
      <c r="V11" s="94" t="s">
        <v>492</v>
      </c>
      <c r="W11" s="92">
        <v>43837.85579861111</v>
      </c>
      <c r="X11" s="98">
        <v>43837</v>
      </c>
      <c r="Y11" s="101" t="s">
        <v>592</v>
      </c>
      <c r="Z11" s="94" t="s">
        <v>712</v>
      </c>
      <c r="AA11" s="89"/>
      <c r="AB11" s="89"/>
      <c r="AC11" s="101" t="s">
        <v>833</v>
      </c>
      <c r="AD11" s="89"/>
      <c r="AE11" s="89" t="b">
        <v>0</v>
      </c>
      <c r="AF11" s="89">
        <v>1</v>
      </c>
      <c r="AG11" s="101" t="s">
        <v>950</v>
      </c>
      <c r="AH11" s="89" t="b">
        <v>0</v>
      </c>
      <c r="AI11" s="89" t="s">
        <v>958</v>
      </c>
      <c r="AJ11" s="89"/>
      <c r="AK11" s="101" t="s">
        <v>950</v>
      </c>
      <c r="AL11" s="89" t="b">
        <v>0</v>
      </c>
      <c r="AM11" s="89">
        <v>0</v>
      </c>
      <c r="AN11" s="101" t="s">
        <v>950</v>
      </c>
      <c r="AO11" s="89" t="s">
        <v>965</v>
      </c>
      <c r="AP11" s="89" t="b">
        <v>0</v>
      </c>
      <c r="AQ11" s="101" t="s">
        <v>833</v>
      </c>
      <c r="AR11" s="89" t="s">
        <v>196</v>
      </c>
      <c r="AS11" s="89">
        <v>0</v>
      </c>
      <c r="AT11" s="89">
        <v>0</v>
      </c>
      <c r="AU11" s="89"/>
      <c r="AV11" s="89"/>
      <c r="AW11" s="89"/>
      <c r="AX11" s="89"/>
      <c r="AY11" s="89"/>
      <c r="AZ11" s="89"/>
      <c r="BA11" s="89"/>
      <c r="BB11" s="89"/>
      <c r="BC11">
        <v>1</v>
      </c>
      <c r="BD11" s="88" t="str">
        <f>REPLACE(INDEX(GroupVertices[Group],MATCH(Edges[[#This Row],[Vertex 1]],GroupVertices[Vertex],0)),1,1,"")</f>
        <v>7</v>
      </c>
      <c r="BE11" s="88" t="str">
        <f>REPLACE(INDEX(GroupVertices[Group],MATCH(Edges[[#This Row],[Vertex 2]],GroupVertices[Vertex],0)),1,1,"")</f>
        <v>7</v>
      </c>
    </row>
    <row r="12" spans="1:57" ht="15">
      <c r="A12" s="65" t="s">
        <v>242</v>
      </c>
      <c r="B12" s="65" t="s">
        <v>296</v>
      </c>
      <c r="C12" s="66" t="s">
        <v>2278</v>
      </c>
      <c r="D12" s="67">
        <v>3</v>
      </c>
      <c r="E12" s="68" t="s">
        <v>132</v>
      </c>
      <c r="F12" s="69">
        <v>32</v>
      </c>
      <c r="G12" s="66"/>
      <c r="H12" s="70"/>
      <c r="I12" s="71"/>
      <c r="J12" s="71"/>
      <c r="K12" s="34" t="s">
        <v>65</v>
      </c>
      <c r="L12" s="78">
        <v>12</v>
      </c>
      <c r="M12" s="78"/>
      <c r="N12" s="73"/>
      <c r="O12" s="89" t="s">
        <v>329</v>
      </c>
      <c r="P12" s="92">
        <v>43837.96880787037</v>
      </c>
      <c r="Q12" s="89" t="s">
        <v>340</v>
      </c>
      <c r="R12" s="89"/>
      <c r="S12" s="89"/>
      <c r="T12" s="89" t="s">
        <v>316</v>
      </c>
      <c r="U12" s="89"/>
      <c r="V12" s="94" t="s">
        <v>544</v>
      </c>
      <c r="W12" s="92">
        <v>43837.96880787037</v>
      </c>
      <c r="X12" s="98">
        <v>43837</v>
      </c>
      <c r="Y12" s="101" t="s">
        <v>593</v>
      </c>
      <c r="Z12" s="94" t="s">
        <v>713</v>
      </c>
      <c r="AA12" s="89"/>
      <c r="AB12" s="89"/>
      <c r="AC12" s="101" t="s">
        <v>834</v>
      </c>
      <c r="AD12" s="89"/>
      <c r="AE12" s="89" t="b">
        <v>0</v>
      </c>
      <c r="AF12" s="89">
        <v>0</v>
      </c>
      <c r="AG12" s="101" t="s">
        <v>950</v>
      </c>
      <c r="AH12" s="89" t="b">
        <v>0</v>
      </c>
      <c r="AI12" s="89" t="s">
        <v>958</v>
      </c>
      <c r="AJ12" s="89"/>
      <c r="AK12" s="101" t="s">
        <v>950</v>
      </c>
      <c r="AL12" s="89" t="b">
        <v>0</v>
      </c>
      <c r="AM12" s="89">
        <v>5</v>
      </c>
      <c r="AN12" s="101" t="s">
        <v>937</v>
      </c>
      <c r="AO12" s="89" t="s">
        <v>969</v>
      </c>
      <c r="AP12" s="89" t="b">
        <v>0</v>
      </c>
      <c r="AQ12" s="101" t="s">
        <v>937</v>
      </c>
      <c r="AR12" s="89" t="s">
        <v>196</v>
      </c>
      <c r="AS12" s="89">
        <v>0</v>
      </c>
      <c r="AT12" s="89">
        <v>0</v>
      </c>
      <c r="AU12" s="89"/>
      <c r="AV12" s="89"/>
      <c r="AW12" s="89"/>
      <c r="AX12" s="89"/>
      <c r="AY12" s="89"/>
      <c r="AZ12" s="89"/>
      <c r="BA12" s="89"/>
      <c r="BB12" s="89"/>
      <c r="BC12">
        <v>1</v>
      </c>
      <c r="BD12" s="88" t="str">
        <f>REPLACE(INDEX(GroupVertices[Group],MATCH(Edges[[#This Row],[Vertex 1]],GroupVertices[Vertex],0)),1,1,"")</f>
        <v>2</v>
      </c>
      <c r="BE12" s="88" t="str">
        <f>REPLACE(INDEX(GroupVertices[Group],MATCH(Edges[[#This Row],[Vertex 2]],GroupVertices[Vertex],0)),1,1,"")</f>
        <v>2</v>
      </c>
    </row>
    <row r="13" spans="1:57" ht="15">
      <c r="A13" s="65" t="s">
        <v>242</v>
      </c>
      <c r="B13" s="65" t="s">
        <v>303</v>
      </c>
      <c r="C13" s="66" t="s">
        <v>2278</v>
      </c>
      <c r="D13" s="67">
        <v>3</v>
      </c>
      <c r="E13" s="68" t="s">
        <v>132</v>
      </c>
      <c r="F13" s="69">
        <v>32</v>
      </c>
      <c r="G13" s="66"/>
      <c r="H13" s="70"/>
      <c r="I13" s="71"/>
      <c r="J13" s="71"/>
      <c r="K13" s="34" t="s">
        <v>65</v>
      </c>
      <c r="L13" s="78">
        <v>13</v>
      </c>
      <c r="M13" s="78"/>
      <c r="N13" s="73"/>
      <c r="O13" s="89" t="s">
        <v>329</v>
      </c>
      <c r="P13" s="92">
        <v>43837.96880787037</v>
      </c>
      <c r="Q13" s="89" t="s">
        <v>340</v>
      </c>
      <c r="R13" s="89"/>
      <c r="S13" s="89"/>
      <c r="T13" s="89" t="s">
        <v>316</v>
      </c>
      <c r="U13" s="89"/>
      <c r="V13" s="94" t="s">
        <v>544</v>
      </c>
      <c r="W13" s="92">
        <v>43837.96880787037</v>
      </c>
      <c r="X13" s="98">
        <v>43837</v>
      </c>
      <c r="Y13" s="101" t="s">
        <v>593</v>
      </c>
      <c r="Z13" s="94" t="s">
        <v>713</v>
      </c>
      <c r="AA13" s="89"/>
      <c r="AB13" s="89"/>
      <c r="AC13" s="101" t="s">
        <v>834</v>
      </c>
      <c r="AD13" s="89"/>
      <c r="AE13" s="89" t="b">
        <v>0</v>
      </c>
      <c r="AF13" s="89">
        <v>0</v>
      </c>
      <c r="AG13" s="101" t="s">
        <v>950</v>
      </c>
      <c r="AH13" s="89" t="b">
        <v>0</v>
      </c>
      <c r="AI13" s="89" t="s">
        <v>958</v>
      </c>
      <c r="AJ13" s="89"/>
      <c r="AK13" s="101" t="s">
        <v>950</v>
      </c>
      <c r="AL13" s="89" t="b">
        <v>0</v>
      </c>
      <c r="AM13" s="89">
        <v>5</v>
      </c>
      <c r="AN13" s="101" t="s">
        <v>937</v>
      </c>
      <c r="AO13" s="89" t="s">
        <v>969</v>
      </c>
      <c r="AP13" s="89" t="b">
        <v>0</v>
      </c>
      <c r="AQ13" s="101" t="s">
        <v>937</v>
      </c>
      <c r="AR13" s="89" t="s">
        <v>196</v>
      </c>
      <c r="AS13" s="89">
        <v>0</v>
      </c>
      <c r="AT13" s="89">
        <v>0</v>
      </c>
      <c r="AU13" s="89"/>
      <c r="AV13" s="89"/>
      <c r="AW13" s="89"/>
      <c r="AX13" s="89"/>
      <c r="AY13" s="89"/>
      <c r="AZ13" s="89"/>
      <c r="BA13" s="89"/>
      <c r="BB13" s="89"/>
      <c r="BC13">
        <v>1</v>
      </c>
      <c r="BD13" s="88" t="str">
        <f>REPLACE(INDEX(GroupVertices[Group],MATCH(Edges[[#This Row],[Vertex 1]],GroupVertices[Vertex],0)),1,1,"")</f>
        <v>2</v>
      </c>
      <c r="BE13" s="88" t="str">
        <f>REPLACE(INDEX(GroupVertices[Group],MATCH(Edges[[#This Row],[Vertex 2]],GroupVertices[Vertex],0)),1,1,"")</f>
        <v>2</v>
      </c>
    </row>
    <row r="14" spans="1:57" ht="15">
      <c r="A14" s="65" t="s">
        <v>243</v>
      </c>
      <c r="B14" s="65" t="s">
        <v>243</v>
      </c>
      <c r="C14" s="66" t="s">
        <v>2278</v>
      </c>
      <c r="D14" s="67">
        <v>3</v>
      </c>
      <c r="E14" s="68" t="s">
        <v>132</v>
      </c>
      <c r="F14" s="69">
        <v>32</v>
      </c>
      <c r="G14" s="66"/>
      <c r="H14" s="70"/>
      <c r="I14" s="71"/>
      <c r="J14" s="71"/>
      <c r="K14" s="34" t="s">
        <v>65</v>
      </c>
      <c r="L14" s="78">
        <v>14</v>
      </c>
      <c r="M14" s="78"/>
      <c r="N14" s="73"/>
      <c r="O14" s="89" t="s">
        <v>196</v>
      </c>
      <c r="P14" s="92">
        <v>43837.986180555556</v>
      </c>
      <c r="Q14" s="89" t="s">
        <v>341</v>
      </c>
      <c r="R14" s="89"/>
      <c r="S14" s="89"/>
      <c r="T14" s="89" t="s">
        <v>445</v>
      </c>
      <c r="U14" s="94" t="s">
        <v>493</v>
      </c>
      <c r="V14" s="94" t="s">
        <v>493</v>
      </c>
      <c r="W14" s="92">
        <v>43837.986180555556</v>
      </c>
      <c r="X14" s="98">
        <v>43837</v>
      </c>
      <c r="Y14" s="101" t="s">
        <v>594</v>
      </c>
      <c r="Z14" s="94" t="s">
        <v>714</v>
      </c>
      <c r="AA14" s="89"/>
      <c r="AB14" s="89"/>
      <c r="AC14" s="101" t="s">
        <v>835</v>
      </c>
      <c r="AD14" s="89"/>
      <c r="AE14" s="89" t="b">
        <v>0</v>
      </c>
      <c r="AF14" s="89">
        <v>11</v>
      </c>
      <c r="AG14" s="101" t="s">
        <v>950</v>
      </c>
      <c r="AH14" s="89" t="b">
        <v>0</v>
      </c>
      <c r="AI14" s="89" t="s">
        <v>958</v>
      </c>
      <c r="AJ14" s="89"/>
      <c r="AK14" s="101" t="s">
        <v>950</v>
      </c>
      <c r="AL14" s="89" t="b">
        <v>0</v>
      </c>
      <c r="AM14" s="89">
        <v>0</v>
      </c>
      <c r="AN14" s="101" t="s">
        <v>950</v>
      </c>
      <c r="AO14" s="89" t="s">
        <v>967</v>
      </c>
      <c r="AP14" s="89" t="b">
        <v>0</v>
      </c>
      <c r="AQ14" s="101" t="s">
        <v>835</v>
      </c>
      <c r="AR14" s="89" t="s">
        <v>196</v>
      </c>
      <c r="AS14" s="89">
        <v>0</v>
      </c>
      <c r="AT14" s="89">
        <v>0</v>
      </c>
      <c r="AU14" s="89"/>
      <c r="AV14" s="89"/>
      <c r="AW14" s="89"/>
      <c r="AX14" s="89"/>
      <c r="AY14" s="89"/>
      <c r="AZ14" s="89"/>
      <c r="BA14" s="89"/>
      <c r="BB14" s="89"/>
      <c r="BC14">
        <v>1</v>
      </c>
      <c r="BD14" s="88" t="str">
        <f>REPLACE(INDEX(GroupVertices[Group],MATCH(Edges[[#This Row],[Vertex 1]],GroupVertices[Vertex],0)),1,1,"")</f>
        <v>7</v>
      </c>
      <c r="BE14" s="88" t="str">
        <f>REPLACE(INDEX(GroupVertices[Group],MATCH(Edges[[#This Row],[Vertex 2]],GroupVertices[Vertex],0)),1,1,"")</f>
        <v>7</v>
      </c>
    </row>
    <row r="15" spans="1:57" ht="15">
      <c r="A15" s="65" t="s">
        <v>244</v>
      </c>
      <c r="B15" s="65" t="s">
        <v>291</v>
      </c>
      <c r="C15" s="66" t="s">
        <v>2278</v>
      </c>
      <c r="D15" s="67">
        <v>3</v>
      </c>
      <c r="E15" s="68" t="s">
        <v>132</v>
      </c>
      <c r="F15" s="69">
        <v>32</v>
      </c>
      <c r="G15" s="66"/>
      <c r="H15" s="70"/>
      <c r="I15" s="71"/>
      <c r="J15" s="71"/>
      <c r="K15" s="34" t="s">
        <v>65</v>
      </c>
      <c r="L15" s="78">
        <v>15</v>
      </c>
      <c r="M15" s="78"/>
      <c r="N15" s="73"/>
      <c r="O15" s="89" t="s">
        <v>327</v>
      </c>
      <c r="P15" s="92">
        <v>43838.07809027778</v>
      </c>
      <c r="Q15" s="89" t="s">
        <v>342</v>
      </c>
      <c r="R15" s="89"/>
      <c r="S15" s="89"/>
      <c r="T15" s="89" t="s">
        <v>446</v>
      </c>
      <c r="U15" s="94" t="s">
        <v>494</v>
      </c>
      <c r="V15" s="94" t="s">
        <v>494</v>
      </c>
      <c r="W15" s="92">
        <v>43838.07809027778</v>
      </c>
      <c r="X15" s="98">
        <v>43838</v>
      </c>
      <c r="Y15" s="101" t="s">
        <v>595</v>
      </c>
      <c r="Z15" s="94" t="s">
        <v>715</v>
      </c>
      <c r="AA15" s="89"/>
      <c r="AB15" s="89"/>
      <c r="AC15" s="101" t="s">
        <v>836</v>
      </c>
      <c r="AD15" s="89"/>
      <c r="AE15" s="89" t="b">
        <v>0</v>
      </c>
      <c r="AF15" s="89">
        <v>0</v>
      </c>
      <c r="AG15" s="101" t="s">
        <v>950</v>
      </c>
      <c r="AH15" s="89" t="b">
        <v>0</v>
      </c>
      <c r="AI15" s="89" t="s">
        <v>958</v>
      </c>
      <c r="AJ15" s="89"/>
      <c r="AK15" s="101" t="s">
        <v>950</v>
      </c>
      <c r="AL15" s="89" t="b">
        <v>0</v>
      </c>
      <c r="AM15" s="89">
        <v>3</v>
      </c>
      <c r="AN15" s="101" t="s">
        <v>920</v>
      </c>
      <c r="AO15" s="89" t="s">
        <v>970</v>
      </c>
      <c r="AP15" s="89" t="b">
        <v>0</v>
      </c>
      <c r="AQ15" s="101" t="s">
        <v>920</v>
      </c>
      <c r="AR15" s="89" t="s">
        <v>196</v>
      </c>
      <c r="AS15" s="89">
        <v>0</v>
      </c>
      <c r="AT15" s="89">
        <v>0</v>
      </c>
      <c r="AU15" s="89"/>
      <c r="AV15" s="89"/>
      <c r="AW15" s="89"/>
      <c r="AX15" s="89"/>
      <c r="AY15" s="89"/>
      <c r="AZ15" s="89"/>
      <c r="BA15" s="89"/>
      <c r="BB15" s="89"/>
      <c r="BC15">
        <v>1</v>
      </c>
      <c r="BD15" s="88" t="str">
        <f>REPLACE(INDEX(GroupVertices[Group],MATCH(Edges[[#This Row],[Vertex 1]],GroupVertices[Vertex],0)),1,1,"")</f>
        <v>5</v>
      </c>
      <c r="BE15" s="88" t="str">
        <f>REPLACE(INDEX(GroupVertices[Group],MATCH(Edges[[#This Row],[Vertex 2]],GroupVertices[Vertex],0)),1,1,"")</f>
        <v>5</v>
      </c>
    </row>
    <row r="16" spans="1:57" ht="15">
      <c r="A16" s="65" t="s">
        <v>245</v>
      </c>
      <c r="B16" s="65" t="s">
        <v>291</v>
      </c>
      <c r="C16" s="66" t="s">
        <v>2278</v>
      </c>
      <c r="D16" s="67">
        <v>3</v>
      </c>
      <c r="E16" s="68" t="s">
        <v>132</v>
      </c>
      <c r="F16" s="69">
        <v>32</v>
      </c>
      <c r="G16" s="66"/>
      <c r="H16" s="70"/>
      <c r="I16" s="71"/>
      <c r="J16" s="71"/>
      <c r="K16" s="34" t="s">
        <v>65</v>
      </c>
      <c r="L16" s="78">
        <v>16</v>
      </c>
      <c r="M16" s="78"/>
      <c r="N16" s="73"/>
      <c r="O16" s="89" t="s">
        <v>327</v>
      </c>
      <c r="P16" s="92">
        <v>43838.08392361111</v>
      </c>
      <c r="Q16" s="89" t="s">
        <v>342</v>
      </c>
      <c r="R16" s="89"/>
      <c r="S16" s="89"/>
      <c r="T16" s="89" t="s">
        <v>446</v>
      </c>
      <c r="U16" s="94" t="s">
        <v>494</v>
      </c>
      <c r="V16" s="94" t="s">
        <v>494</v>
      </c>
      <c r="W16" s="92">
        <v>43838.08392361111</v>
      </c>
      <c r="X16" s="98">
        <v>43838</v>
      </c>
      <c r="Y16" s="101" t="s">
        <v>596</v>
      </c>
      <c r="Z16" s="94" t="s">
        <v>716</v>
      </c>
      <c r="AA16" s="89"/>
      <c r="AB16" s="89"/>
      <c r="AC16" s="101" t="s">
        <v>837</v>
      </c>
      <c r="AD16" s="89"/>
      <c r="AE16" s="89" t="b">
        <v>0</v>
      </c>
      <c r="AF16" s="89">
        <v>0</v>
      </c>
      <c r="AG16" s="101" t="s">
        <v>950</v>
      </c>
      <c r="AH16" s="89" t="b">
        <v>0</v>
      </c>
      <c r="AI16" s="89" t="s">
        <v>958</v>
      </c>
      <c r="AJ16" s="89"/>
      <c r="AK16" s="101" t="s">
        <v>950</v>
      </c>
      <c r="AL16" s="89" t="b">
        <v>0</v>
      </c>
      <c r="AM16" s="89">
        <v>3</v>
      </c>
      <c r="AN16" s="101" t="s">
        <v>920</v>
      </c>
      <c r="AO16" s="89" t="s">
        <v>967</v>
      </c>
      <c r="AP16" s="89" t="b">
        <v>0</v>
      </c>
      <c r="AQ16" s="101" t="s">
        <v>920</v>
      </c>
      <c r="AR16" s="89" t="s">
        <v>196</v>
      </c>
      <c r="AS16" s="89">
        <v>0</v>
      </c>
      <c r="AT16" s="89">
        <v>0</v>
      </c>
      <c r="AU16" s="89"/>
      <c r="AV16" s="89"/>
      <c r="AW16" s="89"/>
      <c r="AX16" s="89"/>
      <c r="AY16" s="89"/>
      <c r="AZ16" s="89"/>
      <c r="BA16" s="89"/>
      <c r="BB16" s="89"/>
      <c r="BC16">
        <v>1</v>
      </c>
      <c r="BD16" s="88" t="str">
        <f>REPLACE(INDEX(GroupVertices[Group],MATCH(Edges[[#This Row],[Vertex 1]],GroupVertices[Vertex],0)),1,1,"")</f>
        <v>5</v>
      </c>
      <c r="BE16" s="88" t="str">
        <f>REPLACE(INDEX(GroupVertices[Group],MATCH(Edges[[#This Row],[Vertex 2]],GroupVertices[Vertex],0)),1,1,"")</f>
        <v>5</v>
      </c>
    </row>
    <row r="17" spans="1:57" ht="15">
      <c r="A17" s="65" t="s">
        <v>246</v>
      </c>
      <c r="B17" s="65" t="s">
        <v>304</v>
      </c>
      <c r="C17" s="66" t="s">
        <v>2278</v>
      </c>
      <c r="D17" s="67">
        <v>3</v>
      </c>
      <c r="E17" s="68" t="s">
        <v>132</v>
      </c>
      <c r="F17" s="69">
        <v>32</v>
      </c>
      <c r="G17" s="66"/>
      <c r="H17" s="70"/>
      <c r="I17" s="71"/>
      <c r="J17" s="71"/>
      <c r="K17" s="34" t="s">
        <v>65</v>
      </c>
      <c r="L17" s="78">
        <v>17</v>
      </c>
      <c r="M17" s="78"/>
      <c r="N17" s="73"/>
      <c r="O17" s="89" t="s">
        <v>329</v>
      </c>
      <c r="P17" s="92">
        <v>43838.19347222222</v>
      </c>
      <c r="Q17" s="89" t="s">
        <v>343</v>
      </c>
      <c r="R17" s="89"/>
      <c r="S17" s="89"/>
      <c r="T17" s="89" t="s">
        <v>316</v>
      </c>
      <c r="U17" s="89"/>
      <c r="V17" s="94" t="s">
        <v>545</v>
      </c>
      <c r="W17" s="92">
        <v>43838.19347222222</v>
      </c>
      <c r="X17" s="98">
        <v>43838</v>
      </c>
      <c r="Y17" s="101" t="s">
        <v>597</v>
      </c>
      <c r="Z17" s="94" t="s">
        <v>717</v>
      </c>
      <c r="AA17" s="89"/>
      <c r="AB17" s="89"/>
      <c r="AC17" s="101" t="s">
        <v>838</v>
      </c>
      <c r="AD17" s="89"/>
      <c r="AE17" s="89" t="b">
        <v>0</v>
      </c>
      <c r="AF17" s="89">
        <v>0</v>
      </c>
      <c r="AG17" s="101" t="s">
        <v>950</v>
      </c>
      <c r="AH17" s="89" t="b">
        <v>0</v>
      </c>
      <c r="AI17" s="89" t="s">
        <v>958</v>
      </c>
      <c r="AJ17" s="89"/>
      <c r="AK17" s="101" t="s">
        <v>950</v>
      </c>
      <c r="AL17" s="89" t="b">
        <v>0</v>
      </c>
      <c r="AM17" s="89">
        <v>2</v>
      </c>
      <c r="AN17" s="101" t="s">
        <v>912</v>
      </c>
      <c r="AO17" s="89" t="s">
        <v>971</v>
      </c>
      <c r="AP17" s="89" t="b">
        <v>0</v>
      </c>
      <c r="AQ17" s="101" t="s">
        <v>912</v>
      </c>
      <c r="AR17" s="89" t="s">
        <v>196</v>
      </c>
      <c r="AS17" s="89">
        <v>0</v>
      </c>
      <c r="AT17" s="89">
        <v>0</v>
      </c>
      <c r="AU17" s="89"/>
      <c r="AV17" s="89"/>
      <c r="AW17" s="89"/>
      <c r="AX17" s="89"/>
      <c r="AY17" s="89"/>
      <c r="AZ17" s="89"/>
      <c r="BA17" s="89"/>
      <c r="BB17" s="89"/>
      <c r="BC17">
        <v>1</v>
      </c>
      <c r="BD17" s="88" t="str">
        <f>REPLACE(INDEX(GroupVertices[Group],MATCH(Edges[[#This Row],[Vertex 1]],GroupVertices[Vertex],0)),1,1,"")</f>
        <v>8</v>
      </c>
      <c r="BE17" s="88" t="str">
        <f>REPLACE(INDEX(GroupVertices[Group],MATCH(Edges[[#This Row],[Vertex 2]],GroupVertices[Vertex],0)),1,1,"")</f>
        <v>8</v>
      </c>
    </row>
    <row r="18" spans="1:57" ht="15">
      <c r="A18" s="65" t="s">
        <v>246</v>
      </c>
      <c r="B18" s="65" t="s">
        <v>305</v>
      </c>
      <c r="C18" s="66" t="s">
        <v>2278</v>
      </c>
      <c r="D18" s="67">
        <v>3</v>
      </c>
      <c r="E18" s="68" t="s">
        <v>132</v>
      </c>
      <c r="F18" s="69">
        <v>32</v>
      </c>
      <c r="G18" s="66"/>
      <c r="H18" s="70"/>
      <c r="I18" s="71"/>
      <c r="J18" s="71"/>
      <c r="K18" s="34" t="s">
        <v>65</v>
      </c>
      <c r="L18" s="78">
        <v>18</v>
      </c>
      <c r="M18" s="78"/>
      <c r="N18" s="73"/>
      <c r="O18" s="89" t="s">
        <v>329</v>
      </c>
      <c r="P18" s="92">
        <v>43838.19347222222</v>
      </c>
      <c r="Q18" s="89" t="s">
        <v>343</v>
      </c>
      <c r="R18" s="89"/>
      <c r="S18" s="89"/>
      <c r="T18" s="89" t="s">
        <v>316</v>
      </c>
      <c r="U18" s="89"/>
      <c r="V18" s="94" t="s">
        <v>545</v>
      </c>
      <c r="W18" s="92">
        <v>43838.19347222222</v>
      </c>
      <c r="X18" s="98">
        <v>43838</v>
      </c>
      <c r="Y18" s="101" t="s">
        <v>597</v>
      </c>
      <c r="Z18" s="94" t="s">
        <v>717</v>
      </c>
      <c r="AA18" s="89"/>
      <c r="AB18" s="89"/>
      <c r="AC18" s="101" t="s">
        <v>838</v>
      </c>
      <c r="AD18" s="89"/>
      <c r="AE18" s="89" t="b">
        <v>0</v>
      </c>
      <c r="AF18" s="89">
        <v>0</v>
      </c>
      <c r="AG18" s="101" t="s">
        <v>950</v>
      </c>
      <c r="AH18" s="89" t="b">
        <v>0</v>
      </c>
      <c r="AI18" s="89" t="s">
        <v>958</v>
      </c>
      <c r="AJ18" s="89"/>
      <c r="AK18" s="101" t="s">
        <v>950</v>
      </c>
      <c r="AL18" s="89" t="b">
        <v>0</v>
      </c>
      <c r="AM18" s="89">
        <v>2</v>
      </c>
      <c r="AN18" s="101" t="s">
        <v>912</v>
      </c>
      <c r="AO18" s="89" t="s">
        <v>971</v>
      </c>
      <c r="AP18" s="89" t="b">
        <v>0</v>
      </c>
      <c r="AQ18" s="101" t="s">
        <v>912</v>
      </c>
      <c r="AR18" s="89" t="s">
        <v>196</v>
      </c>
      <c r="AS18" s="89">
        <v>0</v>
      </c>
      <c r="AT18" s="89">
        <v>0</v>
      </c>
      <c r="AU18" s="89"/>
      <c r="AV18" s="89"/>
      <c r="AW18" s="89"/>
      <c r="AX18" s="89"/>
      <c r="AY18" s="89"/>
      <c r="AZ18" s="89"/>
      <c r="BA18" s="89"/>
      <c r="BB18" s="89"/>
      <c r="BC18">
        <v>1</v>
      </c>
      <c r="BD18" s="88" t="str">
        <f>REPLACE(INDEX(GroupVertices[Group],MATCH(Edges[[#This Row],[Vertex 1]],GroupVertices[Vertex],0)),1,1,"")</f>
        <v>8</v>
      </c>
      <c r="BE18" s="88" t="str">
        <f>REPLACE(INDEX(GroupVertices[Group],MATCH(Edges[[#This Row],[Vertex 2]],GroupVertices[Vertex],0)),1,1,"")</f>
        <v>8</v>
      </c>
    </row>
    <row r="19" spans="1:57" ht="15">
      <c r="A19" s="65" t="s">
        <v>246</v>
      </c>
      <c r="B19" s="65" t="s">
        <v>288</v>
      </c>
      <c r="C19" s="66" t="s">
        <v>2278</v>
      </c>
      <c r="D19" s="67">
        <v>3</v>
      </c>
      <c r="E19" s="68" t="s">
        <v>132</v>
      </c>
      <c r="F19" s="69">
        <v>32</v>
      </c>
      <c r="G19" s="66"/>
      <c r="H19" s="70"/>
      <c r="I19" s="71"/>
      <c r="J19" s="71"/>
      <c r="K19" s="34" t="s">
        <v>65</v>
      </c>
      <c r="L19" s="78">
        <v>19</v>
      </c>
      <c r="M19" s="78"/>
      <c r="N19" s="73"/>
      <c r="O19" s="89" t="s">
        <v>329</v>
      </c>
      <c r="P19" s="92">
        <v>43838.19347222222</v>
      </c>
      <c r="Q19" s="89" t="s">
        <v>343</v>
      </c>
      <c r="R19" s="89"/>
      <c r="S19" s="89"/>
      <c r="T19" s="89" t="s">
        <v>316</v>
      </c>
      <c r="U19" s="89"/>
      <c r="V19" s="94" t="s">
        <v>545</v>
      </c>
      <c r="W19" s="92">
        <v>43838.19347222222</v>
      </c>
      <c r="X19" s="98">
        <v>43838</v>
      </c>
      <c r="Y19" s="101" t="s">
        <v>597</v>
      </c>
      <c r="Z19" s="94" t="s">
        <v>717</v>
      </c>
      <c r="AA19" s="89"/>
      <c r="AB19" s="89"/>
      <c r="AC19" s="101" t="s">
        <v>838</v>
      </c>
      <c r="AD19" s="89"/>
      <c r="AE19" s="89" t="b">
        <v>0</v>
      </c>
      <c r="AF19" s="89">
        <v>0</v>
      </c>
      <c r="AG19" s="101" t="s">
        <v>950</v>
      </c>
      <c r="AH19" s="89" t="b">
        <v>0</v>
      </c>
      <c r="AI19" s="89" t="s">
        <v>958</v>
      </c>
      <c r="AJ19" s="89"/>
      <c r="AK19" s="101" t="s">
        <v>950</v>
      </c>
      <c r="AL19" s="89" t="b">
        <v>0</v>
      </c>
      <c r="AM19" s="89">
        <v>2</v>
      </c>
      <c r="AN19" s="101" t="s">
        <v>912</v>
      </c>
      <c r="AO19" s="89" t="s">
        <v>971</v>
      </c>
      <c r="AP19" s="89" t="b">
        <v>0</v>
      </c>
      <c r="AQ19" s="101" t="s">
        <v>912</v>
      </c>
      <c r="AR19" s="89" t="s">
        <v>196</v>
      </c>
      <c r="AS19" s="89">
        <v>0</v>
      </c>
      <c r="AT19" s="89">
        <v>0</v>
      </c>
      <c r="AU19" s="89"/>
      <c r="AV19" s="89"/>
      <c r="AW19" s="89"/>
      <c r="AX19" s="89"/>
      <c r="AY19" s="89"/>
      <c r="AZ19" s="89"/>
      <c r="BA19" s="89"/>
      <c r="BB19" s="89"/>
      <c r="BC19">
        <v>1</v>
      </c>
      <c r="BD19" s="88" t="str">
        <f>REPLACE(INDEX(GroupVertices[Group],MATCH(Edges[[#This Row],[Vertex 1]],GroupVertices[Vertex],0)),1,1,"")</f>
        <v>8</v>
      </c>
      <c r="BE19" s="88" t="str">
        <f>REPLACE(INDEX(GroupVertices[Group],MATCH(Edges[[#This Row],[Vertex 2]],GroupVertices[Vertex],0)),1,1,"")</f>
        <v>8</v>
      </c>
    </row>
    <row r="20" spans="1:57" ht="15">
      <c r="A20" s="65" t="s">
        <v>247</v>
      </c>
      <c r="B20" s="65" t="s">
        <v>278</v>
      </c>
      <c r="C20" s="66" t="s">
        <v>2278</v>
      </c>
      <c r="D20" s="67">
        <v>3</v>
      </c>
      <c r="E20" s="68" t="s">
        <v>132</v>
      </c>
      <c r="F20" s="69">
        <v>32</v>
      </c>
      <c r="G20" s="66"/>
      <c r="H20" s="70"/>
      <c r="I20" s="71"/>
      <c r="J20" s="71"/>
      <c r="K20" s="34" t="s">
        <v>65</v>
      </c>
      <c r="L20" s="78">
        <v>20</v>
      </c>
      <c r="M20" s="78"/>
      <c r="N20" s="73"/>
      <c r="O20" s="89" t="s">
        <v>328</v>
      </c>
      <c r="P20" s="92">
        <v>43838.30511574074</v>
      </c>
      <c r="Q20" s="89" t="s">
        <v>344</v>
      </c>
      <c r="R20" s="89"/>
      <c r="S20" s="89"/>
      <c r="T20" s="89"/>
      <c r="U20" s="94" t="s">
        <v>495</v>
      </c>
      <c r="V20" s="94" t="s">
        <v>495</v>
      </c>
      <c r="W20" s="92">
        <v>43838.30511574074</v>
      </c>
      <c r="X20" s="98">
        <v>43838</v>
      </c>
      <c r="Y20" s="101" t="s">
        <v>598</v>
      </c>
      <c r="Z20" s="94" t="s">
        <v>718</v>
      </c>
      <c r="AA20" s="89"/>
      <c r="AB20" s="89"/>
      <c r="AC20" s="101" t="s">
        <v>839</v>
      </c>
      <c r="AD20" s="89"/>
      <c r="AE20" s="89" t="b">
        <v>0</v>
      </c>
      <c r="AF20" s="89">
        <v>5</v>
      </c>
      <c r="AG20" s="101" t="s">
        <v>950</v>
      </c>
      <c r="AH20" s="89" t="b">
        <v>0</v>
      </c>
      <c r="AI20" s="89" t="s">
        <v>958</v>
      </c>
      <c r="AJ20" s="89"/>
      <c r="AK20" s="101" t="s">
        <v>950</v>
      </c>
      <c r="AL20" s="89" t="b">
        <v>0</v>
      </c>
      <c r="AM20" s="89">
        <v>0</v>
      </c>
      <c r="AN20" s="101" t="s">
        <v>950</v>
      </c>
      <c r="AO20" s="89" t="s">
        <v>965</v>
      </c>
      <c r="AP20" s="89" t="b">
        <v>0</v>
      </c>
      <c r="AQ20" s="101" t="s">
        <v>839</v>
      </c>
      <c r="AR20" s="89" t="s">
        <v>196</v>
      </c>
      <c r="AS20" s="89">
        <v>0</v>
      </c>
      <c r="AT20" s="89">
        <v>0</v>
      </c>
      <c r="AU20" s="89"/>
      <c r="AV20" s="89"/>
      <c r="AW20" s="89"/>
      <c r="AX20" s="89"/>
      <c r="AY20" s="89"/>
      <c r="AZ20" s="89"/>
      <c r="BA20" s="89"/>
      <c r="BB20" s="89"/>
      <c r="BC20">
        <v>1</v>
      </c>
      <c r="BD20" s="88" t="str">
        <f>REPLACE(INDEX(GroupVertices[Group],MATCH(Edges[[#This Row],[Vertex 1]],GroupVertices[Vertex],0)),1,1,"")</f>
        <v>1</v>
      </c>
      <c r="BE20" s="88" t="str">
        <f>REPLACE(INDEX(GroupVertices[Group],MATCH(Edges[[#This Row],[Vertex 2]],GroupVertices[Vertex],0)),1,1,"")</f>
        <v>1</v>
      </c>
    </row>
    <row r="21" spans="1:57" ht="15">
      <c r="A21" s="65" t="s">
        <v>248</v>
      </c>
      <c r="B21" s="65" t="s">
        <v>301</v>
      </c>
      <c r="C21" s="66" t="s">
        <v>2278</v>
      </c>
      <c r="D21" s="67">
        <v>3</v>
      </c>
      <c r="E21" s="68" t="s">
        <v>132</v>
      </c>
      <c r="F21" s="69">
        <v>32</v>
      </c>
      <c r="G21" s="66"/>
      <c r="H21" s="70"/>
      <c r="I21" s="71"/>
      <c r="J21" s="71"/>
      <c r="K21" s="34" t="s">
        <v>65</v>
      </c>
      <c r="L21" s="78">
        <v>21</v>
      </c>
      <c r="M21" s="78"/>
      <c r="N21" s="73"/>
      <c r="O21" s="89" t="s">
        <v>328</v>
      </c>
      <c r="P21" s="92">
        <v>43838.534421296295</v>
      </c>
      <c r="Q21" s="89" t="s">
        <v>345</v>
      </c>
      <c r="R21" s="89" t="s">
        <v>410</v>
      </c>
      <c r="S21" s="89" t="s">
        <v>429</v>
      </c>
      <c r="T21" s="89" t="s">
        <v>447</v>
      </c>
      <c r="U21" s="94" t="s">
        <v>496</v>
      </c>
      <c r="V21" s="94" t="s">
        <v>496</v>
      </c>
      <c r="W21" s="92">
        <v>43838.534421296295</v>
      </c>
      <c r="X21" s="98">
        <v>43838</v>
      </c>
      <c r="Y21" s="101" t="s">
        <v>599</v>
      </c>
      <c r="Z21" s="94" t="s">
        <v>719</v>
      </c>
      <c r="AA21" s="89"/>
      <c r="AB21" s="89"/>
      <c r="AC21" s="101" t="s">
        <v>840</v>
      </c>
      <c r="AD21" s="89"/>
      <c r="AE21" s="89" t="b">
        <v>0</v>
      </c>
      <c r="AF21" s="89">
        <v>4</v>
      </c>
      <c r="AG21" s="101" t="s">
        <v>950</v>
      </c>
      <c r="AH21" s="89" t="b">
        <v>0</v>
      </c>
      <c r="AI21" s="89" t="s">
        <v>958</v>
      </c>
      <c r="AJ21" s="89"/>
      <c r="AK21" s="101" t="s">
        <v>950</v>
      </c>
      <c r="AL21" s="89" t="b">
        <v>0</v>
      </c>
      <c r="AM21" s="89">
        <v>0</v>
      </c>
      <c r="AN21" s="101" t="s">
        <v>950</v>
      </c>
      <c r="AO21" s="89" t="s">
        <v>967</v>
      </c>
      <c r="AP21" s="89" t="b">
        <v>0</v>
      </c>
      <c r="AQ21" s="101" t="s">
        <v>840</v>
      </c>
      <c r="AR21" s="89" t="s">
        <v>196</v>
      </c>
      <c r="AS21" s="89">
        <v>0</v>
      </c>
      <c r="AT21" s="89">
        <v>0</v>
      </c>
      <c r="AU21" s="89"/>
      <c r="AV21" s="89"/>
      <c r="AW21" s="89"/>
      <c r="AX21" s="89"/>
      <c r="AY21" s="89"/>
      <c r="AZ21" s="89"/>
      <c r="BA21" s="89"/>
      <c r="BB21" s="89"/>
      <c r="BC21">
        <v>1</v>
      </c>
      <c r="BD21" s="88" t="str">
        <f>REPLACE(INDEX(GroupVertices[Group],MATCH(Edges[[#This Row],[Vertex 1]],GroupVertices[Vertex],0)),1,1,"")</f>
        <v>3</v>
      </c>
      <c r="BE21" s="88" t="str">
        <f>REPLACE(INDEX(GroupVertices[Group],MATCH(Edges[[#This Row],[Vertex 2]],GroupVertices[Vertex],0)),1,1,"")</f>
        <v>3</v>
      </c>
    </row>
    <row r="22" spans="1:57" ht="15">
      <c r="A22" s="65" t="s">
        <v>249</v>
      </c>
      <c r="B22" s="65" t="s">
        <v>291</v>
      </c>
      <c r="C22" s="66" t="s">
        <v>2278</v>
      </c>
      <c r="D22" s="67">
        <v>3</v>
      </c>
      <c r="E22" s="68" t="s">
        <v>132</v>
      </c>
      <c r="F22" s="69">
        <v>32</v>
      </c>
      <c r="G22" s="66"/>
      <c r="H22" s="70"/>
      <c r="I22" s="71"/>
      <c r="J22" s="71"/>
      <c r="K22" s="34" t="s">
        <v>65</v>
      </c>
      <c r="L22" s="78">
        <v>22</v>
      </c>
      <c r="M22" s="78"/>
      <c r="N22" s="73"/>
      <c r="O22" s="89" t="s">
        <v>327</v>
      </c>
      <c r="P22" s="92">
        <v>43838.75278935185</v>
      </c>
      <c r="Q22" s="89" t="s">
        <v>346</v>
      </c>
      <c r="R22" s="89"/>
      <c r="S22" s="89"/>
      <c r="T22" s="89" t="s">
        <v>448</v>
      </c>
      <c r="U22" s="94" t="s">
        <v>497</v>
      </c>
      <c r="V22" s="94" t="s">
        <v>497</v>
      </c>
      <c r="W22" s="92">
        <v>43838.75278935185</v>
      </c>
      <c r="X22" s="98">
        <v>43838</v>
      </c>
      <c r="Y22" s="101" t="s">
        <v>600</v>
      </c>
      <c r="Z22" s="94" t="s">
        <v>720</v>
      </c>
      <c r="AA22" s="89"/>
      <c r="AB22" s="89"/>
      <c r="AC22" s="101" t="s">
        <v>841</v>
      </c>
      <c r="AD22" s="89"/>
      <c r="AE22" s="89" t="b">
        <v>0</v>
      </c>
      <c r="AF22" s="89">
        <v>0</v>
      </c>
      <c r="AG22" s="101" t="s">
        <v>950</v>
      </c>
      <c r="AH22" s="89" t="b">
        <v>0</v>
      </c>
      <c r="AI22" s="89" t="s">
        <v>958</v>
      </c>
      <c r="AJ22" s="89"/>
      <c r="AK22" s="101" t="s">
        <v>950</v>
      </c>
      <c r="AL22" s="89" t="b">
        <v>0</v>
      </c>
      <c r="AM22" s="89">
        <v>1</v>
      </c>
      <c r="AN22" s="101" t="s">
        <v>918</v>
      </c>
      <c r="AO22" s="89" t="s">
        <v>969</v>
      </c>
      <c r="AP22" s="89" t="b">
        <v>0</v>
      </c>
      <c r="AQ22" s="101" t="s">
        <v>918</v>
      </c>
      <c r="AR22" s="89" t="s">
        <v>196</v>
      </c>
      <c r="AS22" s="89">
        <v>0</v>
      </c>
      <c r="AT22" s="89">
        <v>0</v>
      </c>
      <c r="AU22" s="89"/>
      <c r="AV22" s="89"/>
      <c r="AW22" s="89"/>
      <c r="AX22" s="89"/>
      <c r="AY22" s="89"/>
      <c r="AZ22" s="89"/>
      <c r="BA22" s="89"/>
      <c r="BB22" s="89"/>
      <c r="BC22">
        <v>1</v>
      </c>
      <c r="BD22" s="88" t="str">
        <f>REPLACE(INDEX(GroupVertices[Group],MATCH(Edges[[#This Row],[Vertex 1]],GroupVertices[Vertex],0)),1,1,"")</f>
        <v>5</v>
      </c>
      <c r="BE22" s="88" t="str">
        <f>REPLACE(INDEX(GroupVertices[Group],MATCH(Edges[[#This Row],[Vertex 2]],GroupVertices[Vertex],0)),1,1,"")</f>
        <v>5</v>
      </c>
    </row>
    <row r="23" spans="1:57" ht="15">
      <c r="A23" s="65" t="s">
        <v>250</v>
      </c>
      <c r="B23" s="65" t="s">
        <v>306</v>
      </c>
      <c r="C23" s="66" t="s">
        <v>2278</v>
      </c>
      <c r="D23" s="67">
        <v>3</v>
      </c>
      <c r="E23" s="68" t="s">
        <v>132</v>
      </c>
      <c r="F23" s="69">
        <v>32</v>
      </c>
      <c r="G23" s="66"/>
      <c r="H23" s="70"/>
      <c r="I23" s="71"/>
      <c r="J23" s="71"/>
      <c r="K23" s="34" t="s">
        <v>65</v>
      </c>
      <c r="L23" s="78">
        <v>23</v>
      </c>
      <c r="M23" s="78"/>
      <c r="N23" s="73"/>
      <c r="O23" s="89" t="s">
        <v>328</v>
      </c>
      <c r="P23" s="92">
        <v>43838.856828703705</v>
      </c>
      <c r="Q23" s="89" t="s">
        <v>347</v>
      </c>
      <c r="R23" s="89"/>
      <c r="S23" s="89"/>
      <c r="T23" s="89" t="s">
        <v>449</v>
      </c>
      <c r="U23" s="94" t="s">
        <v>498</v>
      </c>
      <c r="V23" s="94" t="s">
        <v>498</v>
      </c>
      <c r="W23" s="92">
        <v>43838.856828703705</v>
      </c>
      <c r="X23" s="98">
        <v>43838</v>
      </c>
      <c r="Y23" s="101" t="s">
        <v>601</v>
      </c>
      <c r="Z23" s="94" t="s">
        <v>721</v>
      </c>
      <c r="AA23" s="89"/>
      <c r="AB23" s="89"/>
      <c r="AC23" s="101" t="s">
        <v>842</v>
      </c>
      <c r="AD23" s="89"/>
      <c r="AE23" s="89" t="b">
        <v>0</v>
      </c>
      <c r="AF23" s="89">
        <v>0</v>
      </c>
      <c r="AG23" s="101" t="s">
        <v>951</v>
      </c>
      <c r="AH23" s="89" t="b">
        <v>0</v>
      </c>
      <c r="AI23" s="89" t="s">
        <v>958</v>
      </c>
      <c r="AJ23" s="89"/>
      <c r="AK23" s="101" t="s">
        <v>950</v>
      </c>
      <c r="AL23" s="89" t="b">
        <v>0</v>
      </c>
      <c r="AM23" s="89">
        <v>0</v>
      </c>
      <c r="AN23" s="101" t="s">
        <v>950</v>
      </c>
      <c r="AO23" s="89" t="s">
        <v>967</v>
      </c>
      <c r="AP23" s="89" t="b">
        <v>0</v>
      </c>
      <c r="AQ23" s="101" t="s">
        <v>842</v>
      </c>
      <c r="AR23" s="89" t="s">
        <v>196</v>
      </c>
      <c r="AS23" s="89">
        <v>0</v>
      </c>
      <c r="AT23" s="89">
        <v>0</v>
      </c>
      <c r="AU23" s="89"/>
      <c r="AV23" s="89"/>
      <c r="AW23" s="89"/>
      <c r="AX23" s="89"/>
      <c r="AY23" s="89"/>
      <c r="AZ23" s="89"/>
      <c r="BA23" s="89"/>
      <c r="BB23" s="89"/>
      <c r="BC23">
        <v>1</v>
      </c>
      <c r="BD23" s="88" t="str">
        <f>REPLACE(INDEX(GroupVertices[Group],MATCH(Edges[[#This Row],[Vertex 1]],GroupVertices[Vertex],0)),1,1,"")</f>
        <v>11</v>
      </c>
      <c r="BE23" s="88" t="str">
        <f>REPLACE(INDEX(GroupVertices[Group],MATCH(Edges[[#This Row],[Vertex 2]],GroupVertices[Vertex],0)),1,1,"")</f>
        <v>11</v>
      </c>
    </row>
    <row r="24" spans="1:57" ht="15">
      <c r="A24" s="65" t="s">
        <v>250</v>
      </c>
      <c r="B24" s="65" t="s">
        <v>307</v>
      </c>
      <c r="C24" s="66" t="s">
        <v>2278</v>
      </c>
      <c r="D24" s="67">
        <v>3</v>
      </c>
      <c r="E24" s="68" t="s">
        <v>132</v>
      </c>
      <c r="F24" s="69">
        <v>32</v>
      </c>
      <c r="G24" s="66"/>
      <c r="H24" s="70"/>
      <c r="I24" s="71"/>
      <c r="J24" s="71"/>
      <c r="K24" s="34" t="s">
        <v>65</v>
      </c>
      <c r="L24" s="78">
        <v>24</v>
      </c>
      <c r="M24" s="78"/>
      <c r="N24" s="73"/>
      <c r="O24" s="89" t="s">
        <v>330</v>
      </c>
      <c r="P24" s="92">
        <v>43838.856828703705</v>
      </c>
      <c r="Q24" s="89" t="s">
        <v>347</v>
      </c>
      <c r="R24" s="89"/>
      <c r="S24" s="89"/>
      <c r="T24" s="89" t="s">
        <v>449</v>
      </c>
      <c r="U24" s="94" t="s">
        <v>498</v>
      </c>
      <c r="V24" s="94" t="s">
        <v>498</v>
      </c>
      <c r="W24" s="92">
        <v>43838.856828703705</v>
      </c>
      <c r="X24" s="98">
        <v>43838</v>
      </c>
      <c r="Y24" s="101" t="s">
        <v>601</v>
      </c>
      <c r="Z24" s="94" t="s">
        <v>721</v>
      </c>
      <c r="AA24" s="89"/>
      <c r="AB24" s="89"/>
      <c r="AC24" s="101" t="s">
        <v>842</v>
      </c>
      <c r="AD24" s="89"/>
      <c r="AE24" s="89" t="b">
        <v>0</v>
      </c>
      <c r="AF24" s="89">
        <v>0</v>
      </c>
      <c r="AG24" s="101" t="s">
        <v>951</v>
      </c>
      <c r="AH24" s="89" t="b">
        <v>0</v>
      </c>
      <c r="AI24" s="89" t="s">
        <v>958</v>
      </c>
      <c r="AJ24" s="89"/>
      <c r="AK24" s="101" t="s">
        <v>950</v>
      </c>
      <c r="AL24" s="89" t="b">
        <v>0</v>
      </c>
      <c r="AM24" s="89">
        <v>0</v>
      </c>
      <c r="AN24" s="101" t="s">
        <v>950</v>
      </c>
      <c r="AO24" s="89" t="s">
        <v>967</v>
      </c>
      <c r="AP24" s="89" t="b">
        <v>0</v>
      </c>
      <c r="AQ24" s="101" t="s">
        <v>842</v>
      </c>
      <c r="AR24" s="89" t="s">
        <v>196</v>
      </c>
      <c r="AS24" s="89">
        <v>0</v>
      </c>
      <c r="AT24" s="89">
        <v>0</v>
      </c>
      <c r="AU24" s="89"/>
      <c r="AV24" s="89"/>
      <c r="AW24" s="89"/>
      <c r="AX24" s="89"/>
      <c r="AY24" s="89"/>
      <c r="AZ24" s="89"/>
      <c r="BA24" s="89"/>
      <c r="BB24" s="89"/>
      <c r="BC24">
        <v>1</v>
      </c>
      <c r="BD24" s="88" t="str">
        <f>REPLACE(INDEX(GroupVertices[Group],MATCH(Edges[[#This Row],[Vertex 1]],GroupVertices[Vertex],0)),1,1,"")</f>
        <v>11</v>
      </c>
      <c r="BE24" s="88" t="str">
        <f>REPLACE(INDEX(GroupVertices[Group],MATCH(Edges[[#This Row],[Vertex 2]],GroupVertices[Vertex],0)),1,1,"")</f>
        <v>11</v>
      </c>
    </row>
    <row r="25" spans="1:57" ht="15">
      <c r="A25" s="65" t="s">
        <v>251</v>
      </c>
      <c r="B25" s="65" t="s">
        <v>296</v>
      </c>
      <c r="C25" s="66" t="s">
        <v>2278</v>
      </c>
      <c r="D25" s="67">
        <v>3</v>
      </c>
      <c r="E25" s="68" t="s">
        <v>132</v>
      </c>
      <c r="F25" s="69">
        <v>32</v>
      </c>
      <c r="G25" s="66"/>
      <c r="H25" s="70"/>
      <c r="I25" s="71"/>
      <c r="J25" s="71"/>
      <c r="K25" s="34" t="s">
        <v>65</v>
      </c>
      <c r="L25" s="78">
        <v>25</v>
      </c>
      <c r="M25" s="78"/>
      <c r="N25" s="73"/>
      <c r="O25" s="89" t="s">
        <v>328</v>
      </c>
      <c r="P25" s="92">
        <v>43838.85873842592</v>
      </c>
      <c r="Q25" s="89" t="s">
        <v>348</v>
      </c>
      <c r="R25" s="94" t="s">
        <v>411</v>
      </c>
      <c r="S25" s="89" t="s">
        <v>430</v>
      </c>
      <c r="T25" s="89" t="s">
        <v>450</v>
      </c>
      <c r="U25" s="89"/>
      <c r="V25" s="94" t="s">
        <v>546</v>
      </c>
      <c r="W25" s="92">
        <v>43838.85873842592</v>
      </c>
      <c r="X25" s="98">
        <v>43838</v>
      </c>
      <c r="Y25" s="101" t="s">
        <v>602</v>
      </c>
      <c r="Z25" s="94" t="s">
        <v>722</v>
      </c>
      <c r="AA25" s="89"/>
      <c r="AB25" s="89"/>
      <c r="AC25" s="101" t="s">
        <v>843</v>
      </c>
      <c r="AD25" s="89"/>
      <c r="AE25" s="89" t="b">
        <v>0</v>
      </c>
      <c r="AF25" s="89">
        <v>2</v>
      </c>
      <c r="AG25" s="101" t="s">
        <v>950</v>
      </c>
      <c r="AH25" s="89" t="b">
        <v>1</v>
      </c>
      <c r="AI25" s="89" t="s">
        <v>958</v>
      </c>
      <c r="AJ25" s="89"/>
      <c r="AK25" s="101" t="s">
        <v>961</v>
      </c>
      <c r="AL25" s="89" t="b">
        <v>0</v>
      </c>
      <c r="AM25" s="89">
        <v>1</v>
      </c>
      <c r="AN25" s="101" t="s">
        <v>950</v>
      </c>
      <c r="AO25" s="89" t="s">
        <v>965</v>
      </c>
      <c r="AP25" s="89" t="b">
        <v>0</v>
      </c>
      <c r="AQ25" s="101" t="s">
        <v>843</v>
      </c>
      <c r="AR25" s="89" t="s">
        <v>196</v>
      </c>
      <c r="AS25" s="89">
        <v>0</v>
      </c>
      <c r="AT25" s="89">
        <v>0</v>
      </c>
      <c r="AU25" s="89"/>
      <c r="AV25" s="89"/>
      <c r="AW25" s="89"/>
      <c r="AX25" s="89"/>
      <c r="AY25" s="89"/>
      <c r="AZ25" s="89"/>
      <c r="BA25" s="89"/>
      <c r="BB25" s="89"/>
      <c r="BC25">
        <v>1</v>
      </c>
      <c r="BD25" s="88" t="str">
        <f>REPLACE(INDEX(GroupVertices[Group],MATCH(Edges[[#This Row],[Vertex 1]],GroupVertices[Vertex],0)),1,1,"")</f>
        <v>2</v>
      </c>
      <c r="BE25" s="88" t="str">
        <f>REPLACE(INDEX(GroupVertices[Group],MATCH(Edges[[#This Row],[Vertex 2]],GroupVertices[Vertex],0)),1,1,"")</f>
        <v>2</v>
      </c>
    </row>
    <row r="26" spans="1:57" ht="15">
      <c r="A26" s="65" t="s">
        <v>251</v>
      </c>
      <c r="B26" s="65" t="s">
        <v>281</v>
      </c>
      <c r="C26" s="66" t="s">
        <v>2278</v>
      </c>
      <c r="D26" s="67">
        <v>3</v>
      </c>
      <c r="E26" s="68" t="s">
        <v>132</v>
      </c>
      <c r="F26" s="69">
        <v>32</v>
      </c>
      <c r="G26" s="66"/>
      <c r="H26" s="70"/>
      <c r="I26" s="71"/>
      <c r="J26" s="71"/>
      <c r="K26" s="34" t="s">
        <v>65</v>
      </c>
      <c r="L26" s="78">
        <v>26</v>
      </c>
      <c r="M26" s="78"/>
      <c r="N26" s="73"/>
      <c r="O26" s="89" t="s">
        <v>328</v>
      </c>
      <c r="P26" s="92">
        <v>43838.85873842592</v>
      </c>
      <c r="Q26" s="89" t="s">
        <v>348</v>
      </c>
      <c r="R26" s="94" t="s">
        <v>411</v>
      </c>
      <c r="S26" s="89" t="s">
        <v>430</v>
      </c>
      <c r="T26" s="89" t="s">
        <v>450</v>
      </c>
      <c r="U26" s="89"/>
      <c r="V26" s="94" t="s">
        <v>546</v>
      </c>
      <c r="W26" s="92">
        <v>43838.85873842592</v>
      </c>
      <c r="X26" s="98">
        <v>43838</v>
      </c>
      <c r="Y26" s="101" t="s">
        <v>602</v>
      </c>
      <c r="Z26" s="94" t="s">
        <v>722</v>
      </c>
      <c r="AA26" s="89"/>
      <c r="AB26" s="89"/>
      <c r="AC26" s="101" t="s">
        <v>843</v>
      </c>
      <c r="AD26" s="89"/>
      <c r="AE26" s="89" t="b">
        <v>0</v>
      </c>
      <c r="AF26" s="89">
        <v>2</v>
      </c>
      <c r="AG26" s="101" t="s">
        <v>950</v>
      </c>
      <c r="AH26" s="89" t="b">
        <v>1</v>
      </c>
      <c r="AI26" s="89" t="s">
        <v>958</v>
      </c>
      <c r="AJ26" s="89"/>
      <c r="AK26" s="101" t="s">
        <v>961</v>
      </c>
      <c r="AL26" s="89" t="b">
        <v>0</v>
      </c>
      <c r="AM26" s="89">
        <v>1</v>
      </c>
      <c r="AN26" s="101" t="s">
        <v>950</v>
      </c>
      <c r="AO26" s="89" t="s">
        <v>965</v>
      </c>
      <c r="AP26" s="89" t="b">
        <v>0</v>
      </c>
      <c r="AQ26" s="101" t="s">
        <v>843</v>
      </c>
      <c r="AR26" s="89" t="s">
        <v>196</v>
      </c>
      <c r="AS26" s="89">
        <v>0</v>
      </c>
      <c r="AT26" s="89">
        <v>0</v>
      </c>
      <c r="AU26" s="89"/>
      <c r="AV26" s="89"/>
      <c r="AW26" s="89"/>
      <c r="AX26" s="89"/>
      <c r="AY26" s="89"/>
      <c r="AZ26" s="89"/>
      <c r="BA26" s="89"/>
      <c r="BB26" s="89"/>
      <c r="BC26">
        <v>1</v>
      </c>
      <c r="BD26" s="88" t="str">
        <f>REPLACE(INDEX(GroupVertices[Group],MATCH(Edges[[#This Row],[Vertex 1]],GroupVertices[Vertex],0)),1,1,"")</f>
        <v>2</v>
      </c>
      <c r="BE26" s="88" t="str">
        <f>REPLACE(INDEX(GroupVertices[Group],MATCH(Edges[[#This Row],[Vertex 2]],GroupVertices[Vertex],0)),1,1,"")</f>
        <v>2</v>
      </c>
    </row>
    <row r="27" spans="1:57" ht="15">
      <c r="A27" s="65" t="s">
        <v>252</v>
      </c>
      <c r="B27" s="65" t="s">
        <v>308</v>
      </c>
      <c r="C27" s="66" t="s">
        <v>2278</v>
      </c>
      <c r="D27" s="67">
        <v>3</v>
      </c>
      <c r="E27" s="68" t="s">
        <v>132</v>
      </c>
      <c r="F27" s="69">
        <v>32</v>
      </c>
      <c r="G27" s="66"/>
      <c r="H27" s="70"/>
      <c r="I27" s="71"/>
      <c r="J27" s="71"/>
      <c r="K27" s="34" t="s">
        <v>65</v>
      </c>
      <c r="L27" s="78">
        <v>27</v>
      </c>
      <c r="M27" s="78"/>
      <c r="N27" s="73"/>
      <c r="O27" s="89" t="s">
        <v>329</v>
      </c>
      <c r="P27" s="92">
        <v>43838.91392361111</v>
      </c>
      <c r="Q27" s="89" t="s">
        <v>349</v>
      </c>
      <c r="R27" s="89"/>
      <c r="S27" s="89"/>
      <c r="T27" s="89" t="s">
        <v>451</v>
      </c>
      <c r="U27" s="94" t="s">
        <v>499</v>
      </c>
      <c r="V27" s="94" t="s">
        <v>499</v>
      </c>
      <c r="W27" s="92">
        <v>43838.91392361111</v>
      </c>
      <c r="X27" s="98">
        <v>43838</v>
      </c>
      <c r="Y27" s="101" t="s">
        <v>603</v>
      </c>
      <c r="Z27" s="94" t="s">
        <v>723</v>
      </c>
      <c r="AA27" s="89"/>
      <c r="AB27" s="89"/>
      <c r="AC27" s="101" t="s">
        <v>844</v>
      </c>
      <c r="AD27" s="89"/>
      <c r="AE27" s="89" t="b">
        <v>0</v>
      </c>
      <c r="AF27" s="89">
        <v>0</v>
      </c>
      <c r="AG27" s="101" t="s">
        <v>950</v>
      </c>
      <c r="AH27" s="89" t="b">
        <v>0</v>
      </c>
      <c r="AI27" s="89" t="s">
        <v>958</v>
      </c>
      <c r="AJ27" s="89"/>
      <c r="AK27" s="101" t="s">
        <v>950</v>
      </c>
      <c r="AL27" s="89" t="b">
        <v>0</v>
      </c>
      <c r="AM27" s="89">
        <v>3</v>
      </c>
      <c r="AN27" s="101" t="s">
        <v>862</v>
      </c>
      <c r="AO27" s="89" t="s">
        <v>965</v>
      </c>
      <c r="AP27" s="89" t="b">
        <v>0</v>
      </c>
      <c r="AQ27" s="101" t="s">
        <v>862</v>
      </c>
      <c r="AR27" s="89" t="s">
        <v>196</v>
      </c>
      <c r="AS27" s="89">
        <v>0</v>
      </c>
      <c r="AT27" s="89">
        <v>0</v>
      </c>
      <c r="AU27" s="89"/>
      <c r="AV27" s="89"/>
      <c r="AW27" s="89"/>
      <c r="AX27" s="89"/>
      <c r="AY27" s="89"/>
      <c r="AZ27" s="89"/>
      <c r="BA27" s="89"/>
      <c r="BB27" s="89"/>
      <c r="BC27">
        <v>1</v>
      </c>
      <c r="BD27" s="88" t="str">
        <f>REPLACE(INDEX(GroupVertices[Group],MATCH(Edges[[#This Row],[Vertex 1]],GroupVertices[Vertex],0)),1,1,"")</f>
        <v>6</v>
      </c>
      <c r="BE27" s="88" t="str">
        <f>REPLACE(INDEX(GroupVertices[Group],MATCH(Edges[[#This Row],[Vertex 2]],GroupVertices[Vertex],0)),1,1,"")</f>
        <v>6</v>
      </c>
    </row>
    <row r="28" spans="1:57" ht="15">
      <c r="A28" s="65" t="s">
        <v>253</v>
      </c>
      <c r="B28" s="65" t="s">
        <v>259</v>
      </c>
      <c r="C28" s="66" t="s">
        <v>2278</v>
      </c>
      <c r="D28" s="67">
        <v>3</v>
      </c>
      <c r="E28" s="68" t="s">
        <v>132</v>
      </c>
      <c r="F28" s="69">
        <v>32</v>
      </c>
      <c r="G28" s="66"/>
      <c r="H28" s="70"/>
      <c r="I28" s="71"/>
      <c r="J28" s="71"/>
      <c r="K28" s="34" t="s">
        <v>65</v>
      </c>
      <c r="L28" s="78">
        <v>28</v>
      </c>
      <c r="M28" s="78"/>
      <c r="N28" s="73"/>
      <c r="O28" s="89" t="s">
        <v>328</v>
      </c>
      <c r="P28" s="92">
        <v>43838.95329861111</v>
      </c>
      <c r="Q28" s="89" t="s">
        <v>350</v>
      </c>
      <c r="R28" s="94" t="s">
        <v>412</v>
      </c>
      <c r="S28" s="89" t="s">
        <v>431</v>
      </c>
      <c r="T28" s="89" t="s">
        <v>452</v>
      </c>
      <c r="U28" s="89"/>
      <c r="V28" s="94" t="s">
        <v>547</v>
      </c>
      <c r="W28" s="92">
        <v>43838.95329861111</v>
      </c>
      <c r="X28" s="98">
        <v>43838</v>
      </c>
      <c r="Y28" s="101" t="s">
        <v>604</v>
      </c>
      <c r="Z28" s="94" t="s">
        <v>724</v>
      </c>
      <c r="AA28" s="89"/>
      <c r="AB28" s="89"/>
      <c r="AC28" s="101" t="s">
        <v>845</v>
      </c>
      <c r="AD28" s="89"/>
      <c r="AE28" s="89" t="b">
        <v>0</v>
      </c>
      <c r="AF28" s="89">
        <v>1</v>
      </c>
      <c r="AG28" s="101" t="s">
        <v>950</v>
      </c>
      <c r="AH28" s="89" t="b">
        <v>0</v>
      </c>
      <c r="AI28" s="89" t="s">
        <v>958</v>
      </c>
      <c r="AJ28" s="89"/>
      <c r="AK28" s="101" t="s">
        <v>950</v>
      </c>
      <c r="AL28" s="89" t="b">
        <v>0</v>
      </c>
      <c r="AM28" s="89">
        <v>2</v>
      </c>
      <c r="AN28" s="101" t="s">
        <v>950</v>
      </c>
      <c r="AO28" s="89" t="s">
        <v>969</v>
      </c>
      <c r="AP28" s="89" t="b">
        <v>0</v>
      </c>
      <c r="AQ28" s="101" t="s">
        <v>845</v>
      </c>
      <c r="AR28" s="89" t="s">
        <v>196</v>
      </c>
      <c r="AS28" s="89">
        <v>0</v>
      </c>
      <c r="AT28" s="89">
        <v>0</v>
      </c>
      <c r="AU28" s="89"/>
      <c r="AV28" s="89"/>
      <c r="AW28" s="89"/>
      <c r="AX28" s="89"/>
      <c r="AY28" s="89"/>
      <c r="AZ28" s="89"/>
      <c r="BA28" s="89"/>
      <c r="BB28" s="89"/>
      <c r="BC28">
        <v>1</v>
      </c>
      <c r="BD28" s="88" t="str">
        <f>REPLACE(INDEX(GroupVertices[Group],MATCH(Edges[[#This Row],[Vertex 1]],GroupVertices[Vertex],0)),1,1,"")</f>
        <v>1</v>
      </c>
      <c r="BE28" s="88" t="str">
        <f>REPLACE(INDEX(GroupVertices[Group],MATCH(Edges[[#This Row],[Vertex 2]],GroupVertices[Vertex],0)),1,1,"")</f>
        <v>1</v>
      </c>
    </row>
    <row r="29" spans="1:57" ht="15">
      <c r="A29" s="65" t="s">
        <v>253</v>
      </c>
      <c r="B29" s="65" t="s">
        <v>283</v>
      </c>
      <c r="C29" s="66" t="s">
        <v>2278</v>
      </c>
      <c r="D29" s="67">
        <v>3</v>
      </c>
      <c r="E29" s="68" t="s">
        <v>132</v>
      </c>
      <c r="F29" s="69">
        <v>32</v>
      </c>
      <c r="G29" s="66"/>
      <c r="H29" s="70"/>
      <c r="I29" s="71"/>
      <c r="J29" s="71"/>
      <c r="K29" s="34" t="s">
        <v>65</v>
      </c>
      <c r="L29" s="78">
        <v>29</v>
      </c>
      <c r="M29" s="78"/>
      <c r="N29" s="73"/>
      <c r="O29" s="89" t="s">
        <v>328</v>
      </c>
      <c r="P29" s="92">
        <v>43838.95329861111</v>
      </c>
      <c r="Q29" s="89" t="s">
        <v>350</v>
      </c>
      <c r="R29" s="94" t="s">
        <v>412</v>
      </c>
      <c r="S29" s="89" t="s">
        <v>431</v>
      </c>
      <c r="T29" s="89" t="s">
        <v>452</v>
      </c>
      <c r="U29" s="89"/>
      <c r="V29" s="94" t="s">
        <v>547</v>
      </c>
      <c r="W29" s="92">
        <v>43838.95329861111</v>
      </c>
      <c r="X29" s="98">
        <v>43838</v>
      </c>
      <c r="Y29" s="101" t="s">
        <v>604</v>
      </c>
      <c r="Z29" s="94" t="s">
        <v>724</v>
      </c>
      <c r="AA29" s="89"/>
      <c r="AB29" s="89"/>
      <c r="AC29" s="101" t="s">
        <v>845</v>
      </c>
      <c r="AD29" s="89"/>
      <c r="AE29" s="89" t="b">
        <v>0</v>
      </c>
      <c r="AF29" s="89">
        <v>1</v>
      </c>
      <c r="AG29" s="101" t="s">
        <v>950</v>
      </c>
      <c r="AH29" s="89" t="b">
        <v>0</v>
      </c>
      <c r="AI29" s="89" t="s">
        <v>958</v>
      </c>
      <c r="AJ29" s="89"/>
      <c r="AK29" s="101" t="s">
        <v>950</v>
      </c>
      <c r="AL29" s="89" t="b">
        <v>0</v>
      </c>
      <c r="AM29" s="89">
        <v>2</v>
      </c>
      <c r="AN29" s="101" t="s">
        <v>950</v>
      </c>
      <c r="AO29" s="89" t="s">
        <v>969</v>
      </c>
      <c r="AP29" s="89" t="b">
        <v>0</v>
      </c>
      <c r="AQ29" s="101" t="s">
        <v>845</v>
      </c>
      <c r="AR29" s="89" t="s">
        <v>196</v>
      </c>
      <c r="AS29" s="89">
        <v>0</v>
      </c>
      <c r="AT29" s="89">
        <v>0</v>
      </c>
      <c r="AU29" s="89"/>
      <c r="AV29" s="89"/>
      <c r="AW29" s="89"/>
      <c r="AX29" s="89"/>
      <c r="AY29" s="89"/>
      <c r="AZ29" s="89"/>
      <c r="BA29" s="89"/>
      <c r="BB29" s="89"/>
      <c r="BC29">
        <v>1</v>
      </c>
      <c r="BD29" s="88" t="str">
        <f>REPLACE(INDEX(GroupVertices[Group],MATCH(Edges[[#This Row],[Vertex 1]],GroupVertices[Vertex],0)),1,1,"")</f>
        <v>1</v>
      </c>
      <c r="BE29" s="88" t="str">
        <f>REPLACE(INDEX(GroupVertices[Group],MATCH(Edges[[#This Row],[Vertex 2]],GroupVertices[Vertex],0)),1,1,"")</f>
        <v>1</v>
      </c>
    </row>
    <row r="30" spans="1:57" ht="15">
      <c r="A30" s="65" t="s">
        <v>253</v>
      </c>
      <c r="B30" s="65" t="s">
        <v>255</v>
      </c>
      <c r="C30" s="66" t="s">
        <v>2278</v>
      </c>
      <c r="D30" s="67">
        <v>3</v>
      </c>
      <c r="E30" s="68" t="s">
        <v>132</v>
      </c>
      <c r="F30" s="69">
        <v>32</v>
      </c>
      <c r="G30" s="66"/>
      <c r="H30" s="70"/>
      <c r="I30" s="71"/>
      <c r="J30" s="71"/>
      <c r="K30" s="34" t="s">
        <v>65</v>
      </c>
      <c r="L30" s="78">
        <v>30</v>
      </c>
      <c r="M30" s="78"/>
      <c r="N30" s="73"/>
      <c r="O30" s="89" t="s">
        <v>328</v>
      </c>
      <c r="P30" s="92">
        <v>43838.95329861111</v>
      </c>
      <c r="Q30" s="89" t="s">
        <v>350</v>
      </c>
      <c r="R30" s="94" t="s">
        <v>412</v>
      </c>
      <c r="S30" s="89" t="s">
        <v>431</v>
      </c>
      <c r="T30" s="89" t="s">
        <v>452</v>
      </c>
      <c r="U30" s="89"/>
      <c r="V30" s="94" t="s">
        <v>547</v>
      </c>
      <c r="W30" s="92">
        <v>43838.95329861111</v>
      </c>
      <c r="X30" s="98">
        <v>43838</v>
      </c>
      <c r="Y30" s="101" t="s">
        <v>604</v>
      </c>
      <c r="Z30" s="94" t="s">
        <v>724</v>
      </c>
      <c r="AA30" s="89"/>
      <c r="AB30" s="89"/>
      <c r="AC30" s="101" t="s">
        <v>845</v>
      </c>
      <c r="AD30" s="89"/>
      <c r="AE30" s="89" t="b">
        <v>0</v>
      </c>
      <c r="AF30" s="89">
        <v>1</v>
      </c>
      <c r="AG30" s="101" t="s">
        <v>950</v>
      </c>
      <c r="AH30" s="89" t="b">
        <v>0</v>
      </c>
      <c r="AI30" s="89" t="s">
        <v>958</v>
      </c>
      <c r="AJ30" s="89"/>
      <c r="AK30" s="101" t="s">
        <v>950</v>
      </c>
      <c r="AL30" s="89" t="b">
        <v>0</v>
      </c>
      <c r="AM30" s="89">
        <v>2</v>
      </c>
      <c r="AN30" s="101" t="s">
        <v>950</v>
      </c>
      <c r="AO30" s="89" t="s">
        <v>969</v>
      </c>
      <c r="AP30" s="89" t="b">
        <v>0</v>
      </c>
      <c r="AQ30" s="101" t="s">
        <v>845</v>
      </c>
      <c r="AR30" s="89" t="s">
        <v>196</v>
      </c>
      <c r="AS30" s="89">
        <v>0</v>
      </c>
      <c r="AT30" s="89">
        <v>0</v>
      </c>
      <c r="AU30" s="89"/>
      <c r="AV30" s="89"/>
      <c r="AW30" s="89"/>
      <c r="AX30" s="89"/>
      <c r="AY30" s="89"/>
      <c r="AZ30" s="89"/>
      <c r="BA30" s="89"/>
      <c r="BB30" s="89"/>
      <c r="BC30">
        <v>1</v>
      </c>
      <c r="BD30" s="88" t="str">
        <f>REPLACE(INDEX(GroupVertices[Group],MATCH(Edges[[#This Row],[Vertex 1]],GroupVertices[Vertex],0)),1,1,"")</f>
        <v>1</v>
      </c>
      <c r="BE30" s="88" t="str">
        <f>REPLACE(INDEX(GroupVertices[Group],MATCH(Edges[[#This Row],[Vertex 2]],GroupVertices[Vertex],0)),1,1,"")</f>
        <v>1</v>
      </c>
    </row>
    <row r="31" spans="1:57" ht="15">
      <c r="A31" s="65" t="s">
        <v>253</v>
      </c>
      <c r="B31" s="65" t="s">
        <v>278</v>
      </c>
      <c r="C31" s="66" t="s">
        <v>2278</v>
      </c>
      <c r="D31" s="67">
        <v>3</v>
      </c>
      <c r="E31" s="68" t="s">
        <v>132</v>
      </c>
      <c r="F31" s="69">
        <v>32</v>
      </c>
      <c r="G31" s="66"/>
      <c r="H31" s="70"/>
      <c r="I31" s="71"/>
      <c r="J31" s="71"/>
      <c r="K31" s="34" t="s">
        <v>65</v>
      </c>
      <c r="L31" s="78">
        <v>31</v>
      </c>
      <c r="M31" s="78"/>
      <c r="N31" s="73"/>
      <c r="O31" s="89" t="s">
        <v>328</v>
      </c>
      <c r="P31" s="92">
        <v>43838.95329861111</v>
      </c>
      <c r="Q31" s="89" t="s">
        <v>350</v>
      </c>
      <c r="R31" s="94" t="s">
        <v>412</v>
      </c>
      <c r="S31" s="89" t="s">
        <v>431</v>
      </c>
      <c r="T31" s="89" t="s">
        <v>452</v>
      </c>
      <c r="U31" s="89"/>
      <c r="V31" s="94" t="s">
        <v>547</v>
      </c>
      <c r="W31" s="92">
        <v>43838.95329861111</v>
      </c>
      <c r="X31" s="98">
        <v>43838</v>
      </c>
      <c r="Y31" s="101" t="s">
        <v>604</v>
      </c>
      <c r="Z31" s="94" t="s">
        <v>724</v>
      </c>
      <c r="AA31" s="89"/>
      <c r="AB31" s="89"/>
      <c r="AC31" s="101" t="s">
        <v>845</v>
      </c>
      <c r="AD31" s="89"/>
      <c r="AE31" s="89" t="b">
        <v>0</v>
      </c>
      <c r="AF31" s="89">
        <v>1</v>
      </c>
      <c r="AG31" s="101" t="s">
        <v>950</v>
      </c>
      <c r="AH31" s="89" t="b">
        <v>0</v>
      </c>
      <c r="AI31" s="89" t="s">
        <v>958</v>
      </c>
      <c r="AJ31" s="89"/>
      <c r="AK31" s="101" t="s">
        <v>950</v>
      </c>
      <c r="AL31" s="89" t="b">
        <v>0</v>
      </c>
      <c r="AM31" s="89">
        <v>2</v>
      </c>
      <c r="AN31" s="101" t="s">
        <v>950</v>
      </c>
      <c r="AO31" s="89" t="s">
        <v>969</v>
      </c>
      <c r="AP31" s="89" t="b">
        <v>0</v>
      </c>
      <c r="AQ31" s="101" t="s">
        <v>845</v>
      </c>
      <c r="AR31" s="89" t="s">
        <v>196</v>
      </c>
      <c r="AS31" s="89">
        <v>0</v>
      </c>
      <c r="AT31" s="89">
        <v>0</v>
      </c>
      <c r="AU31" s="89"/>
      <c r="AV31" s="89"/>
      <c r="AW31" s="89"/>
      <c r="AX31" s="89"/>
      <c r="AY31" s="89"/>
      <c r="AZ31" s="89"/>
      <c r="BA31" s="89"/>
      <c r="BB31" s="89"/>
      <c r="BC31">
        <v>1</v>
      </c>
      <c r="BD31" s="88" t="str">
        <f>REPLACE(INDEX(GroupVertices[Group],MATCH(Edges[[#This Row],[Vertex 1]],GroupVertices[Vertex],0)),1,1,"")</f>
        <v>1</v>
      </c>
      <c r="BE31" s="88" t="str">
        <f>REPLACE(INDEX(GroupVertices[Group],MATCH(Edges[[#This Row],[Vertex 2]],GroupVertices[Vertex],0)),1,1,"")</f>
        <v>1</v>
      </c>
    </row>
    <row r="32" spans="1:57" ht="15">
      <c r="A32" s="65" t="s">
        <v>253</v>
      </c>
      <c r="B32" s="65" t="s">
        <v>284</v>
      </c>
      <c r="C32" s="66" t="s">
        <v>2278</v>
      </c>
      <c r="D32" s="67">
        <v>3</v>
      </c>
      <c r="E32" s="68" t="s">
        <v>132</v>
      </c>
      <c r="F32" s="69">
        <v>32</v>
      </c>
      <c r="G32" s="66"/>
      <c r="H32" s="70"/>
      <c r="I32" s="71"/>
      <c r="J32" s="71"/>
      <c r="K32" s="34" t="s">
        <v>65</v>
      </c>
      <c r="L32" s="78">
        <v>32</v>
      </c>
      <c r="M32" s="78"/>
      <c r="N32" s="73"/>
      <c r="O32" s="89" t="s">
        <v>328</v>
      </c>
      <c r="P32" s="92">
        <v>43838.95329861111</v>
      </c>
      <c r="Q32" s="89" t="s">
        <v>350</v>
      </c>
      <c r="R32" s="94" t="s">
        <v>412</v>
      </c>
      <c r="S32" s="89" t="s">
        <v>431</v>
      </c>
      <c r="T32" s="89" t="s">
        <v>452</v>
      </c>
      <c r="U32" s="89"/>
      <c r="V32" s="94" t="s">
        <v>547</v>
      </c>
      <c r="W32" s="92">
        <v>43838.95329861111</v>
      </c>
      <c r="X32" s="98">
        <v>43838</v>
      </c>
      <c r="Y32" s="101" t="s">
        <v>604</v>
      </c>
      <c r="Z32" s="94" t="s">
        <v>724</v>
      </c>
      <c r="AA32" s="89"/>
      <c r="AB32" s="89"/>
      <c r="AC32" s="101" t="s">
        <v>845</v>
      </c>
      <c r="AD32" s="89"/>
      <c r="AE32" s="89" t="b">
        <v>0</v>
      </c>
      <c r="AF32" s="89">
        <v>1</v>
      </c>
      <c r="AG32" s="101" t="s">
        <v>950</v>
      </c>
      <c r="AH32" s="89" t="b">
        <v>0</v>
      </c>
      <c r="AI32" s="89" t="s">
        <v>958</v>
      </c>
      <c r="AJ32" s="89"/>
      <c r="AK32" s="101" t="s">
        <v>950</v>
      </c>
      <c r="AL32" s="89" t="b">
        <v>0</v>
      </c>
      <c r="AM32" s="89">
        <v>2</v>
      </c>
      <c r="AN32" s="101" t="s">
        <v>950</v>
      </c>
      <c r="AO32" s="89" t="s">
        <v>969</v>
      </c>
      <c r="AP32" s="89" t="b">
        <v>0</v>
      </c>
      <c r="AQ32" s="101" t="s">
        <v>845</v>
      </c>
      <c r="AR32" s="89" t="s">
        <v>196</v>
      </c>
      <c r="AS32" s="89">
        <v>0</v>
      </c>
      <c r="AT32" s="89">
        <v>0</v>
      </c>
      <c r="AU32" s="89"/>
      <c r="AV32" s="89"/>
      <c r="AW32" s="89"/>
      <c r="AX32" s="89"/>
      <c r="AY32" s="89"/>
      <c r="AZ32" s="89"/>
      <c r="BA32" s="89"/>
      <c r="BB32" s="89"/>
      <c r="BC32">
        <v>1</v>
      </c>
      <c r="BD32" s="88" t="str">
        <f>REPLACE(INDEX(GroupVertices[Group],MATCH(Edges[[#This Row],[Vertex 1]],GroupVertices[Vertex],0)),1,1,"")</f>
        <v>1</v>
      </c>
      <c r="BE32" s="88" t="str">
        <f>REPLACE(INDEX(GroupVertices[Group],MATCH(Edges[[#This Row],[Vertex 2]],GroupVertices[Vertex],0)),1,1,"")</f>
        <v>1</v>
      </c>
    </row>
    <row r="33" spans="1:57" ht="15">
      <c r="A33" s="65" t="s">
        <v>253</v>
      </c>
      <c r="B33" s="65" t="s">
        <v>280</v>
      </c>
      <c r="C33" s="66" t="s">
        <v>2278</v>
      </c>
      <c r="D33" s="67">
        <v>3</v>
      </c>
      <c r="E33" s="68" t="s">
        <v>132</v>
      </c>
      <c r="F33" s="69">
        <v>32</v>
      </c>
      <c r="G33" s="66"/>
      <c r="H33" s="70"/>
      <c r="I33" s="71"/>
      <c r="J33" s="71"/>
      <c r="K33" s="34" t="s">
        <v>65</v>
      </c>
      <c r="L33" s="78">
        <v>33</v>
      </c>
      <c r="M33" s="78"/>
      <c r="N33" s="73"/>
      <c r="O33" s="89" t="s">
        <v>328</v>
      </c>
      <c r="P33" s="92">
        <v>43838.95329861111</v>
      </c>
      <c r="Q33" s="89" t="s">
        <v>350</v>
      </c>
      <c r="R33" s="94" t="s">
        <v>412</v>
      </c>
      <c r="S33" s="89" t="s">
        <v>431</v>
      </c>
      <c r="T33" s="89" t="s">
        <v>452</v>
      </c>
      <c r="U33" s="89"/>
      <c r="V33" s="94" t="s">
        <v>547</v>
      </c>
      <c r="W33" s="92">
        <v>43838.95329861111</v>
      </c>
      <c r="X33" s="98">
        <v>43838</v>
      </c>
      <c r="Y33" s="101" t="s">
        <v>604</v>
      </c>
      <c r="Z33" s="94" t="s">
        <v>724</v>
      </c>
      <c r="AA33" s="89"/>
      <c r="AB33" s="89"/>
      <c r="AC33" s="101" t="s">
        <v>845</v>
      </c>
      <c r="AD33" s="89"/>
      <c r="AE33" s="89" t="b">
        <v>0</v>
      </c>
      <c r="AF33" s="89">
        <v>1</v>
      </c>
      <c r="AG33" s="101" t="s">
        <v>950</v>
      </c>
      <c r="AH33" s="89" t="b">
        <v>0</v>
      </c>
      <c r="AI33" s="89" t="s">
        <v>958</v>
      </c>
      <c r="AJ33" s="89"/>
      <c r="AK33" s="101" t="s">
        <v>950</v>
      </c>
      <c r="AL33" s="89" t="b">
        <v>0</v>
      </c>
      <c r="AM33" s="89">
        <v>2</v>
      </c>
      <c r="AN33" s="101" t="s">
        <v>950</v>
      </c>
      <c r="AO33" s="89" t="s">
        <v>969</v>
      </c>
      <c r="AP33" s="89" t="b">
        <v>0</v>
      </c>
      <c r="AQ33" s="101" t="s">
        <v>845</v>
      </c>
      <c r="AR33" s="89" t="s">
        <v>196</v>
      </c>
      <c r="AS33" s="89">
        <v>0</v>
      </c>
      <c r="AT33" s="89">
        <v>0</v>
      </c>
      <c r="AU33" s="89"/>
      <c r="AV33" s="89"/>
      <c r="AW33" s="89"/>
      <c r="AX33" s="89"/>
      <c r="AY33" s="89"/>
      <c r="AZ33" s="89"/>
      <c r="BA33" s="89"/>
      <c r="BB33" s="89"/>
      <c r="BC33">
        <v>1</v>
      </c>
      <c r="BD33" s="88" t="str">
        <f>REPLACE(INDEX(GroupVertices[Group],MATCH(Edges[[#This Row],[Vertex 1]],GroupVertices[Vertex],0)),1,1,"")</f>
        <v>1</v>
      </c>
      <c r="BE33" s="88" t="str">
        <f>REPLACE(INDEX(GroupVertices[Group],MATCH(Edges[[#This Row],[Vertex 2]],GroupVertices[Vertex],0)),1,1,"")</f>
        <v>1</v>
      </c>
    </row>
    <row r="34" spans="1:57" ht="15">
      <c r="A34" s="65" t="s">
        <v>253</v>
      </c>
      <c r="B34" s="65" t="s">
        <v>309</v>
      </c>
      <c r="C34" s="66" t="s">
        <v>2278</v>
      </c>
      <c r="D34" s="67">
        <v>3</v>
      </c>
      <c r="E34" s="68" t="s">
        <v>132</v>
      </c>
      <c r="F34" s="69">
        <v>32</v>
      </c>
      <c r="G34" s="66"/>
      <c r="H34" s="70"/>
      <c r="I34" s="71"/>
      <c r="J34" s="71"/>
      <c r="K34" s="34" t="s">
        <v>65</v>
      </c>
      <c r="L34" s="78">
        <v>34</v>
      </c>
      <c r="M34" s="78"/>
      <c r="N34" s="73"/>
      <c r="O34" s="89" t="s">
        <v>328</v>
      </c>
      <c r="P34" s="92">
        <v>43838.95329861111</v>
      </c>
      <c r="Q34" s="89" t="s">
        <v>350</v>
      </c>
      <c r="R34" s="94" t="s">
        <v>412</v>
      </c>
      <c r="S34" s="89" t="s">
        <v>431</v>
      </c>
      <c r="T34" s="89" t="s">
        <v>452</v>
      </c>
      <c r="U34" s="89"/>
      <c r="V34" s="94" t="s">
        <v>547</v>
      </c>
      <c r="W34" s="92">
        <v>43838.95329861111</v>
      </c>
      <c r="X34" s="98">
        <v>43838</v>
      </c>
      <c r="Y34" s="101" t="s">
        <v>604</v>
      </c>
      <c r="Z34" s="94" t="s">
        <v>724</v>
      </c>
      <c r="AA34" s="89"/>
      <c r="AB34" s="89"/>
      <c r="AC34" s="101" t="s">
        <v>845</v>
      </c>
      <c r="AD34" s="89"/>
      <c r="AE34" s="89" t="b">
        <v>0</v>
      </c>
      <c r="AF34" s="89">
        <v>1</v>
      </c>
      <c r="AG34" s="101" t="s">
        <v>950</v>
      </c>
      <c r="AH34" s="89" t="b">
        <v>0</v>
      </c>
      <c r="AI34" s="89" t="s">
        <v>958</v>
      </c>
      <c r="AJ34" s="89"/>
      <c r="AK34" s="101" t="s">
        <v>950</v>
      </c>
      <c r="AL34" s="89" t="b">
        <v>0</v>
      </c>
      <c r="AM34" s="89">
        <v>2</v>
      </c>
      <c r="AN34" s="101" t="s">
        <v>950</v>
      </c>
      <c r="AO34" s="89" t="s">
        <v>969</v>
      </c>
      <c r="AP34" s="89" t="b">
        <v>0</v>
      </c>
      <c r="AQ34" s="101" t="s">
        <v>845</v>
      </c>
      <c r="AR34" s="89" t="s">
        <v>196</v>
      </c>
      <c r="AS34" s="89">
        <v>0</v>
      </c>
      <c r="AT34" s="89">
        <v>0</v>
      </c>
      <c r="AU34" s="89"/>
      <c r="AV34" s="89"/>
      <c r="AW34" s="89"/>
      <c r="AX34" s="89"/>
      <c r="AY34" s="89"/>
      <c r="AZ34" s="89"/>
      <c r="BA34" s="89"/>
      <c r="BB34" s="89"/>
      <c r="BC34">
        <v>1</v>
      </c>
      <c r="BD34" s="88" t="str">
        <f>REPLACE(INDEX(GroupVertices[Group],MATCH(Edges[[#This Row],[Vertex 1]],GroupVertices[Vertex],0)),1,1,"")</f>
        <v>1</v>
      </c>
      <c r="BE34" s="88" t="str">
        <f>REPLACE(INDEX(GroupVertices[Group],MATCH(Edges[[#This Row],[Vertex 2]],GroupVertices[Vertex],0)),1,1,"")</f>
        <v>1</v>
      </c>
    </row>
    <row r="35" spans="1:57" ht="15">
      <c r="A35" s="65" t="s">
        <v>253</v>
      </c>
      <c r="B35" s="65" t="s">
        <v>281</v>
      </c>
      <c r="C35" s="66" t="s">
        <v>2278</v>
      </c>
      <c r="D35" s="67">
        <v>3</v>
      </c>
      <c r="E35" s="68" t="s">
        <v>132</v>
      </c>
      <c r="F35" s="69">
        <v>32</v>
      </c>
      <c r="G35" s="66"/>
      <c r="H35" s="70"/>
      <c r="I35" s="71"/>
      <c r="J35" s="71"/>
      <c r="K35" s="34" t="s">
        <v>65</v>
      </c>
      <c r="L35" s="78">
        <v>35</v>
      </c>
      <c r="M35" s="78"/>
      <c r="N35" s="73"/>
      <c r="O35" s="89" t="s">
        <v>328</v>
      </c>
      <c r="P35" s="92">
        <v>43838.95329861111</v>
      </c>
      <c r="Q35" s="89" t="s">
        <v>350</v>
      </c>
      <c r="R35" s="94" t="s">
        <v>412</v>
      </c>
      <c r="S35" s="89" t="s">
        <v>431</v>
      </c>
      <c r="T35" s="89" t="s">
        <v>452</v>
      </c>
      <c r="U35" s="89"/>
      <c r="V35" s="94" t="s">
        <v>547</v>
      </c>
      <c r="W35" s="92">
        <v>43838.95329861111</v>
      </c>
      <c r="X35" s="98">
        <v>43838</v>
      </c>
      <c r="Y35" s="101" t="s">
        <v>604</v>
      </c>
      <c r="Z35" s="94" t="s">
        <v>724</v>
      </c>
      <c r="AA35" s="89"/>
      <c r="AB35" s="89"/>
      <c r="AC35" s="101" t="s">
        <v>845</v>
      </c>
      <c r="AD35" s="89"/>
      <c r="AE35" s="89" t="b">
        <v>0</v>
      </c>
      <c r="AF35" s="89">
        <v>1</v>
      </c>
      <c r="AG35" s="101" t="s">
        <v>950</v>
      </c>
      <c r="AH35" s="89" t="b">
        <v>0</v>
      </c>
      <c r="AI35" s="89" t="s">
        <v>958</v>
      </c>
      <c r="AJ35" s="89"/>
      <c r="AK35" s="101" t="s">
        <v>950</v>
      </c>
      <c r="AL35" s="89" t="b">
        <v>0</v>
      </c>
      <c r="AM35" s="89">
        <v>2</v>
      </c>
      <c r="AN35" s="101" t="s">
        <v>950</v>
      </c>
      <c r="AO35" s="89" t="s">
        <v>969</v>
      </c>
      <c r="AP35" s="89" t="b">
        <v>0</v>
      </c>
      <c r="AQ35" s="101" t="s">
        <v>845</v>
      </c>
      <c r="AR35" s="89" t="s">
        <v>196</v>
      </c>
      <c r="AS35" s="89">
        <v>0</v>
      </c>
      <c r="AT35" s="89">
        <v>0</v>
      </c>
      <c r="AU35" s="89"/>
      <c r="AV35" s="89"/>
      <c r="AW35" s="89"/>
      <c r="AX35" s="89"/>
      <c r="AY35" s="89"/>
      <c r="AZ35" s="89"/>
      <c r="BA35" s="89"/>
      <c r="BB35" s="89"/>
      <c r="BC35">
        <v>1</v>
      </c>
      <c r="BD35" s="88" t="str">
        <f>REPLACE(INDEX(GroupVertices[Group],MATCH(Edges[[#This Row],[Vertex 1]],GroupVertices[Vertex],0)),1,1,"")</f>
        <v>1</v>
      </c>
      <c r="BE35" s="88" t="str">
        <f>REPLACE(INDEX(GroupVertices[Group],MATCH(Edges[[#This Row],[Vertex 2]],GroupVertices[Vertex],0)),1,1,"")</f>
        <v>2</v>
      </c>
    </row>
    <row r="36" spans="1:57" ht="15">
      <c r="A36" s="65" t="s">
        <v>253</v>
      </c>
      <c r="B36" s="65" t="s">
        <v>296</v>
      </c>
      <c r="C36" s="66" t="s">
        <v>2278</v>
      </c>
      <c r="D36" s="67">
        <v>3</v>
      </c>
      <c r="E36" s="68" t="s">
        <v>132</v>
      </c>
      <c r="F36" s="69">
        <v>32</v>
      </c>
      <c r="G36" s="66"/>
      <c r="H36" s="70"/>
      <c r="I36" s="71"/>
      <c r="J36" s="71"/>
      <c r="K36" s="34" t="s">
        <v>65</v>
      </c>
      <c r="L36" s="78">
        <v>36</v>
      </c>
      <c r="M36" s="78"/>
      <c r="N36" s="73"/>
      <c r="O36" s="89" t="s">
        <v>328</v>
      </c>
      <c r="P36" s="92">
        <v>43838.95329861111</v>
      </c>
      <c r="Q36" s="89" t="s">
        <v>350</v>
      </c>
      <c r="R36" s="94" t="s">
        <v>412</v>
      </c>
      <c r="S36" s="89" t="s">
        <v>431</v>
      </c>
      <c r="T36" s="89" t="s">
        <v>452</v>
      </c>
      <c r="U36" s="89"/>
      <c r="V36" s="94" t="s">
        <v>547</v>
      </c>
      <c r="W36" s="92">
        <v>43838.95329861111</v>
      </c>
      <c r="X36" s="98">
        <v>43838</v>
      </c>
      <c r="Y36" s="101" t="s">
        <v>604</v>
      </c>
      <c r="Z36" s="94" t="s">
        <v>724</v>
      </c>
      <c r="AA36" s="89"/>
      <c r="AB36" s="89"/>
      <c r="AC36" s="101" t="s">
        <v>845</v>
      </c>
      <c r="AD36" s="89"/>
      <c r="AE36" s="89" t="b">
        <v>0</v>
      </c>
      <c r="AF36" s="89">
        <v>1</v>
      </c>
      <c r="AG36" s="101" t="s">
        <v>950</v>
      </c>
      <c r="AH36" s="89" t="b">
        <v>0</v>
      </c>
      <c r="AI36" s="89" t="s">
        <v>958</v>
      </c>
      <c r="AJ36" s="89"/>
      <c r="AK36" s="101" t="s">
        <v>950</v>
      </c>
      <c r="AL36" s="89" t="b">
        <v>0</v>
      </c>
      <c r="AM36" s="89">
        <v>2</v>
      </c>
      <c r="AN36" s="101" t="s">
        <v>950</v>
      </c>
      <c r="AO36" s="89" t="s">
        <v>969</v>
      </c>
      <c r="AP36" s="89" t="b">
        <v>0</v>
      </c>
      <c r="AQ36" s="101" t="s">
        <v>845</v>
      </c>
      <c r="AR36" s="89" t="s">
        <v>196</v>
      </c>
      <c r="AS36" s="89">
        <v>0</v>
      </c>
      <c r="AT36" s="89">
        <v>0</v>
      </c>
      <c r="AU36" s="89"/>
      <c r="AV36" s="89"/>
      <c r="AW36" s="89"/>
      <c r="AX36" s="89"/>
      <c r="AY36" s="89"/>
      <c r="AZ36" s="89"/>
      <c r="BA36" s="89"/>
      <c r="BB36" s="89"/>
      <c r="BC36">
        <v>1</v>
      </c>
      <c r="BD36" s="88" t="str">
        <f>REPLACE(INDEX(GroupVertices[Group],MATCH(Edges[[#This Row],[Vertex 1]],GroupVertices[Vertex],0)),1,1,"")</f>
        <v>1</v>
      </c>
      <c r="BE36" s="88" t="str">
        <f>REPLACE(INDEX(GroupVertices[Group],MATCH(Edges[[#This Row],[Vertex 2]],GroupVertices[Vertex],0)),1,1,"")</f>
        <v>2</v>
      </c>
    </row>
    <row r="37" spans="1:57" ht="15">
      <c r="A37" s="65" t="s">
        <v>253</v>
      </c>
      <c r="B37" s="65" t="s">
        <v>291</v>
      </c>
      <c r="C37" s="66" t="s">
        <v>2278</v>
      </c>
      <c r="D37" s="67">
        <v>3</v>
      </c>
      <c r="E37" s="68" t="s">
        <v>132</v>
      </c>
      <c r="F37" s="69">
        <v>32</v>
      </c>
      <c r="G37" s="66"/>
      <c r="H37" s="70"/>
      <c r="I37" s="71"/>
      <c r="J37" s="71"/>
      <c r="K37" s="34" t="s">
        <v>65</v>
      </c>
      <c r="L37" s="78">
        <v>37</v>
      </c>
      <c r="M37" s="78"/>
      <c r="N37" s="73"/>
      <c r="O37" s="89" t="s">
        <v>328</v>
      </c>
      <c r="P37" s="92">
        <v>43838.95329861111</v>
      </c>
      <c r="Q37" s="89" t="s">
        <v>350</v>
      </c>
      <c r="R37" s="94" t="s">
        <v>412</v>
      </c>
      <c r="S37" s="89" t="s">
        <v>431</v>
      </c>
      <c r="T37" s="89" t="s">
        <v>452</v>
      </c>
      <c r="U37" s="89"/>
      <c r="V37" s="94" t="s">
        <v>547</v>
      </c>
      <c r="W37" s="92">
        <v>43838.95329861111</v>
      </c>
      <c r="X37" s="98">
        <v>43838</v>
      </c>
      <c r="Y37" s="101" t="s">
        <v>604</v>
      </c>
      <c r="Z37" s="94" t="s">
        <v>724</v>
      </c>
      <c r="AA37" s="89"/>
      <c r="AB37" s="89"/>
      <c r="AC37" s="101" t="s">
        <v>845</v>
      </c>
      <c r="AD37" s="89"/>
      <c r="AE37" s="89" t="b">
        <v>0</v>
      </c>
      <c r="AF37" s="89">
        <v>1</v>
      </c>
      <c r="AG37" s="101" t="s">
        <v>950</v>
      </c>
      <c r="AH37" s="89" t="b">
        <v>0</v>
      </c>
      <c r="AI37" s="89" t="s">
        <v>958</v>
      </c>
      <c r="AJ37" s="89"/>
      <c r="AK37" s="101" t="s">
        <v>950</v>
      </c>
      <c r="AL37" s="89" t="b">
        <v>0</v>
      </c>
      <c r="AM37" s="89">
        <v>2</v>
      </c>
      <c r="AN37" s="101" t="s">
        <v>950</v>
      </c>
      <c r="AO37" s="89" t="s">
        <v>969</v>
      </c>
      <c r="AP37" s="89" t="b">
        <v>0</v>
      </c>
      <c r="AQ37" s="101" t="s">
        <v>845</v>
      </c>
      <c r="AR37" s="89" t="s">
        <v>196</v>
      </c>
      <c r="AS37" s="89">
        <v>0</v>
      </c>
      <c r="AT37" s="89">
        <v>0</v>
      </c>
      <c r="AU37" s="89"/>
      <c r="AV37" s="89"/>
      <c r="AW37" s="89"/>
      <c r="AX37" s="89"/>
      <c r="AY37" s="89"/>
      <c r="AZ37" s="89"/>
      <c r="BA37" s="89"/>
      <c r="BB37" s="89"/>
      <c r="BC37">
        <v>1</v>
      </c>
      <c r="BD37" s="88" t="str">
        <f>REPLACE(INDEX(GroupVertices[Group],MATCH(Edges[[#This Row],[Vertex 1]],GroupVertices[Vertex],0)),1,1,"")</f>
        <v>1</v>
      </c>
      <c r="BE37" s="88" t="str">
        <f>REPLACE(INDEX(GroupVertices[Group],MATCH(Edges[[#This Row],[Vertex 2]],GroupVertices[Vertex],0)),1,1,"")</f>
        <v>5</v>
      </c>
    </row>
    <row r="38" spans="1:57" ht="15">
      <c r="A38" s="65" t="s">
        <v>254</v>
      </c>
      <c r="B38" s="65" t="s">
        <v>254</v>
      </c>
      <c r="C38" s="66" t="s">
        <v>2278</v>
      </c>
      <c r="D38" s="67">
        <v>3</v>
      </c>
      <c r="E38" s="68" t="s">
        <v>132</v>
      </c>
      <c r="F38" s="69">
        <v>32</v>
      </c>
      <c r="G38" s="66"/>
      <c r="H38" s="70"/>
      <c r="I38" s="71"/>
      <c r="J38" s="71"/>
      <c r="K38" s="34" t="s">
        <v>65</v>
      </c>
      <c r="L38" s="78">
        <v>38</v>
      </c>
      <c r="M38" s="78"/>
      <c r="N38" s="73"/>
      <c r="O38" s="89" t="s">
        <v>196</v>
      </c>
      <c r="P38" s="92">
        <v>43838.95753472222</v>
      </c>
      <c r="Q38" s="89" t="s">
        <v>351</v>
      </c>
      <c r="R38" s="89"/>
      <c r="S38" s="89"/>
      <c r="T38" s="89" t="s">
        <v>316</v>
      </c>
      <c r="U38" s="94" t="s">
        <v>500</v>
      </c>
      <c r="V38" s="94" t="s">
        <v>500</v>
      </c>
      <c r="W38" s="92">
        <v>43838.95753472222</v>
      </c>
      <c r="X38" s="98">
        <v>43838</v>
      </c>
      <c r="Y38" s="101" t="s">
        <v>605</v>
      </c>
      <c r="Z38" s="94" t="s">
        <v>725</v>
      </c>
      <c r="AA38" s="89"/>
      <c r="AB38" s="89"/>
      <c r="AC38" s="101" t="s">
        <v>846</v>
      </c>
      <c r="AD38" s="89"/>
      <c r="AE38" s="89" t="b">
        <v>0</v>
      </c>
      <c r="AF38" s="89">
        <v>0</v>
      </c>
      <c r="AG38" s="101" t="s">
        <v>950</v>
      </c>
      <c r="AH38" s="89" t="b">
        <v>0</v>
      </c>
      <c r="AI38" s="89" t="s">
        <v>959</v>
      </c>
      <c r="AJ38" s="89"/>
      <c r="AK38" s="101" t="s">
        <v>950</v>
      </c>
      <c r="AL38" s="89" t="b">
        <v>0</v>
      </c>
      <c r="AM38" s="89">
        <v>0</v>
      </c>
      <c r="AN38" s="101" t="s">
        <v>950</v>
      </c>
      <c r="AO38" s="89" t="s">
        <v>969</v>
      </c>
      <c r="AP38" s="89" t="b">
        <v>0</v>
      </c>
      <c r="AQ38" s="101" t="s">
        <v>846</v>
      </c>
      <c r="AR38" s="89" t="s">
        <v>196</v>
      </c>
      <c r="AS38" s="89">
        <v>0</v>
      </c>
      <c r="AT38" s="89">
        <v>0</v>
      </c>
      <c r="AU38" s="89"/>
      <c r="AV38" s="89"/>
      <c r="AW38" s="89"/>
      <c r="AX38" s="89"/>
      <c r="AY38" s="89"/>
      <c r="AZ38" s="89"/>
      <c r="BA38" s="89"/>
      <c r="BB38" s="89"/>
      <c r="BC38">
        <v>1</v>
      </c>
      <c r="BD38" s="88" t="str">
        <f>REPLACE(INDEX(GroupVertices[Group],MATCH(Edges[[#This Row],[Vertex 1]],GroupVertices[Vertex],0)),1,1,"")</f>
        <v>7</v>
      </c>
      <c r="BE38" s="88" t="str">
        <f>REPLACE(INDEX(GroupVertices[Group],MATCH(Edges[[#This Row],[Vertex 2]],GroupVertices[Vertex],0)),1,1,"")</f>
        <v>7</v>
      </c>
    </row>
    <row r="39" spans="1:57" ht="15">
      <c r="A39" s="65" t="s">
        <v>255</v>
      </c>
      <c r="B39" s="65" t="s">
        <v>256</v>
      </c>
      <c r="C39" s="66" t="s">
        <v>2278</v>
      </c>
      <c r="D39" s="67">
        <v>3</v>
      </c>
      <c r="E39" s="68" t="s">
        <v>132</v>
      </c>
      <c r="F39" s="69">
        <v>32</v>
      </c>
      <c r="G39" s="66"/>
      <c r="H39" s="70"/>
      <c r="I39" s="71"/>
      <c r="J39" s="71"/>
      <c r="K39" s="34" t="s">
        <v>65</v>
      </c>
      <c r="L39" s="78">
        <v>39</v>
      </c>
      <c r="M39" s="78"/>
      <c r="N39" s="73"/>
      <c r="O39" s="89" t="s">
        <v>328</v>
      </c>
      <c r="P39" s="92">
        <v>43837.831030092595</v>
      </c>
      <c r="Q39" s="89" t="s">
        <v>352</v>
      </c>
      <c r="R39" s="89"/>
      <c r="S39" s="89"/>
      <c r="T39" s="89" t="s">
        <v>453</v>
      </c>
      <c r="U39" s="94" t="s">
        <v>501</v>
      </c>
      <c r="V39" s="94" t="s">
        <v>501</v>
      </c>
      <c r="W39" s="92">
        <v>43837.831030092595</v>
      </c>
      <c r="X39" s="98">
        <v>43837</v>
      </c>
      <c r="Y39" s="101" t="s">
        <v>606</v>
      </c>
      <c r="Z39" s="94" t="s">
        <v>726</v>
      </c>
      <c r="AA39" s="89"/>
      <c r="AB39" s="89"/>
      <c r="AC39" s="101" t="s">
        <v>847</v>
      </c>
      <c r="AD39" s="89"/>
      <c r="AE39" s="89" t="b">
        <v>0</v>
      </c>
      <c r="AF39" s="89">
        <v>16</v>
      </c>
      <c r="AG39" s="101" t="s">
        <v>950</v>
      </c>
      <c r="AH39" s="89" t="b">
        <v>0</v>
      </c>
      <c r="AI39" s="89" t="s">
        <v>958</v>
      </c>
      <c r="AJ39" s="89"/>
      <c r="AK39" s="101" t="s">
        <v>950</v>
      </c>
      <c r="AL39" s="89" t="b">
        <v>0</v>
      </c>
      <c r="AM39" s="89">
        <v>0</v>
      </c>
      <c r="AN39" s="101" t="s">
        <v>950</v>
      </c>
      <c r="AO39" s="89" t="s">
        <v>965</v>
      </c>
      <c r="AP39" s="89" t="b">
        <v>0</v>
      </c>
      <c r="AQ39" s="101" t="s">
        <v>847</v>
      </c>
      <c r="AR39" s="89" t="s">
        <v>196</v>
      </c>
      <c r="AS39" s="89">
        <v>0</v>
      </c>
      <c r="AT39" s="89">
        <v>0</v>
      </c>
      <c r="AU39" s="89"/>
      <c r="AV39" s="89"/>
      <c r="AW39" s="89"/>
      <c r="AX39" s="89"/>
      <c r="AY39" s="89"/>
      <c r="AZ39" s="89"/>
      <c r="BA39" s="89"/>
      <c r="BB39" s="89"/>
      <c r="BC39">
        <v>1</v>
      </c>
      <c r="BD39" s="88" t="str">
        <f>REPLACE(INDEX(GroupVertices[Group],MATCH(Edges[[#This Row],[Vertex 1]],GroupVertices[Vertex],0)),1,1,"")</f>
        <v>1</v>
      </c>
      <c r="BE39" s="88" t="str">
        <f>REPLACE(INDEX(GroupVertices[Group],MATCH(Edges[[#This Row],[Vertex 2]],GroupVertices[Vertex],0)),1,1,"")</f>
        <v>1</v>
      </c>
    </row>
    <row r="40" spans="1:57" ht="15">
      <c r="A40" s="65" t="s">
        <v>256</v>
      </c>
      <c r="B40" s="65" t="s">
        <v>301</v>
      </c>
      <c r="C40" s="66" t="s">
        <v>2278</v>
      </c>
      <c r="D40" s="67">
        <v>3</v>
      </c>
      <c r="E40" s="68" t="s">
        <v>132</v>
      </c>
      <c r="F40" s="69">
        <v>32</v>
      </c>
      <c r="G40" s="66"/>
      <c r="H40" s="70"/>
      <c r="I40" s="71"/>
      <c r="J40" s="71"/>
      <c r="K40" s="34" t="s">
        <v>65</v>
      </c>
      <c r="L40" s="78">
        <v>40</v>
      </c>
      <c r="M40" s="78"/>
      <c r="N40" s="73"/>
      <c r="O40" s="89" t="s">
        <v>328</v>
      </c>
      <c r="P40" s="92">
        <v>43838.96965277778</v>
      </c>
      <c r="Q40" s="89" t="s">
        <v>353</v>
      </c>
      <c r="R40" s="89"/>
      <c r="S40" s="89"/>
      <c r="T40" s="89" t="s">
        <v>454</v>
      </c>
      <c r="U40" s="94" t="s">
        <v>502</v>
      </c>
      <c r="V40" s="94" t="s">
        <v>502</v>
      </c>
      <c r="W40" s="92">
        <v>43838.96965277778</v>
      </c>
      <c r="X40" s="98">
        <v>43838</v>
      </c>
      <c r="Y40" s="101" t="s">
        <v>607</v>
      </c>
      <c r="Z40" s="94" t="s">
        <v>727</v>
      </c>
      <c r="AA40" s="89"/>
      <c r="AB40" s="89"/>
      <c r="AC40" s="101" t="s">
        <v>848</v>
      </c>
      <c r="AD40" s="89"/>
      <c r="AE40" s="89" t="b">
        <v>0</v>
      </c>
      <c r="AF40" s="89">
        <v>23</v>
      </c>
      <c r="AG40" s="101" t="s">
        <v>950</v>
      </c>
      <c r="AH40" s="89" t="b">
        <v>0</v>
      </c>
      <c r="AI40" s="89" t="s">
        <v>958</v>
      </c>
      <c r="AJ40" s="89"/>
      <c r="AK40" s="101" t="s">
        <v>950</v>
      </c>
      <c r="AL40" s="89" t="b">
        <v>0</v>
      </c>
      <c r="AM40" s="89">
        <v>3</v>
      </c>
      <c r="AN40" s="101" t="s">
        <v>950</v>
      </c>
      <c r="AO40" s="89" t="s">
        <v>969</v>
      </c>
      <c r="AP40" s="89" t="b">
        <v>0</v>
      </c>
      <c r="AQ40" s="101" t="s">
        <v>848</v>
      </c>
      <c r="AR40" s="89" t="s">
        <v>196</v>
      </c>
      <c r="AS40" s="89">
        <v>0</v>
      </c>
      <c r="AT40" s="89">
        <v>0</v>
      </c>
      <c r="AU40" s="89"/>
      <c r="AV40" s="89"/>
      <c r="AW40" s="89"/>
      <c r="AX40" s="89"/>
      <c r="AY40" s="89"/>
      <c r="AZ40" s="89"/>
      <c r="BA40" s="89"/>
      <c r="BB40" s="89"/>
      <c r="BC40">
        <v>1</v>
      </c>
      <c r="BD40" s="88" t="str">
        <f>REPLACE(INDEX(GroupVertices[Group],MATCH(Edges[[#This Row],[Vertex 1]],GroupVertices[Vertex],0)),1,1,"")</f>
        <v>1</v>
      </c>
      <c r="BE40" s="88" t="str">
        <f>REPLACE(INDEX(GroupVertices[Group],MATCH(Edges[[#This Row],[Vertex 2]],GroupVertices[Vertex],0)),1,1,"")</f>
        <v>3</v>
      </c>
    </row>
    <row r="41" spans="1:57" ht="15">
      <c r="A41" s="65" t="s">
        <v>257</v>
      </c>
      <c r="B41" s="65" t="s">
        <v>296</v>
      </c>
      <c r="C41" s="66" t="s">
        <v>2278</v>
      </c>
      <c r="D41" s="67">
        <v>3</v>
      </c>
      <c r="E41" s="68" t="s">
        <v>132</v>
      </c>
      <c r="F41" s="69">
        <v>32</v>
      </c>
      <c r="G41" s="66"/>
      <c r="H41" s="70"/>
      <c r="I41" s="71"/>
      <c r="J41" s="71"/>
      <c r="K41" s="34" t="s">
        <v>65</v>
      </c>
      <c r="L41" s="78">
        <v>41</v>
      </c>
      <c r="M41" s="78"/>
      <c r="N41" s="73"/>
      <c r="O41" s="89" t="s">
        <v>329</v>
      </c>
      <c r="P41" s="92">
        <v>43838.97571759259</v>
      </c>
      <c r="Q41" s="89" t="s">
        <v>340</v>
      </c>
      <c r="R41" s="89"/>
      <c r="S41" s="89"/>
      <c r="T41" s="89" t="s">
        <v>316</v>
      </c>
      <c r="U41" s="89"/>
      <c r="V41" s="94" t="s">
        <v>548</v>
      </c>
      <c r="W41" s="92">
        <v>43838.97571759259</v>
      </c>
      <c r="X41" s="98">
        <v>43838</v>
      </c>
      <c r="Y41" s="101" t="s">
        <v>608</v>
      </c>
      <c r="Z41" s="94" t="s">
        <v>728</v>
      </c>
      <c r="AA41" s="89"/>
      <c r="AB41" s="89"/>
      <c r="AC41" s="101" t="s">
        <v>849</v>
      </c>
      <c r="AD41" s="89"/>
      <c r="AE41" s="89" t="b">
        <v>0</v>
      </c>
      <c r="AF41" s="89">
        <v>0</v>
      </c>
      <c r="AG41" s="101" t="s">
        <v>950</v>
      </c>
      <c r="AH41" s="89" t="b">
        <v>0</v>
      </c>
      <c r="AI41" s="89" t="s">
        <v>958</v>
      </c>
      <c r="AJ41" s="89"/>
      <c r="AK41" s="101" t="s">
        <v>950</v>
      </c>
      <c r="AL41" s="89" t="b">
        <v>0</v>
      </c>
      <c r="AM41" s="89">
        <v>5</v>
      </c>
      <c r="AN41" s="101" t="s">
        <v>937</v>
      </c>
      <c r="AO41" s="89" t="s">
        <v>969</v>
      </c>
      <c r="AP41" s="89" t="b">
        <v>0</v>
      </c>
      <c r="AQ41" s="101" t="s">
        <v>937</v>
      </c>
      <c r="AR41" s="89" t="s">
        <v>196</v>
      </c>
      <c r="AS41" s="89">
        <v>0</v>
      </c>
      <c r="AT41" s="89">
        <v>0</v>
      </c>
      <c r="AU41" s="89"/>
      <c r="AV41" s="89"/>
      <c r="AW41" s="89"/>
      <c r="AX41" s="89"/>
      <c r="AY41" s="89"/>
      <c r="AZ41" s="89"/>
      <c r="BA41" s="89"/>
      <c r="BB41" s="89"/>
      <c r="BC41">
        <v>1</v>
      </c>
      <c r="BD41" s="88" t="str">
        <f>REPLACE(INDEX(GroupVertices[Group],MATCH(Edges[[#This Row],[Vertex 1]],GroupVertices[Vertex],0)),1,1,"")</f>
        <v>2</v>
      </c>
      <c r="BE41" s="88" t="str">
        <f>REPLACE(INDEX(GroupVertices[Group],MATCH(Edges[[#This Row],[Vertex 2]],GroupVertices[Vertex],0)),1,1,"")</f>
        <v>2</v>
      </c>
    </row>
    <row r="42" spans="1:57" ht="15">
      <c r="A42" s="65" t="s">
        <v>257</v>
      </c>
      <c r="B42" s="65" t="s">
        <v>303</v>
      </c>
      <c r="C42" s="66" t="s">
        <v>2278</v>
      </c>
      <c r="D42" s="67">
        <v>3</v>
      </c>
      <c r="E42" s="68" t="s">
        <v>132</v>
      </c>
      <c r="F42" s="69">
        <v>32</v>
      </c>
      <c r="G42" s="66"/>
      <c r="H42" s="70"/>
      <c r="I42" s="71"/>
      <c r="J42" s="71"/>
      <c r="K42" s="34" t="s">
        <v>65</v>
      </c>
      <c r="L42" s="78">
        <v>42</v>
      </c>
      <c r="M42" s="78"/>
      <c r="N42" s="73"/>
      <c r="O42" s="89" t="s">
        <v>329</v>
      </c>
      <c r="P42" s="92">
        <v>43838.97571759259</v>
      </c>
      <c r="Q42" s="89" t="s">
        <v>340</v>
      </c>
      <c r="R42" s="89"/>
      <c r="S42" s="89"/>
      <c r="T42" s="89" t="s">
        <v>316</v>
      </c>
      <c r="U42" s="89"/>
      <c r="V42" s="94" t="s">
        <v>548</v>
      </c>
      <c r="W42" s="92">
        <v>43838.97571759259</v>
      </c>
      <c r="X42" s="98">
        <v>43838</v>
      </c>
      <c r="Y42" s="101" t="s">
        <v>608</v>
      </c>
      <c r="Z42" s="94" t="s">
        <v>728</v>
      </c>
      <c r="AA42" s="89"/>
      <c r="AB42" s="89"/>
      <c r="AC42" s="101" t="s">
        <v>849</v>
      </c>
      <c r="AD42" s="89"/>
      <c r="AE42" s="89" t="b">
        <v>0</v>
      </c>
      <c r="AF42" s="89">
        <v>0</v>
      </c>
      <c r="AG42" s="101" t="s">
        <v>950</v>
      </c>
      <c r="AH42" s="89" t="b">
        <v>0</v>
      </c>
      <c r="AI42" s="89" t="s">
        <v>958</v>
      </c>
      <c r="AJ42" s="89"/>
      <c r="AK42" s="101" t="s">
        <v>950</v>
      </c>
      <c r="AL42" s="89" t="b">
        <v>0</v>
      </c>
      <c r="AM42" s="89">
        <v>5</v>
      </c>
      <c r="AN42" s="101" t="s">
        <v>937</v>
      </c>
      <c r="AO42" s="89" t="s">
        <v>969</v>
      </c>
      <c r="AP42" s="89" t="b">
        <v>0</v>
      </c>
      <c r="AQ42" s="101" t="s">
        <v>937</v>
      </c>
      <c r="AR42" s="89" t="s">
        <v>196</v>
      </c>
      <c r="AS42" s="89">
        <v>0</v>
      </c>
      <c r="AT42" s="89">
        <v>0</v>
      </c>
      <c r="AU42" s="89"/>
      <c r="AV42" s="89"/>
      <c r="AW42" s="89"/>
      <c r="AX42" s="89"/>
      <c r="AY42" s="89"/>
      <c r="AZ42" s="89"/>
      <c r="BA42" s="89"/>
      <c r="BB42" s="89"/>
      <c r="BC42">
        <v>1</v>
      </c>
      <c r="BD42" s="88" t="str">
        <f>REPLACE(INDEX(GroupVertices[Group],MATCH(Edges[[#This Row],[Vertex 1]],GroupVertices[Vertex],0)),1,1,"")</f>
        <v>2</v>
      </c>
      <c r="BE42" s="88" t="str">
        <f>REPLACE(INDEX(GroupVertices[Group],MATCH(Edges[[#This Row],[Vertex 2]],GroupVertices[Vertex],0)),1,1,"")</f>
        <v>2</v>
      </c>
    </row>
    <row r="43" spans="1:57" ht="15">
      <c r="A43" s="65" t="s">
        <v>258</v>
      </c>
      <c r="B43" s="65" t="s">
        <v>291</v>
      </c>
      <c r="C43" s="66" t="s">
        <v>2278</v>
      </c>
      <c r="D43" s="67">
        <v>3</v>
      </c>
      <c r="E43" s="68" t="s">
        <v>132</v>
      </c>
      <c r="F43" s="69">
        <v>32</v>
      </c>
      <c r="G43" s="66"/>
      <c r="H43" s="70"/>
      <c r="I43" s="71"/>
      <c r="J43" s="71"/>
      <c r="K43" s="34" t="s">
        <v>65</v>
      </c>
      <c r="L43" s="78">
        <v>43</v>
      </c>
      <c r="M43" s="78"/>
      <c r="N43" s="73"/>
      <c r="O43" s="89" t="s">
        <v>327</v>
      </c>
      <c r="P43" s="92">
        <v>43838.05337962963</v>
      </c>
      <c r="Q43" s="89" t="s">
        <v>342</v>
      </c>
      <c r="R43" s="89"/>
      <c r="S43" s="89"/>
      <c r="T43" s="89" t="s">
        <v>446</v>
      </c>
      <c r="U43" s="94" t="s">
        <v>494</v>
      </c>
      <c r="V43" s="94" t="s">
        <v>494</v>
      </c>
      <c r="W43" s="92">
        <v>43838.05337962963</v>
      </c>
      <c r="X43" s="98">
        <v>43838</v>
      </c>
      <c r="Y43" s="101" t="s">
        <v>609</v>
      </c>
      <c r="Z43" s="94" t="s">
        <v>729</v>
      </c>
      <c r="AA43" s="89"/>
      <c r="AB43" s="89"/>
      <c r="AC43" s="101" t="s">
        <v>850</v>
      </c>
      <c r="AD43" s="89"/>
      <c r="AE43" s="89" t="b">
        <v>0</v>
      </c>
      <c r="AF43" s="89">
        <v>0</v>
      </c>
      <c r="AG43" s="101" t="s">
        <v>950</v>
      </c>
      <c r="AH43" s="89" t="b">
        <v>0</v>
      </c>
      <c r="AI43" s="89" t="s">
        <v>958</v>
      </c>
      <c r="AJ43" s="89"/>
      <c r="AK43" s="101" t="s">
        <v>950</v>
      </c>
      <c r="AL43" s="89" t="b">
        <v>0</v>
      </c>
      <c r="AM43" s="89">
        <v>3</v>
      </c>
      <c r="AN43" s="101" t="s">
        <v>920</v>
      </c>
      <c r="AO43" s="89" t="s">
        <v>972</v>
      </c>
      <c r="AP43" s="89" t="b">
        <v>0</v>
      </c>
      <c r="AQ43" s="101" t="s">
        <v>920</v>
      </c>
      <c r="AR43" s="89" t="s">
        <v>196</v>
      </c>
      <c r="AS43" s="89">
        <v>0</v>
      </c>
      <c r="AT43" s="89">
        <v>0</v>
      </c>
      <c r="AU43" s="89"/>
      <c r="AV43" s="89"/>
      <c r="AW43" s="89"/>
      <c r="AX43" s="89"/>
      <c r="AY43" s="89"/>
      <c r="AZ43" s="89"/>
      <c r="BA43" s="89"/>
      <c r="BB43" s="89"/>
      <c r="BC43">
        <v>1</v>
      </c>
      <c r="BD43" s="88" t="str">
        <f>REPLACE(INDEX(GroupVertices[Group],MATCH(Edges[[#This Row],[Vertex 1]],GroupVertices[Vertex],0)),1,1,"")</f>
        <v>1</v>
      </c>
      <c r="BE43" s="88" t="str">
        <f>REPLACE(INDEX(GroupVertices[Group],MATCH(Edges[[#This Row],[Vertex 2]],GroupVertices[Vertex],0)),1,1,"")</f>
        <v>5</v>
      </c>
    </row>
    <row r="44" spans="1:57" ht="15">
      <c r="A44" s="65" t="s">
        <v>258</v>
      </c>
      <c r="B44" s="65" t="s">
        <v>259</v>
      </c>
      <c r="C44" s="66" t="s">
        <v>2278</v>
      </c>
      <c r="D44" s="67">
        <v>3</v>
      </c>
      <c r="E44" s="68" t="s">
        <v>132</v>
      </c>
      <c r="F44" s="69">
        <v>32</v>
      </c>
      <c r="G44" s="66"/>
      <c r="H44" s="70"/>
      <c r="I44" s="71"/>
      <c r="J44" s="71"/>
      <c r="K44" s="34" t="s">
        <v>65</v>
      </c>
      <c r="L44" s="78">
        <v>44</v>
      </c>
      <c r="M44" s="78"/>
      <c r="N44" s="73"/>
      <c r="O44" s="89" t="s">
        <v>329</v>
      </c>
      <c r="P44" s="92">
        <v>43838.989282407405</v>
      </c>
      <c r="Q44" s="89" t="s">
        <v>350</v>
      </c>
      <c r="R44" s="94" t="s">
        <v>412</v>
      </c>
      <c r="S44" s="89" t="s">
        <v>431</v>
      </c>
      <c r="T44" s="89"/>
      <c r="U44" s="89"/>
      <c r="V44" s="94" t="s">
        <v>549</v>
      </c>
      <c r="W44" s="92">
        <v>43838.989282407405</v>
      </c>
      <c r="X44" s="98">
        <v>43838</v>
      </c>
      <c r="Y44" s="101" t="s">
        <v>610</v>
      </c>
      <c r="Z44" s="94" t="s">
        <v>730</v>
      </c>
      <c r="AA44" s="89"/>
      <c r="AB44" s="89"/>
      <c r="AC44" s="101" t="s">
        <v>851</v>
      </c>
      <c r="AD44" s="89"/>
      <c r="AE44" s="89" t="b">
        <v>0</v>
      </c>
      <c r="AF44" s="89">
        <v>0</v>
      </c>
      <c r="AG44" s="101" t="s">
        <v>950</v>
      </c>
      <c r="AH44" s="89" t="b">
        <v>0</v>
      </c>
      <c r="AI44" s="89" t="s">
        <v>958</v>
      </c>
      <c r="AJ44" s="89"/>
      <c r="AK44" s="101" t="s">
        <v>950</v>
      </c>
      <c r="AL44" s="89" t="b">
        <v>0</v>
      </c>
      <c r="AM44" s="89">
        <v>2</v>
      </c>
      <c r="AN44" s="101" t="s">
        <v>845</v>
      </c>
      <c r="AO44" s="89" t="s">
        <v>972</v>
      </c>
      <c r="AP44" s="89" t="b">
        <v>0</v>
      </c>
      <c r="AQ44" s="101" t="s">
        <v>845</v>
      </c>
      <c r="AR44" s="89" t="s">
        <v>196</v>
      </c>
      <c r="AS44" s="89">
        <v>0</v>
      </c>
      <c r="AT44" s="89">
        <v>0</v>
      </c>
      <c r="AU44" s="89"/>
      <c r="AV44" s="89"/>
      <c r="AW44" s="89"/>
      <c r="AX44" s="89"/>
      <c r="AY44" s="89"/>
      <c r="AZ44" s="89"/>
      <c r="BA44" s="89"/>
      <c r="BB44" s="89"/>
      <c r="BC44">
        <v>1</v>
      </c>
      <c r="BD44" s="88" t="str">
        <f>REPLACE(INDEX(GroupVertices[Group],MATCH(Edges[[#This Row],[Vertex 1]],GroupVertices[Vertex],0)),1,1,"")</f>
        <v>1</v>
      </c>
      <c r="BE44" s="88" t="str">
        <f>REPLACE(INDEX(GroupVertices[Group],MATCH(Edges[[#This Row],[Vertex 2]],GroupVertices[Vertex],0)),1,1,"")</f>
        <v>1</v>
      </c>
    </row>
    <row r="45" spans="1:57" ht="15">
      <c r="A45" s="65" t="s">
        <v>258</v>
      </c>
      <c r="B45" s="65" t="s">
        <v>283</v>
      </c>
      <c r="C45" s="66" t="s">
        <v>2278</v>
      </c>
      <c r="D45" s="67">
        <v>3</v>
      </c>
      <c r="E45" s="68" t="s">
        <v>132</v>
      </c>
      <c r="F45" s="69">
        <v>32</v>
      </c>
      <c r="G45" s="66"/>
      <c r="H45" s="70"/>
      <c r="I45" s="71"/>
      <c r="J45" s="71"/>
      <c r="K45" s="34" t="s">
        <v>65</v>
      </c>
      <c r="L45" s="78">
        <v>45</v>
      </c>
      <c r="M45" s="78"/>
      <c r="N45" s="73"/>
      <c r="O45" s="89" t="s">
        <v>329</v>
      </c>
      <c r="P45" s="92">
        <v>43838.989282407405</v>
      </c>
      <c r="Q45" s="89" t="s">
        <v>350</v>
      </c>
      <c r="R45" s="94" t="s">
        <v>412</v>
      </c>
      <c r="S45" s="89" t="s">
        <v>431</v>
      </c>
      <c r="T45" s="89"/>
      <c r="U45" s="89"/>
      <c r="V45" s="94" t="s">
        <v>549</v>
      </c>
      <c r="W45" s="92">
        <v>43838.989282407405</v>
      </c>
      <c r="X45" s="98">
        <v>43838</v>
      </c>
      <c r="Y45" s="101" t="s">
        <v>610</v>
      </c>
      <c r="Z45" s="94" t="s">
        <v>730</v>
      </c>
      <c r="AA45" s="89"/>
      <c r="AB45" s="89"/>
      <c r="AC45" s="101" t="s">
        <v>851</v>
      </c>
      <c r="AD45" s="89"/>
      <c r="AE45" s="89" t="b">
        <v>0</v>
      </c>
      <c r="AF45" s="89">
        <v>0</v>
      </c>
      <c r="AG45" s="101" t="s">
        <v>950</v>
      </c>
      <c r="AH45" s="89" t="b">
        <v>0</v>
      </c>
      <c r="AI45" s="89" t="s">
        <v>958</v>
      </c>
      <c r="AJ45" s="89"/>
      <c r="AK45" s="101" t="s">
        <v>950</v>
      </c>
      <c r="AL45" s="89" t="b">
        <v>0</v>
      </c>
      <c r="AM45" s="89">
        <v>2</v>
      </c>
      <c r="AN45" s="101" t="s">
        <v>845</v>
      </c>
      <c r="AO45" s="89" t="s">
        <v>972</v>
      </c>
      <c r="AP45" s="89" t="b">
        <v>0</v>
      </c>
      <c r="AQ45" s="101" t="s">
        <v>845</v>
      </c>
      <c r="AR45" s="89" t="s">
        <v>196</v>
      </c>
      <c r="AS45" s="89">
        <v>0</v>
      </c>
      <c r="AT45" s="89">
        <v>0</v>
      </c>
      <c r="AU45" s="89"/>
      <c r="AV45" s="89"/>
      <c r="AW45" s="89"/>
      <c r="AX45" s="89"/>
      <c r="AY45" s="89"/>
      <c r="AZ45" s="89"/>
      <c r="BA45" s="89"/>
      <c r="BB45" s="89"/>
      <c r="BC45">
        <v>1</v>
      </c>
      <c r="BD45" s="88" t="str">
        <f>REPLACE(INDEX(GroupVertices[Group],MATCH(Edges[[#This Row],[Vertex 1]],GroupVertices[Vertex],0)),1,1,"")</f>
        <v>1</v>
      </c>
      <c r="BE45" s="88" t="str">
        <f>REPLACE(INDEX(GroupVertices[Group],MATCH(Edges[[#This Row],[Vertex 2]],GroupVertices[Vertex],0)),1,1,"")</f>
        <v>1</v>
      </c>
    </row>
    <row r="46" spans="1:57" ht="15">
      <c r="A46" s="65" t="s">
        <v>258</v>
      </c>
      <c r="B46" s="65" t="s">
        <v>255</v>
      </c>
      <c r="C46" s="66" t="s">
        <v>2278</v>
      </c>
      <c r="D46" s="67">
        <v>3</v>
      </c>
      <c r="E46" s="68" t="s">
        <v>132</v>
      </c>
      <c r="F46" s="69">
        <v>32</v>
      </c>
      <c r="G46" s="66"/>
      <c r="H46" s="70"/>
      <c r="I46" s="71"/>
      <c r="J46" s="71"/>
      <c r="K46" s="34" t="s">
        <v>65</v>
      </c>
      <c r="L46" s="78">
        <v>46</v>
      </c>
      <c r="M46" s="78"/>
      <c r="N46" s="73"/>
      <c r="O46" s="89" t="s">
        <v>329</v>
      </c>
      <c r="P46" s="92">
        <v>43838.989282407405</v>
      </c>
      <c r="Q46" s="89" t="s">
        <v>350</v>
      </c>
      <c r="R46" s="94" t="s">
        <v>412</v>
      </c>
      <c r="S46" s="89" t="s">
        <v>431</v>
      </c>
      <c r="T46" s="89"/>
      <c r="U46" s="89"/>
      <c r="V46" s="94" t="s">
        <v>549</v>
      </c>
      <c r="W46" s="92">
        <v>43838.989282407405</v>
      </c>
      <c r="X46" s="98">
        <v>43838</v>
      </c>
      <c r="Y46" s="101" t="s">
        <v>610</v>
      </c>
      <c r="Z46" s="94" t="s">
        <v>730</v>
      </c>
      <c r="AA46" s="89"/>
      <c r="AB46" s="89"/>
      <c r="AC46" s="101" t="s">
        <v>851</v>
      </c>
      <c r="AD46" s="89"/>
      <c r="AE46" s="89" t="b">
        <v>0</v>
      </c>
      <c r="AF46" s="89">
        <v>0</v>
      </c>
      <c r="AG46" s="101" t="s">
        <v>950</v>
      </c>
      <c r="AH46" s="89" t="b">
        <v>0</v>
      </c>
      <c r="AI46" s="89" t="s">
        <v>958</v>
      </c>
      <c r="AJ46" s="89"/>
      <c r="AK46" s="101" t="s">
        <v>950</v>
      </c>
      <c r="AL46" s="89" t="b">
        <v>0</v>
      </c>
      <c r="AM46" s="89">
        <v>2</v>
      </c>
      <c r="AN46" s="101" t="s">
        <v>845</v>
      </c>
      <c r="AO46" s="89" t="s">
        <v>972</v>
      </c>
      <c r="AP46" s="89" t="b">
        <v>0</v>
      </c>
      <c r="AQ46" s="101" t="s">
        <v>845</v>
      </c>
      <c r="AR46" s="89" t="s">
        <v>196</v>
      </c>
      <c r="AS46" s="89">
        <v>0</v>
      </c>
      <c r="AT46" s="89">
        <v>0</v>
      </c>
      <c r="AU46" s="89"/>
      <c r="AV46" s="89"/>
      <c r="AW46" s="89"/>
      <c r="AX46" s="89"/>
      <c r="AY46" s="89"/>
      <c r="AZ46" s="89"/>
      <c r="BA46" s="89"/>
      <c r="BB46" s="89"/>
      <c r="BC46">
        <v>1</v>
      </c>
      <c r="BD46" s="88" t="str">
        <f>REPLACE(INDEX(GroupVertices[Group],MATCH(Edges[[#This Row],[Vertex 1]],GroupVertices[Vertex],0)),1,1,"")</f>
        <v>1</v>
      </c>
      <c r="BE46" s="88" t="str">
        <f>REPLACE(INDEX(GroupVertices[Group],MATCH(Edges[[#This Row],[Vertex 2]],GroupVertices[Vertex],0)),1,1,"")</f>
        <v>1</v>
      </c>
    </row>
    <row r="47" spans="1:57" ht="15">
      <c r="A47" s="65" t="s">
        <v>258</v>
      </c>
      <c r="B47" s="65" t="s">
        <v>278</v>
      </c>
      <c r="C47" s="66" t="s">
        <v>2278</v>
      </c>
      <c r="D47" s="67">
        <v>3</v>
      </c>
      <c r="E47" s="68" t="s">
        <v>132</v>
      </c>
      <c r="F47" s="69">
        <v>32</v>
      </c>
      <c r="G47" s="66"/>
      <c r="H47" s="70"/>
      <c r="I47" s="71"/>
      <c r="J47" s="71"/>
      <c r="K47" s="34" t="s">
        <v>65</v>
      </c>
      <c r="L47" s="78">
        <v>47</v>
      </c>
      <c r="M47" s="78"/>
      <c r="N47" s="73"/>
      <c r="O47" s="89" t="s">
        <v>329</v>
      </c>
      <c r="P47" s="92">
        <v>43838.989282407405</v>
      </c>
      <c r="Q47" s="89" t="s">
        <v>350</v>
      </c>
      <c r="R47" s="94" t="s">
        <v>412</v>
      </c>
      <c r="S47" s="89" t="s">
        <v>431</v>
      </c>
      <c r="T47" s="89"/>
      <c r="U47" s="89"/>
      <c r="V47" s="94" t="s">
        <v>549</v>
      </c>
      <c r="W47" s="92">
        <v>43838.989282407405</v>
      </c>
      <c r="X47" s="98">
        <v>43838</v>
      </c>
      <c r="Y47" s="101" t="s">
        <v>610</v>
      </c>
      <c r="Z47" s="94" t="s">
        <v>730</v>
      </c>
      <c r="AA47" s="89"/>
      <c r="AB47" s="89"/>
      <c r="AC47" s="101" t="s">
        <v>851</v>
      </c>
      <c r="AD47" s="89"/>
      <c r="AE47" s="89" t="b">
        <v>0</v>
      </c>
      <c r="AF47" s="89">
        <v>0</v>
      </c>
      <c r="AG47" s="101" t="s">
        <v>950</v>
      </c>
      <c r="AH47" s="89" t="b">
        <v>0</v>
      </c>
      <c r="AI47" s="89" t="s">
        <v>958</v>
      </c>
      <c r="AJ47" s="89"/>
      <c r="AK47" s="101" t="s">
        <v>950</v>
      </c>
      <c r="AL47" s="89" t="b">
        <v>0</v>
      </c>
      <c r="AM47" s="89">
        <v>2</v>
      </c>
      <c r="AN47" s="101" t="s">
        <v>845</v>
      </c>
      <c r="AO47" s="89" t="s">
        <v>972</v>
      </c>
      <c r="AP47" s="89" t="b">
        <v>0</v>
      </c>
      <c r="AQ47" s="101" t="s">
        <v>845</v>
      </c>
      <c r="AR47" s="89" t="s">
        <v>196</v>
      </c>
      <c r="AS47" s="89">
        <v>0</v>
      </c>
      <c r="AT47" s="89">
        <v>0</v>
      </c>
      <c r="AU47" s="89"/>
      <c r="AV47" s="89"/>
      <c r="AW47" s="89"/>
      <c r="AX47" s="89"/>
      <c r="AY47" s="89"/>
      <c r="AZ47" s="89"/>
      <c r="BA47" s="89"/>
      <c r="BB47" s="89"/>
      <c r="BC47">
        <v>1</v>
      </c>
      <c r="BD47" s="88" t="str">
        <f>REPLACE(INDEX(GroupVertices[Group],MATCH(Edges[[#This Row],[Vertex 1]],GroupVertices[Vertex],0)),1,1,"")</f>
        <v>1</v>
      </c>
      <c r="BE47" s="88" t="str">
        <f>REPLACE(INDEX(GroupVertices[Group],MATCH(Edges[[#This Row],[Vertex 2]],GroupVertices[Vertex],0)),1,1,"")</f>
        <v>1</v>
      </c>
    </row>
    <row r="48" spans="1:57" ht="15">
      <c r="A48" s="65" t="s">
        <v>258</v>
      </c>
      <c r="B48" s="65" t="s">
        <v>284</v>
      </c>
      <c r="C48" s="66" t="s">
        <v>2278</v>
      </c>
      <c r="D48" s="67">
        <v>3</v>
      </c>
      <c r="E48" s="68" t="s">
        <v>132</v>
      </c>
      <c r="F48" s="69">
        <v>32</v>
      </c>
      <c r="G48" s="66"/>
      <c r="H48" s="70"/>
      <c r="I48" s="71"/>
      <c r="J48" s="71"/>
      <c r="K48" s="34" t="s">
        <v>65</v>
      </c>
      <c r="L48" s="78">
        <v>48</v>
      </c>
      <c r="M48" s="78"/>
      <c r="N48" s="73"/>
      <c r="O48" s="89" t="s">
        <v>329</v>
      </c>
      <c r="P48" s="92">
        <v>43838.989282407405</v>
      </c>
      <c r="Q48" s="89" t="s">
        <v>350</v>
      </c>
      <c r="R48" s="94" t="s">
        <v>412</v>
      </c>
      <c r="S48" s="89" t="s">
        <v>431</v>
      </c>
      <c r="T48" s="89"/>
      <c r="U48" s="89"/>
      <c r="V48" s="94" t="s">
        <v>549</v>
      </c>
      <c r="W48" s="92">
        <v>43838.989282407405</v>
      </c>
      <c r="X48" s="98">
        <v>43838</v>
      </c>
      <c r="Y48" s="101" t="s">
        <v>610</v>
      </c>
      <c r="Z48" s="94" t="s">
        <v>730</v>
      </c>
      <c r="AA48" s="89"/>
      <c r="AB48" s="89"/>
      <c r="AC48" s="101" t="s">
        <v>851</v>
      </c>
      <c r="AD48" s="89"/>
      <c r="AE48" s="89" t="b">
        <v>0</v>
      </c>
      <c r="AF48" s="89">
        <v>0</v>
      </c>
      <c r="AG48" s="101" t="s">
        <v>950</v>
      </c>
      <c r="AH48" s="89" t="b">
        <v>0</v>
      </c>
      <c r="AI48" s="89" t="s">
        <v>958</v>
      </c>
      <c r="AJ48" s="89"/>
      <c r="AK48" s="101" t="s">
        <v>950</v>
      </c>
      <c r="AL48" s="89" t="b">
        <v>0</v>
      </c>
      <c r="AM48" s="89">
        <v>2</v>
      </c>
      <c r="AN48" s="101" t="s">
        <v>845</v>
      </c>
      <c r="AO48" s="89" t="s">
        <v>972</v>
      </c>
      <c r="AP48" s="89" t="b">
        <v>0</v>
      </c>
      <c r="AQ48" s="101" t="s">
        <v>845</v>
      </c>
      <c r="AR48" s="89" t="s">
        <v>196</v>
      </c>
      <c r="AS48" s="89">
        <v>0</v>
      </c>
      <c r="AT48" s="89">
        <v>0</v>
      </c>
      <c r="AU48" s="89"/>
      <c r="AV48" s="89"/>
      <c r="AW48" s="89"/>
      <c r="AX48" s="89"/>
      <c r="AY48" s="89"/>
      <c r="AZ48" s="89"/>
      <c r="BA48" s="89"/>
      <c r="BB48" s="89"/>
      <c r="BC48">
        <v>1</v>
      </c>
      <c r="BD48" s="88" t="str">
        <f>REPLACE(INDEX(GroupVertices[Group],MATCH(Edges[[#This Row],[Vertex 1]],GroupVertices[Vertex],0)),1,1,"")</f>
        <v>1</v>
      </c>
      <c r="BE48" s="88" t="str">
        <f>REPLACE(INDEX(GroupVertices[Group],MATCH(Edges[[#This Row],[Vertex 2]],GroupVertices[Vertex],0)),1,1,"")</f>
        <v>1</v>
      </c>
    </row>
    <row r="49" spans="1:57" ht="15">
      <c r="A49" s="65" t="s">
        <v>258</v>
      </c>
      <c r="B49" s="65" t="s">
        <v>280</v>
      </c>
      <c r="C49" s="66" t="s">
        <v>2278</v>
      </c>
      <c r="D49" s="67">
        <v>3</v>
      </c>
      <c r="E49" s="68" t="s">
        <v>132</v>
      </c>
      <c r="F49" s="69">
        <v>32</v>
      </c>
      <c r="G49" s="66"/>
      <c r="H49" s="70"/>
      <c r="I49" s="71"/>
      <c r="J49" s="71"/>
      <c r="K49" s="34" t="s">
        <v>65</v>
      </c>
      <c r="L49" s="78">
        <v>49</v>
      </c>
      <c r="M49" s="78"/>
      <c r="N49" s="73"/>
      <c r="O49" s="89" t="s">
        <v>329</v>
      </c>
      <c r="P49" s="92">
        <v>43838.989282407405</v>
      </c>
      <c r="Q49" s="89" t="s">
        <v>350</v>
      </c>
      <c r="R49" s="94" t="s">
        <v>412</v>
      </c>
      <c r="S49" s="89" t="s">
        <v>431</v>
      </c>
      <c r="T49" s="89"/>
      <c r="U49" s="89"/>
      <c r="V49" s="94" t="s">
        <v>549</v>
      </c>
      <c r="W49" s="92">
        <v>43838.989282407405</v>
      </c>
      <c r="X49" s="98">
        <v>43838</v>
      </c>
      <c r="Y49" s="101" t="s">
        <v>610</v>
      </c>
      <c r="Z49" s="94" t="s">
        <v>730</v>
      </c>
      <c r="AA49" s="89"/>
      <c r="AB49" s="89"/>
      <c r="AC49" s="101" t="s">
        <v>851</v>
      </c>
      <c r="AD49" s="89"/>
      <c r="AE49" s="89" t="b">
        <v>0</v>
      </c>
      <c r="AF49" s="89">
        <v>0</v>
      </c>
      <c r="AG49" s="101" t="s">
        <v>950</v>
      </c>
      <c r="AH49" s="89" t="b">
        <v>0</v>
      </c>
      <c r="AI49" s="89" t="s">
        <v>958</v>
      </c>
      <c r="AJ49" s="89"/>
      <c r="AK49" s="101" t="s">
        <v>950</v>
      </c>
      <c r="AL49" s="89" t="b">
        <v>0</v>
      </c>
      <c r="AM49" s="89">
        <v>2</v>
      </c>
      <c r="AN49" s="101" t="s">
        <v>845</v>
      </c>
      <c r="AO49" s="89" t="s">
        <v>972</v>
      </c>
      <c r="AP49" s="89" t="b">
        <v>0</v>
      </c>
      <c r="AQ49" s="101" t="s">
        <v>845</v>
      </c>
      <c r="AR49" s="89" t="s">
        <v>196</v>
      </c>
      <c r="AS49" s="89">
        <v>0</v>
      </c>
      <c r="AT49" s="89">
        <v>0</v>
      </c>
      <c r="AU49" s="89"/>
      <c r="AV49" s="89"/>
      <c r="AW49" s="89"/>
      <c r="AX49" s="89"/>
      <c r="AY49" s="89"/>
      <c r="AZ49" s="89"/>
      <c r="BA49" s="89"/>
      <c r="BB49" s="89"/>
      <c r="BC49">
        <v>1</v>
      </c>
      <c r="BD49" s="88" t="str">
        <f>REPLACE(INDEX(GroupVertices[Group],MATCH(Edges[[#This Row],[Vertex 1]],GroupVertices[Vertex],0)),1,1,"")</f>
        <v>1</v>
      </c>
      <c r="BE49" s="88" t="str">
        <f>REPLACE(INDEX(GroupVertices[Group],MATCH(Edges[[#This Row],[Vertex 2]],GroupVertices[Vertex],0)),1,1,"")</f>
        <v>1</v>
      </c>
    </row>
    <row r="50" spans="1:57" ht="15">
      <c r="A50" s="65" t="s">
        <v>258</v>
      </c>
      <c r="B50" s="65" t="s">
        <v>309</v>
      </c>
      <c r="C50" s="66" t="s">
        <v>2278</v>
      </c>
      <c r="D50" s="67">
        <v>3</v>
      </c>
      <c r="E50" s="68" t="s">
        <v>132</v>
      </c>
      <c r="F50" s="69">
        <v>32</v>
      </c>
      <c r="G50" s="66"/>
      <c r="H50" s="70"/>
      <c r="I50" s="71"/>
      <c r="J50" s="71"/>
      <c r="K50" s="34" t="s">
        <v>65</v>
      </c>
      <c r="L50" s="78">
        <v>50</v>
      </c>
      <c r="M50" s="78"/>
      <c r="N50" s="73"/>
      <c r="O50" s="89" t="s">
        <v>329</v>
      </c>
      <c r="P50" s="92">
        <v>43838.989282407405</v>
      </c>
      <c r="Q50" s="89" t="s">
        <v>350</v>
      </c>
      <c r="R50" s="94" t="s">
        <v>412</v>
      </c>
      <c r="S50" s="89" t="s">
        <v>431</v>
      </c>
      <c r="T50" s="89"/>
      <c r="U50" s="89"/>
      <c r="V50" s="94" t="s">
        <v>549</v>
      </c>
      <c r="W50" s="92">
        <v>43838.989282407405</v>
      </c>
      <c r="X50" s="98">
        <v>43838</v>
      </c>
      <c r="Y50" s="101" t="s">
        <v>610</v>
      </c>
      <c r="Z50" s="94" t="s">
        <v>730</v>
      </c>
      <c r="AA50" s="89"/>
      <c r="AB50" s="89"/>
      <c r="AC50" s="101" t="s">
        <v>851</v>
      </c>
      <c r="AD50" s="89"/>
      <c r="AE50" s="89" t="b">
        <v>0</v>
      </c>
      <c r="AF50" s="89">
        <v>0</v>
      </c>
      <c r="AG50" s="101" t="s">
        <v>950</v>
      </c>
      <c r="AH50" s="89" t="b">
        <v>0</v>
      </c>
      <c r="AI50" s="89" t="s">
        <v>958</v>
      </c>
      <c r="AJ50" s="89"/>
      <c r="AK50" s="101" t="s">
        <v>950</v>
      </c>
      <c r="AL50" s="89" t="b">
        <v>0</v>
      </c>
      <c r="AM50" s="89">
        <v>2</v>
      </c>
      <c r="AN50" s="101" t="s">
        <v>845</v>
      </c>
      <c r="AO50" s="89" t="s">
        <v>972</v>
      </c>
      <c r="AP50" s="89" t="b">
        <v>0</v>
      </c>
      <c r="AQ50" s="101" t="s">
        <v>845</v>
      </c>
      <c r="AR50" s="89" t="s">
        <v>196</v>
      </c>
      <c r="AS50" s="89">
        <v>0</v>
      </c>
      <c r="AT50" s="89">
        <v>0</v>
      </c>
      <c r="AU50" s="89"/>
      <c r="AV50" s="89"/>
      <c r="AW50" s="89"/>
      <c r="AX50" s="89"/>
      <c r="AY50" s="89"/>
      <c r="AZ50" s="89"/>
      <c r="BA50" s="89"/>
      <c r="BB50" s="89"/>
      <c r="BC50">
        <v>1</v>
      </c>
      <c r="BD50" s="88" t="str">
        <f>REPLACE(INDEX(GroupVertices[Group],MATCH(Edges[[#This Row],[Vertex 1]],GroupVertices[Vertex],0)),1,1,"")</f>
        <v>1</v>
      </c>
      <c r="BE50" s="88" t="str">
        <f>REPLACE(INDEX(GroupVertices[Group],MATCH(Edges[[#This Row],[Vertex 2]],GroupVertices[Vertex],0)),1,1,"")</f>
        <v>1</v>
      </c>
    </row>
    <row r="51" spans="1:57" ht="15">
      <c r="A51" s="65" t="s">
        <v>258</v>
      </c>
      <c r="B51" s="65" t="s">
        <v>281</v>
      </c>
      <c r="C51" s="66" t="s">
        <v>2278</v>
      </c>
      <c r="D51" s="67">
        <v>3</v>
      </c>
      <c r="E51" s="68" t="s">
        <v>132</v>
      </c>
      <c r="F51" s="69">
        <v>32</v>
      </c>
      <c r="G51" s="66"/>
      <c r="H51" s="70"/>
      <c r="I51" s="71"/>
      <c r="J51" s="71"/>
      <c r="K51" s="34" t="s">
        <v>65</v>
      </c>
      <c r="L51" s="78">
        <v>51</v>
      </c>
      <c r="M51" s="78"/>
      <c r="N51" s="73"/>
      <c r="O51" s="89" t="s">
        <v>329</v>
      </c>
      <c r="P51" s="92">
        <v>43838.989282407405</v>
      </c>
      <c r="Q51" s="89" t="s">
        <v>350</v>
      </c>
      <c r="R51" s="94" t="s">
        <v>412</v>
      </c>
      <c r="S51" s="89" t="s">
        <v>431</v>
      </c>
      <c r="T51" s="89"/>
      <c r="U51" s="89"/>
      <c r="V51" s="94" t="s">
        <v>549</v>
      </c>
      <c r="W51" s="92">
        <v>43838.989282407405</v>
      </c>
      <c r="X51" s="98">
        <v>43838</v>
      </c>
      <c r="Y51" s="101" t="s">
        <v>610</v>
      </c>
      <c r="Z51" s="94" t="s">
        <v>730</v>
      </c>
      <c r="AA51" s="89"/>
      <c r="AB51" s="89"/>
      <c r="AC51" s="101" t="s">
        <v>851</v>
      </c>
      <c r="AD51" s="89"/>
      <c r="AE51" s="89" t="b">
        <v>0</v>
      </c>
      <c r="AF51" s="89">
        <v>0</v>
      </c>
      <c r="AG51" s="101" t="s">
        <v>950</v>
      </c>
      <c r="AH51" s="89" t="b">
        <v>0</v>
      </c>
      <c r="AI51" s="89" t="s">
        <v>958</v>
      </c>
      <c r="AJ51" s="89"/>
      <c r="AK51" s="101" t="s">
        <v>950</v>
      </c>
      <c r="AL51" s="89" t="b">
        <v>0</v>
      </c>
      <c r="AM51" s="89">
        <v>2</v>
      </c>
      <c r="AN51" s="101" t="s">
        <v>845</v>
      </c>
      <c r="AO51" s="89" t="s">
        <v>972</v>
      </c>
      <c r="AP51" s="89" t="b">
        <v>0</v>
      </c>
      <c r="AQ51" s="101" t="s">
        <v>845</v>
      </c>
      <c r="AR51" s="89" t="s">
        <v>196</v>
      </c>
      <c r="AS51" s="89">
        <v>0</v>
      </c>
      <c r="AT51" s="89">
        <v>0</v>
      </c>
      <c r="AU51" s="89"/>
      <c r="AV51" s="89"/>
      <c r="AW51" s="89"/>
      <c r="AX51" s="89"/>
      <c r="AY51" s="89"/>
      <c r="AZ51" s="89"/>
      <c r="BA51" s="89"/>
      <c r="BB51" s="89"/>
      <c r="BC51">
        <v>1</v>
      </c>
      <c r="BD51" s="88" t="str">
        <f>REPLACE(INDEX(GroupVertices[Group],MATCH(Edges[[#This Row],[Vertex 1]],GroupVertices[Vertex],0)),1,1,"")</f>
        <v>1</v>
      </c>
      <c r="BE51" s="88" t="str">
        <f>REPLACE(INDEX(GroupVertices[Group],MATCH(Edges[[#This Row],[Vertex 2]],GroupVertices[Vertex],0)),1,1,"")</f>
        <v>2</v>
      </c>
    </row>
    <row r="52" spans="1:57" ht="15">
      <c r="A52" s="65" t="s">
        <v>258</v>
      </c>
      <c r="B52" s="65" t="s">
        <v>296</v>
      </c>
      <c r="C52" s="66" t="s">
        <v>2278</v>
      </c>
      <c r="D52" s="67">
        <v>3</v>
      </c>
      <c r="E52" s="68" t="s">
        <v>132</v>
      </c>
      <c r="F52" s="69">
        <v>32</v>
      </c>
      <c r="G52" s="66"/>
      <c r="H52" s="70"/>
      <c r="I52" s="71"/>
      <c r="J52" s="71"/>
      <c r="K52" s="34" t="s">
        <v>65</v>
      </c>
      <c r="L52" s="78">
        <v>52</v>
      </c>
      <c r="M52" s="78"/>
      <c r="N52" s="73"/>
      <c r="O52" s="89" t="s">
        <v>329</v>
      </c>
      <c r="P52" s="92">
        <v>43838.989282407405</v>
      </c>
      <c r="Q52" s="89" t="s">
        <v>350</v>
      </c>
      <c r="R52" s="94" t="s">
        <v>412</v>
      </c>
      <c r="S52" s="89" t="s">
        <v>431</v>
      </c>
      <c r="T52" s="89"/>
      <c r="U52" s="89"/>
      <c r="V52" s="94" t="s">
        <v>549</v>
      </c>
      <c r="W52" s="92">
        <v>43838.989282407405</v>
      </c>
      <c r="X52" s="98">
        <v>43838</v>
      </c>
      <c r="Y52" s="101" t="s">
        <v>610</v>
      </c>
      <c r="Z52" s="94" t="s">
        <v>730</v>
      </c>
      <c r="AA52" s="89"/>
      <c r="AB52" s="89"/>
      <c r="AC52" s="101" t="s">
        <v>851</v>
      </c>
      <c r="AD52" s="89"/>
      <c r="AE52" s="89" t="b">
        <v>0</v>
      </c>
      <c r="AF52" s="89">
        <v>0</v>
      </c>
      <c r="AG52" s="101" t="s">
        <v>950</v>
      </c>
      <c r="AH52" s="89" t="b">
        <v>0</v>
      </c>
      <c r="AI52" s="89" t="s">
        <v>958</v>
      </c>
      <c r="AJ52" s="89"/>
      <c r="AK52" s="101" t="s">
        <v>950</v>
      </c>
      <c r="AL52" s="89" t="b">
        <v>0</v>
      </c>
      <c r="AM52" s="89">
        <v>2</v>
      </c>
      <c r="AN52" s="101" t="s">
        <v>845</v>
      </c>
      <c r="AO52" s="89" t="s">
        <v>972</v>
      </c>
      <c r="AP52" s="89" t="b">
        <v>0</v>
      </c>
      <c r="AQ52" s="101" t="s">
        <v>845</v>
      </c>
      <c r="AR52" s="89" t="s">
        <v>196</v>
      </c>
      <c r="AS52" s="89">
        <v>0</v>
      </c>
      <c r="AT52" s="89">
        <v>0</v>
      </c>
      <c r="AU52" s="89"/>
      <c r="AV52" s="89"/>
      <c r="AW52" s="89"/>
      <c r="AX52" s="89"/>
      <c r="AY52" s="89"/>
      <c r="AZ52" s="89"/>
      <c r="BA52" s="89"/>
      <c r="BB52" s="89"/>
      <c r="BC52">
        <v>1</v>
      </c>
      <c r="BD52" s="88" t="str">
        <f>REPLACE(INDEX(GroupVertices[Group],MATCH(Edges[[#This Row],[Vertex 1]],GroupVertices[Vertex],0)),1,1,"")</f>
        <v>1</v>
      </c>
      <c r="BE52" s="88" t="str">
        <f>REPLACE(INDEX(GroupVertices[Group],MATCH(Edges[[#This Row],[Vertex 2]],GroupVertices[Vertex],0)),1,1,"")</f>
        <v>2</v>
      </c>
    </row>
    <row r="53" spans="1:57" ht="15">
      <c r="A53" s="65" t="s">
        <v>258</v>
      </c>
      <c r="B53" s="65" t="s">
        <v>291</v>
      </c>
      <c r="C53" s="66" t="s">
        <v>2278</v>
      </c>
      <c r="D53" s="67">
        <v>3</v>
      </c>
      <c r="E53" s="68" t="s">
        <v>132</v>
      </c>
      <c r="F53" s="69">
        <v>32</v>
      </c>
      <c r="G53" s="66"/>
      <c r="H53" s="70"/>
      <c r="I53" s="71"/>
      <c r="J53" s="71"/>
      <c r="K53" s="34" t="s">
        <v>65</v>
      </c>
      <c r="L53" s="78">
        <v>53</v>
      </c>
      <c r="M53" s="78"/>
      <c r="N53" s="73"/>
      <c r="O53" s="89" t="s">
        <v>329</v>
      </c>
      <c r="P53" s="92">
        <v>43838.989282407405</v>
      </c>
      <c r="Q53" s="89" t="s">
        <v>350</v>
      </c>
      <c r="R53" s="94" t="s">
        <v>412</v>
      </c>
      <c r="S53" s="89" t="s">
        <v>431</v>
      </c>
      <c r="T53" s="89"/>
      <c r="U53" s="89"/>
      <c r="V53" s="94" t="s">
        <v>549</v>
      </c>
      <c r="W53" s="92">
        <v>43838.989282407405</v>
      </c>
      <c r="X53" s="98">
        <v>43838</v>
      </c>
      <c r="Y53" s="101" t="s">
        <v>610</v>
      </c>
      <c r="Z53" s="94" t="s">
        <v>730</v>
      </c>
      <c r="AA53" s="89"/>
      <c r="AB53" s="89"/>
      <c r="AC53" s="101" t="s">
        <v>851</v>
      </c>
      <c r="AD53" s="89"/>
      <c r="AE53" s="89" t="b">
        <v>0</v>
      </c>
      <c r="AF53" s="89">
        <v>0</v>
      </c>
      <c r="AG53" s="101" t="s">
        <v>950</v>
      </c>
      <c r="AH53" s="89" t="b">
        <v>0</v>
      </c>
      <c r="AI53" s="89" t="s">
        <v>958</v>
      </c>
      <c r="AJ53" s="89"/>
      <c r="AK53" s="101" t="s">
        <v>950</v>
      </c>
      <c r="AL53" s="89" t="b">
        <v>0</v>
      </c>
      <c r="AM53" s="89">
        <v>2</v>
      </c>
      <c r="AN53" s="101" t="s">
        <v>845</v>
      </c>
      <c r="AO53" s="89" t="s">
        <v>972</v>
      </c>
      <c r="AP53" s="89" t="b">
        <v>0</v>
      </c>
      <c r="AQ53" s="101" t="s">
        <v>845</v>
      </c>
      <c r="AR53" s="89" t="s">
        <v>196</v>
      </c>
      <c r="AS53" s="89">
        <v>0</v>
      </c>
      <c r="AT53" s="89">
        <v>0</v>
      </c>
      <c r="AU53" s="89"/>
      <c r="AV53" s="89"/>
      <c r="AW53" s="89"/>
      <c r="AX53" s="89"/>
      <c r="AY53" s="89"/>
      <c r="AZ53" s="89"/>
      <c r="BA53" s="89"/>
      <c r="BB53" s="89"/>
      <c r="BC53">
        <v>1</v>
      </c>
      <c r="BD53" s="88" t="str">
        <f>REPLACE(INDEX(GroupVertices[Group],MATCH(Edges[[#This Row],[Vertex 1]],GroupVertices[Vertex],0)),1,1,"")</f>
        <v>1</v>
      </c>
      <c r="BE53" s="88" t="str">
        <f>REPLACE(INDEX(GroupVertices[Group],MATCH(Edges[[#This Row],[Vertex 2]],GroupVertices[Vertex],0)),1,1,"")</f>
        <v>5</v>
      </c>
    </row>
    <row r="54" spans="1:57" ht="15">
      <c r="A54" s="65" t="s">
        <v>259</v>
      </c>
      <c r="B54" s="65" t="s">
        <v>310</v>
      </c>
      <c r="C54" s="66" t="s">
        <v>2278</v>
      </c>
      <c r="D54" s="67">
        <v>3</v>
      </c>
      <c r="E54" s="68" t="s">
        <v>132</v>
      </c>
      <c r="F54" s="69">
        <v>32</v>
      </c>
      <c r="G54" s="66"/>
      <c r="H54" s="70"/>
      <c r="I54" s="71"/>
      <c r="J54" s="71"/>
      <c r="K54" s="34" t="s">
        <v>65</v>
      </c>
      <c r="L54" s="78">
        <v>54</v>
      </c>
      <c r="M54" s="78"/>
      <c r="N54" s="73"/>
      <c r="O54" s="89" t="s">
        <v>328</v>
      </c>
      <c r="P54" s="92">
        <v>43837.69349537037</v>
      </c>
      <c r="Q54" s="89" t="s">
        <v>354</v>
      </c>
      <c r="R54" s="94" t="s">
        <v>413</v>
      </c>
      <c r="S54" s="89" t="s">
        <v>430</v>
      </c>
      <c r="T54" s="89" t="s">
        <v>316</v>
      </c>
      <c r="U54" s="89"/>
      <c r="V54" s="94" t="s">
        <v>550</v>
      </c>
      <c r="W54" s="92">
        <v>43837.69349537037</v>
      </c>
      <c r="X54" s="98">
        <v>43837</v>
      </c>
      <c r="Y54" s="101" t="s">
        <v>611</v>
      </c>
      <c r="Z54" s="94" t="s">
        <v>731</v>
      </c>
      <c r="AA54" s="89"/>
      <c r="AB54" s="89"/>
      <c r="AC54" s="101" t="s">
        <v>852</v>
      </c>
      <c r="AD54" s="89"/>
      <c r="AE54" s="89" t="b">
        <v>0</v>
      </c>
      <c r="AF54" s="89">
        <v>11</v>
      </c>
      <c r="AG54" s="101" t="s">
        <v>950</v>
      </c>
      <c r="AH54" s="89" t="b">
        <v>1</v>
      </c>
      <c r="AI54" s="89" t="s">
        <v>958</v>
      </c>
      <c r="AJ54" s="89"/>
      <c r="AK54" s="101" t="s">
        <v>962</v>
      </c>
      <c r="AL54" s="89" t="b">
        <v>0</v>
      </c>
      <c r="AM54" s="89">
        <v>0</v>
      </c>
      <c r="AN54" s="101" t="s">
        <v>950</v>
      </c>
      <c r="AO54" s="89" t="s">
        <v>969</v>
      </c>
      <c r="AP54" s="89" t="b">
        <v>0</v>
      </c>
      <c r="AQ54" s="101" t="s">
        <v>852</v>
      </c>
      <c r="AR54" s="89" t="s">
        <v>196</v>
      </c>
      <c r="AS54" s="89">
        <v>0</v>
      </c>
      <c r="AT54" s="89">
        <v>0</v>
      </c>
      <c r="AU54" s="89"/>
      <c r="AV54" s="89"/>
      <c r="AW54" s="89"/>
      <c r="AX54" s="89"/>
      <c r="AY54" s="89"/>
      <c r="AZ54" s="89"/>
      <c r="BA54" s="89"/>
      <c r="BB54" s="89"/>
      <c r="BC54">
        <v>1</v>
      </c>
      <c r="BD54" s="88" t="str">
        <f>REPLACE(INDEX(GroupVertices[Group],MATCH(Edges[[#This Row],[Vertex 1]],GroupVertices[Vertex],0)),1,1,"")</f>
        <v>1</v>
      </c>
      <c r="BE54" s="88" t="str">
        <f>REPLACE(INDEX(GroupVertices[Group],MATCH(Edges[[#This Row],[Vertex 2]],GroupVertices[Vertex],0)),1,1,"")</f>
        <v>1</v>
      </c>
    </row>
    <row r="55" spans="1:57" ht="15">
      <c r="A55" s="65" t="s">
        <v>259</v>
      </c>
      <c r="B55" s="65" t="s">
        <v>311</v>
      </c>
      <c r="C55" s="66" t="s">
        <v>2278</v>
      </c>
      <c r="D55" s="67">
        <v>3</v>
      </c>
      <c r="E55" s="68" t="s">
        <v>132</v>
      </c>
      <c r="F55" s="69">
        <v>32</v>
      </c>
      <c r="G55" s="66"/>
      <c r="H55" s="70"/>
      <c r="I55" s="71"/>
      <c r="J55" s="71"/>
      <c r="K55" s="34" t="s">
        <v>65</v>
      </c>
      <c r="L55" s="78">
        <v>55</v>
      </c>
      <c r="M55" s="78"/>
      <c r="N55" s="73"/>
      <c r="O55" s="89" t="s">
        <v>328</v>
      </c>
      <c r="P55" s="92">
        <v>43837.69349537037</v>
      </c>
      <c r="Q55" s="89" t="s">
        <v>354</v>
      </c>
      <c r="R55" s="94" t="s">
        <v>413</v>
      </c>
      <c r="S55" s="89" t="s">
        <v>430</v>
      </c>
      <c r="T55" s="89" t="s">
        <v>316</v>
      </c>
      <c r="U55" s="89"/>
      <c r="V55" s="94" t="s">
        <v>550</v>
      </c>
      <c r="W55" s="92">
        <v>43837.69349537037</v>
      </c>
      <c r="X55" s="98">
        <v>43837</v>
      </c>
      <c r="Y55" s="101" t="s">
        <v>611</v>
      </c>
      <c r="Z55" s="94" t="s">
        <v>731</v>
      </c>
      <c r="AA55" s="89"/>
      <c r="AB55" s="89"/>
      <c r="AC55" s="101" t="s">
        <v>852</v>
      </c>
      <c r="AD55" s="89"/>
      <c r="AE55" s="89" t="b">
        <v>0</v>
      </c>
      <c r="AF55" s="89">
        <v>11</v>
      </c>
      <c r="AG55" s="101" t="s">
        <v>950</v>
      </c>
      <c r="AH55" s="89" t="b">
        <v>1</v>
      </c>
      <c r="AI55" s="89" t="s">
        <v>958</v>
      </c>
      <c r="AJ55" s="89"/>
      <c r="AK55" s="101" t="s">
        <v>962</v>
      </c>
      <c r="AL55" s="89" t="b">
        <v>0</v>
      </c>
      <c r="AM55" s="89">
        <v>0</v>
      </c>
      <c r="AN55" s="101" t="s">
        <v>950</v>
      </c>
      <c r="AO55" s="89" t="s">
        <v>969</v>
      </c>
      <c r="AP55" s="89" t="b">
        <v>0</v>
      </c>
      <c r="AQ55" s="101" t="s">
        <v>852</v>
      </c>
      <c r="AR55" s="89" t="s">
        <v>196</v>
      </c>
      <c r="AS55" s="89">
        <v>0</v>
      </c>
      <c r="AT55" s="89">
        <v>0</v>
      </c>
      <c r="AU55" s="89"/>
      <c r="AV55" s="89"/>
      <c r="AW55" s="89"/>
      <c r="AX55" s="89"/>
      <c r="AY55" s="89"/>
      <c r="AZ55" s="89"/>
      <c r="BA55" s="89"/>
      <c r="BB55" s="89"/>
      <c r="BC55">
        <v>1</v>
      </c>
      <c r="BD55" s="88" t="str">
        <f>REPLACE(INDEX(GroupVertices[Group],MATCH(Edges[[#This Row],[Vertex 1]],GroupVertices[Vertex],0)),1,1,"")</f>
        <v>1</v>
      </c>
      <c r="BE55" s="88" t="str">
        <f>REPLACE(INDEX(GroupVertices[Group],MATCH(Edges[[#This Row],[Vertex 2]],GroupVertices[Vertex],0)),1,1,"")</f>
        <v>1</v>
      </c>
    </row>
    <row r="56" spans="1:57" ht="15">
      <c r="A56" s="65" t="s">
        <v>259</v>
      </c>
      <c r="B56" s="65" t="s">
        <v>312</v>
      </c>
      <c r="C56" s="66" t="s">
        <v>2278</v>
      </c>
      <c r="D56" s="67">
        <v>3</v>
      </c>
      <c r="E56" s="68" t="s">
        <v>132</v>
      </c>
      <c r="F56" s="69">
        <v>32</v>
      </c>
      <c r="G56" s="66"/>
      <c r="H56" s="70"/>
      <c r="I56" s="71"/>
      <c r="J56" s="71"/>
      <c r="K56" s="34" t="s">
        <v>65</v>
      </c>
      <c r="L56" s="78">
        <v>56</v>
      </c>
      <c r="M56" s="78"/>
      <c r="N56" s="73"/>
      <c r="O56" s="89" t="s">
        <v>328</v>
      </c>
      <c r="P56" s="92">
        <v>43837.69349537037</v>
      </c>
      <c r="Q56" s="89" t="s">
        <v>354</v>
      </c>
      <c r="R56" s="94" t="s">
        <v>413</v>
      </c>
      <c r="S56" s="89" t="s">
        <v>430</v>
      </c>
      <c r="T56" s="89" t="s">
        <v>316</v>
      </c>
      <c r="U56" s="89"/>
      <c r="V56" s="94" t="s">
        <v>550</v>
      </c>
      <c r="W56" s="92">
        <v>43837.69349537037</v>
      </c>
      <c r="X56" s="98">
        <v>43837</v>
      </c>
      <c r="Y56" s="101" t="s">
        <v>611</v>
      </c>
      <c r="Z56" s="94" t="s">
        <v>731</v>
      </c>
      <c r="AA56" s="89"/>
      <c r="AB56" s="89"/>
      <c r="AC56" s="101" t="s">
        <v>852</v>
      </c>
      <c r="AD56" s="89"/>
      <c r="AE56" s="89" t="b">
        <v>0</v>
      </c>
      <c r="AF56" s="89">
        <v>11</v>
      </c>
      <c r="AG56" s="101" t="s">
        <v>950</v>
      </c>
      <c r="AH56" s="89" t="b">
        <v>1</v>
      </c>
      <c r="AI56" s="89" t="s">
        <v>958</v>
      </c>
      <c r="AJ56" s="89"/>
      <c r="AK56" s="101" t="s">
        <v>962</v>
      </c>
      <c r="AL56" s="89" t="b">
        <v>0</v>
      </c>
      <c r="AM56" s="89">
        <v>0</v>
      </c>
      <c r="AN56" s="101" t="s">
        <v>950</v>
      </c>
      <c r="AO56" s="89" t="s">
        <v>969</v>
      </c>
      <c r="AP56" s="89" t="b">
        <v>0</v>
      </c>
      <c r="AQ56" s="101" t="s">
        <v>852</v>
      </c>
      <c r="AR56" s="89" t="s">
        <v>196</v>
      </c>
      <c r="AS56" s="89">
        <v>0</v>
      </c>
      <c r="AT56" s="89">
        <v>0</v>
      </c>
      <c r="AU56" s="89"/>
      <c r="AV56" s="89"/>
      <c r="AW56" s="89"/>
      <c r="AX56" s="89"/>
      <c r="AY56" s="89"/>
      <c r="AZ56" s="89"/>
      <c r="BA56" s="89"/>
      <c r="BB56" s="89"/>
      <c r="BC56">
        <v>1</v>
      </c>
      <c r="BD56" s="88" t="str">
        <f>REPLACE(INDEX(GroupVertices[Group],MATCH(Edges[[#This Row],[Vertex 1]],GroupVertices[Vertex],0)),1,1,"")</f>
        <v>1</v>
      </c>
      <c r="BE56" s="88" t="str">
        <f>REPLACE(INDEX(GroupVertices[Group],MATCH(Edges[[#This Row],[Vertex 2]],GroupVertices[Vertex],0)),1,1,"")</f>
        <v>1</v>
      </c>
    </row>
    <row r="57" spans="1:57" ht="15">
      <c r="A57" s="65" t="s">
        <v>255</v>
      </c>
      <c r="B57" s="65" t="s">
        <v>309</v>
      </c>
      <c r="C57" s="66" t="s">
        <v>2278</v>
      </c>
      <c r="D57" s="67">
        <v>3</v>
      </c>
      <c r="E57" s="68" t="s">
        <v>132</v>
      </c>
      <c r="F57" s="69">
        <v>32</v>
      </c>
      <c r="G57" s="66"/>
      <c r="H57" s="70"/>
      <c r="I57" s="71"/>
      <c r="J57" s="71"/>
      <c r="K57" s="34" t="s">
        <v>65</v>
      </c>
      <c r="L57" s="78">
        <v>57</v>
      </c>
      <c r="M57" s="78"/>
      <c r="N57" s="73"/>
      <c r="O57" s="89" t="s">
        <v>328</v>
      </c>
      <c r="P57" s="92">
        <v>43837.831030092595</v>
      </c>
      <c r="Q57" s="89" t="s">
        <v>352</v>
      </c>
      <c r="R57" s="89"/>
      <c r="S57" s="89"/>
      <c r="T57" s="89" t="s">
        <v>453</v>
      </c>
      <c r="U57" s="94" t="s">
        <v>501</v>
      </c>
      <c r="V57" s="94" t="s">
        <v>501</v>
      </c>
      <c r="W57" s="92">
        <v>43837.831030092595</v>
      </c>
      <c r="X57" s="98">
        <v>43837</v>
      </c>
      <c r="Y57" s="101" t="s">
        <v>606</v>
      </c>
      <c r="Z57" s="94" t="s">
        <v>726</v>
      </c>
      <c r="AA57" s="89"/>
      <c r="AB57" s="89"/>
      <c r="AC57" s="101" t="s">
        <v>847</v>
      </c>
      <c r="AD57" s="89"/>
      <c r="AE57" s="89" t="b">
        <v>0</v>
      </c>
      <c r="AF57" s="89">
        <v>16</v>
      </c>
      <c r="AG57" s="101" t="s">
        <v>950</v>
      </c>
      <c r="AH57" s="89" t="b">
        <v>0</v>
      </c>
      <c r="AI57" s="89" t="s">
        <v>958</v>
      </c>
      <c r="AJ57" s="89"/>
      <c r="AK57" s="101" t="s">
        <v>950</v>
      </c>
      <c r="AL57" s="89" t="b">
        <v>0</v>
      </c>
      <c r="AM57" s="89">
        <v>0</v>
      </c>
      <c r="AN57" s="101" t="s">
        <v>950</v>
      </c>
      <c r="AO57" s="89" t="s">
        <v>965</v>
      </c>
      <c r="AP57" s="89" t="b">
        <v>0</v>
      </c>
      <c r="AQ57" s="101" t="s">
        <v>847</v>
      </c>
      <c r="AR57" s="89" t="s">
        <v>196</v>
      </c>
      <c r="AS57" s="89">
        <v>0</v>
      </c>
      <c r="AT57" s="89">
        <v>0</v>
      </c>
      <c r="AU57" s="89"/>
      <c r="AV57" s="89"/>
      <c r="AW57" s="89"/>
      <c r="AX57" s="89"/>
      <c r="AY57" s="89"/>
      <c r="AZ57" s="89"/>
      <c r="BA57" s="89"/>
      <c r="BB57" s="89"/>
      <c r="BC57">
        <v>1</v>
      </c>
      <c r="BD57" s="88" t="str">
        <f>REPLACE(INDEX(GroupVertices[Group],MATCH(Edges[[#This Row],[Vertex 1]],GroupVertices[Vertex],0)),1,1,"")</f>
        <v>1</v>
      </c>
      <c r="BE57" s="88" t="str">
        <f>REPLACE(INDEX(GroupVertices[Group],MATCH(Edges[[#This Row],[Vertex 2]],GroupVertices[Vertex],0)),1,1,"")</f>
        <v>1</v>
      </c>
    </row>
    <row r="58" spans="1:57" ht="15">
      <c r="A58" s="65" t="s">
        <v>259</v>
      </c>
      <c r="B58" s="65" t="s">
        <v>255</v>
      </c>
      <c r="C58" s="66" t="s">
        <v>2278</v>
      </c>
      <c r="D58" s="67">
        <v>3</v>
      </c>
      <c r="E58" s="68" t="s">
        <v>132</v>
      </c>
      <c r="F58" s="69">
        <v>32</v>
      </c>
      <c r="G58" s="66"/>
      <c r="H58" s="70"/>
      <c r="I58" s="71"/>
      <c r="J58" s="71"/>
      <c r="K58" s="34" t="s">
        <v>65</v>
      </c>
      <c r="L58" s="78">
        <v>58</v>
      </c>
      <c r="M58" s="78"/>
      <c r="N58" s="73"/>
      <c r="O58" s="89" t="s">
        <v>329</v>
      </c>
      <c r="P58" s="92">
        <v>43838.99628472222</v>
      </c>
      <c r="Q58" s="89" t="s">
        <v>350</v>
      </c>
      <c r="R58" s="94" t="s">
        <v>412</v>
      </c>
      <c r="S58" s="89" t="s">
        <v>431</v>
      </c>
      <c r="T58" s="89"/>
      <c r="U58" s="89"/>
      <c r="V58" s="94" t="s">
        <v>550</v>
      </c>
      <c r="W58" s="92">
        <v>43838.99628472222</v>
      </c>
      <c r="X58" s="98">
        <v>43838</v>
      </c>
      <c r="Y58" s="101" t="s">
        <v>612</v>
      </c>
      <c r="Z58" s="94" t="s">
        <v>732</v>
      </c>
      <c r="AA58" s="89"/>
      <c r="AB58" s="89"/>
      <c r="AC58" s="101" t="s">
        <v>853</v>
      </c>
      <c r="AD58" s="89"/>
      <c r="AE58" s="89" t="b">
        <v>0</v>
      </c>
      <c r="AF58" s="89">
        <v>0</v>
      </c>
      <c r="AG58" s="101" t="s">
        <v>950</v>
      </c>
      <c r="AH58" s="89" t="b">
        <v>0</v>
      </c>
      <c r="AI58" s="89" t="s">
        <v>958</v>
      </c>
      <c r="AJ58" s="89"/>
      <c r="AK58" s="101" t="s">
        <v>950</v>
      </c>
      <c r="AL58" s="89" t="b">
        <v>0</v>
      </c>
      <c r="AM58" s="89">
        <v>2</v>
      </c>
      <c r="AN58" s="101" t="s">
        <v>845</v>
      </c>
      <c r="AO58" s="89" t="s">
        <v>969</v>
      </c>
      <c r="AP58" s="89" t="b">
        <v>0</v>
      </c>
      <c r="AQ58" s="101" t="s">
        <v>845</v>
      </c>
      <c r="AR58" s="89" t="s">
        <v>196</v>
      </c>
      <c r="AS58" s="89">
        <v>0</v>
      </c>
      <c r="AT58" s="89">
        <v>0</v>
      </c>
      <c r="AU58" s="89"/>
      <c r="AV58" s="89"/>
      <c r="AW58" s="89"/>
      <c r="AX58" s="89"/>
      <c r="AY58" s="89"/>
      <c r="AZ58" s="89"/>
      <c r="BA58" s="89"/>
      <c r="BB58" s="89"/>
      <c r="BC58">
        <v>1</v>
      </c>
      <c r="BD58" s="88" t="str">
        <f>REPLACE(INDEX(GroupVertices[Group],MATCH(Edges[[#This Row],[Vertex 1]],GroupVertices[Vertex],0)),1,1,"")</f>
        <v>1</v>
      </c>
      <c r="BE58" s="88" t="str">
        <f>REPLACE(INDEX(GroupVertices[Group],MATCH(Edges[[#This Row],[Vertex 2]],GroupVertices[Vertex],0)),1,1,"")</f>
        <v>1</v>
      </c>
    </row>
    <row r="59" spans="1:57" ht="15">
      <c r="A59" s="65" t="s">
        <v>259</v>
      </c>
      <c r="B59" s="65" t="s">
        <v>283</v>
      </c>
      <c r="C59" s="66" t="s">
        <v>2278</v>
      </c>
      <c r="D59" s="67">
        <v>3</v>
      </c>
      <c r="E59" s="68" t="s">
        <v>132</v>
      </c>
      <c r="F59" s="69">
        <v>32</v>
      </c>
      <c r="G59" s="66"/>
      <c r="H59" s="70"/>
      <c r="I59" s="71"/>
      <c r="J59" s="71"/>
      <c r="K59" s="34" t="s">
        <v>65</v>
      </c>
      <c r="L59" s="78">
        <v>59</v>
      </c>
      <c r="M59" s="78"/>
      <c r="N59" s="73"/>
      <c r="O59" s="89" t="s">
        <v>329</v>
      </c>
      <c r="P59" s="92">
        <v>43838.99628472222</v>
      </c>
      <c r="Q59" s="89" t="s">
        <v>350</v>
      </c>
      <c r="R59" s="94" t="s">
        <v>412</v>
      </c>
      <c r="S59" s="89" t="s">
        <v>431</v>
      </c>
      <c r="T59" s="89"/>
      <c r="U59" s="89"/>
      <c r="V59" s="94" t="s">
        <v>550</v>
      </c>
      <c r="W59" s="92">
        <v>43838.99628472222</v>
      </c>
      <c r="X59" s="98">
        <v>43838</v>
      </c>
      <c r="Y59" s="101" t="s">
        <v>612</v>
      </c>
      <c r="Z59" s="94" t="s">
        <v>732</v>
      </c>
      <c r="AA59" s="89"/>
      <c r="AB59" s="89"/>
      <c r="AC59" s="101" t="s">
        <v>853</v>
      </c>
      <c r="AD59" s="89"/>
      <c r="AE59" s="89" t="b">
        <v>0</v>
      </c>
      <c r="AF59" s="89">
        <v>0</v>
      </c>
      <c r="AG59" s="101" t="s">
        <v>950</v>
      </c>
      <c r="AH59" s="89" t="b">
        <v>0</v>
      </c>
      <c r="AI59" s="89" t="s">
        <v>958</v>
      </c>
      <c r="AJ59" s="89"/>
      <c r="AK59" s="101" t="s">
        <v>950</v>
      </c>
      <c r="AL59" s="89" t="b">
        <v>0</v>
      </c>
      <c r="AM59" s="89">
        <v>2</v>
      </c>
      <c r="AN59" s="101" t="s">
        <v>845</v>
      </c>
      <c r="AO59" s="89" t="s">
        <v>969</v>
      </c>
      <c r="AP59" s="89" t="b">
        <v>0</v>
      </c>
      <c r="AQ59" s="101" t="s">
        <v>845</v>
      </c>
      <c r="AR59" s="89" t="s">
        <v>196</v>
      </c>
      <c r="AS59" s="89">
        <v>0</v>
      </c>
      <c r="AT59" s="89">
        <v>0</v>
      </c>
      <c r="AU59" s="89"/>
      <c r="AV59" s="89"/>
      <c r="AW59" s="89"/>
      <c r="AX59" s="89"/>
      <c r="AY59" s="89"/>
      <c r="AZ59" s="89"/>
      <c r="BA59" s="89"/>
      <c r="BB59" s="89"/>
      <c r="BC59">
        <v>1</v>
      </c>
      <c r="BD59" s="88" t="str">
        <f>REPLACE(INDEX(GroupVertices[Group],MATCH(Edges[[#This Row],[Vertex 1]],GroupVertices[Vertex],0)),1,1,"")</f>
        <v>1</v>
      </c>
      <c r="BE59" s="88" t="str">
        <f>REPLACE(INDEX(GroupVertices[Group],MATCH(Edges[[#This Row],[Vertex 2]],GroupVertices[Vertex],0)),1,1,"")</f>
        <v>1</v>
      </c>
    </row>
    <row r="60" spans="1:57" ht="15">
      <c r="A60" s="65" t="s">
        <v>259</v>
      </c>
      <c r="B60" s="65" t="s">
        <v>278</v>
      </c>
      <c r="C60" s="66" t="s">
        <v>2278</v>
      </c>
      <c r="D60" s="67">
        <v>3</v>
      </c>
      <c r="E60" s="68" t="s">
        <v>132</v>
      </c>
      <c r="F60" s="69">
        <v>32</v>
      </c>
      <c r="G60" s="66"/>
      <c r="H60" s="70"/>
      <c r="I60" s="71"/>
      <c r="J60" s="71"/>
      <c r="K60" s="34" t="s">
        <v>65</v>
      </c>
      <c r="L60" s="78">
        <v>60</v>
      </c>
      <c r="M60" s="78"/>
      <c r="N60" s="73"/>
      <c r="O60" s="89" t="s">
        <v>329</v>
      </c>
      <c r="P60" s="92">
        <v>43838.99628472222</v>
      </c>
      <c r="Q60" s="89" t="s">
        <v>350</v>
      </c>
      <c r="R60" s="94" t="s">
        <v>412</v>
      </c>
      <c r="S60" s="89" t="s">
        <v>431</v>
      </c>
      <c r="T60" s="89"/>
      <c r="U60" s="89"/>
      <c r="V60" s="94" t="s">
        <v>550</v>
      </c>
      <c r="W60" s="92">
        <v>43838.99628472222</v>
      </c>
      <c r="X60" s="98">
        <v>43838</v>
      </c>
      <c r="Y60" s="101" t="s">
        <v>612</v>
      </c>
      <c r="Z60" s="94" t="s">
        <v>732</v>
      </c>
      <c r="AA60" s="89"/>
      <c r="AB60" s="89"/>
      <c r="AC60" s="101" t="s">
        <v>853</v>
      </c>
      <c r="AD60" s="89"/>
      <c r="AE60" s="89" t="b">
        <v>0</v>
      </c>
      <c r="AF60" s="89">
        <v>0</v>
      </c>
      <c r="AG60" s="101" t="s">
        <v>950</v>
      </c>
      <c r="AH60" s="89" t="b">
        <v>0</v>
      </c>
      <c r="AI60" s="89" t="s">
        <v>958</v>
      </c>
      <c r="AJ60" s="89"/>
      <c r="AK60" s="101" t="s">
        <v>950</v>
      </c>
      <c r="AL60" s="89" t="b">
        <v>0</v>
      </c>
      <c r="AM60" s="89">
        <v>2</v>
      </c>
      <c r="AN60" s="101" t="s">
        <v>845</v>
      </c>
      <c r="AO60" s="89" t="s">
        <v>969</v>
      </c>
      <c r="AP60" s="89" t="b">
        <v>0</v>
      </c>
      <c r="AQ60" s="101" t="s">
        <v>845</v>
      </c>
      <c r="AR60" s="89" t="s">
        <v>196</v>
      </c>
      <c r="AS60" s="89">
        <v>0</v>
      </c>
      <c r="AT60" s="89">
        <v>0</v>
      </c>
      <c r="AU60" s="89"/>
      <c r="AV60" s="89"/>
      <c r="AW60" s="89"/>
      <c r="AX60" s="89"/>
      <c r="AY60" s="89"/>
      <c r="AZ60" s="89"/>
      <c r="BA60" s="89"/>
      <c r="BB60" s="89"/>
      <c r="BC60">
        <v>1</v>
      </c>
      <c r="BD60" s="88" t="str">
        <f>REPLACE(INDEX(GroupVertices[Group],MATCH(Edges[[#This Row],[Vertex 1]],GroupVertices[Vertex],0)),1,1,"")</f>
        <v>1</v>
      </c>
      <c r="BE60" s="88" t="str">
        <f>REPLACE(INDEX(GroupVertices[Group],MATCH(Edges[[#This Row],[Vertex 2]],GroupVertices[Vertex],0)),1,1,"")</f>
        <v>1</v>
      </c>
    </row>
    <row r="61" spans="1:57" ht="15">
      <c r="A61" s="65" t="s">
        <v>259</v>
      </c>
      <c r="B61" s="65" t="s">
        <v>284</v>
      </c>
      <c r="C61" s="66" t="s">
        <v>2278</v>
      </c>
      <c r="D61" s="67">
        <v>3</v>
      </c>
      <c r="E61" s="68" t="s">
        <v>132</v>
      </c>
      <c r="F61" s="69">
        <v>32</v>
      </c>
      <c r="G61" s="66"/>
      <c r="H61" s="70"/>
      <c r="I61" s="71"/>
      <c r="J61" s="71"/>
      <c r="K61" s="34" t="s">
        <v>65</v>
      </c>
      <c r="L61" s="78">
        <v>61</v>
      </c>
      <c r="M61" s="78"/>
      <c r="N61" s="73"/>
      <c r="O61" s="89" t="s">
        <v>329</v>
      </c>
      <c r="P61" s="92">
        <v>43838.99628472222</v>
      </c>
      <c r="Q61" s="89" t="s">
        <v>350</v>
      </c>
      <c r="R61" s="94" t="s">
        <v>412</v>
      </c>
      <c r="S61" s="89" t="s">
        <v>431</v>
      </c>
      <c r="T61" s="89"/>
      <c r="U61" s="89"/>
      <c r="V61" s="94" t="s">
        <v>550</v>
      </c>
      <c r="W61" s="92">
        <v>43838.99628472222</v>
      </c>
      <c r="X61" s="98">
        <v>43838</v>
      </c>
      <c r="Y61" s="101" t="s">
        <v>612</v>
      </c>
      <c r="Z61" s="94" t="s">
        <v>732</v>
      </c>
      <c r="AA61" s="89"/>
      <c r="AB61" s="89"/>
      <c r="AC61" s="101" t="s">
        <v>853</v>
      </c>
      <c r="AD61" s="89"/>
      <c r="AE61" s="89" t="b">
        <v>0</v>
      </c>
      <c r="AF61" s="89">
        <v>0</v>
      </c>
      <c r="AG61" s="101" t="s">
        <v>950</v>
      </c>
      <c r="AH61" s="89" t="b">
        <v>0</v>
      </c>
      <c r="AI61" s="89" t="s">
        <v>958</v>
      </c>
      <c r="AJ61" s="89"/>
      <c r="AK61" s="101" t="s">
        <v>950</v>
      </c>
      <c r="AL61" s="89" t="b">
        <v>0</v>
      </c>
      <c r="AM61" s="89">
        <v>2</v>
      </c>
      <c r="AN61" s="101" t="s">
        <v>845</v>
      </c>
      <c r="AO61" s="89" t="s">
        <v>969</v>
      </c>
      <c r="AP61" s="89" t="b">
        <v>0</v>
      </c>
      <c r="AQ61" s="101" t="s">
        <v>845</v>
      </c>
      <c r="AR61" s="89" t="s">
        <v>196</v>
      </c>
      <c r="AS61" s="89">
        <v>0</v>
      </c>
      <c r="AT61" s="89">
        <v>0</v>
      </c>
      <c r="AU61" s="89"/>
      <c r="AV61" s="89"/>
      <c r="AW61" s="89"/>
      <c r="AX61" s="89"/>
      <c r="AY61" s="89"/>
      <c r="AZ61" s="89"/>
      <c r="BA61" s="89"/>
      <c r="BB61" s="89"/>
      <c r="BC61">
        <v>1</v>
      </c>
      <c r="BD61" s="88" t="str">
        <f>REPLACE(INDEX(GroupVertices[Group],MATCH(Edges[[#This Row],[Vertex 1]],GroupVertices[Vertex],0)),1,1,"")</f>
        <v>1</v>
      </c>
      <c r="BE61" s="88" t="str">
        <f>REPLACE(INDEX(GroupVertices[Group],MATCH(Edges[[#This Row],[Vertex 2]],GroupVertices[Vertex],0)),1,1,"")</f>
        <v>1</v>
      </c>
    </row>
    <row r="62" spans="1:57" ht="15">
      <c r="A62" s="65" t="s">
        <v>259</v>
      </c>
      <c r="B62" s="65" t="s">
        <v>280</v>
      </c>
      <c r="C62" s="66" t="s">
        <v>2278</v>
      </c>
      <c r="D62" s="67">
        <v>3</v>
      </c>
      <c r="E62" s="68" t="s">
        <v>132</v>
      </c>
      <c r="F62" s="69">
        <v>32</v>
      </c>
      <c r="G62" s="66"/>
      <c r="H62" s="70"/>
      <c r="I62" s="71"/>
      <c r="J62" s="71"/>
      <c r="K62" s="34" t="s">
        <v>65</v>
      </c>
      <c r="L62" s="78">
        <v>62</v>
      </c>
      <c r="M62" s="78"/>
      <c r="N62" s="73"/>
      <c r="O62" s="89" t="s">
        <v>329</v>
      </c>
      <c r="P62" s="92">
        <v>43838.99628472222</v>
      </c>
      <c r="Q62" s="89" t="s">
        <v>350</v>
      </c>
      <c r="R62" s="94" t="s">
        <v>412</v>
      </c>
      <c r="S62" s="89" t="s">
        <v>431</v>
      </c>
      <c r="T62" s="89"/>
      <c r="U62" s="89"/>
      <c r="V62" s="94" t="s">
        <v>550</v>
      </c>
      <c r="W62" s="92">
        <v>43838.99628472222</v>
      </c>
      <c r="X62" s="98">
        <v>43838</v>
      </c>
      <c r="Y62" s="101" t="s">
        <v>612</v>
      </c>
      <c r="Z62" s="94" t="s">
        <v>732</v>
      </c>
      <c r="AA62" s="89"/>
      <c r="AB62" s="89"/>
      <c r="AC62" s="101" t="s">
        <v>853</v>
      </c>
      <c r="AD62" s="89"/>
      <c r="AE62" s="89" t="b">
        <v>0</v>
      </c>
      <c r="AF62" s="89">
        <v>0</v>
      </c>
      <c r="AG62" s="101" t="s">
        <v>950</v>
      </c>
      <c r="AH62" s="89" t="b">
        <v>0</v>
      </c>
      <c r="AI62" s="89" t="s">
        <v>958</v>
      </c>
      <c r="AJ62" s="89"/>
      <c r="AK62" s="101" t="s">
        <v>950</v>
      </c>
      <c r="AL62" s="89" t="b">
        <v>0</v>
      </c>
      <c r="AM62" s="89">
        <v>2</v>
      </c>
      <c r="AN62" s="101" t="s">
        <v>845</v>
      </c>
      <c r="AO62" s="89" t="s">
        <v>969</v>
      </c>
      <c r="AP62" s="89" t="b">
        <v>0</v>
      </c>
      <c r="AQ62" s="101" t="s">
        <v>845</v>
      </c>
      <c r="AR62" s="89" t="s">
        <v>196</v>
      </c>
      <c r="AS62" s="89">
        <v>0</v>
      </c>
      <c r="AT62" s="89">
        <v>0</v>
      </c>
      <c r="AU62" s="89"/>
      <c r="AV62" s="89"/>
      <c r="AW62" s="89"/>
      <c r="AX62" s="89"/>
      <c r="AY62" s="89"/>
      <c r="AZ62" s="89"/>
      <c r="BA62" s="89"/>
      <c r="BB62" s="89"/>
      <c r="BC62">
        <v>1</v>
      </c>
      <c r="BD62" s="88" t="str">
        <f>REPLACE(INDEX(GroupVertices[Group],MATCH(Edges[[#This Row],[Vertex 1]],GroupVertices[Vertex],0)),1,1,"")</f>
        <v>1</v>
      </c>
      <c r="BE62" s="88" t="str">
        <f>REPLACE(INDEX(GroupVertices[Group],MATCH(Edges[[#This Row],[Vertex 2]],GroupVertices[Vertex],0)),1,1,"")</f>
        <v>1</v>
      </c>
    </row>
    <row r="63" spans="1:57" ht="15">
      <c r="A63" s="65" t="s">
        <v>259</v>
      </c>
      <c r="B63" s="65" t="s">
        <v>309</v>
      </c>
      <c r="C63" s="66" t="s">
        <v>2278</v>
      </c>
      <c r="D63" s="67">
        <v>3</v>
      </c>
      <c r="E63" s="68" t="s">
        <v>132</v>
      </c>
      <c r="F63" s="69">
        <v>32</v>
      </c>
      <c r="G63" s="66"/>
      <c r="H63" s="70"/>
      <c r="I63" s="71"/>
      <c r="J63" s="71"/>
      <c r="K63" s="34" t="s">
        <v>65</v>
      </c>
      <c r="L63" s="78">
        <v>63</v>
      </c>
      <c r="M63" s="78"/>
      <c r="N63" s="73"/>
      <c r="O63" s="89" t="s">
        <v>329</v>
      </c>
      <c r="P63" s="92">
        <v>43838.99628472222</v>
      </c>
      <c r="Q63" s="89" t="s">
        <v>350</v>
      </c>
      <c r="R63" s="94" t="s">
        <v>412</v>
      </c>
      <c r="S63" s="89" t="s">
        <v>431</v>
      </c>
      <c r="T63" s="89"/>
      <c r="U63" s="89"/>
      <c r="V63" s="94" t="s">
        <v>550</v>
      </c>
      <c r="W63" s="92">
        <v>43838.99628472222</v>
      </c>
      <c r="X63" s="98">
        <v>43838</v>
      </c>
      <c r="Y63" s="101" t="s">
        <v>612</v>
      </c>
      <c r="Z63" s="94" t="s">
        <v>732</v>
      </c>
      <c r="AA63" s="89"/>
      <c r="AB63" s="89"/>
      <c r="AC63" s="101" t="s">
        <v>853</v>
      </c>
      <c r="AD63" s="89"/>
      <c r="AE63" s="89" t="b">
        <v>0</v>
      </c>
      <c r="AF63" s="89">
        <v>0</v>
      </c>
      <c r="AG63" s="101" t="s">
        <v>950</v>
      </c>
      <c r="AH63" s="89" t="b">
        <v>0</v>
      </c>
      <c r="AI63" s="89" t="s">
        <v>958</v>
      </c>
      <c r="AJ63" s="89"/>
      <c r="AK63" s="101" t="s">
        <v>950</v>
      </c>
      <c r="AL63" s="89" t="b">
        <v>0</v>
      </c>
      <c r="AM63" s="89">
        <v>2</v>
      </c>
      <c r="AN63" s="101" t="s">
        <v>845</v>
      </c>
      <c r="AO63" s="89" t="s">
        <v>969</v>
      </c>
      <c r="AP63" s="89" t="b">
        <v>0</v>
      </c>
      <c r="AQ63" s="101" t="s">
        <v>845</v>
      </c>
      <c r="AR63" s="89" t="s">
        <v>196</v>
      </c>
      <c r="AS63" s="89">
        <v>0</v>
      </c>
      <c r="AT63" s="89">
        <v>0</v>
      </c>
      <c r="AU63" s="89"/>
      <c r="AV63" s="89"/>
      <c r="AW63" s="89"/>
      <c r="AX63" s="89"/>
      <c r="AY63" s="89"/>
      <c r="AZ63" s="89"/>
      <c r="BA63" s="89"/>
      <c r="BB63" s="89"/>
      <c r="BC63">
        <v>1</v>
      </c>
      <c r="BD63" s="88" t="str">
        <f>REPLACE(INDEX(GroupVertices[Group],MATCH(Edges[[#This Row],[Vertex 1]],GroupVertices[Vertex],0)),1,1,"")</f>
        <v>1</v>
      </c>
      <c r="BE63" s="88" t="str">
        <f>REPLACE(INDEX(GroupVertices[Group],MATCH(Edges[[#This Row],[Vertex 2]],GroupVertices[Vertex],0)),1,1,"")</f>
        <v>1</v>
      </c>
    </row>
    <row r="64" spans="1:57" ht="15">
      <c r="A64" s="65" t="s">
        <v>259</v>
      </c>
      <c r="B64" s="65" t="s">
        <v>281</v>
      </c>
      <c r="C64" s="66" t="s">
        <v>2278</v>
      </c>
      <c r="D64" s="67">
        <v>3</v>
      </c>
      <c r="E64" s="68" t="s">
        <v>132</v>
      </c>
      <c r="F64" s="69">
        <v>32</v>
      </c>
      <c r="G64" s="66"/>
      <c r="H64" s="70"/>
      <c r="I64" s="71"/>
      <c r="J64" s="71"/>
      <c r="K64" s="34" t="s">
        <v>65</v>
      </c>
      <c r="L64" s="78">
        <v>64</v>
      </c>
      <c r="M64" s="78"/>
      <c r="N64" s="73"/>
      <c r="O64" s="89" t="s">
        <v>329</v>
      </c>
      <c r="P64" s="92">
        <v>43838.99628472222</v>
      </c>
      <c r="Q64" s="89" t="s">
        <v>350</v>
      </c>
      <c r="R64" s="94" t="s">
        <v>412</v>
      </c>
      <c r="S64" s="89" t="s">
        <v>431</v>
      </c>
      <c r="T64" s="89"/>
      <c r="U64" s="89"/>
      <c r="V64" s="94" t="s">
        <v>550</v>
      </c>
      <c r="W64" s="92">
        <v>43838.99628472222</v>
      </c>
      <c r="X64" s="98">
        <v>43838</v>
      </c>
      <c r="Y64" s="101" t="s">
        <v>612</v>
      </c>
      <c r="Z64" s="94" t="s">
        <v>732</v>
      </c>
      <c r="AA64" s="89"/>
      <c r="AB64" s="89"/>
      <c r="AC64" s="101" t="s">
        <v>853</v>
      </c>
      <c r="AD64" s="89"/>
      <c r="AE64" s="89" t="b">
        <v>0</v>
      </c>
      <c r="AF64" s="89">
        <v>0</v>
      </c>
      <c r="AG64" s="101" t="s">
        <v>950</v>
      </c>
      <c r="AH64" s="89" t="b">
        <v>0</v>
      </c>
      <c r="AI64" s="89" t="s">
        <v>958</v>
      </c>
      <c r="AJ64" s="89"/>
      <c r="AK64" s="101" t="s">
        <v>950</v>
      </c>
      <c r="AL64" s="89" t="b">
        <v>0</v>
      </c>
      <c r="AM64" s="89">
        <v>2</v>
      </c>
      <c r="AN64" s="101" t="s">
        <v>845</v>
      </c>
      <c r="AO64" s="89" t="s">
        <v>969</v>
      </c>
      <c r="AP64" s="89" t="b">
        <v>0</v>
      </c>
      <c r="AQ64" s="101" t="s">
        <v>845</v>
      </c>
      <c r="AR64" s="89" t="s">
        <v>196</v>
      </c>
      <c r="AS64" s="89">
        <v>0</v>
      </c>
      <c r="AT64" s="89">
        <v>0</v>
      </c>
      <c r="AU64" s="89"/>
      <c r="AV64" s="89"/>
      <c r="AW64" s="89"/>
      <c r="AX64" s="89"/>
      <c r="AY64" s="89"/>
      <c r="AZ64" s="89"/>
      <c r="BA64" s="89"/>
      <c r="BB64" s="89"/>
      <c r="BC64">
        <v>1</v>
      </c>
      <c r="BD64" s="88" t="str">
        <f>REPLACE(INDEX(GroupVertices[Group],MATCH(Edges[[#This Row],[Vertex 1]],GroupVertices[Vertex],0)),1,1,"")</f>
        <v>1</v>
      </c>
      <c r="BE64" s="88" t="str">
        <f>REPLACE(INDEX(GroupVertices[Group],MATCH(Edges[[#This Row],[Vertex 2]],GroupVertices[Vertex],0)),1,1,"")</f>
        <v>2</v>
      </c>
    </row>
    <row r="65" spans="1:57" ht="15">
      <c r="A65" s="65" t="s">
        <v>259</v>
      </c>
      <c r="B65" s="65" t="s">
        <v>296</v>
      </c>
      <c r="C65" s="66" t="s">
        <v>2278</v>
      </c>
      <c r="D65" s="67">
        <v>3</v>
      </c>
      <c r="E65" s="68" t="s">
        <v>132</v>
      </c>
      <c r="F65" s="69">
        <v>32</v>
      </c>
      <c r="G65" s="66"/>
      <c r="H65" s="70"/>
      <c r="I65" s="71"/>
      <c r="J65" s="71"/>
      <c r="K65" s="34" t="s">
        <v>65</v>
      </c>
      <c r="L65" s="78">
        <v>65</v>
      </c>
      <c r="M65" s="78"/>
      <c r="N65" s="73"/>
      <c r="O65" s="89" t="s">
        <v>329</v>
      </c>
      <c r="P65" s="92">
        <v>43838.99628472222</v>
      </c>
      <c r="Q65" s="89" t="s">
        <v>350</v>
      </c>
      <c r="R65" s="94" t="s">
        <v>412</v>
      </c>
      <c r="S65" s="89" t="s">
        <v>431</v>
      </c>
      <c r="T65" s="89"/>
      <c r="U65" s="89"/>
      <c r="V65" s="94" t="s">
        <v>550</v>
      </c>
      <c r="W65" s="92">
        <v>43838.99628472222</v>
      </c>
      <c r="X65" s="98">
        <v>43838</v>
      </c>
      <c r="Y65" s="101" t="s">
        <v>612</v>
      </c>
      <c r="Z65" s="94" t="s">
        <v>732</v>
      </c>
      <c r="AA65" s="89"/>
      <c r="AB65" s="89"/>
      <c r="AC65" s="101" t="s">
        <v>853</v>
      </c>
      <c r="AD65" s="89"/>
      <c r="AE65" s="89" t="b">
        <v>0</v>
      </c>
      <c r="AF65" s="89">
        <v>0</v>
      </c>
      <c r="AG65" s="101" t="s">
        <v>950</v>
      </c>
      <c r="AH65" s="89" t="b">
        <v>0</v>
      </c>
      <c r="AI65" s="89" t="s">
        <v>958</v>
      </c>
      <c r="AJ65" s="89"/>
      <c r="AK65" s="101" t="s">
        <v>950</v>
      </c>
      <c r="AL65" s="89" t="b">
        <v>0</v>
      </c>
      <c r="AM65" s="89">
        <v>2</v>
      </c>
      <c r="AN65" s="101" t="s">
        <v>845</v>
      </c>
      <c r="AO65" s="89" t="s">
        <v>969</v>
      </c>
      <c r="AP65" s="89" t="b">
        <v>0</v>
      </c>
      <c r="AQ65" s="101" t="s">
        <v>845</v>
      </c>
      <c r="AR65" s="89" t="s">
        <v>196</v>
      </c>
      <c r="AS65" s="89">
        <v>0</v>
      </c>
      <c r="AT65" s="89">
        <v>0</v>
      </c>
      <c r="AU65" s="89"/>
      <c r="AV65" s="89"/>
      <c r="AW65" s="89"/>
      <c r="AX65" s="89"/>
      <c r="AY65" s="89"/>
      <c r="AZ65" s="89"/>
      <c r="BA65" s="89"/>
      <c r="BB65" s="89"/>
      <c r="BC65">
        <v>1</v>
      </c>
      <c r="BD65" s="88" t="str">
        <f>REPLACE(INDEX(GroupVertices[Group],MATCH(Edges[[#This Row],[Vertex 1]],GroupVertices[Vertex],0)),1,1,"")</f>
        <v>1</v>
      </c>
      <c r="BE65" s="88" t="str">
        <f>REPLACE(INDEX(GroupVertices[Group],MATCH(Edges[[#This Row],[Vertex 2]],GroupVertices[Vertex],0)),1,1,"")</f>
        <v>2</v>
      </c>
    </row>
    <row r="66" spans="1:57" ht="15">
      <c r="A66" s="65" t="s">
        <v>259</v>
      </c>
      <c r="B66" s="65" t="s">
        <v>291</v>
      </c>
      <c r="C66" s="66" t="s">
        <v>2278</v>
      </c>
      <c r="D66" s="67">
        <v>3</v>
      </c>
      <c r="E66" s="68" t="s">
        <v>132</v>
      </c>
      <c r="F66" s="69">
        <v>32</v>
      </c>
      <c r="G66" s="66"/>
      <c r="H66" s="70"/>
      <c r="I66" s="71"/>
      <c r="J66" s="71"/>
      <c r="K66" s="34" t="s">
        <v>65</v>
      </c>
      <c r="L66" s="78">
        <v>66</v>
      </c>
      <c r="M66" s="78"/>
      <c r="N66" s="73"/>
      <c r="O66" s="89" t="s">
        <v>329</v>
      </c>
      <c r="P66" s="92">
        <v>43838.99628472222</v>
      </c>
      <c r="Q66" s="89" t="s">
        <v>350</v>
      </c>
      <c r="R66" s="94" t="s">
        <v>412</v>
      </c>
      <c r="S66" s="89" t="s">
        <v>431</v>
      </c>
      <c r="T66" s="89"/>
      <c r="U66" s="89"/>
      <c r="V66" s="94" t="s">
        <v>550</v>
      </c>
      <c r="W66" s="92">
        <v>43838.99628472222</v>
      </c>
      <c r="X66" s="98">
        <v>43838</v>
      </c>
      <c r="Y66" s="101" t="s">
        <v>612</v>
      </c>
      <c r="Z66" s="94" t="s">
        <v>732</v>
      </c>
      <c r="AA66" s="89"/>
      <c r="AB66" s="89"/>
      <c r="AC66" s="101" t="s">
        <v>853</v>
      </c>
      <c r="AD66" s="89"/>
      <c r="AE66" s="89" t="b">
        <v>0</v>
      </c>
      <c r="AF66" s="89">
        <v>0</v>
      </c>
      <c r="AG66" s="101" t="s">
        <v>950</v>
      </c>
      <c r="AH66" s="89" t="b">
        <v>0</v>
      </c>
      <c r="AI66" s="89" t="s">
        <v>958</v>
      </c>
      <c r="AJ66" s="89"/>
      <c r="AK66" s="101" t="s">
        <v>950</v>
      </c>
      <c r="AL66" s="89" t="b">
        <v>0</v>
      </c>
      <c r="AM66" s="89">
        <v>2</v>
      </c>
      <c r="AN66" s="101" t="s">
        <v>845</v>
      </c>
      <c r="AO66" s="89" t="s">
        <v>969</v>
      </c>
      <c r="AP66" s="89" t="b">
        <v>0</v>
      </c>
      <c r="AQ66" s="101" t="s">
        <v>845</v>
      </c>
      <c r="AR66" s="89" t="s">
        <v>196</v>
      </c>
      <c r="AS66" s="89">
        <v>0</v>
      </c>
      <c r="AT66" s="89">
        <v>0</v>
      </c>
      <c r="AU66" s="89"/>
      <c r="AV66" s="89"/>
      <c r="AW66" s="89"/>
      <c r="AX66" s="89"/>
      <c r="AY66" s="89"/>
      <c r="AZ66" s="89"/>
      <c r="BA66" s="89"/>
      <c r="BB66" s="89"/>
      <c r="BC66">
        <v>1</v>
      </c>
      <c r="BD66" s="88" t="str">
        <f>REPLACE(INDEX(GroupVertices[Group],MATCH(Edges[[#This Row],[Vertex 1]],GroupVertices[Vertex],0)),1,1,"")</f>
        <v>1</v>
      </c>
      <c r="BE66" s="88" t="str">
        <f>REPLACE(INDEX(GroupVertices[Group],MATCH(Edges[[#This Row],[Vertex 2]],GroupVertices[Vertex],0)),1,1,"")</f>
        <v>5</v>
      </c>
    </row>
    <row r="67" spans="1:57" ht="15">
      <c r="A67" s="65" t="s">
        <v>260</v>
      </c>
      <c r="B67" s="65" t="s">
        <v>301</v>
      </c>
      <c r="C67" s="66" t="s">
        <v>2278</v>
      </c>
      <c r="D67" s="67">
        <v>3</v>
      </c>
      <c r="E67" s="68" t="s">
        <v>132</v>
      </c>
      <c r="F67" s="69">
        <v>32</v>
      </c>
      <c r="G67" s="66"/>
      <c r="H67" s="70"/>
      <c r="I67" s="71"/>
      <c r="J67" s="71"/>
      <c r="K67" s="34" t="s">
        <v>65</v>
      </c>
      <c r="L67" s="78">
        <v>67</v>
      </c>
      <c r="M67" s="78"/>
      <c r="N67" s="73"/>
      <c r="O67" s="89" t="s">
        <v>329</v>
      </c>
      <c r="P67" s="92">
        <v>43839.00791666667</v>
      </c>
      <c r="Q67" s="89" t="s">
        <v>353</v>
      </c>
      <c r="R67" s="89"/>
      <c r="S67" s="89"/>
      <c r="T67" s="89" t="s">
        <v>454</v>
      </c>
      <c r="U67" s="89"/>
      <c r="V67" s="94" t="s">
        <v>551</v>
      </c>
      <c r="W67" s="92">
        <v>43839.00791666667</v>
      </c>
      <c r="X67" s="98">
        <v>43839</v>
      </c>
      <c r="Y67" s="101" t="s">
        <v>613</v>
      </c>
      <c r="Z67" s="94" t="s">
        <v>733</v>
      </c>
      <c r="AA67" s="89"/>
      <c r="AB67" s="89"/>
      <c r="AC67" s="101" t="s">
        <v>854</v>
      </c>
      <c r="AD67" s="89"/>
      <c r="AE67" s="89" t="b">
        <v>0</v>
      </c>
      <c r="AF67" s="89">
        <v>0</v>
      </c>
      <c r="AG67" s="101" t="s">
        <v>950</v>
      </c>
      <c r="AH67" s="89" t="b">
        <v>0</v>
      </c>
      <c r="AI67" s="89" t="s">
        <v>958</v>
      </c>
      <c r="AJ67" s="89"/>
      <c r="AK67" s="101" t="s">
        <v>950</v>
      </c>
      <c r="AL67" s="89" t="b">
        <v>0</v>
      </c>
      <c r="AM67" s="89">
        <v>3</v>
      </c>
      <c r="AN67" s="101" t="s">
        <v>848</v>
      </c>
      <c r="AO67" s="89" t="s">
        <v>965</v>
      </c>
      <c r="AP67" s="89" t="b">
        <v>0</v>
      </c>
      <c r="AQ67" s="101" t="s">
        <v>848</v>
      </c>
      <c r="AR67" s="89" t="s">
        <v>196</v>
      </c>
      <c r="AS67" s="89">
        <v>0</v>
      </c>
      <c r="AT67" s="89">
        <v>0</v>
      </c>
      <c r="AU67" s="89"/>
      <c r="AV67" s="89"/>
      <c r="AW67" s="89"/>
      <c r="AX67" s="89"/>
      <c r="AY67" s="89"/>
      <c r="AZ67" s="89"/>
      <c r="BA67" s="89"/>
      <c r="BB67" s="89"/>
      <c r="BC67">
        <v>1</v>
      </c>
      <c r="BD67" s="88" t="str">
        <f>REPLACE(INDEX(GroupVertices[Group],MATCH(Edges[[#This Row],[Vertex 1]],GroupVertices[Vertex],0)),1,1,"")</f>
        <v>3</v>
      </c>
      <c r="BE67" s="88" t="str">
        <f>REPLACE(INDEX(GroupVertices[Group],MATCH(Edges[[#This Row],[Vertex 2]],GroupVertices[Vertex],0)),1,1,"")</f>
        <v>3</v>
      </c>
    </row>
    <row r="68" spans="1:57" ht="15">
      <c r="A68" s="65" t="s">
        <v>261</v>
      </c>
      <c r="B68" s="65" t="s">
        <v>308</v>
      </c>
      <c r="C68" s="66" t="s">
        <v>2278</v>
      </c>
      <c r="D68" s="67">
        <v>3</v>
      </c>
      <c r="E68" s="68" t="s">
        <v>132</v>
      </c>
      <c r="F68" s="69">
        <v>32</v>
      </c>
      <c r="G68" s="66"/>
      <c r="H68" s="70"/>
      <c r="I68" s="71"/>
      <c r="J68" s="71"/>
      <c r="K68" s="34" t="s">
        <v>65</v>
      </c>
      <c r="L68" s="78">
        <v>68</v>
      </c>
      <c r="M68" s="78"/>
      <c r="N68" s="73"/>
      <c r="O68" s="89" t="s">
        <v>329</v>
      </c>
      <c r="P68" s="92">
        <v>43839.009733796294</v>
      </c>
      <c r="Q68" s="89" t="s">
        <v>349</v>
      </c>
      <c r="R68" s="89"/>
      <c r="S68" s="89"/>
      <c r="T68" s="89" t="s">
        <v>451</v>
      </c>
      <c r="U68" s="94" t="s">
        <v>499</v>
      </c>
      <c r="V68" s="94" t="s">
        <v>499</v>
      </c>
      <c r="W68" s="92">
        <v>43839.009733796294</v>
      </c>
      <c r="X68" s="98">
        <v>43839</v>
      </c>
      <c r="Y68" s="101" t="s">
        <v>614</v>
      </c>
      <c r="Z68" s="94" t="s">
        <v>734</v>
      </c>
      <c r="AA68" s="89"/>
      <c r="AB68" s="89"/>
      <c r="AC68" s="101" t="s">
        <v>855</v>
      </c>
      <c r="AD68" s="89"/>
      <c r="AE68" s="89" t="b">
        <v>0</v>
      </c>
      <c r="AF68" s="89">
        <v>0</v>
      </c>
      <c r="AG68" s="101" t="s">
        <v>950</v>
      </c>
      <c r="AH68" s="89" t="b">
        <v>0</v>
      </c>
      <c r="AI68" s="89" t="s">
        <v>958</v>
      </c>
      <c r="AJ68" s="89"/>
      <c r="AK68" s="101" t="s">
        <v>950</v>
      </c>
      <c r="AL68" s="89" t="b">
        <v>0</v>
      </c>
      <c r="AM68" s="89">
        <v>3</v>
      </c>
      <c r="AN68" s="101" t="s">
        <v>862</v>
      </c>
      <c r="AO68" s="89" t="s">
        <v>969</v>
      </c>
      <c r="AP68" s="89" t="b">
        <v>0</v>
      </c>
      <c r="AQ68" s="101" t="s">
        <v>862</v>
      </c>
      <c r="AR68" s="89" t="s">
        <v>196</v>
      </c>
      <c r="AS68" s="89">
        <v>0</v>
      </c>
      <c r="AT68" s="89">
        <v>0</v>
      </c>
      <c r="AU68" s="89"/>
      <c r="AV68" s="89"/>
      <c r="AW68" s="89"/>
      <c r="AX68" s="89"/>
      <c r="AY68" s="89"/>
      <c r="AZ68" s="89"/>
      <c r="BA68" s="89"/>
      <c r="BB68" s="89"/>
      <c r="BC68">
        <v>1</v>
      </c>
      <c r="BD68" s="88" t="str">
        <f>REPLACE(INDEX(GroupVertices[Group],MATCH(Edges[[#This Row],[Vertex 1]],GroupVertices[Vertex],0)),1,1,"")</f>
        <v>6</v>
      </c>
      <c r="BE68" s="88" t="str">
        <f>REPLACE(INDEX(GroupVertices[Group],MATCH(Edges[[#This Row],[Vertex 2]],GroupVertices[Vertex],0)),1,1,"")</f>
        <v>6</v>
      </c>
    </row>
    <row r="69" spans="1:57" ht="15">
      <c r="A69" s="65" t="s">
        <v>262</v>
      </c>
      <c r="B69" s="65" t="s">
        <v>262</v>
      </c>
      <c r="C69" s="66" t="s">
        <v>2278</v>
      </c>
      <c r="D69" s="67">
        <v>3</v>
      </c>
      <c r="E69" s="68" t="s">
        <v>132</v>
      </c>
      <c r="F69" s="69">
        <v>32</v>
      </c>
      <c r="G69" s="66"/>
      <c r="H69" s="70"/>
      <c r="I69" s="71"/>
      <c r="J69" s="71"/>
      <c r="K69" s="34" t="s">
        <v>65</v>
      </c>
      <c r="L69" s="78">
        <v>69</v>
      </c>
      <c r="M69" s="78"/>
      <c r="N69" s="73"/>
      <c r="O69" s="89" t="s">
        <v>196</v>
      </c>
      <c r="P69" s="92">
        <v>43838.94541666667</v>
      </c>
      <c r="Q69" s="89" t="s">
        <v>355</v>
      </c>
      <c r="R69" s="94" t="s">
        <v>414</v>
      </c>
      <c r="S69" s="89" t="s">
        <v>430</v>
      </c>
      <c r="T69" s="89"/>
      <c r="U69" s="89"/>
      <c r="V69" s="94" t="s">
        <v>552</v>
      </c>
      <c r="W69" s="92">
        <v>43838.94541666667</v>
      </c>
      <c r="X69" s="98">
        <v>43838</v>
      </c>
      <c r="Y69" s="101" t="s">
        <v>615</v>
      </c>
      <c r="Z69" s="94" t="s">
        <v>735</v>
      </c>
      <c r="AA69" s="89"/>
      <c r="AB69" s="89"/>
      <c r="AC69" s="101" t="s">
        <v>856</v>
      </c>
      <c r="AD69" s="89"/>
      <c r="AE69" s="89" t="b">
        <v>0</v>
      </c>
      <c r="AF69" s="89">
        <v>1</v>
      </c>
      <c r="AG69" s="101" t="s">
        <v>950</v>
      </c>
      <c r="AH69" s="89" t="b">
        <v>1</v>
      </c>
      <c r="AI69" s="89" t="s">
        <v>958</v>
      </c>
      <c r="AJ69" s="89"/>
      <c r="AK69" s="101" t="s">
        <v>963</v>
      </c>
      <c r="AL69" s="89" t="b">
        <v>0</v>
      </c>
      <c r="AM69" s="89">
        <v>1</v>
      </c>
      <c r="AN69" s="101" t="s">
        <v>950</v>
      </c>
      <c r="AO69" s="89" t="s">
        <v>969</v>
      </c>
      <c r="AP69" s="89" t="b">
        <v>0</v>
      </c>
      <c r="AQ69" s="101" t="s">
        <v>856</v>
      </c>
      <c r="AR69" s="89" t="s">
        <v>196</v>
      </c>
      <c r="AS69" s="89">
        <v>0</v>
      </c>
      <c r="AT69" s="89">
        <v>0</v>
      </c>
      <c r="AU69" s="89"/>
      <c r="AV69" s="89"/>
      <c r="AW69" s="89"/>
      <c r="AX69" s="89"/>
      <c r="AY69" s="89"/>
      <c r="AZ69" s="89"/>
      <c r="BA69" s="89"/>
      <c r="BB69" s="89"/>
      <c r="BC69">
        <v>1</v>
      </c>
      <c r="BD69" s="88" t="str">
        <f>REPLACE(INDEX(GroupVertices[Group],MATCH(Edges[[#This Row],[Vertex 1]],GroupVertices[Vertex],0)),1,1,"")</f>
        <v>16</v>
      </c>
      <c r="BE69" s="88" t="str">
        <f>REPLACE(INDEX(GroupVertices[Group],MATCH(Edges[[#This Row],[Vertex 2]],GroupVertices[Vertex],0)),1,1,"")</f>
        <v>16</v>
      </c>
    </row>
    <row r="70" spans="1:57" ht="15">
      <c r="A70" s="65" t="s">
        <v>263</v>
      </c>
      <c r="B70" s="65" t="s">
        <v>262</v>
      </c>
      <c r="C70" s="66" t="s">
        <v>2278</v>
      </c>
      <c r="D70" s="67">
        <v>3</v>
      </c>
      <c r="E70" s="68" t="s">
        <v>132</v>
      </c>
      <c r="F70" s="69">
        <v>32</v>
      </c>
      <c r="G70" s="66"/>
      <c r="H70" s="70"/>
      <c r="I70" s="71"/>
      <c r="J70" s="71"/>
      <c r="K70" s="34" t="s">
        <v>65</v>
      </c>
      <c r="L70" s="78">
        <v>70</v>
      </c>
      <c r="M70" s="78"/>
      <c r="N70" s="73"/>
      <c r="O70" s="89" t="s">
        <v>327</v>
      </c>
      <c r="P70" s="92">
        <v>43839.01841435185</v>
      </c>
      <c r="Q70" s="89" t="s">
        <v>355</v>
      </c>
      <c r="R70" s="89"/>
      <c r="S70" s="89"/>
      <c r="T70" s="89"/>
      <c r="U70" s="89"/>
      <c r="V70" s="94" t="s">
        <v>553</v>
      </c>
      <c r="W70" s="92">
        <v>43839.01841435185</v>
      </c>
      <c r="X70" s="98">
        <v>43839</v>
      </c>
      <c r="Y70" s="101" t="s">
        <v>616</v>
      </c>
      <c r="Z70" s="94" t="s">
        <v>736</v>
      </c>
      <c r="AA70" s="89"/>
      <c r="AB70" s="89"/>
      <c r="AC70" s="101" t="s">
        <v>857</v>
      </c>
      <c r="AD70" s="89"/>
      <c r="AE70" s="89" t="b">
        <v>0</v>
      </c>
      <c r="AF70" s="89">
        <v>0</v>
      </c>
      <c r="AG70" s="101" t="s">
        <v>950</v>
      </c>
      <c r="AH70" s="89" t="b">
        <v>1</v>
      </c>
      <c r="AI70" s="89" t="s">
        <v>958</v>
      </c>
      <c r="AJ70" s="89"/>
      <c r="AK70" s="101" t="s">
        <v>963</v>
      </c>
      <c r="AL70" s="89" t="b">
        <v>0</v>
      </c>
      <c r="AM70" s="89">
        <v>1</v>
      </c>
      <c r="AN70" s="101" t="s">
        <v>856</v>
      </c>
      <c r="AO70" s="89" t="s">
        <v>969</v>
      </c>
      <c r="AP70" s="89" t="b">
        <v>0</v>
      </c>
      <c r="AQ70" s="101" t="s">
        <v>856</v>
      </c>
      <c r="AR70" s="89" t="s">
        <v>196</v>
      </c>
      <c r="AS70" s="89">
        <v>0</v>
      </c>
      <c r="AT70" s="89">
        <v>0</v>
      </c>
      <c r="AU70" s="89"/>
      <c r="AV70" s="89"/>
      <c r="AW70" s="89"/>
      <c r="AX70" s="89"/>
      <c r="AY70" s="89"/>
      <c r="AZ70" s="89"/>
      <c r="BA70" s="89"/>
      <c r="BB70" s="89"/>
      <c r="BC70">
        <v>1</v>
      </c>
      <c r="BD70" s="88" t="str">
        <f>REPLACE(INDEX(GroupVertices[Group],MATCH(Edges[[#This Row],[Vertex 1]],GroupVertices[Vertex],0)),1,1,"")</f>
        <v>16</v>
      </c>
      <c r="BE70" s="88" t="str">
        <f>REPLACE(INDEX(GroupVertices[Group],MATCH(Edges[[#This Row],[Vertex 2]],GroupVertices[Vertex],0)),1,1,"")</f>
        <v>16</v>
      </c>
    </row>
    <row r="71" spans="1:57" ht="15">
      <c r="A71" s="65" t="s">
        <v>264</v>
      </c>
      <c r="B71" s="65" t="s">
        <v>294</v>
      </c>
      <c r="C71" s="66" t="s">
        <v>2279</v>
      </c>
      <c r="D71" s="67">
        <v>5.333333333333334</v>
      </c>
      <c r="E71" s="68" t="s">
        <v>132</v>
      </c>
      <c r="F71" s="69">
        <v>24.666666666666668</v>
      </c>
      <c r="G71" s="66"/>
      <c r="H71" s="70"/>
      <c r="I71" s="71"/>
      <c r="J71" s="71"/>
      <c r="K71" s="34" t="s">
        <v>65</v>
      </c>
      <c r="L71" s="78">
        <v>71</v>
      </c>
      <c r="M71" s="78"/>
      <c r="N71" s="73"/>
      <c r="O71" s="89" t="s">
        <v>327</v>
      </c>
      <c r="P71" s="92">
        <v>43839.087060185186</v>
      </c>
      <c r="Q71" s="89" t="s">
        <v>356</v>
      </c>
      <c r="R71" s="89"/>
      <c r="S71" s="89"/>
      <c r="T71" s="89" t="s">
        <v>455</v>
      </c>
      <c r="U71" s="89"/>
      <c r="V71" s="94" t="s">
        <v>554</v>
      </c>
      <c r="W71" s="92">
        <v>43839.087060185186</v>
      </c>
      <c r="X71" s="98">
        <v>43839</v>
      </c>
      <c r="Y71" s="101" t="s">
        <v>617</v>
      </c>
      <c r="Z71" s="94" t="s">
        <v>737</v>
      </c>
      <c r="AA71" s="89"/>
      <c r="AB71" s="89"/>
      <c r="AC71" s="101" t="s">
        <v>858</v>
      </c>
      <c r="AD71" s="89"/>
      <c r="AE71" s="89" t="b">
        <v>0</v>
      </c>
      <c r="AF71" s="89">
        <v>0</v>
      </c>
      <c r="AG71" s="101" t="s">
        <v>950</v>
      </c>
      <c r="AH71" s="89" t="b">
        <v>0</v>
      </c>
      <c r="AI71" s="89" t="s">
        <v>958</v>
      </c>
      <c r="AJ71" s="89"/>
      <c r="AK71" s="101" t="s">
        <v>950</v>
      </c>
      <c r="AL71" s="89" t="b">
        <v>0</v>
      </c>
      <c r="AM71" s="89">
        <v>2</v>
      </c>
      <c r="AN71" s="101" t="s">
        <v>931</v>
      </c>
      <c r="AO71" s="89" t="s">
        <v>965</v>
      </c>
      <c r="AP71" s="89" t="b">
        <v>0</v>
      </c>
      <c r="AQ71" s="101" t="s">
        <v>931</v>
      </c>
      <c r="AR71" s="89" t="s">
        <v>196</v>
      </c>
      <c r="AS71" s="89">
        <v>0</v>
      </c>
      <c r="AT71" s="89">
        <v>0</v>
      </c>
      <c r="AU71" s="89"/>
      <c r="AV71" s="89"/>
      <c r="AW71" s="89"/>
      <c r="AX71" s="89"/>
      <c r="AY71" s="89"/>
      <c r="AZ71" s="89"/>
      <c r="BA71" s="89"/>
      <c r="BB71" s="89"/>
      <c r="BC71">
        <v>2</v>
      </c>
      <c r="BD71" s="88" t="str">
        <f>REPLACE(INDEX(GroupVertices[Group],MATCH(Edges[[#This Row],[Vertex 1]],GroupVertices[Vertex],0)),1,1,"")</f>
        <v>10</v>
      </c>
      <c r="BE71" s="88" t="str">
        <f>REPLACE(INDEX(GroupVertices[Group],MATCH(Edges[[#This Row],[Vertex 2]],GroupVertices[Vertex],0)),1,1,"")</f>
        <v>10</v>
      </c>
    </row>
    <row r="72" spans="1:57" ht="15">
      <c r="A72" s="65" t="s">
        <v>264</v>
      </c>
      <c r="B72" s="65" t="s">
        <v>294</v>
      </c>
      <c r="C72" s="66" t="s">
        <v>2279</v>
      </c>
      <c r="D72" s="67">
        <v>5.333333333333334</v>
      </c>
      <c r="E72" s="68" t="s">
        <v>132</v>
      </c>
      <c r="F72" s="69">
        <v>24.666666666666668</v>
      </c>
      <c r="G72" s="66"/>
      <c r="H72" s="70"/>
      <c r="I72" s="71"/>
      <c r="J72" s="71"/>
      <c r="K72" s="34" t="s">
        <v>65</v>
      </c>
      <c r="L72" s="78">
        <v>72</v>
      </c>
      <c r="M72" s="78"/>
      <c r="N72" s="73"/>
      <c r="O72" s="89" t="s">
        <v>327</v>
      </c>
      <c r="P72" s="92">
        <v>43839.08712962963</v>
      </c>
      <c r="Q72" s="89" t="s">
        <v>357</v>
      </c>
      <c r="R72" s="94" t="s">
        <v>415</v>
      </c>
      <c r="S72" s="89" t="s">
        <v>432</v>
      </c>
      <c r="T72" s="89" t="s">
        <v>445</v>
      </c>
      <c r="U72" s="89"/>
      <c r="V72" s="94" t="s">
        <v>554</v>
      </c>
      <c r="W72" s="92">
        <v>43839.08712962963</v>
      </c>
      <c r="X72" s="98">
        <v>43839</v>
      </c>
      <c r="Y72" s="101" t="s">
        <v>618</v>
      </c>
      <c r="Z72" s="94" t="s">
        <v>738</v>
      </c>
      <c r="AA72" s="89"/>
      <c r="AB72" s="89"/>
      <c r="AC72" s="101" t="s">
        <v>859</v>
      </c>
      <c r="AD72" s="89"/>
      <c r="AE72" s="89" t="b">
        <v>0</v>
      </c>
      <c r="AF72" s="89">
        <v>0</v>
      </c>
      <c r="AG72" s="101" t="s">
        <v>950</v>
      </c>
      <c r="AH72" s="89" t="b">
        <v>0</v>
      </c>
      <c r="AI72" s="89" t="s">
        <v>958</v>
      </c>
      <c r="AJ72" s="89"/>
      <c r="AK72" s="101" t="s">
        <v>950</v>
      </c>
      <c r="AL72" s="89" t="b">
        <v>0</v>
      </c>
      <c r="AM72" s="89">
        <v>2</v>
      </c>
      <c r="AN72" s="101" t="s">
        <v>932</v>
      </c>
      <c r="AO72" s="89" t="s">
        <v>965</v>
      </c>
      <c r="AP72" s="89" t="b">
        <v>0</v>
      </c>
      <c r="AQ72" s="101" t="s">
        <v>932</v>
      </c>
      <c r="AR72" s="89" t="s">
        <v>196</v>
      </c>
      <c r="AS72" s="89">
        <v>0</v>
      </c>
      <c r="AT72" s="89">
        <v>0</v>
      </c>
      <c r="AU72" s="89"/>
      <c r="AV72" s="89"/>
      <c r="AW72" s="89"/>
      <c r="AX72" s="89"/>
      <c r="AY72" s="89"/>
      <c r="AZ72" s="89"/>
      <c r="BA72" s="89"/>
      <c r="BB72" s="89"/>
      <c r="BC72">
        <v>2</v>
      </c>
      <c r="BD72" s="88" t="str">
        <f>REPLACE(INDEX(GroupVertices[Group],MATCH(Edges[[#This Row],[Vertex 1]],GroupVertices[Vertex],0)),1,1,"")</f>
        <v>10</v>
      </c>
      <c r="BE72" s="88" t="str">
        <f>REPLACE(INDEX(GroupVertices[Group],MATCH(Edges[[#This Row],[Vertex 2]],GroupVertices[Vertex],0)),1,1,"")</f>
        <v>10</v>
      </c>
    </row>
    <row r="73" spans="1:57" ht="15">
      <c r="A73" s="65" t="s">
        <v>265</v>
      </c>
      <c r="B73" s="65" t="s">
        <v>294</v>
      </c>
      <c r="C73" s="66" t="s">
        <v>2279</v>
      </c>
      <c r="D73" s="67">
        <v>5.333333333333334</v>
      </c>
      <c r="E73" s="68" t="s">
        <v>132</v>
      </c>
      <c r="F73" s="69">
        <v>24.666666666666668</v>
      </c>
      <c r="G73" s="66"/>
      <c r="H73" s="70"/>
      <c r="I73" s="71"/>
      <c r="J73" s="71"/>
      <c r="K73" s="34" t="s">
        <v>65</v>
      </c>
      <c r="L73" s="78">
        <v>73</v>
      </c>
      <c r="M73" s="78"/>
      <c r="N73" s="73"/>
      <c r="O73" s="89" t="s">
        <v>327</v>
      </c>
      <c r="P73" s="92">
        <v>43839.08734953704</v>
      </c>
      <c r="Q73" s="89" t="s">
        <v>356</v>
      </c>
      <c r="R73" s="89"/>
      <c r="S73" s="89"/>
      <c r="T73" s="89" t="s">
        <v>455</v>
      </c>
      <c r="U73" s="89"/>
      <c r="V73" s="94" t="s">
        <v>555</v>
      </c>
      <c r="W73" s="92">
        <v>43839.08734953704</v>
      </c>
      <c r="X73" s="98">
        <v>43839</v>
      </c>
      <c r="Y73" s="101" t="s">
        <v>619</v>
      </c>
      <c r="Z73" s="94" t="s">
        <v>739</v>
      </c>
      <c r="AA73" s="89"/>
      <c r="AB73" s="89"/>
      <c r="AC73" s="101" t="s">
        <v>860</v>
      </c>
      <c r="AD73" s="89"/>
      <c r="AE73" s="89" t="b">
        <v>0</v>
      </c>
      <c r="AF73" s="89">
        <v>0</v>
      </c>
      <c r="AG73" s="101" t="s">
        <v>950</v>
      </c>
      <c r="AH73" s="89" t="b">
        <v>0</v>
      </c>
      <c r="AI73" s="89" t="s">
        <v>958</v>
      </c>
      <c r="AJ73" s="89"/>
      <c r="AK73" s="101" t="s">
        <v>950</v>
      </c>
      <c r="AL73" s="89" t="b">
        <v>0</v>
      </c>
      <c r="AM73" s="89">
        <v>2</v>
      </c>
      <c r="AN73" s="101" t="s">
        <v>931</v>
      </c>
      <c r="AO73" s="89" t="s">
        <v>965</v>
      </c>
      <c r="AP73" s="89" t="b">
        <v>0</v>
      </c>
      <c r="AQ73" s="101" t="s">
        <v>931</v>
      </c>
      <c r="AR73" s="89" t="s">
        <v>196</v>
      </c>
      <c r="AS73" s="89">
        <v>0</v>
      </c>
      <c r="AT73" s="89">
        <v>0</v>
      </c>
      <c r="AU73" s="89"/>
      <c r="AV73" s="89"/>
      <c r="AW73" s="89"/>
      <c r="AX73" s="89"/>
      <c r="AY73" s="89"/>
      <c r="AZ73" s="89"/>
      <c r="BA73" s="89"/>
      <c r="BB73" s="89"/>
      <c r="BC73">
        <v>2</v>
      </c>
      <c r="BD73" s="88" t="str">
        <f>REPLACE(INDEX(GroupVertices[Group],MATCH(Edges[[#This Row],[Vertex 1]],GroupVertices[Vertex],0)),1,1,"")</f>
        <v>10</v>
      </c>
      <c r="BE73" s="88" t="str">
        <f>REPLACE(INDEX(GroupVertices[Group],MATCH(Edges[[#This Row],[Vertex 2]],GroupVertices[Vertex],0)),1,1,"")</f>
        <v>10</v>
      </c>
    </row>
    <row r="74" spans="1:57" ht="15">
      <c r="A74" s="65" t="s">
        <v>265</v>
      </c>
      <c r="B74" s="65" t="s">
        <v>294</v>
      </c>
      <c r="C74" s="66" t="s">
        <v>2279</v>
      </c>
      <c r="D74" s="67">
        <v>5.333333333333334</v>
      </c>
      <c r="E74" s="68" t="s">
        <v>132</v>
      </c>
      <c r="F74" s="69">
        <v>24.666666666666668</v>
      </c>
      <c r="G74" s="66"/>
      <c r="H74" s="70"/>
      <c r="I74" s="71"/>
      <c r="J74" s="71"/>
      <c r="K74" s="34" t="s">
        <v>65</v>
      </c>
      <c r="L74" s="78">
        <v>74</v>
      </c>
      <c r="M74" s="78"/>
      <c r="N74" s="73"/>
      <c r="O74" s="89" t="s">
        <v>327</v>
      </c>
      <c r="P74" s="92">
        <v>43839.08752314815</v>
      </c>
      <c r="Q74" s="89" t="s">
        <v>357</v>
      </c>
      <c r="R74" s="94" t="s">
        <v>415</v>
      </c>
      <c r="S74" s="89" t="s">
        <v>432</v>
      </c>
      <c r="T74" s="89" t="s">
        <v>445</v>
      </c>
      <c r="U74" s="89"/>
      <c r="V74" s="94" t="s">
        <v>555</v>
      </c>
      <c r="W74" s="92">
        <v>43839.08752314815</v>
      </c>
      <c r="X74" s="98">
        <v>43839</v>
      </c>
      <c r="Y74" s="101" t="s">
        <v>620</v>
      </c>
      <c r="Z74" s="94" t="s">
        <v>740</v>
      </c>
      <c r="AA74" s="89"/>
      <c r="AB74" s="89"/>
      <c r="AC74" s="101" t="s">
        <v>861</v>
      </c>
      <c r="AD74" s="89"/>
      <c r="AE74" s="89" t="b">
        <v>0</v>
      </c>
      <c r="AF74" s="89">
        <v>0</v>
      </c>
      <c r="AG74" s="101" t="s">
        <v>950</v>
      </c>
      <c r="AH74" s="89" t="b">
        <v>0</v>
      </c>
      <c r="AI74" s="89" t="s">
        <v>958</v>
      </c>
      <c r="AJ74" s="89"/>
      <c r="AK74" s="101" t="s">
        <v>950</v>
      </c>
      <c r="AL74" s="89" t="b">
        <v>0</v>
      </c>
      <c r="AM74" s="89">
        <v>2</v>
      </c>
      <c r="AN74" s="101" t="s">
        <v>932</v>
      </c>
      <c r="AO74" s="89" t="s">
        <v>965</v>
      </c>
      <c r="AP74" s="89" t="b">
        <v>0</v>
      </c>
      <c r="AQ74" s="101" t="s">
        <v>932</v>
      </c>
      <c r="AR74" s="89" t="s">
        <v>196</v>
      </c>
      <c r="AS74" s="89">
        <v>0</v>
      </c>
      <c r="AT74" s="89">
        <v>0</v>
      </c>
      <c r="AU74" s="89"/>
      <c r="AV74" s="89"/>
      <c r="AW74" s="89"/>
      <c r="AX74" s="89"/>
      <c r="AY74" s="89"/>
      <c r="AZ74" s="89"/>
      <c r="BA74" s="89"/>
      <c r="BB74" s="89"/>
      <c r="BC74">
        <v>2</v>
      </c>
      <c r="BD74" s="88" t="str">
        <f>REPLACE(INDEX(GroupVertices[Group],MATCH(Edges[[#This Row],[Vertex 1]],GroupVertices[Vertex],0)),1,1,"")</f>
        <v>10</v>
      </c>
      <c r="BE74" s="88" t="str">
        <f>REPLACE(INDEX(GroupVertices[Group],MATCH(Edges[[#This Row],[Vertex 2]],GroupVertices[Vertex],0)),1,1,"")</f>
        <v>10</v>
      </c>
    </row>
    <row r="75" spans="1:57" ht="15">
      <c r="A75" s="65" t="s">
        <v>266</v>
      </c>
      <c r="B75" s="65" t="s">
        <v>308</v>
      </c>
      <c r="C75" s="66" t="s">
        <v>2278</v>
      </c>
      <c r="D75" s="67">
        <v>3</v>
      </c>
      <c r="E75" s="68" t="s">
        <v>132</v>
      </c>
      <c r="F75" s="69">
        <v>32</v>
      </c>
      <c r="G75" s="66"/>
      <c r="H75" s="70"/>
      <c r="I75" s="71"/>
      <c r="J75" s="71"/>
      <c r="K75" s="34" t="s">
        <v>65</v>
      </c>
      <c r="L75" s="78">
        <v>75</v>
      </c>
      <c r="M75" s="78"/>
      <c r="N75" s="73"/>
      <c r="O75" s="89" t="s">
        <v>328</v>
      </c>
      <c r="P75" s="92">
        <v>43838.904328703706</v>
      </c>
      <c r="Q75" s="89" t="s">
        <v>349</v>
      </c>
      <c r="R75" s="89"/>
      <c r="S75" s="89"/>
      <c r="T75" s="89" t="s">
        <v>451</v>
      </c>
      <c r="U75" s="94" t="s">
        <v>499</v>
      </c>
      <c r="V75" s="94" t="s">
        <v>499</v>
      </c>
      <c r="W75" s="92">
        <v>43838.904328703706</v>
      </c>
      <c r="X75" s="98">
        <v>43838</v>
      </c>
      <c r="Y75" s="101" t="s">
        <v>621</v>
      </c>
      <c r="Z75" s="94" t="s">
        <v>741</v>
      </c>
      <c r="AA75" s="89"/>
      <c r="AB75" s="89"/>
      <c r="AC75" s="101" t="s">
        <v>862</v>
      </c>
      <c r="AD75" s="89"/>
      <c r="AE75" s="89" t="b">
        <v>0</v>
      </c>
      <c r="AF75" s="89">
        <v>9</v>
      </c>
      <c r="AG75" s="101" t="s">
        <v>950</v>
      </c>
      <c r="AH75" s="89" t="b">
        <v>0</v>
      </c>
      <c r="AI75" s="89" t="s">
        <v>958</v>
      </c>
      <c r="AJ75" s="89"/>
      <c r="AK75" s="101" t="s">
        <v>950</v>
      </c>
      <c r="AL75" s="89" t="b">
        <v>0</v>
      </c>
      <c r="AM75" s="89">
        <v>3</v>
      </c>
      <c r="AN75" s="101" t="s">
        <v>950</v>
      </c>
      <c r="AO75" s="89" t="s">
        <v>969</v>
      </c>
      <c r="AP75" s="89" t="b">
        <v>0</v>
      </c>
      <c r="AQ75" s="101" t="s">
        <v>862</v>
      </c>
      <c r="AR75" s="89" t="s">
        <v>196</v>
      </c>
      <c r="AS75" s="89">
        <v>0</v>
      </c>
      <c r="AT75" s="89">
        <v>0</v>
      </c>
      <c r="AU75" s="89" t="s">
        <v>977</v>
      </c>
      <c r="AV75" s="89" t="s">
        <v>981</v>
      </c>
      <c r="AW75" s="89" t="s">
        <v>982</v>
      </c>
      <c r="AX75" s="89" t="s">
        <v>984</v>
      </c>
      <c r="AY75" s="89" t="s">
        <v>989</v>
      </c>
      <c r="AZ75" s="89" t="s">
        <v>984</v>
      </c>
      <c r="BA75" s="89" t="s">
        <v>996</v>
      </c>
      <c r="BB75" s="94" t="s">
        <v>999</v>
      </c>
      <c r="BC75">
        <v>1</v>
      </c>
      <c r="BD75" s="88" t="str">
        <f>REPLACE(INDEX(GroupVertices[Group],MATCH(Edges[[#This Row],[Vertex 1]],GroupVertices[Vertex],0)),1,1,"")</f>
        <v>6</v>
      </c>
      <c r="BE75" s="88" t="str">
        <f>REPLACE(INDEX(GroupVertices[Group],MATCH(Edges[[#This Row],[Vertex 2]],GroupVertices[Vertex],0)),1,1,"")</f>
        <v>6</v>
      </c>
    </row>
    <row r="76" spans="1:57" ht="15">
      <c r="A76" s="65" t="s">
        <v>266</v>
      </c>
      <c r="B76" s="65" t="s">
        <v>313</v>
      </c>
      <c r="C76" s="66" t="s">
        <v>2278</v>
      </c>
      <c r="D76" s="67">
        <v>3</v>
      </c>
      <c r="E76" s="68" t="s">
        <v>132</v>
      </c>
      <c r="F76" s="69">
        <v>32</v>
      </c>
      <c r="G76" s="66"/>
      <c r="H76" s="70"/>
      <c r="I76" s="71"/>
      <c r="J76" s="71"/>
      <c r="K76" s="34" t="s">
        <v>65</v>
      </c>
      <c r="L76" s="78">
        <v>76</v>
      </c>
      <c r="M76" s="78"/>
      <c r="N76" s="73"/>
      <c r="O76" s="89" t="s">
        <v>328</v>
      </c>
      <c r="P76" s="92">
        <v>43839.115960648145</v>
      </c>
      <c r="Q76" s="89" t="s">
        <v>358</v>
      </c>
      <c r="R76" s="89"/>
      <c r="S76" s="89"/>
      <c r="T76" s="89" t="s">
        <v>456</v>
      </c>
      <c r="U76" s="94" t="s">
        <v>503</v>
      </c>
      <c r="V76" s="94" t="s">
        <v>503</v>
      </c>
      <c r="W76" s="92">
        <v>43839.115960648145</v>
      </c>
      <c r="X76" s="98">
        <v>43839</v>
      </c>
      <c r="Y76" s="101" t="s">
        <v>622</v>
      </c>
      <c r="Z76" s="94" t="s">
        <v>742</v>
      </c>
      <c r="AA76" s="89"/>
      <c r="AB76" s="89"/>
      <c r="AC76" s="101" t="s">
        <v>863</v>
      </c>
      <c r="AD76" s="101" t="s">
        <v>946</v>
      </c>
      <c r="AE76" s="89" t="b">
        <v>0</v>
      </c>
      <c r="AF76" s="89">
        <v>5</v>
      </c>
      <c r="AG76" s="101" t="s">
        <v>952</v>
      </c>
      <c r="AH76" s="89" t="b">
        <v>0</v>
      </c>
      <c r="AI76" s="89" t="s">
        <v>958</v>
      </c>
      <c r="AJ76" s="89"/>
      <c r="AK76" s="101" t="s">
        <v>950</v>
      </c>
      <c r="AL76" s="89" t="b">
        <v>0</v>
      </c>
      <c r="AM76" s="89">
        <v>1</v>
      </c>
      <c r="AN76" s="101" t="s">
        <v>950</v>
      </c>
      <c r="AO76" s="89" t="s">
        <v>969</v>
      </c>
      <c r="AP76" s="89" t="b">
        <v>0</v>
      </c>
      <c r="AQ76" s="101" t="s">
        <v>946</v>
      </c>
      <c r="AR76" s="89" t="s">
        <v>196</v>
      </c>
      <c r="AS76" s="89">
        <v>0</v>
      </c>
      <c r="AT76" s="89">
        <v>0</v>
      </c>
      <c r="AU76" s="89"/>
      <c r="AV76" s="89"/>
      <c r="AW76" s="89"/>
      <c r="AX76" s="89"/>
      <c r="AY76" s="89"/>
      <c r="AZ76" s="89"/>
      <c r="BA76" s="89"/>
      <c r="BB76" s="89"/>
      <c r="BC76">
        <v>1</v>
      </c>
      <c r="BD76" s="88" t="str">
        <f>REPLACE(INDEX(GroupVertices[Group],MATCH(Edges[[#This Row],[Vertex 1]],GroupVertices[Vertex],0)),1,1,"")</f>
        <v>6</v>
      </c>
      <c r="BE76" s="88" t="str">
        <f>REPLACE(INDEX(GroupVertices[Group],MATCH(Edges[[#This Row],[Vertex 2]],GroupVertices[Vertex],0)),1,1,"")</f>
        <v>6</v>
      </c>
    </row>
    <row r="77" spans="1:57" ht="15">
      <c r="A77" s="65" t="s">
        <v>267</v>
      </c>
      <c r="B77" s="65" t="s">
        <v>301</v>
      </c>
      <c r="C77" s="66" t="s">
        <v>2278</v>
      </c>
      <c r="D77" s="67">
        <v>3</v>
      </c>
      <c r="E77" s="68" t="s">
        <v>132</v>
      </c>
      <c r="F77" s="69">
        <v>32</v>
      </c>
      <c r="G77" s="66"/>
      <c r="H77" s="70"/>
      <c r="I77" s="71"/>
      <c r="J77" s="71"/>
      <c r="K77" s="34" t="s">
        <v>65</v>
      </c>
      <c r="L77" s="78">
        <v>77</v>
      </c>
      <c r="M77" s="78"/>
      <c r="N77" s="73"/>
      <c r="O77" s="89" t="s">
        <v>329</v>
      </c>
      <c r="P77" s="92">
        <v>43839.12017361111</v>
      </c>
      <c r="Q77" s="89" t="s">
        <v>359</v>
      </c>
      <c r="R77" s="89"/>
      <c r="S77" s="89"/>
      <c r="T77" s="89" t="s">
        <v>457</v>
      </c>
      <c r="U77" s="89"/>
      <c r="V77" s="94" t="s">
        <v>556</v>
      </c>
      <c r="W77" s="92">
        <v>43839.12017361111</v>
      </c>
      <c r="X77" s="98">
        <v>43839</v>
      </c>
      <c r="Y77" s="101" t="s">
        <v>623</v>
      </c>
      <c r="Z77" s="94" t="s">
        <v>743</v>
      </c>
      <c r="AA77" s="89"/>
      <c r="AB77" s="89"/>
      <c r="AC77" s="101" t="s">
        <v>864</v>
      </c>
      <c r="AD77" s="89"/>
      <c r="AE77" s="89" t="b">
        <v>0</v>
      </c>
      <c r="AF77" s="89">
        <v>0</v>
      </c>
      <c r="AG77" s="101" t="s">
        <v>950</v>
      </c>
      <c r="AH77" s="89" t="b">
        <v>0</v>
      </c>
      <c r="AI77" s="89" t="s">
        <v>958</v>
      </c>
      <c r="AJ77" s="89"/>
      <c r="AK77" s="101" t="s">
        <v>950</v>
      </c>
      <c r="AL77" s="89" t="b">
        <v>0</v>
      </c>
      <c r="AM77" s="89">
        <v>1</v>
      </c>
      <c r="AN77" s="101" t="s">
        <v>883</v>
      </c>
      <c r="AO77" s="89" t="s">
        <v>967</v>
      </c>
      <c r="AP77" s="89" t="b">
        <v>0</v>
      </c>
      <c r="AQ77" s="101" t="s">
        <v>883</v>
      </c>
      <c r="AR77" s="89" t="s">
        <v>196</v>
      </c>
      <c r="AS77" s="89">
        <v>0</v>
      </c>
      <c r="AT77" s="89">
        <v>0</v>
      </c>
      <c r="AU77" s="89"/>
      <c r="AV77" s="89"/>
      <c r="AW77" s="89"/>
      <c r="AX77" s="89"/>
      <c r="AY77" s="89"/>
      <c r="AZ77" s="89"/>
      <c r="BA77" s="89"/>
      <c r="BB77" s="89"/>
      <c r="BC77">
        <v>1</v>
      </c>
      <c r="BD77" s="88" t="str">
        <f>REPLACE(INDEX(GroupVertices[Group],MATCH(Edges[[#This Row],[Vertex 1]],GroupVertices[Vertex],0)),1,1,"")</f>
        <v>3</v>
      </c>
      <c r="BE77" s="88" t="str">
        <f>REPLACE(INDEX(GroupVertices[Group],MATCH(Edges[[#This Row],[Vertex 2]],GroupVertices[Vertex],0)),1,1,"")</f>
        <v>3</v>
      </c>
    </row>
    <row r="78" spans="1:57" ht="15">
      <c r="A78" s="65" t="s">
        <v>268</v>
      </c>
      <c r="B78" s="65" t="s">
        <v>296</v>
      </c>
      <c r="C78" s="66" t="s">
        <v>2280</v>
      </c>
      <c r="D78" s="67">
        <v>7.666666666666667</v>
      </c>
      <c r="E78" s="68" t="s">
        <v>132</v>
      </c>
      <c r="F78" s="69">
        <v>17.333333333333336</v>
      </c>
      <c r="G78" s="66"/>
      <c r="H78" s="70"/>
      <c r="I78" s="71"/>
      <c r="J78" s="71"/>
      <c r="K78" s="34" t="s">
        <v>65</v>
      </c>
      <c r="L78" s="78">
        <v>78</v>
      </c>
      <c r="M78" s="78"/>
      <c r="N78" s="73"/>
      <c r="O78" s="89" t="s">
        <v>329</v>
      </c>
      <c r="P78" s="92">
        <v>43838.16237268518</v>
      </c>
      <c r="Q78" s="89" t="s">
        <v>340</v>
      </c>
      <c r="R78" s="89"/>
      <c r="S78" s="89"/>
      <c r="T78" s="89" t="s">
        <v>316</v>
      </c>
      <c r="U78" s="89"/>
      <c r="V78" s="94" t="s">
        <v>557</v>
      </c>
      <c r="W78" s="92">
        <v>43838.16237268518</v>
      </c>
      <c r="X78" s="98">
        <v>43838</v>
      </c>
      <c r="Y78" s="101" t="s">
        <v>624</v>
      </c>
      <c r="Z78" s="94" t="s">
        <v>744</v>
      </c>
      <c r="AA78" s="89"/>
      <c r="AB78" s="89"/>
      <c r="AC78" s="101" t="s">
        <v>865</v>
      </c>
      <c r="AD78" s="89"/>
      <c r="AE78" s="89" t="b">
        <v>0</v>
      </c>
      <c r="AF78" s="89">
        <v>0</v>
      </c>
      <c r="AG78" s="101" t="s">
        <v>950</v>
      </c>
      <c r="AH78" s="89" t="b">
        <v>0</v>
      </c>
      <c r="AI78" s="89" t="s">
        <v>958</v>
      </c>
      <c r="AJ78" s="89"/>
      <c r="AK78" s="101" t="s">
        <v>950</v>
      </c>
      <c r="AL78" s="89" t="b">
        <v>0</v>
      </c>
      <c r="AM78" s="89">
        <v>5</v>
      </c>
      <c r="AN78" s="101" t="s">
        <v>937</v>
      </c>
      <c r="AO78" s="89" t="s">
        <v>969</v>
      </c>
      <c r="AP78" s="89" t="b">
        <v>0</v>
      </c>
      <c r="AQ78" s="101" t="s">
        <v>937</v>
      </c>
      <c r="AR78" s="89" t="s">
        <v>196</v>
      </c>
      <c r="AS78" s="89">
        <v>0</v>
      </c>
      <c r="AT78" s="89">
        <v>0</v>
      </c>
      <c r="AU78" s="89"/>
      <c r="AV78" s="89"/>
      <c r="AW78" s="89"/>
      <c r="AX78" s="89"/>
      <c r="AY78" s="89"/>
      <c r="AZ78" s="89"/>
      <c r="BA78" s="89"/>
      <c r="BB78" s="89"/>
      <c r="BC78">
        <v>3</v>
      </c>
      <c r="BD78" s="88" t="str">
        <f>REPLACE(INDEX(GroupVertices[Group],MATCH(Edges[[#This Row],[Vertex 1]],GroupVertices[Vertex],0)),1,1,"")</f>
        <v>2</v>
      </c>
      <c r="BE78" s="88" t="str">
        <f>REPLACE(INDEX(GroupVertices[Group],MATCH(Edges[[#This Row],[Vertex 2]],GroupVertices[Vertex],0)),1,1,"")</f>
        <v>2</v>
      </c>
    </row>
    <row r="79" spans="1:57" ht="15">
      <c r="A79" s="65" t="s">
        <v>268</v>
      </c>
      <c r="B79" s="65" t="s">
        <v>303</v>
      </c>
      <c r="C79" s="66" t="s">
        <v>2280</v>
      </c>
      <c r="D79" s="67">
        <v>7.666666666666667</v>
      </c>
      <c r="E79" s="68" t="s">
        <v>132</v>
      </c>
      <c r="F79" s="69">
        <v>17.333333333333336</v>
      </c>
      <c r="G79" s="66"/>
      <c r="H79" s="70"/>
      <c r="I79" s="71"/>
      <c r="J79" s="71"/>
      <c r="K79" s="34" t="s">
        <v>65</v>
      </c>
      <c r="L79" s="78">
        <v>79</v>
      </c>
      <c r="M79" s="78"/>
      <c r="N79" s="73"/>
      <c r="O79" s="89" t="s">
        <v>329</v>
      </c>
      <c r="P79" s="92">
        <v>43838.16237268518</v>
      </c>
      <c r="Q79" s="89" t="s">
        <v>340</v>
      </c>
      <c r="R79" s="89"/>
      <c r="S79" s="89"/>
      <c r="T79" s="89" t="s">
        <v>316</v>
      </c>
      <c r="U79" s="89"/>
      <c r="V79" s="94" t="s">
        <v>557</v>
      </c>
      <c r="W79" s="92">
        <v>43838.16237268518</v>
      </c>
      <c r="X79" s="98">
        <v>43838</v>
      </c>
      <c r="Y79" s="101" t="s">
        <v>624</v>
      </c>
      <c r="Z79" s="94" t="s">
        <v>744</v>
      </c>
      <c r="AA79" s="89"/>
      <c r="AB79" s="89"/>
      <c r="AC79" s="101" t="s">
        <v>865</v>
      </c>
      <c r="AD79" s="89"/>
      <c r="AE79" s="89" t="b">
        <v>0</v>
      </c>
      <c r="AF79" s="89">
        <v>0</v>
      </c>
      <c r="AG79" s="101" t="s">
        <v>950</v>
      </c>
      <c r="AH79" s="89" t="b">
        <v>0</v>
      </c>
      <c r="AI79" s="89" t="s">
        <v>958</v>
      </c>
      <c r="AJ79" s="89"/>
      <c r="AK79" s="101" t="s">
        <v>950</v>
      </c>
      <c r="AL79" s="89" t="b">
        <v>0</v>
      </c>
      <c r="AM79" s="89">
        <v>5</v>
      </c>
      <c r="AN79" s="101" t="s">
        <v>937</v>
      </c>
      <c r="AO79" s="89" t="s">
        <v>969</v>
      </c>
      <c r="AP79" s="89" t="b">
        <v>0</v>
      </c>
      <c r="AQ79" s="101" t="s">
        <v>937</v>
      </c>
      <c r="AR79" s="89" t="s">
        <v>196</v>
      </c>
      <c r="AS79" s="89">
        <v>0</v>
      </c>
      <c r="AT79" s="89">
        <v>0</v>
      </c>
      <c r="AU79" s="89"/>
      <c r="AV79" s="89"/>
      <c r="AW79" s="89"/>
      <c r="AX79" s="89"/>
      <c r="AY79" s="89"/>
      <c r="AZ79" s="89"/>
      <c r="BA79" s="89"/>
      <c r="BB79" s="89"/>
      <c r="BC79">
        <v>3</v>
      </c>
      <c r="BD79" s="88" t="str">
        <f>REPLACE(INDEX(GroupVertices[Group],MATCH(Edges[[#This Row],[Vertex 1]],GroupVertices[Vertex],0)),1,1,"")</f>
        <v>2</v>
      </c>
      <c r="BE79" s="88" t="str">
        <f>REPLACE(INDEX(GroupVertices[Group],MATCH(Edges[[#This Row],[Vertex 2]],GroupVertices[Vertex],0)),1,1,"")</f>
        <v>2</v>
      </c>
    </row>
    <row r="80" spans="1:57" ht="15">
      <c r="A80" s="65" t="s">
        <v>268</v>
      </c>
      <c r="B80" s="65" t="s">
        <v>303</v>
      </c>
      <c r="C80" s="66" t="s">
        <v>2280</v>
      </c>
      <c r="D80" s="67">
        <v>7.666666666666667</v>
      </c>
      <c r="E80" s="68" t="s">
        <v>132</v>
      </c>
      <c r="F80" s="69">
        <v>17.333333333333336</v>
      </c>
      <c r="G80" s="66"/>
      <c r="H80" s="70"/>
      <c r="I80" s="71"/>
      <c r="J80" s="71"/>
      <c r="K80" s="34" t="s">
        <v>65</v>
      </c>
      <c r="L80" s="78">
        <v>80</v>
      </c>
      <c r="M80" s="78"/>
      <c r="N80" s="73"/>
      <c r="O80" s="89" t="s">
        <v>329</v>
      </c>
      <c r="P80" s="92">
        <v>43839.12613425926</v>
      </c>
      <c r="Q80" s="89" t="s">
        <v>360</v>
      </c>
      <c r="R80" s="89"/>
      <c r="S80" s="89"/>
      <c r="T80" s="89" t="s">
        <v>316</v>
      </c>
      <c r="U80" s="89"/>
      <c r="V80" s="94" t="s">
        <v>557</v>
      </c>
      <c r="W80" s="92">
        <v>43839.12613425926</v>
      </c>
      <c r="X80" s="98">
        <v>43839</v>
      </c>
      <c r="Y80" s="101" t="s">
        <v>625</v>
      </c>
      <c r="Z80" s="94" t="s">
        <v>745</v>
      </c>
      <c r="AA80" s="89"/>
      <c r="AB80" s="89"/>
      <c r="AC80" s="101" t="s">
        <v>866</v>
      </c>
      <c r="AD80" s="89"/>
      <c r="AE80" s="89" t="b">
        <v>0</v>
      </c>
      <c r="AF80" s="89">
        <v>0</v>
      </c>
      <c r="AG80" s="101" t="s">
        <v>950</v>
      </c>
      <c r="AH80" s="89" t="b">
        <v>0</v>
      </c>
      <c r="AI80" s="89" t="s">
        <v>958</v>
      </c>
      <c r="AJ80" s="89"/>
      <c r="AK80" s="101" t="s">
        <v>950</v>
      </c>
      <c r="AL80" s="89" t="b">
        <v>0</v>
      </c>
      <c r="AM80" s="89">
        <v>1</v>
      </c>
      <c r="AN80" s="101" t="s">
        <v>938</v>
      </c>
      <c r="AO80" s="89" t="s">
        <v>969</v>
      </c>
      <c r="AP80" s="89" t="b">
        <v>0</v>
      </c>
      <c r="AQ80" s="101" t="s">
        <v>938</v>
      </c>
      <c r="AR80" s="89" t="s">
        <v>196</v>
      </c>
      <c r="AS80" s="89">
        <v>0</v>
      </c>
      <c r="AT80" s="89">
        <v>0</v>
      </c>
      <c r="AU80" s="89"/>
      <c r="AV80" s="89"/>
      <c r="AW80" s="89"/>
      <c r="AX80" s="89"/>
      <c r="AY80" s="89"/>
      <c r="AZ80" s="89"/>
      <c r="BA80" s="89"/>
      <c r="BB80" s="89"/>
      <c r="BC80">
        <v>3</v>
      </c>
      <c r="BD80" s="88" t="str">
        <f>REPLACE(INDEX(GroupVertices[Group],MATCH(Edges[[#This Row],[Vertex 1]],GroupVertices[Vertex],0)),1,1,"")</f>
        <v>2</v>
      </c>
      <c r="BE80" s="88" t="str">
        <f>REPLACE(INDEX(GroupVertices[Group],MATCH(Edges[[#This Row],[Vertex 2]],GroupVertices[Vertex],0)),1,1,"")</f>
        <v>2</v>
      </c>
    </row>
    <row r="81" spans="1:57" ht="15">
      <c r="A81" s="65" t="s">
        <v>268</v>
      </c>
      <c r="B81" s="65" t="s">
        <v>296</v>
      </c>
      <c r="C81" s="66" t="s">
        <v>2280</v>
      </c>
      <c r="D81" s="67">
        <v>7.666666666666667</v>
      </c>
      <c r="E81" s="68" t="s">
        <v>132</v>
      </c>
      <c r="F81" s="69">
        <v>17.333333333333336</v>
      </c>
      <c r="G81" s="66"/>
      <c r="H81" s="70"/>
      <c r="I81" s="71"/>
      <c r="J81" s="71"/>
      <c r="K81" s="34" t="s">
        <v>65</v>
      </c>
      <c r="L81" s="78">
        <v>81</v>
      </c>
      <c r="M81" s="78"/>
      <c r="N81" s="73"/>
      <c r="O81" s="89" t="s">
        <v>329</v>
      </c>
      <c r="P81" s="92">
        <v>43839.12613425926</v>
      </c>
      <c r="Q81" s="89" t="s">
        <v>360</v>
      </c>
      <c r="R81" s="89"/>
      <c r="S81" s="89"/>
      <c r="T81" s="89" t="s">
        <v>316</v>
      </c>
      <c r="U81" s="89"/>
      <c r="V81" s="94" t="s">
        <v>557</v>
      </c>
      <c r="W81" s="92">
        <v>43839.12613425926</v>
      </c>
      <c r="X81" s="98">
        <v>43839</v>
      </c>
      <c r="Y81" s="101" t="s">
        <v>625</v>
      </c>
      <c r="Z81" s="94" t="s">
        <v>745</v>
      </c>
      <c r="AA81" s="89"/>
      <c r="AB81" s="89"/>
      <c r="AC81" s="101" t="s">
        <v>866</v>
      </c>
      <c r="AD81" s="89"/>
      <c r="AE81" s="89" t="b">
        <v>0</v>
      </c>
      <c r="AF81" s="89">
        <v>0</v>
      </c>
      <c r="AG81" s="101" t="s">
        <v>950</v>
      </c>
      <c r="AH81" s="89" t="b">
        <v>0</v>
      </c>
      <c r="AI81" s="89" t="s">
        <v>958</v>
      </c>
      <c r="AJ81" s="89"/>
      <c r="AK81" s="101" t="s">
        <v>950</v>
      </c>
      <c r="AL81" s="89" t="b">
        <v>0</v>
      </c>
      <c r="AM81" s="89">
        <v>1</v>
      </c>
      <c r="AN81" s="101" t="s">
        <v>938</v>
      </c>
      <c r="AO81" s="89" t="s">
        <v>969</v>
      </c>
      <c r="AP81" s="89" t="b">
        <v>0</v>
      </c>
      <c r="AQ81" s="101" t="s">
        <v>938</v>
      </c>
      <c r="AR81" s="89" t="s">
        <v>196</v>
      </c>
      <c r="AS81" s="89">
        <v>0</v>
      </c>
      <c r="AT81" s="89">
        <v>0</v>
      </c>
      <c r="AU81" s="89"/>
      <c r="AV81" s="89"/>
      <c r="AW81" s="89"/>
      <c r="AX81" s="89"/>
      <c r="AY81" s="89"/>
      <c r="AZ81" s="89"/>
      <c r="BA81" s="89"/>
      <c r="BB81" s="89"/>
      <c r="BC81">
        <v>3</v>
      </c>
      <c r="BD81" s="88" t="str">
        <f>REPLACE(INDEX(GroupVertices[Group],MATCH(Edges[[#This Row],[Vertex 1]],GroupVertices[Vertex],0)),1,1,"")</f>
        <v>2</v>
      </c>
      <c r="BE81" s="88" t="str">
        <f>REPLACE(INDEX(GroupVertices[Group],MATCH(Edges[[#This Row],[Vertex 2]],GroupVertices[Vertex],0)),1,1,"")</f>
        <v>2</v>
      </c>
    </row>
    <row r="82" spans="1:57" ht="15">
      <c r="A82" s="65" t="s">
        <v>268</v>
      </c>
      <c r="B82" s="65" t="s">
        <v>303</v>
      </c>
      <c r="C82" s="66" t="s">
        <v>2280</v>
      </c>
      <c r="D82" s="67">
        <v>7.666666666666667</v>
      </c>
      <c r="E82" s="68" t="s">
        <v>132</v>
      </c>
      <c r="F82" s="69">
        <v>17.333333333333336</v>
      </c>
      <c r="G82" s="66"/>
      <c r="H82" s="70"/>
      <c r="I82" s="71"/>
      <c r="J82" s="71"/>
      <c r="K82" s="34" t="s">
        <v>65</v>
      </c>
      <c r="L82" s="78">
        <v>82</v>
      </c>
      <c r="M82" s="78"/>
      <c r="N82" s="73"/>
      <c r="O82" s="89" t="s">
        <v>329</v>
      </c>
      <c r="P82" s="92">
        <v>43839.13601851852</v>
      </c>
      <c r="Q82" s="89" t="s">
        <v>361</v>
      </c>
      <c r="R82" s="89"/>
      <c r="S82" s="89"/>
      <c r="T82" s="89" t="s">
        <v>316</v>
      </c>
      <c r="U82" s="89"/>
      <c r="V82" s="94" t="s">
        <v>557</v>
      </c>
      <c r="W82" s="92">
        <v>43839.13601851852</v>
      </c>
      <c r="X82" s="98">
        <v>43839</v>
      </c>
      <c r="Y82" s="101" t="s">
        <v>626</v>
      </c>
      <c r="Z82" s="94" t="s">
        <v>746</v>
      </c>
      <c r="AA82" s="89"/>
      <c r="AB82" s="89"/>
      <c r="AC82" s="101" t="s">
        <v>867</v>
      </c>
      <c r="AD82" s="89"/>
      <c r="AE82" s="89" t="b">
        <v>0</v>
      </c>
      <c r="AF82" s="89">
        <v>0</v>
      </c>
      <c r="AG82" s="101" t="s">
        <v>950</v>
      </c>
      <c r="AH82" s="89" t="b">
        <v>0</v>
      </c>
      <c r="AI82" s="89" t="s">
        <v>958</v>
      </c>
      <c r="AJ82" s="89"/>
      <c r="AK82" s="101" t="s">
        <v>950</v>
      </c>
      <c r="AL82" s="89" t="b">
        <v>0</v>
      </c>
      <c r="AM82" s="89">
        <v>2</v>
      </c>
      <c r="AN82" s="101" t="s">
        <v>935</v>
      </c>
      <c r="AO82" s="89" t="s">
        <v>969</v>
      </c>
      <c r="AP82" s="89" t="b">
        <v>0</v>
      </c>
      <c r="AQ82" s="101" t="s">
        <v>935</v>
      </c>
      <c r="AR82" s="89" t="s">
        <v>196</v>
      </c>
      <c r="AS82" s="89">
        <v>0</v>
      </c>
      <c r="AT82" s="89">
        <v>0</v>
      </c>
      <c r="AU82" s="89"/>
      <c r="AV82" s="89"/>
      <c r="AW82" s="89"/>
      <c r="AX82" s="89"/>
      <c r="AY82" s="89"/>
      <c r="AZ82" s="89"/>
      <c r="BA82" s="89"/>
      <c r="BB82" s="89"/>
      <c r="BC82">
        <v>3</v>
      </c>
      <c r="BD82" s="88" t="str">
        <f>REPLACE(INDEX(GroupVertices[Group],MATCH(Edges[[#This Row],[Vertex 1]],GroupVertices[Vertex],0)),1,1,"")</f>
        <v>2</v>
      </c>
      <c r="BE82" s="88" t="str">
        <f>REPLACE(INDEX(GroupVertices[Group],MATCH(Edges[[#This Row],[Vertex 2]],GroupVertices[Vertex],0)),1,1,"")</f>
        <v>2</v>
      </c>
    </row>
    <row r="83" spans="1:57" ht="15">
      <c r="A83" s="65" t="s">
        <v>268</v>
      </c>
      <c r="B83" s="65" t="s">
        <v>296</v>
      </c>
      <c r="C83" s="66" t="s">
        <v>2280</v>
      </c>
      <c r="D83" s="67">
        <v>7.666666666666667</v>
      </c>
      <c r="E83" s="68" t="s">
        <v>132</v>
      </c>
      <c r="F83" s="69">
        <v>17.333333333333336</v>
      </c>
      <c r="G83" s="66"/>
      <c r="H83" s="70"/>
      <c r="I83" s="71"/>
      <c r="J83" s="71"/>
      <c r="K83" s="34" t="s">
        <v>65</v>
      </c>
      <c r="L83" s="78">
        <v>83</v>
      </c>
      <c r="M83" s="78"/>
      <c r="N83" s="73"/>
      <c r="O83" s="89" t="s">
        <v>329</v>
      </c>
      <c r="P83" s="92">
        <v>43839.13601851852</v>
      </c>
      <c r="Q83" s="89" t="s">
        <v>361</v>
      </c>
      <c r="R83" s="89"/>
      <c r="S83" s="89"/>
      <c r="T83" s="89" t="s">
        <v>316</v>
      </c>
      <c r="U83" s="89"/>
      <c r="V83" s="94" t="s">
        <v>557</v>
      </c>
      <c r="W83" s="92">
        <v>43839.13601851852</v>
      </c>
      <c r="X83" s="98">
        <v>43839</v>
      </c>
      <c r="Y83" s="101" t="s">
        <v>626</v>
      </c>
      <c r="Z83" s="94" t="s">
        <v>746</v>
      </c>
      <c r="AA83" s="89"/>
      <c r="AB83" s="89"/>
      <c r="AC83" s="101" t="s">
        <v>867</v>
      </c>
      <c r="AD83" s="89"/>
      <c r="AE83" s="89" t="b">
        <v>0</v>
      </c>
      <c r="AF83" s="89">
        <v>0</v>
      </c>
      <c r="AG83" s="101" t="s">
        <v>950</v>
      </c>
      <c r="AH83" s="89" t="b">
        <v>0</v>
      </c>
      <c r="AI83" s="89" t="s">
        <v>958</v>
      </c>
      <c r="AJ83" s="89"/>
      <c r="AK83" s="101" t="s">
        <v>950</v>
      </c>
      <c r="AL83" s="89" t="b">
        <v>0</v>
      </c>
      <c r="AM83" s="89">
        <v>2</v>
      </c>
      <c r="AN83" s="101" t="s">
        <v>935</v>
      </c>
      <c r="AO83" s="89" t="s">
        <v>969</v>
      </c>
      <c r="AP83" s="89" t="b">
        <v>0</v>
      </c>
      <c r="AQ83" s="101" t="s">
        <v>935</v>
      </c>
      <c r="AR83" s="89" t="s">
        <v>196</v>
      </c>
      <c r="AS83" s="89">
        <v>0</v>
      </c>
      <c r="AT83" s="89">
        <v>0</v>
      </c>
      <c r="AU83" s="89"/>
      <c r="AV83" s="89"/>
      <c r="AW83" s="89"/>
      <c r="AX83" s="89"/>
      <c r="AY83" s="89"/>
      <c r="AZ83" s="89"/>
      <c r="BA83" s="89"/>
      <c r="BB83" s="89"/>
      <c r="BC83">
        <v>3</v>
      </c>
      <c r="BD83" s="88" t="str">
        <f>REPLACE(INDEX(GroupVertices[Group],MATCH(Edges[[#This Row],[Vertex 1]],GroupVertices[Vertex],0)),1,1,"")</f>
        <v>2</v>
      </c>
      <c r="BE83" s="88" t="str">
        <f>REPLACE(INDEX(GroupVertices[Group],MATCH(Edges[[#This Row],[Vertex 2]],GroupVertices[Vertex],0)),1,1,"")</f>
        <v>2</v>
      </c>
    </row>
    <row r="84" spans="1:57" ht="15">
      <c r="A84" s="65" t="s">
        <v>268</v>
      </c>
      <c r="B84" s="65" t="s">
        <v>281</v>
      </c>
      <c r="C84" s="66" t="s">
        <v>2278</v>
      </c>
      <c r="D84" s="67">
        <v>3</v>
      </c>
      <c r="E84" s="68" t="s">
        <v>132</v>
      </c>
      <c r="F84" s="69">
        <v>32</v>
      </c>
      <c r="G84" s="66"/>
      <c r="H84" s="70"/>
      <c r="I84" s="71"/>
      <c r="J84" s="71"/>
      <c r="K84" s="34" t="s">
        <v>65</v>
      </c>
      <c r="L84" s="78">
        <v>84</v>
      </c>
      <c r="M84" s="78"/>
      <c r="N84" s="73"/>
      <c r="O84" s="89" t="s">
        <v>329</v>
      </c>
      <c r="P84" s="92">
        <v>43839.13601851852</v>
      </c>
      <c r="Q84" s="89" t="s">
        <v>361</v>
      </c>
      <c r="R84" s="89"/>
      <c r="S84" s="89"/>
      <c r="T84" s="89" t="s">
        <v>316</v>
      </c>
      <c r="U84" s="89"/>
      <c r="V84" s="94" t="s">
        <v>557</v>
      </c>
      <c r="W84" s="92">
        <v>43839.13601851852</v>
      </c>
      <c r="X84" s="98">
        <v>43839</v>
      </c>
      <c r="Y84" s="101" t="s">
        <v>626</v>
      </c>
      <c r="Z84" s="94" t="s">
        <v>746</v>
      </c>
      <c r="AA84" s="89"/>
      <c r="AB84" s="89"/>
      <c r="AC84" s="101" t="s">
        <v>867</v>
      </c>
      <c r="AD84" s="89"/>
      <c r="AE84" s="89" t="b">
        <v>0</v>
      </c>
      <c r="AF84" s="89">
        <v>0</v>
      </c>
      <c r="AG84" s="101" t="s">
        <v>950</v>
      </c>
      <c r="AH84" s="89" t="b">
        <v>0</v>
      </c>
      <c r="AI84" s="89" t="s">
        <v>958</v>
      </c>
      <c r="AJ84" s="89"/>
      <c r="AK84" s="101" t="s">
        <v>950</v>
      </c>
      <c r="AL84" s="89" t="b">
        <v>0</v>
      </c>
      <c r="AM84" s="89">
        <v>2</v>
      </c>
      <c r="AN84" s="101" t="s">
        <v>935</v>
      </c>
      <c r="AO84" s="89" t="s">
        <v>969</v>
      </c>
      <c r="AP84" s="89" t="b">
        <v>0</v>
      </c>
      <c r="AQ84" s="101" t="s">
        <v>935</v>
      </c>
      <c r="AR84" s="89" t="s">
        <v>196</v>
      </c>
      <c r="AS84" s="89">
        <v>0</v>
      </c>
      <c r="AT84" s="89">
        <v>0</v>
      </c>
      <c r="AU84" s="89"/>
      <c r="AV84" s="89"/>
      <c r="AW84" s="89"/>
      <c r="AX84" s="89"/>
      <c r="AY84" s="89"/>
      <c r="AZ84" s="89"/>
      <c r="BA84" s="89"/>
      <c r="BB84" s="89"/>
      <c r="BC84">
        <v>1</v>
      </c>
      <c r="BD84" s="88" t="str">
        <f>REPLACE(INDEX(GroupVertices[Group],MATCH(Edges[[#This Row],[Vertex 1]],GroupVertices[Vertex],0)),1,1,"")</f>
        <v>2</v>
      </c>
      <c r="BE84" s="88" t="str">
        <f>REPLACE(INDEX(GroupVertices[Group],MATCH(Edges[[#This Row],[Vertex 2]],GroupVertices[Vertex],0)),1,1,"")</f>
        <v>2</v>
      </c>
    </row>
    <row r="85" spans="1:57" ht="15">
      <c r="A85" s="65" t="s">
        <v>269</v>
      </c>
      <c r="B85" s="65" t="s">
        <v>276</v>
      </c>
      <c r="C85" s="66" t="s">
        <v>2278</v>
      </c>
      <c r="D85" s="67">
        <v>3</v>
      </c>
      <c r="E85" s="68" t="s">
        <v>132</v>
      </c>
      <c r="F85" s="69">
        <v>32</v>
      </c>
      <c r="G85" s="66"/>
      <c r="H85" s="70"/>
      <c r="I85" s="71"/>
      <c r="J85" s="71"/>
      <c r="K85" s="34" t="s">
        <v>65</v>
      </c>
      <c r="L85" s="78">
        <v>85</v>
      </c>
      <c r="M85" s="78"/>
      <c r="N85" s="73"/>
      <c r="O85" s="89" t="s">
        <v>328</v>
      </c>
      <c r="P85" s="92">
        <v>43839.15659722222</v>
      </c>
      <c r="Q85" s="89" t="s">
        <v>362</v>
      </c>
      <c r="R85" s="89" t="s">
        <v>416</v>
      </c>
      <c r="S85" s="89" t="s">
        <v>433</v>
      </c>
      <c r="T85" s="89" t="s">
        <v>458</v>
      </c>
      <c r="U85" s="94" t="s">
        <v>504</v>
      </c>
      <c r="V85" s="94" t="s">
        <v>504</v>
      </c>
      <c r="W85" s="92">
        <v>43839.15659722222</v>
      </c>
      <c r="X85" s="98">
        <v>43839</v>
      </c>
      <c r="Y85" s="101" t="s">
        <v>627</v>
      </c>
      <c r="Z85" s="94" t="s">
        <v>747</v>
      </c>
      <c r="AA85" s="89"/>
      <c r="AB85" s="89"/>
      <c r="AC85" s="101" t="s">
        <v>868</v>
      </c>
      <c r="AD85" s="89"/>
      <c r="AE85" s="89" t="b">
        <v>0</v>
      </c>
      <c r="AF85" s="89">
        <v>6</v>
      </c>
      <c r="AG85" s="101" t="s">
        <v>950</v>
      </c>
      <c r="AH85" s="89" t="b">
        <v>0</v>
      </c>
      <c r="AI85" s="89" t="s">
        <v>958</v>
      </c>
      <c r="AJ85" s="89"/>
      <c r="AK85" s="101" t="s">
        <v>950</v>
      </c>
      <c r="AL85" s="89" t="b">
        <v>0</v>
      </c>
      <c r="AM85" s="89">
        <v>3</v>
      </c>
      <c r="AN85" s="101" t="s">
        <v>950</v>
      </c>
      <c r="AO85" s="89" t="s">
        <v>965</v>
      </c>
      <c r="AP85" s="89" t="b">
        <v>0</v>
      </c>
      <c r="AQ85" s="101" t="s">
        <v>868</v>
      </c>
      <c r="AR85" s="89" t="s">
        <v>196</v>
      </c>
      <c r="AS85" s="89">
        <v>0</v>
      </c>
      <c r="AT85" s="89">
        <v>0</v>
      </c>
      <c r="AU85" s="89" t="s">
        <v>976</v>
      </c>
      <c r="AV85" s="89" t="s">
        <v>981</v>
      </c>
      <c r="AW85" s="89" t="s">
        <v>982</v>
      </c>
      <c r="AX85" s="89" t="s">
        <v>983</v>
      </c>
      <c r="AY85" s="89" t="s">
        <v>988</v>
      </c>
      <c r="AZ85" s="89" t="s">
        <v>993</v>
      </c>
      <c r="BA85" s="89" t="s">
        <v>995</v>
      </c>
      <c r="BB85" s="94" t="s">
        <v>998</v>
      </c>
      <c r="BC85">
        <v>1</v>
      </c>
      <c r="BD85" s="88" t="str">
        <f>REPLACE(INDEX(GroupVertices[Group],MATCH(Edges[[#This Row],[Vertex 1]],GroupVertices[Vertex],0)),1,1,"")</f>
        <v>9</v>
      </c>
      <c r="BE85" s="88" t="str">
        <f>REPLACE(INDEX(GroupVertices[Group],MATCH(Edges[[#This Row],[Vertex 2]],GroupVertices[Vertex],0)),1,1,"")</f>
        <v>9</v>
      </c>
    </row>
    <row r="86" spans="1:57" ht="15">
      <c r="A86" s="65" t="s">
        <v>269</v>
      </c>
      <c r="B86" s="65" t="s">
        <v>275</v>
      </c>
      <c r="C86" s="66" t="s">
        <v>2278</v>
      </c>
      <c r="D86" s="67">
        <v>3</v>
      </c>
      <c r="E86" s="68" t="s">
        <v>132</v>
      </c>
      <c r="F86" s="69">
        <v>32</v>
      </c>
      <c r="G86" s="66"/>
      <c r="H86" s="70"/>
      <c r="I86" s="71"/>
      <c r="J86" s="71"/>
      <c r="K86" s="34" t="s">
        <v>65</v>
      </c>
      <c r="L86" s="78">
        <v>86</v>
      </c>
      <c r="M86" s="78"/>
      <c r="N86" s="73"/>
      <c r="O86" s="89" t="s">
        <v>328</v>
      </c>
      <c r="P86" s="92">
        <v>43839.15659722222</v>
      </c>
      <c r="Q86" s="89" t="s">
        <v>362</v>
      </c>
      <c r="R86" s="89" t="s">
        <v>416</v>
      </c>
      <c r="S86" s="89" t="s">
        <v>433</v>
      </c>
      <c r="T86" s="89" t="s">
        <v>458</v>
      </c>
      <c r="U86" s="94" t="s">
        <v>504</v>
      </c>
      <c r="V86" s="94" t="s">
        <v>504</v>
      </c>
      <c r="W86" s="92">
        <v>43839.15659722222</v>
      </c>
      <c r="X86" s="98">
        <v>43839</v>
      </c>
      <c r="Y86" s="101" t="s">
        <v>627</v>
      </c>
      <c r="Z86" s="94" t="s">
        <v>747</v>
      </c>
      <c r="AA86" s="89"/>
      <c r="AB86" s="89"/>
      <c r="AC86" s="101" t="s">
        <v>868</v>
      </c>
      <c r="AD86" s="89"/>
      <c r="AE86" s="89" t="b">
        <v>0</v>
      </c>
      <c r="AF86" s="89">
        <v>6</v>
      </c>
      <c r="AG86" s="101" t="s">
        <v>950</v>
      </c>
      <c r="AH86" s="89" t="b">
        <v>0</v>
      </c>
      <c r="AI86" s="89" t="s">
        <v>958</v>
      </c>
      <c r="AJ86" s="89"/>
      <c r="AK86" s="101" t="s">
        <v>950</v>
      </c>
      <c r="AL86" s="89" t="b">
        <v>0</v>
      </c>
      <c r="AM86" s="89">
        <v>3</v>
      </c>
      <c r="AN86" s="101" t="s">
        <v>950</v>
      </c>
      <c r="AO86" s="89" t="s">
        <v>965</v>
      </c>
      <c r="AP86" s="89" t="b">
        <v>0</v>
      </c>
      <c r="AQ86" s="101" t="s">
        <v>868</v>
      </c>
      <c r="AR86" s="89" t="s">
        <v>196</v>
      </c>
      <c r="AS86" s="89">
        <v>0</v>
      </c>
      <c r="AT86" s="89">
        <v>0</v>
      </c>
      <c r="AU86" s="89" t="s">
        <v>976</v>
      </c>
      <c r="AV86" s="89" t="s">
        <v>981</v>
      </c>
      <c r="AW86" s="89" t="s">
        <v>982</v>
      </c>
      <c r="AX86" s="89" t="s">
        <v>983</v>
      </c>
      <c r="AY86" s="89" t="s">
        <v>988</v>
      </c>
      <c r="AZ86" s="89" t="s">
        <v>993</v>
      </c>
      <c r="BA86" s="89" t="s">
        <v>995</v>
      </c>
      <c r="BB86" s="94" t="s">
        <v>998</v>
      </c>
      <c r="BC86">
        <v>1</v>
      </c>
      <c r="BD86" s="88" t="str">
        <f>REPLACE(INDEX(GroupVertices[Group],MATCH(Edges[[#This Row],[Vertex 1]],GroupVertices[Vertex],0)),1,1,"")</f>
        <v>9</v>
      </c>
      <c r="BE86" s="88" t="str">
        <f>REPLACE(INDEX(GroupVertices[Group],MATCH(Edges[[#This Row],[Vertex 2]],GroupVertices[Vertex],0)),1,1,"")</f>
        <v>9</v>
      </c>
    </row>
    <row r="87" spans="1:57" ht="15">
      <c r="A87" s="65" t="s">
        <v>270</v>
      </c>
      <c r="B87" s="65" t="s">
        <v>276</v>
      </c>
      <c r="C87" s="66" t="s">
        <v>2278</v>
      </c>
      <c r="D87" s="67">
        <v>3</v>
      </c>
      <c r="E87" s="68" t="s">
        <v>132</v>
      </c>
      <c r="F87" s="69">
        <v>32</v>
      </c>
      <c r="G87" s="66"/>
      <c r="H87" s="70"/>
      <c r="I87" s="71"/>
      <c r="J87" s="71"/>
      <c r="K87" s="34" t="s">
        <v>65</v>
      </c>
      <c r="L87" s="78">
        <v>87</v>
      </c>
      <c r="M87" s="78"/>
      <c r="N87" s="73"/>
      <c r="O87" s="89" t="s">
        <v>329</v>
      </c>
      <c r="P87" s="92">
        <v>43839.316828703704</v>
      </c>
      <c r="Q87" s="89" t="s">
        <v>362</v>
      </c>
      <c r="R87" s="89"/>
      <c r="S87" s="89"/>
      <c r="T87" s="89" t="s">
        <v>458</v>
      </c>
      <c r="U87" s="89"/>
      <c r="V87" s="94" t="s">
        <v>558</v>
      </c>
      <c r="W87" s="92">
        <v>43839.316828703704</v>
      </c>
      <c r="X87" s="98">
        <v>43839</v>
      </c>
      <c r="Y87" s="101" t="s">
        <v>628</v>
      </c>
      <c r="Z87" s="94" t="s">
        <v>748</v>
      </c>
      <c r="AA87" s="89"/>
      <c r="AB87" s="89"/>
      <c r="AC87" s="101" t="s">
        <v>869</v>
      </c>
      <c r="AD87" s="89"/>
      <c r="AE87" s="89" t="b">
        <v>0</v>
      </c>
      <c r="AF87" s="89">
        <v>0</v>
      </c>
      <c r="AG87" s="101" t="s">
        <v>950</v>
      </c>
      <c r="AH87" s="89" t="b">
        <v>0</v>
      </c>
      <c r="AI87" s="89" t="s">
        <v>958</v>
      </c>
      <c r="AJ87" s="89"/>
      <c r="AK87" s="101" t="s">
        <v>950</v>
      </c>
      <c r="AL87" s="89" t="b">
        <v>0</v>
      </c>
      <c r="AM87" s="89">
        <v>3</v>
      </c>
      <c r="AN87" s="101" t="s">
        <v>868</v>
      </c>
      <c r="AO87" s="89" t="s">
        <v>965</v>
      </c>
      <c r="AP87" s="89" t="b">
        <v>0</v>
      </c>
      <c r="AQ87" s="101" t="s">
        <v>868</v>
      </c>
      <c r="AR87" s="89" t="s">
        <v>196</v>
      </c>
      <c r="AS87" s="89">
        <v>0</v>
      </c>
      <c r="AT87" s="89">
        <v>0</v>
      </c>
      <c r="AU87" s="89"/>
      <c r="AV87" s="89"/>
      <c r="AW87" s="89"/>
      <c r="AX87" s="89"/>
      <c r="AY87" s="89"/>
      <c r="AZ87" s="89"/>
      <c r="BA87" s="89"/>
      <c r="BB87" s="89"/>
      <c r="BC87">
        <v>1</v>
      </c>
      <c r="BD87" s="88" t="str">
        <f>REPLACE(INDEX(GroupVertices[Group],MATCH(Edges[[#This Row],[Vertex 1]],GroupVertices[Vertex],0)),1,1,"")</f>
        <v>9</v>
      </c>
      <c r="BE87" s="88" t="str">
        <f>REPLACE(INDEX(GroupVertices[Group],MATCH(Edges[[#This Row],[Vertex 2]],GroupVertices[Vertex],0)),1,1,"")</f>
        <v>9</v>
      </c>
    </row>
    <row r="88" spans="1:57" ht="15">
      <c r="A88" s="65" t="s">
        <v>270</v>
      </c>
      <c r="B88" s="65" t="s">
        <v>275</v>
      </c>
      <c r="C88" s="66" t="s">
        <v>2278</v>
      </c>
      <c r="D88" s="67">
        <v>3</v>
      </c>
      <c r="E88" s="68" t="s">
        <v>132</v>
      </c>
      <c r="F88" s="69">
        <v>32</v>
      </c>
      <c r="G88" s="66"/>
      <c r="H88" s="70"/>
      <c r="I88" s="71"/>
      <c r="J88" s="71"/>
      <c r="K88" s="34" t="s">
        <v>65</v>
      </c>
      <c r="L88" s="78">
        <v>88</v>
      </c>
      <c r="M88" s="78"/>
      <c r="N88" s="73"/>
      <c r="O88" s="89" t="s">
        <v>329</v>
      </c>
      <c r="P88" s="92">
        <v>43839.316828703704</v>
      </c>
      <c r="Q88" s="89" t="s">
        <v>362</v>
      </c>
      <c r="R88" s="89"/>
      <c r="S88" s="89"/>
      <c r="T88" s="89" t="s">
        <v>458</v>
      </c>
      <c r="U88" s="89"/>
      <c r="V88" s="94" t="s">
        <v>558</v>
      </c>
      <c r="W88" s="92">
        <v>43839.316828703704</v>
      </c>
      <c r="X88" s="98">
        <v>43839</v>
      </c>
      <c r="Y88" s="101" t="s">
        <v>628</v>
      </c>
      <c r="Z88" s="94" t="s">
        <v>748</v>
      </c>
      <c r="AA88" s="89"/>
      <c r="AB88" s="89"/>
      <c r="AC88" s="101" t="s">
        <v>869</v>
      </c>
      <c r="AD88" s="89"/>
      <c r="AE88" s="89" t="b">
        <v>0</v>
      </c>
      <c r="AF88" s="89">
        <v>0</v>
      </c>
      <c r="AG88" s="101" t="s">
        <v>950</v>
      </c>
      <c r="AH88" s="89" t="b">
        <v>0</v>
      </c>
      <c r="AI88" s="89" t="s">
        <v>958</v>
      </c>
      <c r="AJ88" s="89"/>
      <c r="AK88" s="101" t="s">
        <v>950</v>
      </c>
      <c r="AL88" s="89" t="b">
        <v>0</v>
      </c>
      <c r="AM88" s="89">
        <v>3</v>
      </c>
      <c r="AN88" s="101" t="s">
        <v>868</v>
      </c>
      <c r="AO88" s="89" t="s">
        <v>965</v>
      </c>
      <c r="AP88" s="89" t="b">
        <v>0</v>
      </c>
      <c r="AQ88" s="101" t="s">
        <v>868</v>
      </c>
      <c r="AR88" s="89" t="s">
        <v>196</v>
      </c>
      <c r="AS88" s="89">
        <v>0</v>
      </c>
      <c r="AT88" s="89">
        <v>0</v>
      </c>
      <c r="AU88" s="89"/>
      <c r="AV88" s="89"/>
      <c r="AW88" s="89"/>
      <c r="AX88" s="89"/>
      <c r="AY88" s="89"/>
      <c r="AZ88" s="89"/>
      <c r="BA88" s="89"/>
      <c r="BB88" s="89"/>
      <c r="BC88">
        <v>1</v>
      </c>
      <c r="BD88" s="88" t="str">
        <f>REPLACE(INDEX(GroupVertices[Group],MATCH(Edges[[#This Row],[Vertex 1]],GroupVertices[Vertex],0)),1,1,"")</f>
        <v>9</v>
      </c>
      <c r="BE88" s="88" t="str">
        <f>REPLACE(INDEX(GroupVertices[Group],MATCH(Edges[[#This Row],[Vertex 2]],GroupVertices[Vertex],0)),1,1,"")</f>
        <v>9</v>
      </c>
    </row>
    <row r="89" spans="1:57" ht="15">
      <c r="A89" s="65" t="s">
        <v>271</v>
      </c>
      <c r="B89" s="65" t="s">
        <v>271</v>
      </c>
      <c r="C89" s="66" t="s">
        <v>2279</v>
      </c>
      <c r="D89" s="67">
        <v>5.333333333333334</v>
      </c>
      <c r="E89" s="68" t="s">
        <v>132</v>
      </c>
      <c r="F89" s="69">
        <v>24.666666666666668</v>
      </c>
      <c r="G89" s="66"/>
      <c r="H89" s="70"/>
      <c r="I89" s="71"/>
      <c r="J89" s="71"/>
      <c r="K89" s="34" t="s">
        <v>65</v>
      </c>
      <c r="L89" s="78">
        <v>89</v>
      </c>
      <c r="M89" s="78"/>
      <c r="N89" s="73"/>
      <c r="O89" s="89" t="s">
        <v>196</v>
      </c>
      <c r="P89" s="92">
        <v>43832.615208333336</v>
      </c>
      <c r="Q89" s="89" t="s">
        <v>363</v>
      </c>
      <c r="R89" s="89"/>
      <c r="S89" s="89"/>
      <c r="T89" s="89" t="s">
        <v>459</v>
      </c>
      <c r="U89" s="89"/>
      <c r="V89" s="94" t="s">
        <v>559</v>
      </c>
      <c r="W89" s="92">
        <v>43832.615208333336</v>
      </c>
      <c r="X89" s="98">
        <v>43832</v>
      </c>
      <c r="Y89" s="101" t="s">
        <v>629</v>
      </c>
      <c r="Z89" s="94" t="s">
        <v>749</v>
      </c>
      <c r="AA89" s="89"/>
      <c r="AB89" s="89"/>
      <c r="AC89" s="101" t="s">
        <v>870</v>
      </c>
      <c r="AD89" s="89"/>
      <c r="AE89" s="89" t="b">
        <v>0</v>
      </c>
      <c r="AF89" s="89">
        <v>3</v>
      </c>
      <c r="AG89" s="101" t="s">
        <v>950</v>
      </c>
      <c r="AH89" s="89" t="b">
        <v>0</v>
      </c>
      <c r="AI89" s="89" t="s">
        <v>958</v>
      </c>
      <c r="AJ89" s="89"/>
      <c r="AK89" s="101" t="s">
        <v>950</v>
      </c>
      <c r="AL89" s="89" t="b">
        <v>0</v>
      </c>
      <c r="AM89" s="89">
        <v>0</v>
      </c>
      <c r="AN89" s="101" t="s">
        <v>950</v>
      </c>
      <c r="AO89" s="89" t="s">
        <v>965</v>
      </c>
      <c r="AP89" s="89" t="b">
        <v>0</v>
      </c>
      <c r="AQ89" s="101" t="s">
        <v>870</v>
      </c>
      <c r="AR89" s="89" t="s">
        <v>196</v>
      </c>
      <c r="AS89" s="89">
        <v>0</v>
      </c>
      <c r="AT89" s="89">
        <v>0</v>
      </c>
      <c r="AU89" s="89"/>
      <c r="AV89" s="89"/>
      <c r="AW89" s="89"/>
      <c r="AX89" s="89"/>
      <c r="AY89" s="89"/>
      <c r="AZ89" s="89"/>
      <c r="BA89" s="89"/>
      <c r="BB89" s="89"/>
      <c r="BC89">
        <v>2</v>
      </c>
      <c r="BD89" s="88" t="str">
        <f>REPLACE(INDEX(GroupVertices[Group],MATCH(Edges[[#This Row],[Vertex 1]],GroupVertices[Vertex],0)),1,1,"")</f>
        <v>15</v>
      </c>
      <c r="BE89" s="88" t="str">
        <f>REPLACE(INDEX(GroupVertices[Group],MATCH(Edges[[#This Row],[Vertex 2]],GroupVertices[Vertex],0)),1,1,"")</f>
        <v>15</v>
      </c>
    </row>
    <row r="90" spans="1:57" ht="15">
      <c r="A90" s="65" t="s">
        <v>271</v>
      </c>
      <c r="B90" s="65" t="s">
        <v>271</v>
      </c>
      <c r="C90" s="66" t="s">
        <v>2279</v>
      </c>
      <c r="D90" s="67">
        <v>5.333333333333334</v>
      </c>
      <c r="E90" s="68" t="s">
        <v>132</v>
      </c>
      <c r="F90" s="69">
        <v>24.666666666666668</v>
      </c>
      <c r="G90" s="66"/>
      <c r="H90" s="70"/>
      <c r="I90" s="71"/>
      <c r="J90" s="71"/>
      <c r="K90" s="34" t="s">
        <v>65</v>
      </c>
      <c r="L90" s="78">
        <v>90</v>
      </c>
      <c r="M90" s="78"/>
      <c r="N90" s="73"/>
      <c r="O90" s="89" t="s">
        <v>196</v>
      </c>
      <c r="P90" s="92">
        <v>43838.74207175926</v>
      </c>
      <c r="Q90" s="89" t="s">
        <v>364</v>
      </c>
      <c r="R90" s="89"/>
      <c r="S90" s="89"/>
      <c r="T90" s="89" t="s">
        <v>460</v>
      </c>
      <c r="U90" s="94" t="s">
        <v>505</v>
      </c>
      <c r="V90" s="94" t="s">
        <v>505</v>
      </c>
      <c r="W90" s="92">
        <v>43838.74207175926</v>
      </c>
      <c r="X90" s="98">
        <v>43838</v>
      </c>
      <c r="Y90" s="101" t="s">
        <v>630</v>
      </c>
      <c r="Z90" s="94" t="s">
        <v>750</v>
      </c>
      <c r="AA90" s="89"/>
      <c r="AB90" s="89"/>
      <c r="AC90" s="101" t="s">
        <v>871</v>
      </c>
      <c r="AD90" s="89"/>
      <c r="AE90" s="89" t="b">
        <v>0</v>
      </c>
      <c r="AF90" s="89">
        <v>7</v>
      </c>
      <c r="AG90" s="101" t="s">
        <v>950</v>
      </c>
      <c r="AH90" s="89" t="b">
        <v>0</v>
      </c>
      <c r="AI90" s="89" t="s">
        <v>958</v>
      </c>
      <c r="AJ90" s="89"/>
      <c r="AK90" s="101" t="s">
        <v>950</v>
      </c>
      <c r="AL90" s="89" t="b">
        <v>0</v>
      </c>
      <c r="AM90" s="89">
        <v>1</v>
      </c>
      <c r="AN90" s="101" t="s">
        <v>950</v>
      </c>
      <c r="AO90" s="89" t="s">
        <v>967</v>
      </c>
      <c r="AP90" s="89" t="b">
        <v>0</v>
      </c>
      <c r="AQ90" s="101" t="s">
        <v>871</v>
      </c>
      <c r="AR90" s="89" t="s">
        <v>196</v>
      </c>
      <c r="AS90" s="89">
        <v>0</v>
      </c>
      <c r="AT90" s="89">
        <v>0</v>
      </c>
      <c r="AU90" s="89"/>
      <c r="AV90" s="89"/>
      <c r="AW90" s="89"/>
      <c r="AX90" s="89"/>
      <c r="AY90" s="89"/>
      <c r="AZ90" s="89"/>
      <c r="BA90" s="89"/>
      <c r="BB90" s="89"/>
      <c r="BC90">
        <v>2</v>
      </c>
      <c r="BD90" s="88" t="str">
        <f>REPLACE(INDEX(GroupVertices[Group],MATCH(Edges[[#This Row],[Vertex 1]],GroupVertices[Vertex],0)),1,1,"")</f>
        <v>15</v>
      </c>
      <c r="BE90" s="88" t="str">
        <f>REPLACE(INDEX(GroupVertices[Group],MATCH(Edges[[#This Row],[Vertex 2]],GroupVertices[Vertex],0)),1,1,"")</f>
        <v>15</v>
      </c>
    </row>
    <row r="91" spans="1:57" ht="15">
      <c r="A91" s="65" t="s">
        <v>272</v>
      </c>
      <c r="B91" s="65" t="s">
        <v>271</v>
      </c>
      <c r="C91" s="66" t="s">
        <v>2278</v>
      </c>
      <c r="D91" s="67">
        <v>3</v>
      </c>
      <c r="E91" s="68" t="s">
        <v>132</v>
      </c>
      <c r="F91" s="69">
        <v>32</v>
      </c>
      <c r="G91" s="66"/>
      <c r="H91" s="70"/>
      <c r="I91" s="71"/>
      <c r="J91" s="71"/>
      <c r="K91" s="34" t="s">
        <v>65</v>
      </c>
      <c r="L91" s="78">
        <v>91</v>
      </c>
      <c r="M91" s="78"/>
      <c r="N91" s="73"/>
      <c r="O91" s="89" t="s">
        <v>327</v>
      </c>
      <c r="P91" s="92">
        <v>43839.34636574074</v>
      </c>
      <c r="Q91" s="89" t="s">
        <v>364</v>
      </c>
      <c r="R91" s="89"/>
      <c r="S91" s="89"/>
      <c r="T91" s="89" t="s">
        <v>316</v>
      </c>
      <c r="U91" s="89"/>
      <c r="V91" s="94" t="s">
        <v>560</v>
      </c>
      <c r="W91" s="92">
        <v>43839.34636574074</v>
      </c>
      <c r="X91" s="98">
        <v>43839</v>
      </c>
      <c r="Y91" s="101" t="s">
        <v>631</v>
      </c>
      <c r="Z91" s="94" t="s">
        <v>751</v>
      </c>
      <c r="AA91" s="89"/>
      <c r="AB91" s="89"/>
      <c r="AC91" s="101" t="s">
        <v>872</v>
      </c>
      <c r="AD91" s="89"/>
      <c r="AE91" s="89" t="b">
        <v>0</v>
      </c>
      <c r="AF91" s="89">
        <v>0</v>
      </c>
      <c r="AG91" s="101" t="s">
        <v>950</v>
      </c>
      <c r="AH91" s="89" t="b">
        <v>0</v>
      </c>
      <c r="AI91" s="89" t="s">
        <v>958</v>
      </c>
      <c r="AJ91" s="89"/>
      <c r="AK91" s="101" t="s">
        <v>950</v>
      </c>
      <c r="AL91" s="89" t="b">
        <v>0</v>
      </c>
      <c r="AM91" s="89">
        <v>1</v>
      </c>
      <c r="AN91" s="101" t="s">
        <v>871</v>
      </c>
      <c r="AO91" s="89" t="s">
        <v>965</v>
      </c>
      <c r="AP91" s="89" t="b">
        <v>0</v>
      </c>
      <c r="AQ91" s="101" t="s">
        <v>871</v>
      </c>
      <c r="AR91" s="89" t="s">
        <v>196</v>
      </c>
      <c r="AS91" s="89">
        <v>0</v>
      </c>
      <c r="AT91" s="89">
        <v>0</v>
      </c>
      <c r="AU91" s="89"/>
      <c r="AV91" s="89"/>
      <c r="AW91" s="89"/>
      <c r="AX91" s="89"/>
      <c r="AY91" s="89"/>
      <c r="AZ91" s="89"/>
      <c r="BA91" s="89"/>
      <c r="BB91" s="89"/>
      <c r="BC91">
        <v>1</v>
      </c>
      <c r="BD91" s="88" t="str">
        <f>REPLACE(INDEX(GroupVertices[Group],MATCH(Edges[[#This Row],[Vertex 1]],GroupVertices[Vertex],0)),1,1,"")</f>
        <v>15</v>
      </c>
      <c r="BE91" s="88" t="str">
        <f>REPLACE(INDEX(GroupVertices[Group],MATCH(Edges[[#This Row],[Vertex 2]],GroupVertices[Vertex],0)),1,1,"")</f>
        <v>15</v>
      </c>
    </row>
    <row r="92" spans="1:57" ht="15">
      <c r="A92" s="65" t="s">
        <v>273</v>
      </c>
      <c r="B92" s="65" t="s">
        <v>313</v>
      </c>
      <c r="C92" s="66" t="s">
        <v>2278</v>
      </c>
      <c r="D92" s="67">
        <v>3</v>
      </c>
      <c r="E92" s="68" t="s">
        <v>132</v>
      </c>
      <c r="F92" s="69">
        <v>32</v>
      </c>
      <c r="G92" s="66"/>
      <c r="H92" s="70"/>
      <c r="I92" s="71"/>
      <c r="J92" s="71"/>
      <c r="K92" s="34" t="s">
        <v>65</v>
      </c>
      <c r="L92" s="78">
        <v>92</v>
      </c>
      <c r="M92" s="78"/>
      <c r="N92" s="73"/>
      <c r="O92" s="89" t="s">
        <v>329</v>
      </c>
      <c r="P92" s="92">
        <v>43839.40962962963</v>
      </c>
      <c r="Q92" s="89" t="s">
        <v>358</v>
      </c>
      <c r="R92" s="89"/>
      <c r="S92" s="89"/>
      <c r="T92" s="89"/>
      <c r="U92" s="89"/>
      <c r="V92" s="94" t="s">
        <v>561</v>
      </c>
      <c r="W92" s="92">
        <v>43839.40962962963</v>
      </c>
      <c r="X92" s="98">
        <v>43839</v>
      </c>
      <c r="Y92" s="101" t="s">
        <v>632</v>
      </c>
      <c r="Z92" s="94" t="s">
        <v>752</v>
      </c>
      <c r="AA92" s="89"/>
      <c r="AB92" s="89"/>
      <c r="AC92" s="101" t="s">
        <v>873</v>
      </c>
      <c r="AD92" s="89"/>
      <c r="AE92" s="89" t="b">
        <v>0</v>
      </c>
      <c r="AF92" s="89">
        <v>0</v>
      </c>
      <c r="AG92" s="101" t="s">
        <v>950</v>
      </c>
      <c r="AH92" s="89" t="b">
        <v>0</v>
      </c>
      <c r="AI92" s="89" t="s">
        <v>958</v>
      </c>
      <c r="AJ92" s="89"/>
      <c r="AK92" s="101" t="s">
        <v>950</v>
      </c>
      <c r="AL92" s="89" t="b">
        <v>0</v>
      </c>
      <c r="AM92" s="89">
        <v>1</v>
      </c>
      <c r="AN92" s="101" t="s">
        <v>863</v>
      </c>
      <c r="AO92" s="89" t="s">
        <v>965</v>
      </c>
      <c r="AP92" s="89" t="b">
        <v>0</v>
      </c>
      <c r="AQ92" s="101" t="s">
        <v>863</v>
      </c>
      <c r="AR92" s="89" t="s">
        <v>196</v>
      </c>
      <c r="AS92" s="89">
        <v>0</v>
      </c>
      <c r="AT92" s="89">
        <v>0</v>
      </c>
      <c r="AU92" s="89"/>
      <c r="AV92" s="89"/>
      <c r="AW92" s="89"/>
      <c r="AX92" s="89"/>
      <c r="AY92" s="89"/>
      <c r="AZ92" s="89"/>
      <c r="BA92" s="89"/>
      <c r="BB92" s="89"/>
      <c r="BC92">
        <v>1</v>
      </c>
      <c r="BD92" s="88" t="str">
        <f>REPLACE(INDEX(GroupVertices[Group],MATCH(Edges[[#This Row],[Vertex 1]],GroupVertices[Vertex],0)),1,1,"")</f>
        <v>6</v>
      </c>
      <c r="BE92" s="88" t="str">
        <f>REPLACE(INDEX(GroupVertices[Group],MATCH(Edges[[#This Row],[Vertex 2]],GroupVertices[Vertex],0)),1,1,"")</f>
        <v>6</v>
      </c>
    </row>
    <row r="93" spans="1:57" ht="15">
      <c r="A93" s="65" t="s">
        <v>273</v>
      </c>
      <c r="B93" s="65" t="s">
        <v>308</v>
      </c>
      <c r="C93" s="66" t="s">
        <v>2278</v>
      </c>
      <c r="D93" s="67">
        <v>3</v>
      </c>
      <c r="E93" s="68" t="s">
        <v>132</v>
      </c>
      <c r="F93" s="69">
        <v>32</v>
      </c>
      <c r="G93" s="66"/>
      <c r="H93" s="70"/>
      <c r="I93" s="71"/>
      <c r="J93" s="71"/>
      <c r="K93" s="34" t="s">
        <v>65</v>
      </c>
      <c r="L93" s="78">
        <v>93</v>
      </c>
      <c r="M93" s="78"/>
      <c r="N93" s="73"/>
      <c r="O93" s="89" t="s">
        <v>329</v>
      </c>
      <c r="P93" s="92">
        <v>43839.41131944444</v>
      </c>
      <c r="Q93" s="89" t="s">
        <v>349</v>
      </c>
      <c r="R93" s="89"/>
      <c r="S93" s="89"/>
      <c r="T93" s="89" t="s">
        <v>451</v>
      </c>
      <c r="U93" s="94" t="s">
        <v>499</v>
      </c>
      <c r="V93" s="94" t="s">
        <v>499</v>
      </c>
      <c r="W93" s="92">
        <v>43839.41131944444</v>
      </c>
      <c r="X93" s="98">
        <v>43839</v>
      </c>
      <c r="Y93" s="101" t="s">
        <v>633</v>
      </c>
      <c r="Z93" s="94" t="s">
        <v>753</v>
      </c>
      <c r="AA93" s="89"/>
      <c r="AB93" s="89"/>
      <c r="AC93" s="101" t="s">
        <v>874</v>
      </c>
      <c r="AD93" s="89"/>
      <c r="AE93" s="89" t="b">
        <v>0</v>
      </c>
      <c r="AF93" s="89">
        <v>0</v>
      </c>
      <c r="AG93" s="101" t="s">
        <v>950</v>
      </c>
      <c r="AH93" s="89" t="b">
        <v>0</v>
      </c>
      <c r="AI93" s="89" t="s">
        <v>958</v>
      </c>
      <c r="AJ93" s="89"/>
      <c r="AK93" s="101" t="s">
        <v>950</v>
      </c>
      <c r="AL93" s="89" t="b">
        <v>0</v>
      </c>
      <c r="AM93" s="89">
        <v>3</v>
      </c>
      <c r="AN93" s="101" t="s">
        <v>862</v>
      </c>
      <c r="AO93" s="89" t="s">
        <v>965</v>
      </c>
      <c r="AP93" s="89" t="b">
        <v>0</v>
      </c>
      <c r="AQ93" s="101" t="s">
        <v>862</v>
      </c>
      <c r="AR93" s="89" t="s">
        <v>196</v>
      </c>
      <c r="AS93" s="89">
        <v>0</v>
      </c>
      <c r="AT93" s="89">
        <v>0</v>
      </c>
      <c r="AU93" s="89"/>
      <c r="AV93" s="89"/>
      <c r="AW93" s="89"/>
      <c r="AX93" s="89"/>
      <c r="AY93" s="89"/>
      <c r="AZ93" s="89"/>
      <c r="BA93" s="89"/>
      <c r="BB93" s="89"/>
      <c r="BC93">
        <v>1</v>
      </c>
      <c r="BD93" s="88" t="str">
        <f>REPLACE(INDEX(GroupVertices[Group],MATCH(Edges[[#This Row],[Vertex 1]],GroupVertices[Vertex],0)),1,1,"")</f>
        <v>6</v>
      </c>
      <c r="BE93" s="88" t="str">
        <f>REPLACE(INDEX(GroupVertices[Group],MATCH(Edges[[#This Row],[Vertex 2]],GroupVertices[Vertex],0)),1,1,"")</f>
        <v>6</v>
      </c>
    </row>
    <row r="94" spans="1:57" ht="15">
      <c r="A94" s="65" t="s">
        <v>274</v>
      </c>
      <c r="B94" s="65" t="s">
        <v>314</v>
      </c>
      <c r="C94" s="66" t="s">
        <v>2278</v>
      </c>
      <c r="D94" s="67">
        <v>3</v>
      </c>
      <c r="E94" s="68" t="s">
        <v>132</v>
      </c>
      <c r="F94" s="69">
        <v>32</v>
      </c>
      <c r="G94" s="66"/>
      <c r="H94" s="70"/>
      <c r="I94" s="71"/>
      <c r="J94" s="71"/>
      <c r="K94" s="34" t="s">
        <v>65</v>
      </c>
      <c r="L94" s="78">
        <v>94</v>
      </c>
      <c r="M94" s="78"/>
      <c r="N94" s="73"/>
      <c r="O94" s="89" t="s">
        <v>328</v>
      </c>
      <c r="P94" s="92">
        <v>43839.46375</v>
      </c>
      <c r="Q94" s="89" t="s">
        <v>365</v>
      </c>
      <c r="R94" s="94" t="s">
        <v>417</v>
      </c>
      <c r="S94" s="89" t="s">
        <v>428</v>
      </c>
      <c r="T94" s="89" t="s">
        <v>461</v>
      </c>
      <c r="U94" s="89"/>
      <c r="V94" s="94" t="s">
        <v>562</v>
      </c>
      <c r="W94" s="92">
        <v>43839.46375</v>
      </c>
      <c r="X94" s="98">
        <v>43839</v>
      </c>
      <c r="Y94" s="101" t="s">
        <v>634</v>
      </c>
      <c r="Z94" s="94" t="s">
        <v>754</v>
      </c>
      <c r="AA94" s="89"/>
      <c r="AB94" s="89"/>
      <c r="AC94" s="101" t="s">
        <v>875</v>
      </c>
      <c r="AD94" s="89"/>
      <c r="AE94" s="89" t="b">
        <v>0</v>
      </c>
      <c r="AF94" s="89">
        <v>1</v>
      </c>
      <c r="AG94" s="101" t="s">
        <v>950</v>
      </c>
      <c r="AH94" s="89" t="b">
        <v>0</v>
      </c>
      <c r="AI94" s="89" t="s">
        <v>958</v>
      </c>
      <c r="AJ94" s="89"/>
      <c r="AK94" s="101" t="s">
        <v>950</v>
      </c>
      <c r="AL94" s="89" t="b">
        <v>0</v>
      </c>
      <c r="AM94" s="89">
        <v>0</v>
      </c>
      <c r="AN94" s="101" t="s">
        <v>950</v>
      </c>
      <c r="AO94" s="89" t="s">
        <v>969</v>
      </c>
      <c r="AP94" s="89" t="b">
        <v>0</v>
      </c>
      <c r="AQ94" s="101" t="s">
        <v>875</v>
      </c>
      <c r="AR94" s="89" t="s">
        <v>196</v>
      </c>
      <c r="AS94" s="89">
        <v>0</v>
      </c>
      <c r="AT94" s="89">
        <v>0</v>
      </c>
      <c r="AU94" s="89"/>
      <c r="AV94" s="89"/>
      <c r="AW94" s="89"/>
      <c r="AX94" s="89"/>
      <c r="AY94" s="89"/>
      <c r="AZ94" s="89"/>
      <c r="BA94" s="89"/>
      <c r="BB94" s="89"/>
      <c r="BC94">
        <v>1</v>
      </c>
      <c r="BD94" s="88" t="str">
        <f>REPLACE(INDEX(GroupVertices[Group],MATCH(Edges[[#This Row],[Vertex 1]],GroupVertices[Vertex],0)),1,1,"")</f>
        <v>14</v>
      </c>
      <c r="BE94" s="88" t="str">
        <f>REPLACE(INDEX(GroupVertices[Group],MATCH(Edges[[#This Row],[Vertex 2]],GroupVertices[Vertex],0)),1,1,"")</f>
        <v>14</v>
      </c>
    </row>
    <row r="95" spans="1:57" ht="15">
      <c r="A95" s="65" t="s">
        <v>275</v>
      </c>
      <c r="B95" s="65" t="s">
        <v>276</v>
      </c>
      <c r="C95" s="66" t="s">
        <v>2278</v>
      </c>
      <c r="D95" s="67">
        <v>3</v>
      </c>
      <c r="E95" s="68" t="s">
        <v>132</v>
      </c>
      <c r="F95" s="69">
        <v>32</v>
      </c>
      <c r="G95" s="66"/>
      <c r="H95" s="70"/>
      <c r="I95" s="71"/>
      <c r="J95" s="71"/>
      <c r="K95" s="34" t="s">
        <v>66</v>
      </c>
      <c r="L95" s="78">
        <v>95</v>
      </c>
      <c r="M95" s="78"/>
      <c r="N95" s="73"/>
      <c r="O95" s="89" t="s">
        <v>329</v>
      </c>
      <c r="P95" s="92">
        <v>43839.22173611111</v>
      </c>
      <c r="Q95" s="89" t="s">
        <v>362</v>
      </c>
      <c r="R95" s="89"/>
      <c r="S95" s="89"/>
      <c r="T95" s="89" t="s">
        <v>458</v>
      </c>
      <c r="U95" s="89"/>
      <c r="V95" s="94" t="s">
        <v>563</v>
      </c>
      <c r="W95" s="92">
        <v>43839.22173611111</v>
      </c>
      <c r="X95" s="98">
        <v>43839</v>
      </c>
      <c r="Y95" s="101" t="s">
        <v>635</v>
      </c>
      <c r="Z95" s="94" t="s">
        <v>755</v>
      </c>
      <c r="AA95" s="89"/>
      <c r="AB95" s="89"/>
      <c r="AC95" s="101" t="s">
        <v>876</v>
      </c>
      <c r="AD95" s="89"/>
      <c r="AE95" s="89" t="b">
        <v>0</v>
      </c>
      <c r="AF95" s="89">
        <v>0</v>
      </c>
      <c r="AG95" s="101" t="s">
        <v>950</v>
      </c>
      <c r="AH95" s="89" t="b">
        <v>0</v>
      </c>
      <c r="AI95" s="89" t="s">
        <v>958</v>
      </c>
      <c r="AJ95" s="89"/>
      <c r="AK95" s="101" t="s">
        <v>950</v>
      </c>
      <c r="AL95" s="89" t="b">
        <v>0</v>
      </c>
      <c r="AM95" s="89">
        <v>3</v>
      </c>
      <c r="AN95" s="101" t="s">
        <v>868</v>
      </c>
      <c r="AO95" s="89" t="s">
        <v>969</v>
      </c>
      <c r="AP95" s="89" t="b">
        <v>0</v>
      </c>
      <c r="AQ95" s="101" t="s">
        <v>868</v>
      </c>
      <c r="AR95" s="89" t="s">
        <v>196</v>
      </c>
      <c r="AS95" s="89">
        <v>0</v>
      </c>
      <c r="AT95" s="89">
        <v>0</v>
      </c>
      <c r="AU95" s="89"/>
      <c r="AV95" s="89"/>
      <c r="AW95" s="89"/>
      <c r="AX95" s="89"/>
      <c r="AY95" s="89"/>
      <c r="AZ95" s="89"/>
      <c r="BA95" s="89"/>
      <c r="BB95" s="89"/>
      <c r="BC95">
        <v>1</v>
      </c>
      <c r="BD95" s="88" t="str">
        <f>REPLACE(INDEX(GroupVertices[Group],MATCH(Edges[[#This Row],[Vertex 1]],GroupVertices[Vertex],0)),1,1,"")</f>
        <v>9</v>
      </c>
      <c r="BE95" s="88" t="str">
        <f>REPLACE(INDEX(GroupVertices[Group],MATCH(Edges[[#This Row],[Vertex 2]],GroupVertices[Vertex],0)),1,1,"")</f>
        <v>9</v>
      </c>
    </row>
    <row r="96" spans="1:57" ht="15">
      <c r="A96" s="65" t="s">
        <v>276</v>
      </c>
      <c r="B96" s="65" t="s">
        <v>275</v>
      </c>
      <c r="C96" s="66" t="s">
        <v>2278</v>
      </c>
      <c r="D96" s="67">
        <v>3</v>
      </c>
      <c r="E96" s="68" t="s">
        <v>132</v>
      </c>
      <c r="F96" s="69">
        <v>32</v>
      </c>
      <c r="G96" s="66"/>
      <c r="H96" s="70"/>
      <c r="I96" s="71"/>
      <c r="J96" s="71"/>
      <c r="K96" s="34" t="s">
        <v>66</v>
      </c>
      <c r="L96" s="78">
        <v>96</v>
      </c>
      <c r="M96" s="78"/>
      <c r="N96" s="73"/>
      <c r="O96" s="89" t="s">
        <v>329</v>
      </c>
      <c r="P96" s="92">
        <v>43839.15671296296</v>
      </c>
      <c r="Q96" s="89" t="s">
        <v>362</v>
      </c>
      <c r="R96" s="89"/>
      <c r="S96" s="89"/>
      <c r="T96" s="89" t="s">
        <v>458</v>
      </c>
      <c r="U96" s="89"/>
      <c r="V96" s="94" t="s">
        <v>564</v>
      </c>
      <c r="W96" s="92">
        <v>43839.15671296296</v>
      </c>
      <c r="X96" s="98">
        <v>43839</v>
      </c>
      <c r="Y96" s="101" t="s">
        <v>636</v>
      </c>
      <c r="Z96" s="94" t="s">
        <v>756</v>
      </c>
      <c r="AA96" s="89"/>
      <c r="AB96" s="89"/>
      <c r="AC96" s="101" t="s">
        <v>877</v>
      </c>
      <c r="AD96" s="89"/>
      <c r="AE96" s="89" t="b">
        <v>0</v>
      </c>
      <c r="AF96" s="89">
        <v>0</v>
      </c>
      <c r="AG96" s="101" t="s">
        <v>950</v>
      </c>
      <c r="AH96" s="89" t="b">
        <v>0</v>
      </c>
      <c r="AI96" s="89" t="s">
        <v>958</v>
      </c>
      <c r="AJ96" s="89"/>
      <c r="AK96" s="101" t="s">
        <v>950</v>
      </c>
      <c r="AL96" s="89" t="b">
        <v>0</v>
      </c>
      <c r="AM96" s="89">
        <v>3</v>
      </c>
      <c r="AN96" s="101" t="s">
        <v>868</v>
      </c>
      <c r="AO96" s="89" t="s">
        <v>965</v>
      </c>
      <c r="AP96" s="89" t="b">
        <v>0</v>
      </c>
      <c r="AQ96" s="101" t="s">
        <v>868</v>
      </c>
      <c r="AR96" s="89" t="s">
        <v>196</v>
      </c>
      <c r="AS96" s="89">
        <v>0</v>
      </c>
      <c r="AT96" s="89">
        <v>0</v>
      </c>
      <c r="AU96" s="89"/>
      <c r="AV96" s="89"/>
      <c r="AW96" s="89"/>
      <c r="AX96" s="89"/>
      <c r="AY96" s="89"/>
      <c r="AZ96" s="89"/>
      <c r="BA96" s="89"/>
      <c r="BB96" s="89"/>
      <c r="BC96">
        <v>1</v>
      </c>
      <c r="BD96" s="88" t="str">
        <f>REPLACE(INDEX(GroupVertices[Group],MATCH(Edges[[#This Row],[Vertex 1]],GroupVertices[Vertex],0)),1,1,"")</f>
        <v>9</v>
      </c>
      <c r="BE96" s="88" t="str">
        <f>REPLACE(INDEX(GroupVertices[Group],MATCH(Edges[[#This Row],[Vertex 2]],GroupVertices[Vertex],0)),1,1,"")</f>
        <v>9</v>
      </c>
    </row>
    <row r="97" spans="1:57" ht="15">
      <c r="A97" s="65" t="s">
        <v>276</v>
      </c>
      <c r="B97" s="65" t="s">
        <v>315</v>
      </c>
      <c r="C97" s="66" t="s">
        <v>2278</v>
      </c>
      <c r="D97" s="67">
        <v>3</v>
      </c>
      <c r="E97" s="68" t="s">
        <v>132</v>
      </c>
      <c r="F97" s="69">
        <v>32</v>
      </c>
      <c r="G97" s="66"/>
      <c r="H97" s="70"/>
      <c r="I97" s="71"/>
      <c r="J97" s="71"/>
      <c r="K97" s="34" t="s">
        <v>65</v>
      </c>
      <c r="L97" s="78">
        <v>97</v>
      </c>
      <c r="M97" s="78"/>
      <c r="N97" s="73"/>
      <c r="O97" s="89" t="s">
        <v>330</v>
      </c>
      <c r="P97" s="92">
        <v>43839.75556712963</v>
      </c>
      <c r="Q97" s="89" t="s">
        <v>366</v>
      </c>
      <c r="R97" s="94" t="s">
        <v>418</v>
      </c>
      <c r="S97" s="89" t="s">
        <v>428</v>
      </c>
      <c r="T97" s="89" t="s">
        <v>462</v>
      </c>
      <c r="U97" s="94" t="s">
        <v>506</v>
      </c>
      <c r="V97" s="94" t="s">
        <v>506</v>
      </c>
      <c r="W97" s="92">
        <v>43839.75556712963</v>
      </c>
      <c r="X97" s="98">
        <v>43839</v>
      </c>
      <c r="Y97" s="101" t="s">
        <v>637</v>
      </c>
      <c r="Z97" s="94" t="s">
        <v>757</v>
      </c>
      <c r="AA97" s="89"/>
      <c r="AB97" s="89"/>
      <c r="AC97" s="101" t="s">
        <v>878</v>
      </c>
      <c r="AD97" s="89"/>
      <c r="AE97" s="89" t="b">
        <v>0</v>
      </c>
      <c r="AF97" s="89">
        <v>0</v>
      </c>
      <c r="AG97" s="101" t="s">
        <v>953</v>
      </c>
      <c r="AH97" s="89" t="b">
        <v>0</v>
      </c>
      <c r="AI97" s="89" t="s">
        <v>958</v>
      </c>
      <c r="AJ97" s="89"/>
      <c r="AK97" s="101" t="s">
        <v>950</v>
      </c>
      <c r="AL97" s="89" t="b">
        <v>0</v>
      </c>
      <c r="AM97" s="89">
        <v>0</v>
      </c>
      <c r="AN97" s="101" t="s">
        <v>950</v>
      </c>
      <c r="AO97" s="89" t="s">
        <v>965</v>
      </c>
      <c r="AP97" s="89" t="b">
        <v>0</v>
      </c>
      <c r="AQ97" s="101" t="s">
        <v>878</v>
      </c>
      <c r="AR97" s="89" t="s">
        <v>196</v>
      </c>
      <c r="AS97" s="89">
        <v>0</v>
      </c>
      <c r="AT97" s="89">
        <v>0</v>
      </c>
      <c r="AU97" s="89"/>
      <c r="AV97" s="89"/>
      <c r="AW97" s="89"/>
      <c r="AX97" s="89"/>
      <c r="AY97" s="89"/>
      <c r="AZ97" s="89"/>
      <c r="BA97" s="89"/>
      <c r="BB97" s="89"/>
      <c r="BC97">
        <v>1</v>
      </c>
      <c r="BD97" s="88" t="str">
        <f>REPLACE(INDEX(GroupVertices[Group],MATCH(Edges[[#This Row],[Vertex 1]],GroupVertices[Vertex],0)),1,1,"")</f>
        <v>9</v>
      </c>
      <c r="BE97" s="88" t="str">
        <f>REPLACE(INDEX(GroupVertices[Group],MATCH(Edges[[#This Row],[Vertex 2]],GroupVertices[Vertex],0)),1,1,"")</f>
        <v>9</v>
      </c>
    </row>
    <row r="98" spans="1:57" ht="15">
      <c r="A98" s="65" t="s">
        <v>277</v>
      </c>
      <c r="B98" s="65" t="s">
        <v>316</v>
      </c>
      <c r="C98" s="66" t="s">
        <v>2278</v>
      </c>
      <c r="D98" s="67">
        <v>3</v>
      </c>
      <c r="E98" s="68" t="s">
        <v>132</v>
      </c>
      <c r="F98" s="69">
        <v>32</v>
      </c>
      <c r="G98" s="66"/>
      <c r="H98" s="70"/>
      <c r="I98" s="71"/>
      <c r="J98" s="71"/>
      <c r="K98" s="34" t="s">
        <v>65</v>
      </c>
      <c r="L98" s="78">
        <v>98</v>
      </c>
      <c r="M98" s="78"/>
      <c r="N98" s="73"/>
      <c r="O98" s="89" t="s">
        <v>328</v>
      </c>
      <c r="P98" s="92">
        <v>43839.79011574074</v>
      </c>
      <c r="Q98" s="89" t="s">
        <v>367</v>
      </c>
      <c r="R98" s="89"/>
      <c r="S98" s="89"/>
      <c r="T98" s="89"/>
      <c r="U98" s="89"/>
      <c r="V98" s="94" t="s">
        <v>565</v>
      </c>
      <c r="W98" s="92">
        <v>43839.79011574074</v>
      </c>
      <c r="X98" s="98">
        <v>43839</v>
      </c>
      <c r="Y98" s="101" t="s">
        <v>638</v>
      </c>
      <c r="Z98" s="94" t="s">
        <v>758</v>
      </c>
      <c r="AA98" s="89"/>
      <c r="AB98" s="89"/>
      <c r="AC98" s="101" t="s">
        <v>879</v>
      </c>
      <c r="AD98" s="89"/>
      <c r="AE98" s="89" t="b">
        <v>0</v>
      </c>
      <c r="AF98" s="89">
        <v>2</v>
      </c>
      <c r="AG98" s="101" t="s">
        <v>950</v>
      </c>
      <c r="AH98" s="89" t="b">
        <v>0</v>
      </c>
      <c r="AI98" s="89" t="s">
        <v>958</v>
      </c>
      <c r="AJ98" s="89"/>
      <c r="AK98" s="101" t="s">
        <v>950</v>
      </c>
      <c r="AL98" s="89" t="b">
        <v>0</v>
      </c>
      <c r="AM98" s="89">
        <v>0</v>
      </c>
      <c r="AN98" s="101" t="s">
        <v>950</v>
      </c>
      <c r="AO98" s="89" t="s">
        <v>965</v>
      </c>
      <c r="AP98" s="89" t="b">
        <v>0</v>
      </c>
      <c r="AQ98" s="101" t="s">
        <v>879</v>
      </c>
      <c r="AR98" s="89" t="s">
        <v>196</v>
      </c>
      <c r="AS98" s="89">
        <v>0</v>
      </c>
      <c r="AT98" s="89">
        <v>0</v>
      </c>
      <c r="AU98" s="89" t="s">
        <v>978</v>
      </c>
      <c r="AV98" s="89" t="s">
        <v>981</v>
      </c>
      <c r="AW98" s="89" t="s">
        <v>982</v>
      </c>
      <c r="AX98" s="89" t="s">
        <v>985</v>
      </c>
      <c r="AY98" s="89" t="s">
        <v>990</v>
      </c>
      <c r="AZ98" s="89" t="s">
        <v>994</v>
      </c>
      <c r="BA98" s="89" t="s">
        <v>997</v>
      </c>
      <c r="BB98" s="94" t="s">
        <v>1000</v>
      </c>
      <c r="BC98">
        <v>1</v>
      </c>
      <c r="BD98" s="88" t="str">
        <f>REPLACE(INDEX(GroupVertices[Group],MATCH(Edges[[#This Row],[Vertex 1]],GroupVertices[Vertex],0)),1,1,"")</f>
        <v>3</v>
      </c>
      <c r="BE98" s="88" t="str">
        <f>REPLACE(INDEX(GroupVertices[Group],MATCH(Edges[[#This Row],[Vertex 2]],GroupVertices[Vertex],0)),1,1,"")</f>
        <v>3</v>
      </c>
    </row>
    <row r="99" spans="1:57" ht="15">
      <c r="A99" s="65" t="s">
        <v>278</v>
      </c>
      <c r="B99" s="65" t="s">
        <v>301</v>
      </c>
      <c r="C99" s="66" t="s">
        <v>2278</v>
      </c>
      <c r="D99" s="67">
        <v>3</v>
      </c>
      <c r="E99" s="68" t="s">
        <v>132</v>
      </c>
      <c r="F99" s="69">
        <v>32</v>
      </c>
      <c r="G99" s="66"/>
      <c r="H99" s="70"/>
      <c r="I99" s="71"/>
      <c r="J99" s="71"/>
      <c r="K99" s="34" t="s">
        <v>65</v>
      </c>
      <c r="L99" s="78">
        <v>99</v>
      </c>
      <c r="M99" s="78"/>
      <c r="N99" s="73"/>
      <c r="O99" s="89" t="s">
        <v>329</v>
      </c>
      <c r="P99" s="92">
        <v>43838.98400462963</v>
      </c>
      <c r="Q99" s="89" t="s">
        <v>353</v>
      </c>
      <c r="R99" s="89"/>
      <c r="S99" s="89"/>
      <c r="T99" s="89" t="s">
        <v>454</v>
      </c>
      <c r="U99" s="89"/>
      <c r="V99" s="94" t="s">
        <v>566</v>
      </c>
      <c r="W99" s="92">
        <v>43838.98400462963</v>
      </c>
      <c r="X99" s="98">
        <v>43838</v>
      </c>
      <c r="Y99" s="101" t="s">
        <v>639</v>
      </c>
      <c r="Z99" s="94" t="s">
        <v>759</v>
      </c>
      <c r="AA99" s="89"/>
      <c r="AB99" s="89"/>
      <c r="AC99" s="101" t="s">
        <v>880</v>
      </c>
      <c r="AD99" s="89"/>
      <c r="AE99" s="89" t="b">
        <v>0</v>
      </c>
      <c r="AF99" s="89">
        <v>0</v>
      </c>
      <c r="AG99" s="101" t="s">
        <v>950</v>
      </c>
      <c r="AH99" s="89" t="b">
        <v>0</v>
      </c>
      <c r="AI99" s="89" t="s">
        <v>958</v>
      </c>
      <c r="AJ99" s="89"/>
      <c r="AK99" s="101" t="s">
        <v>950</v>
      </c>
      <c r="AL99" s="89" t="b">
        <v>0</v>
      </c>
      <c r="AM99" s="89">
        <v>3</v>
      </c>
      <c r="AN99" s="101" t="s">
        <v>848</v>
      </c>
      <c r="AO99" s="89" t="s">
        <v>969</v>
      </c>
      <c r="AP99" s="89" t="b">
        <v>0</v>
      </c>
      <c r="AQ99" s="101" t="s">
        <v>848</v>
      </c>
      <c r="AR99" s="89" t="s">
        <v>196</v>
      </c>
      <c r="AS99" s="89">
        <v>0</v>
      </c>
      <c r="AT99" s="89">
        <v>0</v>
      </c>
      <c r="AU99" s="89"/>
      <c r="AV99" s="89"/>
      <c r="AW99" s="89"/>
      <c r="AX99" s="89"/>
      <c r="AY99" s="89"/>
      <c r="AZ99" s="89"/>
      <c r="BA99" s="89"/>
      <c r="BB99" s="89"/>
      <c r="BC99">
        <v>1</v>
      </c>
      <c r="BD99" s="88" t="str">
        <f>REPLACE(INDEX(GroupVertices[Group],MATCH(Edges[[#This Row],[Vertex 1]],GroupVertices[Vertex],0)),1,1,"")</f>
        <v>1</v>
      </c>
      <c r="BE99" s="88" t="str">
        <f>REPLACE(INDEX(GroupVertices[Group],MATCH(Edges[[#This Row],[Vertex 2]],GroupVertices[Vertex],0)),1,1,"")</f>
        <v>3</v>
      </c>
    </row>
    <row r="100" spans="1:57" ht="15">
      <c r="A100" s="65" t="s">
        <v>279</v>
      </c>
      <c r="B100" s="65" t="s">
        <v>301</v>
      </c>
      <c r="C100" s="66" t="s">
        <v>2278</v>
      </c>
      <c r="D100" s="67">
        <v>3</v>
      </c>
      <c r="E100" s="68" t="s">
        <v>132</v>
      </c>
      <c r="F100" s="69">
        <v>32</v>
      </c>
      <c r="G100" s="66"/>
      <c r="H100" s="70"/>
      <c r="I100" s="71"/>
      <c r="J100" s="71"/>
      <c r="K100" s="34" t="s">
        <v>65</v>
      </c>
      <c r="L100" s="78">
        <v>100</v>
      </c>
      <c r="M100" s="78"/>
      <c r="N100" s="73"/>
      <c r="O100" s="89" t="s">
        <v>329</v>
      </c>
      <c r="P100" s="92">
        <v>43838.985300925924</v>
      </c>
      <c r="Q100" s="89" t="s">
        <v>353</v>
      </c>
      <c r="R100" s="89"/>
      <c r="S100" s="89"/>
      <c r="T100" s="89" t="s">
        <v>454</v>
      </c>
      <c r="U100" s="89"/>
      <c r="V100" s="94" t="s">
        <v>567</v>
      </c>
      <c r="W100" s="92">
        <v>43838.985300925924</v>
      </c>
      <c r="X100" s="98">
        <v>43838</v>
      </c>
      <c r="Y100" s="101" t="s">
        <v>640</v>
      </c>
      <c r="Z100" s="94" t="s">
        <v>760</v>
      </c>
      <c r="AA100" s="89"/>
      <c r="AB100" s="89"/>
      <c r="AC100" s="101" t="s">
        <v>881</v>
      </c>
      <c r="AD100" s="89"/>
      <c r="AE100" s="89" t="b">
        <v>0</v>
      </c>
      <c r="AF100" s="89">
        <v>0</v>
      </c>
      <c r="AG100" s="101" t="s">
        <v>950</v>
      </c>
      <c r="AH100" s="89" t="b">
        <v>0</v>
      </c>
      <c r="AI100" s="89" t="s">
        <v>958</v>
      </c>
      <c r="AJ100" s="89"/>
      <c r="AK100" s="101" t="s">
        <v>950</v>
      </c>
      <c r="AL100" s="89" t="b">
        <v>0</v>
      </c>
      <c r="AM100" s="89">
        <v>3</v>
      </c>
      <c r="AN100" s="101" t="s">
        <v>848</v>
      </c>
      <c r="AO100" s="89" t="s">
        <v>969</v>
      </c>
      <c r="AP100" s="89" t="b">
        <v>0</v>
      </c>
      <c r="AQ100" s="101" t="s">
        <v>848</v>
      </c>
      <c r="AR100" s="89" t="s">
        <v>196</v>
      </c>
      <c r="AS100" s="89">
        <v>0</v>
      </c>
      <c r="AT100" s="89">
        <v>0</v>
      </c>
      <c r="AU100" s="89"/>
      <c r="AV100" s="89"/>
      <c r="AW100" s="89"/>
      <c r="AX100" s="89"/>
      <c r="AY100" s="89"/>
      <c r="AZ100" s="89"/>
      <c r="BA100" s="89"/>
      <c r="BB100" s="89"/>
      <c r="BC100">
        <v>1</v>
      </c>
      <c r="BD100" s="88" t="str">
        <f>REPLACE(INDEX(GroupVertices[Group],MATCH(Edges[[#This Row],[Vertex 1]],GroupVertices[Vertex],0)),1,1,"")</f>
        <v>3</v>
      </c>
      <c r="BE100" s="88" t="str">
        <f>REPLACE(INDEX(GroupVertices[Group],MATCH(Edges[[#This Row],[Vertex 2]],GroupVertices[Vertex],0)),1,1,"")</f>
        <v>3</v>
      </c>
    </row>
    <row r="101" spans="1:57" ht="15">
      <c r="A101" s="65" t="s">
        <v>279</v>
      </c>
      <c r="B101" s="65" t="s">
        <v>301</v>
      </c>
      <c r="C101" s="66" t="s">
        <v>2279</v>
      </c>
      <c r="D101" s="67">
        <v>5.333333333333334</v>
      </c>
      <c r="E101" s="68" t="s">
        <v>132</v>
      </c>
      <c r="F101" s="69">
        <v>24.666666666666668</v>
      </c>
      <c r="G101" s="66"/>
      <c r="H101" s="70"/>
      <c r="I101" s="71"/>
      <c r="J101" s="71"/>
      <c r="K101" s="34" t="s">
        <v>65</v>
      </c>
      <c r="L101" s="78">
        <v>101</v>
      </c>
      <c r="M101" s="78"/>
      <c r="N101" s="73"/>
      <c r="O101" s="89" t="s">
        <v>328</v>
      </c>
      <c r="P101" s="92">
        <v>43838.994155092594</v>
      </c>
      <c r="Q101" s="89" t="s">
        <v>368</v>
      </c>
      <c r="R101" s="89"/>
      <c r="S101" s="89"/>
      <c r="T101" s="89" t="s">
        <v>463</v>
      </c>
      <c r="U101" s="94" t="s">
        <v>507</v>
      </c>
      <c r="V101" s="94" t="s">
        <v>507</v>
      </c>
      <c r="W101" s="92">
        <v>43838.994155092594</v>
      </c>
      <c r="X101" s="98">
        <v>43838</v>
      </c>
      <c r="Y101" s="101" t="s">
        <v>641</v>
      </c>
      <c r="Z101" s="94" t="s">
        <v>761</v>
      </c>
      <c r="AA101" s="89"/>
      <c r="AB101" s="89"/>
      <c r="AC101" s="101" t="s">
        <v>882</v>
      </c>
      <c r="AD101" s="89"/>
      <c r="AE101" s="89" t="b">
        <v>0</v>
      </c>
      <c r="AF101" s="89">
        <v>2</v>
      </c>
      <c r="AG101" s="101" t="s">
        <v>950</v>
      </c>
      <c r="AH101" s="89" t="b">
        <v>0</v>
      </c>
      <c r="AI101" s="89" t="s">
        <v>958</v>
      </c>
      <c r="AJ101" s="89"/>
      <c r="AK101" s="101" t="s">
        <v>950</v>
      </c>
      <c r="AL101" s="89" t="b">
        <v>0</v>
      </c>
      <c r="AM101" s="89">
        <v>0</v>
      </c>
      <c r="AN101" s="101" t="s">
        <v>950</v>
      </c>
      <c r="AO101" s="89" t="s">
        <v>969</v>
      </c>
      <c r="AP101" s="89" t="b">
        <v>0</v>
      </c>
      <c r="AQ101" s="101" t="s">
        <v>882</v>
      </c>
      <c r="AR101" s="89" t="s">
        <v>196</v>
      </c>
      <c r="AS101" s="89">
        <v>0</v>
      </c>
      <c r="AT101" s="89">
        <v>0</v>
      </c>
      <c r="AU101" s="89"/>
      <c r="AV101" s="89"/>
      <c r="AW101" s="89"/>
      <c r="AX101" s="89"/>
      <c r="AY101" s="89"/>
      <c r="AZ101" s="89"/>
      <c r="BA101" s="89"/>
      <c r="BB101" s="89"/>
      <c r="BC101">
        <v>2</v>
      </c>
      <c r="BD101" s="88" t="str">
        <f>REPLACE(INDEX(GroupVertices[Group],MATCH(Edges[[#This Row],[Vertex 1]],GroupVertices[Vertex],0)),1,1,"")</f>
        <v>3</v>
      </c>
      <c r="BE101" s="88" t="str">
        <f>REPLACE(INDEX(GroupVertices[Group],MATCH(Edges[[#This Row],[Vertex 2]],GroupVertices[Vertex],0)),1,1,"")</f>
        <v>3</v>
      </c>
    </row>
    <row r="102" spans="1:57" ht="15">
      <c r="A102" s="65" t="s">
        <v>279</v>
      </c>
      <c r="B102" s="65" t="s">
        <v>301</v>
      </c>
      <c r="C102" s="66" t="s">
        <v>2279</v>
      </c>
      <c r="D102" s="67">
        <v>5.333333333333334</v>
      </c>
      <c r="E102" s="68" t="s">
        <v>132</v>
      </c>
      <c r="F102" s="69">
        <v>24.666666666666668</v>
      </c>
      <c r="G102" s="66"/>
      <c r="H102" s="70"/>
      <c r="I102" s="71"/>
      <c r="J102" s="71"/>
      <c r="K102" s="34" t="s">
        <v>65</v>
      </c>
      <c r="L102" s="78">
        <v>102</v>
      </c>
      <c r="M102" s="78"/>
      <c r="N102" s="73"/>
      <c r="O102" s="89" t="s">
        <v>328</v>
      </c>
      <c r="P102" s="92">
        <v>43838.996342592596</v>
      </c>
      <c r="Q102" s="89" t="s">
        <v>359</v>
      </c>
      <c r="R102" s="89"/>
      <c r="S102" s="89"/>
      <c r="T102" s="89" t="s">
        <v>457</v>
      </c>
      <c r="U102" s="94" t="s">
        <v>508</v>
      </c>
      <c r="V102" s="94" t="s">
        <v>508</v>
      </c>
      <c r="W102" s="92">
        <v>43838.996342592596</v>
      </c>
      <c r="X102" s="98">
        <v>43838</v>
      </c>
      <c r="Y102" s="101" t="s">
        <v>642</v>
      </c>
      <c r="Z102" s="94" t="s">
        <v>762</v>
      </c>
      <c r="AA102" s="89"/>
      <c r="AB102" s="89"/>
      <c r="AC102" s="101" t="s">
        <v>883</v>
      </c>
      <c r="AD102" s="89"/>
      <c r="AE102" s="89" t="b">
        <v>0</v>
      </c>
      <c r="AF102" s="89">
        <v>1</v>
      </c>
      <c r="AG102" s="101" t="s">
        <v>950</v>
      </c>
      <c r="AH102" s="89" t="b">
        <v>0</v>
      </c>
      <c r="AI102" s="89" t="s">
        <v>958</v>
      </c>
      <c r="AJ102" s="89"/>
      <c r="AK102" s="101" t="s">
        <v>950</v>
      </c>
      <c r="AL102" s="89" t="b">
        <v>0</v>
      </c>
      <c r="AM102" s="89">
        <v>1</v>
      </c>
      <c r="AN102" s="101" t="s">
        <v>950</v>
      </c>
      <c r="AO102" s="89" t="s">
        <v>969</v>
      </c>
      <c r="AP102" s="89" t="b">
        <v>0</v>
      </c>
      <c r="AQ102" s="101" t="s">
        <v>883</v>
      </c>
      <c r="AR102" s="89" t="s">
        <v>196</v>
      </c>
      <c r="AS102" s="89">
        <v>0</v>
      </c>
      <c r="AT102" s="89">
        <v>0</v>
      </c>
      <c r="AU102" s="89"/>
      <c r="AV102" s="89"/>
      <c r="AW102" s="89"/>
      <c r="AX102" s="89"/>
      <c r="AY102" s="89"/>
      <c r="AZ102" s="89"/>
      <c r="BA102" s="89"/>
      <c r="BB102" s="89"/>
      <c r="BC102">
        <v>2</v>
      </c>
      <c r="BD102" s="88" t="str">
        <f>REPLACE(INDEX(GroupVertices[Group],MATCH(Edges[[#This Row],[Vertex 1]],GroupVertices[Vertex],0)),1,1,"")</f>
        <v>3</v>
      </c>
      <c r="BE102" s="88" t="str">
        <f>REPLACE(INDEX(GroupVertices[Group],MATCH(Edges[[#This Row],[Vertex 2]],GroupVertices[Vertex],0)),1,1,"")</f>
        <v>3</v>
      </c>
    </row>
    <row r="103" spans="1:57" ht="15">
      <c r="A103" s="65" t="s">
        <v>277</v>
      </c>
      <c r="B103" s="65" t="s">
        <v>301</v>
      </c>
      <c r="C103" s="66" t="s">
        <v>2278</v>
      </c>
      <c r="D103" s="67">
        <v>3</v>
      </c>
      <c r="E103" s="68" t="s">
        <v>132</v>
      </c>
      <c r="F103" s="69">
        <v>32</v>
      </c>
      <c r="G103" s="66"/>
      <c r="H103" s="70"/>
      <c r="I103" s="71"/>
      <c r="J103" s="71"/>
      <c r="K103" s="34" t="s">
        <v>65</v>
      </c>
      <c r="L103" s="78">
        <v>103</v>
      </c>
      <c r="M103" s="78"/>
      <c r="N103" s="73"/>
      <c r="O103" s="89" t="s">
        <v>328</v>
      </c>
      <c r="P103" s="92">
        <v>43839.79011574074</v>
      </c>
      <c r="Q103" s="89" t="s">
        <v>367</v>
      </c>
      <c r="R103" s="89"/>
      <c r="S103" s="89"/>
      <c r="T103" s="89"/>
      <c r="U103" s="89"/>
      <c r="V103" s="94" t="s">
        <v>565</v>
      </c>
      <c r="W103" s="92">
        <v>43839.79011574074</v>
      </c>
      <c r="X103" s="98">
        <v>43839</v>
      </c>
      <c r="Y103" s="101" t="s">
        <v>638</v>
      </c>
      <c r="Z103" s="94" t="s">
        <v>758</v>
      </c>
      <c r="AA103" s="89"/>
      <c r="AB103" s="89"/>
      <c r="AC103" s="101" t="s">
        <v>879</v>
      </c>
      <c r="AD103" s="89"/>
      <c r="AE103" s="89" t="b">
        <v>0</v>
      </c>
      <c r="AF103" s="89">
        <v>2</v>
      </c>
      <c r="AG103" s="101" t="s">
        <v>950</v>
      </c>
      <c r="AH103" s="89" t="b">
        <v>0</v>
      </c>
      <c r="AI103" s="89" t="s">
        <v>958</v>
      </c>
      <c r="AJ103" s="89"/>
      <c r="AK103" s="101" t="s">
        <v>950</v>
      </c>
      <c r="AL103" s="89" t="b">
        <v>0</v>
      </c>
      <c r="AM103" s="89">
        <v>0</v>
      </c>
      <c r="AN103" s="101" t="s">
        <v>950</v>
      </c>
      <c r="AO103" s="89" t="s">
        <v>965</v>
      </c>
      <c r="AP103" s="89" t="b">
        <v>0</v>
      </c>
      <c r="AQ103" s="101" t="s">
        <v>879</v>
      </c>
      <c r="AR103" s="89" t="s">
        <v>196</v>
      </c>
      <c r="AS103" s="89">
        <v>0</v>
      </c>
      <c r="AT103" s="89">
        <v>0</v>
      </c>
      <c r="AU103" s="89" t="s">
        <v>978</v>
      </c>
      <c r="AV103" s="89" t="s">
        <v>981</v>
      </c>
      <c r="AW103" s="89" t="s">
        <v>982</v>
      </c>
      <c r="AX103" s="89" t="s">
        <v>985</v>
      </c>
      <c r="AY103" s="89" t="s">
        <v>990</v>
      </c>
      <c r="AZ103" s="89" t="s">
        <v>994</v>
      </c>
      <c r="BA103" s="89" t="s">
        <v>997</v>
      </c>
      <c r="BB103" s="94" t="s">
        <v>1000</v>
      </c>
      <c r="BC103">
        <v>1</v>
      </c>
      <c r="BD103" s="88" t="str">
        <f>REPLACE(INDEX(GroupVertices[Group],MATCH(Edges[[#This Row],[Vertex 1]],GroupVertices[Vertex],0)),1,1,"")</f>
        <v>3</v>
      </c>
      <c r="BE103" s="88" t="str">
        <f>REPLACE(INDEX(GroupVertices[Group],MATCH(Edges[[#This Row],[Vertex 2]],GroupVertices[Vertex],0)),1,1,"")</f>
        <v>3</v>
      </c>
    </row>
    <row r="104" spans="1:57" ht="15">
      <c r="A104" s="65" t="s">
        <v>277</v>
      </c>
      <c r="B104" s="65" t="s">
        <v>277</v>
      </c>
      <c r="C104" s="66" t="s">
        <v>2278</v>
      </c>
      <c r="D104" s="67">
        <v>3</v>
      </c>
      <c r="E104" s="68" t="s">
        <v>132</v>
      </c>
      <c r="F104" s="69">
        <v>32</v>
      </c>
      <c r="G104" s="66"/>
      <c r="H104" s="70"/>
      <c r="I104" s="71"/>
      <c r="J104" s="71"/>
      <c r="K104" s="34" t="s">
        <v>65</v>
      </c>
      <c r="L104" s="78">
        <v>104</v>
      </c>
      <c r="M104" s="78"/>
      <c r="N104" s="73"/>
      <c r="O104" s="89" t="s">
        <v>196</v>
      </c>
      <c r="P104" s="92">
        <v>43837.63618055556</v>
      </c>
      <c r="Q104" s="89" t="s">
        <v>369</v>
      </c>
      <c r="R104" s="89"/>
      <c r="S104" s="89"/>
      <c r="T104" s="89" t="s">
        <v>316</v>
      </c>
      <c r="U104" s="89"/>
      <c r="V104" s="94" t="s">
        <v>565</v>
      </c>
      <c r="W104" s="92">
        <v>43837.63618055556</v>
      </c>
      <c r="X104" s="98">
        <v>43837</v>
      </c>
      <c r="Y104" s="101" t="s">
        <v>643</v>
      </c>
      <c r="Z104" s="94" t="s">
        <v>763</v>
      </c>
      <c r="AA104" s="89"/>
      <c r="AB104" s="89"/>
      <c r="AC104" s="101" t="s">
        <v>884</v>
      </c>
      <c r="AD104" s="89"/>
      <c r="AE104" s="89" t="b">
        <v>0</v>
      </c>
      <c r="AF104" s="89">
        <v>4</v>
      </c>
      <c r="AG104" s="101" t="s">
        <v>950</v>
      </c>
      <c r="AH104" s="89" t="b">
        <v>0</v>
      </c>
      <c r="AI104" s="89" t="s">
        <v>958</v>
      </c>
      <c r="AJ104" s="89"/>
      <c r="AK104" s="101" t="s">
        <v>950</v>
      </c>
      <c r="AL104" s="89" t="b">
        <v>0</v>
      </c>
      <c r="AM104" s="89">
        <v>0</v>
      </c>
      <c r="AN104" s="101" t="s">
        <v>950</v>
      </c>
      <c r="AO104" s="89" t="s">
        <v>965</v>
      </c>
      <c r="AP104" s="89" t="b">
        <v>0</v>
      </c>
      <c r="AQ104" s="101" t="s">
        <v>884</v>
      </c>
      <c r="AR104" s="89" t="s">
        <v>196</v>
      </c>
      <c r="AS104" s="89">
        <v>0</v>
      </c>
      <c r="AT104" s="89">
        <v>0</v>
      </c>
      <c r="AU104" s="89" t="s">
        <v>979</v>
      </c>
      <c r="AV104" s="89" t="s">
        <v>981</v>
      </c>
      <c r="AW104" s="89" t="s">
        <v>982</v>
      </c>
      <c r="AX104" s="89" t="s">
        <v>986</v>
      </c>
      <c r="AY104" s="89" t="s">
        <v>991</v>
      </c>
      <c r="AZ104" s="89" t="s">
        <v>986</v>
      </c>
      <c r="BA104" s="89" t="s">
        <v>996</v>
      </c>
      <c r="BB104" s="94" t="s">
        <v>1001</v>
      </c>
      <c r="BC104">
        <v>1</v>
      </c>
      <c r="BD104" s="88" t="str">
        <f>REPLACE(INDEX(GroupVertices[Group],MATCH(Edges[[#This Row],[Vertex 1]],GroupVertices[Vertex],0)),1,1,"")</f>
        <v>3</v>
      </c>
      <c r="BE104" s="88" t="str">
        <f>REPLACE(INDEX(GroupVertices[Group],MATCH(Edges[[#This Row],[Vertex 2]],GroupVertices[Vertex],0)),1,1,"")</f>
        <v>3</v>
      </c>
    </row>
    <row r="105" spans="1:57" ht="15">
      <c r="A105" s="65" t="s">
        <v>280</v>
      </c>
      <c r="B105" s="65" t="s">
        <v>309</v>
      </c>
      <c r="C105" s="66" t="s">
        <v>2278</v>
      </c>
      <c r="D105" s="67">
        <v>3</v>
      </c>
      <c r="E105" s="68" t="s">
        <v>132</v>
      </c>
      <c r="F105" s="69">
        <v>32</v>
      </c>
      <c r="G105" s="66"/>
      <c r="H105" s="70"/>
      <c r="I105" s="71"/>
      <c r="J105" s="71"/>
      <c r="K105" s="34" t="s">
        <v>65</v>
      </c>
      <c r="L105" s="78">
        <v>105</v>
      </c>
      <c r="M105" s="78"/>
      <c r="N105" s="73"/>
      <c r="O105" s="89" t="s">
        <v>328</v>
      </c>
      <c r="P105" s="92">
        <v>43838.00509259259</v>
      </c>
      <c r="Q105" s="89" t="s">
        <v>370</v>
      </c>
      <c r="R105" s="89"/>
      <c r="S105" s="89"/>
      <c r="T105" s="89" t="s">
        <v>464</v>
      </c>
      <c r="U105" s="89"/>
      <c r="V105" s="94" t="s">
        <v>568</v>
      </c>
      <c r="W105" s="92">
        <v>43838.00509259259</v>
      </c>
      <c r="X105" s="98">
        <v>43838</v>
      </c>
      <c r="Y105" s="101" t="s">
        <v>644</v>
      </c>
      <c r="Z105" s="94" t="s">
        <v>764</v>
      </c>
      <c r="AA105" s="89"/>
      <c r="AB105" s="89"/>
      <c r="AC105" s="101" t="s">
        <v>885</v>
      </c>
      <c r="AD105" s="89"/>
      <c r="AE105" s="89" t="b">
        <v>0</v>
      </c>
      <c r="AF105" s="89">
        <v>1</v>
      </c>
      <c r="AG105" s="101" t="s">
        <v>950</v>
      </c>
      <c r="AH105" s="89" t="b">
        <v>0</v>
      </c>
      <c r="AI105" s="89" t="s">
        <v>958</v>
      </c>
      <c r="AJ105" s="89"/>
      <c r="AK105" s="101" t="s">
        <v>950</v>
      </c>
      <c r="AL105" s="89" t="b">
        <v>0</v>
      </c>
      <c r="AM105" s="89">
        <v>0</v>
      </c>
      <c r="AN105" s="101" t="s">
        <v>950</v>
      </c>
      <c r="AO105" s="89" t="s">
        <v>965</v>
      </c>
      <c r="AP105" s="89" t="b">
        <v>0</v>
      </c>
      <c r="AQ105" s="101" t="s">
        <v>885</v>
      </c>
      <c r="AR105" s="89" t="s">
        <v>196</v>
      </c>
      <c r="AS105" s="89">
        <v>0</v>
      </c>
      <c r="AT105" s="89">
        <v>0</v>
      </c>
      <c r="AU105" s="89"/>
      <c r="AV105" s="89"/>
      <c r="AW105" s="89"/>
      <c r="AX105" s="89"/>
      <c r="AY105" s="89"/>
      <c r="AZ105" s="89"/>
      <c r="BA105" s="89"/>
      <c r="BB105" s="89"/>
      <c r="BC105">
        <v>1</v>
      </c>
      <c r="BD105" s="88" t="str">
        <f>REPLACE(INDEX(GroupVertices[Group],MATCH(Edges[[#This Row],[Vertex 1]],GroupVertices[Vertex],0)),1,1,"")</f>
        <v>1</v>
      </c>
      <c r="BE105" s="88" t="str">
        <f>REPLACE(INDEX(GroupVertices[Group],MATCH(Edges[[#This Row],[Vertex 2]],GroupVertices[Vertex],0)),1,1,"")</f>
        <v>1</v>
      </c>
    </row>
    <row r="106" spans="1:57" ht="15">
      <c r="A106" s="65" t="s">
        <v>280</v>
      </c>
      <c r="B106" s="65" t="s">
        <v>278</v>
      </c>
      <c r="C106" s="66" t="s">
        <v>2278</v>
      </c>
      <c r="D106" s="67">
        <v>3</v>
      </c>
      <c r="E106" s="68" t="s">
        <v>132</v>
      </c>
      <c r="F106" s="69">
        <v>32</v>
      </c>
      <c r="G106" s="66"/>
      <c r="H106" s="70"/>
      <c r="I106" s="71"/>
      <c r="J106" s="71"/>
      <c r="K106" s="34" t="s">
        <v>65</v>
      </c>
      <c r="L106" s="78">
        <v>106</v>
      </c>
      <c r="M106" s="78"/>
      <c r="N106" s="73"/>
      <c r="O106" s="89" t="s">
        <v>328</v>
      </c>
      <c r="P106" s="92">
        <v>43838.00509259259</v>
      </c>
      <c r="Q106" s="89" t="s">
        <v>370</v>
      </c>
      <c r="R106" s="89"/>
      <c r="S106" s="89"/>
      <c r="T106" s="89" t="s">
        <v>464</v>
      </c>
      <c r="U106" s="89"/>
      <c r="V106" s="94" t="s">
        <v>568</v>
      </c>
      <c r="W106" s="92">
        <v>43838.00509259259</v>
      </c>
      <c r="X106" s="98">
        <v>43838</v>
      </c>
      <c r="Y106" s="101" t="s">
        <v>644</v>
      </c>
      <c r="Z106" s="94" t="s">
        <v>764</v>
      </c>
      <c r="AA106" s="89"/>
      <c r="AB106" s="89"/>
      <c r="AC106" s="101" t="s">
        <v>885</v>
      </c>
      <c r="AD106" s="89"/>
      <c r="AE106" s="89" t="b">
        <v>0</v>
      </c>
      <c r="AF106" s="89">
        <v>1</v>
      </c>
      <c r="AG106" s="101" t="s">
        <v>950</v>
      </c>
      <c r="AH106" s="89" t="b">
        <v>0</v>
      </c>
      <c r="AI106" s="89" t="s">
        <v>958</v>
      </c>
      <c r="AJ106" s="89"/>
      <c r="AK106" s="101" t="s">
        <v>950</v>
      </c>
      <c r="AL106" s="89" t="b">
        <v>0</v>
      </c>
      <c r="AM106" s="89">
        <v>0</v>
      </c>
      <c r="AN106" s="101" t="s">
        <v>950</v>
      </c>
      <c r="AO106" s="89" t="s">
        <v>965</v>
      </c>
      <c r="AP106" s="89" t="b">
        <v>0</v>
      </c>
      <c r="AQ106" s="101" t="s">
        <v>885</v>
      </c>
      <c r="AR106" s="89" t="s">
        <v>196</v>
      </c>
      <c r="AS106" s="89">
        <v>0</v>
      </c>
      <c r="AT106" s="89">
        <v>0</v>
      </c>
      <c r="AU106" s="89"/>
      <c r="AV106" s="89"/>
      <c r="AW106" s="89"/>
      <c r="AX106" s="89"/>
      <c r="AY106" s="89"/>
      <c r="AZ106" s="89"/>
      <c r="BA106" s="89"/>
      <c r="BB106" s="89"/>
      <c r="BC106">
        <v>1</v>
      </c>
      <c r="BD106" s="88" t="str">
        <f>REPLACE(INDEX(GroupVertices[Group],MATCH(Edges[[#This Row],[Vertex 1]],GroupVertices[Vertex],0)),1,1,"")</f>
        <v>1</v>
      </c>
      <c r="BE106" s="88" t="str">
        <f>REPLACE(INDEX(GroupVertices[Group],MATCH(Edges[[#This Row],[Vertex 2]],GroupVertices[Vertex],0)),1,1,"")</f>
        <v>1</v>
      </c>
    </row>
    <row r="107" spans="1:57" ht="15">
      <c r="A107" s="65" t="s">
        <v>280</v>
      </c>
      <c r="B107" s="65" t="s">
        <v>317</v>
      </c>
      <c r="C107" s="66" t="s">
        <v>2278</v>
      </c>
      <c r="D107" s="67">
        <v>3</v>
      </c>
      <c r="E107" s="68" t="s">
        <v>132</v>
      </c>
      <c r="F107" s="69">
        <v>32</v>
      </c>
      <c r="G107" s="66"/>
      <c r="H107" s="70"/>
      <c r="I107" s="71"/>
      <c r="J107" s="71"/>
      <c r="K107" s="34" t="s">
        <v>65</v>
      </c>
      <c r="L107" s="78">
        <v>107</v>
      </c>
      <c r="M107" s="78"/>
      <c r="N107" s="73"/>
      <c r="O107" s="89" t="s">
        <v>328</v>
      </c>
      <c r="P107" s="92">
        <v>43838.99474537037</v>
      </c>
      <c r="Q107" s="89" t="s">
        <v>371</v>
      </c>
      <c r="R107" s="89"/>
      <c r="S107" s="89"/>
      <c r="T107" s="89" t="s">
        <v>465</v>
      </c>
      <c r="U107" s="94" t="s">
        <v>509</v>
      </c>
      <c r="V107" s="94" t="s">
        <v>509</v>
      </c>
      <c r="W107" s="92">
        <v>43838.99474537037</v>
      </c>
      <c r="X107" s="98">
        <v>43838</v>
      </c>
      <c r="Y107" s="101" t="s">
        <v>645</v>
      </c>
      <c r="Z107" s="94" t="s">
        <v>765</v>
      </c>
      <c r="AA107" s="89"/>
      <c r="AB107" s="89"/>
      <c r="AC107" s="101" t="s">
        <v>886</v>
      </c>
      <c r="AD107" s="89"/>
      <c r="AE107" s="89" t="b">
        <v>0</v>
      </c>
      <c r="AF107" s="89">
        <v>0</v>
      </c>
      <c r="AG107" s="101" t="s">
        <v>950</v>
      </c>
      <c r="AH107" s="89" t="b">
        <v>0</v>
      </c>
      <c r="AI107" s="89" t="s">
        <v>958</v>
      </c>
      <c r="AJ107" s="89"/>
      <c r="AK107" s="101" t="s">
        <v>950</v>
      </c>
      <c r="AL107" s="89" t="b">
        <v>0</v>
      </c>
      <c r="AM107" s="89">
        <v>0</v>
      </c>
      <c r="AN107" s="101" t="s">
        <v>950</v>
      </c>
      <c r="AO107" s="89" t="s">
        <v>965</v>
      </c>
      <c r="AP107" s="89" t="b">
        <v>0</v>
      </c>
      <c r="AQ107" s="101" t="s">
        <v>886</v>
      </c>
      <c r="AR107" s="89" t="s">
        <v>196</v>
      </c>
      <c r="AS107" s="89">
        <v>0</v>
      </c>
      <c r="AT107" s="89">
        <v>0</v>
      </c>
      <c r="AU107" s="89"/>
      <c r="AV107" s="89"/>
      <c r="AW107" s="89"/>
      <c r="AX107" s="89"/>
      <c r="AY107" s="89"/>
      <c r="AZ107" s="89"/>
      <c r="BA107" s="89"/>
      <c r="BB107" s="89"/>
      <c r="BC107">
        <v>1</v>
      </c>
      <c r="BD107" s="88" t="str">
        <f>REPLACE(INDEX(GroupVertices[Group],MATCH(Edges[[#This Row],[Vertex 1]],GroupVertices[Vertex],0)),1,1,"")</f>
        <v>1</v>
      </c>
      <c r="BE107" s="88" t="str">
        <f>REPLACE(INDEX(GroupVertices[Group],MATCH(Edges[[#This Row],[Vertex 2]],GroupVertices[Vertex],0)),1,1,"")</f>
        <v>1</v>
      </c>
    </row>
    <row r="108" spans="1:57" ht="15">
      <c r="A108" s="65" t="s">
        <v>280</v>
      </c>
      <c r="B108" s="65" t="s">
        <v>280</v>
      </c>
      <c r="C108" s="66" t="s">
        <v>2279</v>
      </c>
      <c r="D108" s="67">
        <v>5.333333333333334</v>
      </c>
      <c r="E108" s="68" t="s">
        <v>132</v>
      </c>
      <c r="F108" s="69">
        <v>24.666666666666668</v>
      </c>
      <c r="G108" s="66"/>
      <c r="H108" s="70"/>
      <c r="I108" s="71"/>
      <c r="J108" s="71"/>
      <c r="K108" s="34" t="s">
        <v>65</v>
      </c>
      <c r="L108" s="78">
        <v>108</v>
      </c>
      <c r="M108" s="78"/>
      <c r="N108" s="73"/>
      <c r="O108" s="89" t="s">
        <v>196</v>
      </c>
      <c r="P108" s="92">
        <v>43837.84394675926</v>
      </c>
      <c r="Q108" s="89" t="s">
        <v>372</v>
      </c>
      <c r="R108" s="89"/>
      <c r="S108" s="89"/>
      <c r="T108" s="89" t="s">
        <v>466</v>
      </c>
      <c r="U108" s="94" t="s">
        <v>510</v>
      </c>
      <c r="V108" s="94" t="s">
        <v>510</v>
      </c>
      <c r="W108" s="92">
        <v>43837.84394675926</v>
      </c>
      <c r="X108" s="98">
        <v>43837</v>
      </c>
      <c r="Y108" s="101" t="s">
        <v>646</v>
      </c>
      <c r="Z108" s="94" t="s">
        <v>766</v>
      </c>
      <c r="AA108" s="89"/>
      <c r="AB108" s="89"/>
      <c r="AC108" s="101" t="s">
        <v>887</v>
      </c>
      <c r="AD108" s="89"/>
      <c r="AE108" s="89" t="b">
        <v>0</v>
      </c>
      <c r="AF108" s="89">
        <v>0</v>
      </c>
      <c r="AG108" s="101" t="s">
        <v>950</v>
      </c>
      <c r="AH108" s="89" t="b">
        <v>0</v>
      </c>
      <c r="AI108" s="89" t="s">
        <v>958</v>
      </c>
      <c r="AJ108" s="89"/>
      <c r="AK108" s="101" t="s">
        <v>950</v>
      </c>
      <c r="AL108" s="89" t="b">
        <v>0</v>
      </c>
      <c r="AM108" s="89">
        <v>0</v>
      </c>
      <c r="AN108" s="101" t="s">
        <v>950</v>
      </c>
      <c r="AO108" s="89" t="s">
        <v>965</v>
      </c>
      <c r="AP108" s="89" t="b">
        <v>0</v>
      </c>
      <c r="AQ108" s="101" t="s">
        <v>887</v>
      </c>
      <c r="AR108" s="89" t="s">
        <v>196</v>
      </c>
      <c r="AS108" s="89">
        <v>0</v>
      </c>
      <c r="AT108" s="89">
        <v>0</v>
      </c>
      <c r="AU108" s="89"/>
      <c r="AV108" s="89"/>
      <c r="AW108" s="89"/>
      <c r="AX108" s="89"/>
      <c r="AY108" s="89"/>
      <c r="AZ108" s="89"/>
      <c r="BA108" s="89"/>
      <c r="BB108" s="89"/>
      <c r="BC108">
        <v>2</v>
      </c>
      <c r="BD108" s="88" t="str">
        <f>REPLACE(INDEX(GroupVertices[Group],MATCH(Edges[[#This Row],[Vertex 1]],GroupVertices[Vertex],0)),1,1,"")</f>
        <v>1</v>
      </c>
      <c r="BE108" s="88" t="str">
        <f>REPLACE(INDEX(GroupVertices[Group],MATCH(Edges[[#This Row],[Vertex 2]],GroupVertices[Vertex],0)),1,1,"")</f>
        <v>1</v>
      </c>
    </row>
    <row r="109" spans="1:57" ht="15">
      <c r="A109" s="65" t="s">
        <v>280</v>
      </c>
      <c r="B109" s="65" t="s">
        <v>280</v>
      </c>
      <c r="C109" s="66" t="s">
        <v>2279</v>
      </c>
      <c r="D109" s="67">
        <v>5.333333333333334</v>
      </c>
      <c r="E109" s="68" t="s">
        <v>132</v>
      </c>
      <c r="F109" s="69">
        <v>24.666666666666668</v>
      </c>
      <c r="G109" s="66"/>
      <c r="H109" s="70"/>
      <c r="I109" s="71"/>
      <c r="J109" s="71"/>
      <c r="K109" s="34" t="s">
        <v>65</v>
      </c>
      <c r="L109" s="78">
        <v>109</v>
      </c>
      <c r="M109" s="78"/>
      <c r="N109" s="73"/>
      <c r="O109" s="89" t="s">
        <v>196</v>
      </c>
      <c r="P109" s="92">
        <v>43839.830416666664</v>
      </c>
      <c r="Q109" s="89" t="s">
        <v>373</v>
      </c>
      <c r="R109" s="89"/>
      <c r="S109" s="89"/>
      <c r="T109" s="89" t="s">
        <v>467</v>
      </c>
      <c r="U109" s="94" t="s">
        <v>511</v>
      </c>
      <c r="V109" s="94" t="s">
        <v>511</v>
      </c>
      <c r="W109" s="92">
        <v>43839.830416666664</v>
      </c>
      <c r="X109" s="98">
        <v>43839</v>
      </c>
      <c r="Y109" s="101" t="s">
        <v>647</v>
      </c>
      <c r="Z109" s="94" t="s">
        <v>767</v>
      </c>
      <c r="AA109" s="89"/>
      <c r="AB109" s="89"/>
      <c r="AC109" s="101" t="s">
        <v>888</v>
      </c>
      <c r="AD109" s="89"/>
      <c r="AE109" s="89" t="b">
        <v>0</v>
      </c>
      <c r="AF109" s="89">
        <v>2</v>
      </c>
      <c r="AG109" s="101" t="s">
        <v>950</v>
      </c>
      <c r="AH109" s="89" t="b">
        <v>0</v>
      </c>
      <c r="AI109" s="89" t="s">
        <v>958</v>
      </c>
      <c r="AJ109" s="89"/>
      <c r="AK109" s="101" t="s">
        <v>950</v>
      </c>
      <c r="AL109" s="89" t="b">
        <v>0</v>
      </c>
      <c r="AM109" s="89">
        <v>0</v>
      </c>
      <c r="AN109" s="101" t="s">
        <v>950</v>
      </c>
      <c r="AO109" s="89" t="s">
        <v>965</v>
      </c>
      <c r="AP109" s="89" t="b">
        <v>0</v>
      </c>
      <c r="AQ109" s="101" t="s">
        <v>888</v>
      </c>
      <c r="AR109" s="89" t="s">
        <v>196</v>
      </c>
      <c r="AS109" s="89">
        <v>0</v>
      </c>
      <c r="AT109" s="89">
        <v>0</v>
      </c>
      <c r="AU109" s="89"/>
      <c r="AV109" s="89"/>
      <c r="AW109" s="89"/>
      <c r="AX109" s="89"/>
      <c r="AY109" s="89"/>
      <c r="AZ109" s="89"/>
      <c r="BA109" s="89"/>
      <c r="BB109" s="89"/>
      <c r="BC109">
        <v>2</v>
      </c>
      <c r="BD109" s="88" t="str">
        <f>REPLACE(INDEX(GroupVertices[Group],MATCH(Edges[[#This Row],[Vertex 1]],GroupVertices[Vertex],0)),1,1,"")</f>
        <v>1</v>
      </c>
      <c r="BE109" s="88" t="str">
        <f>REPLACE(INDEX(GroupVertices[Group],MATCH(Edges[[#This Row],[Vertex 2]],GroupVertices[Vertex],0)),1,1,"")</f>
        <v>1</v>
      </c>
    </row>
    <row r="110" spans="1:57" ht="15">
      <c r="A110" s="65" t="s">
        <v>281</v>
      </c>
      <c r="B110" s="65" t="s">
        <v>318</v>
      </c>
      <c r="C110" s="66" t="s">
        <v>2278</v>
      </c>
      <c r="D110" s="67">
        <v>3</v>
      </c>
      <c r="E110" s="68" t="s">
        <v>132</v>
      </c>
      <c r="F110" s="69">
        <v>32</v>
      </c>
      <c r="G110" s="66"/>
      <c r="H110" s="70"/>
      <c r="I110" s="71"/>
      <c r="J110" s="71"/>
      <c r="K110" s="34" t="s">
        <v>65</v>
      </c>
      <c r="L110" s="78">
        <v>110</v>
      </c>
      <c r="M110" s="78"/>
      <c r="N110" s="73"/>
      <c r="O110" s="89" t="s">
        <v>328</v>
      </c>
      <c r="P110" s="92">
        <v>43837.98616898148</v>
      </c>
      <c r="Q110" s="89" t="s">
        <v>374</v>
      </c>
      <c r="R110" s="89"/>
      <c r="S110" s="89"/>
      <c r="T110" s="89" t="s">
        <v>468</v>
      </c>
      <c r="U110" s="94" t="s">
        <v>512</v>
      </c>
      <c r="V110" s="94" t="s">
        <v>512</v>
      </c>
      <c r="W110" s="92">
        <v>43837.98616898148</v>
      </c>
      <c r="X110" s="98">
        <v>43837</v>
      </c>
      <c r="Y110" s="101" t="s">
        <v>648</v>
      </c>
      <c r="Z110" s="94" t="s">
        <v>768</v>
      </c>
      <c r="AA110" s="89"/>
      <c r="AB110" s="89"/>
      <c r="AC110" s="101" t="s">
        <v>889</v>
      </c>
      <c r="AD110" s="89"/>
      <c r="AE110" s="89" t="b">
        <v>0</v>
      </c>
      <c r="AF110" s="89">
        <v>2</v>
      </c>
      <c r="AG110" s="101" t="s">
        <v>950</v>
      </c>
      <c r="AH110" s="89" t="b">
        <v>0</v>
      </c>
      <c r="AI110" s="89" t="s">
        <v>958</v>
      </c>
      <c r="AJ110" s="89"/>
      <c r="AK110" s="101" t="s">
        <v>950</v>
      </c>
      <c r="AL110" s="89" t="b">
        <v>0</v>
      </c>
      <c r="AM110" s="89">
        <v>0</v>
      </c>
      <c r="AN110" s="101" t="s">
        <v>950</v>
      </c>
      <c r="AO110" s="89" t="s">
        <v>969</v>
      </c>
      <c r="AP110" s="89" t="b">
        <v>0</v>
      </c>
      <c r="AQ110" s="101" t="s">
        <v>889</v>
      </c>
      <c r="AR110" s="89" t="s">
        <v>196</v>
      </c>
      <c r="AS110" s="89">
        <v>0</v>
      </c>
      <c r="AT110" s="89">
        <v>0</v>
      </c>
      <c r="AU110" s="89" t="s">
        <v>976</v>
      </c>
      <c r="AV110" s="89" t="s">
        <v>981</v>
      </c>
      <c r="AW110" s="89" t="s">
        <v>982</v>
      </c>
      <c r="AX110" s="89" t="s">
        <v>983</v>
      </c>
      <c r="AY110" s="89" t="s">
        <v>988</v>
      </c>
      <c r="AZ110" s="89" t="s">
        <v>993</v>
      </c>
      <c r="BA110" s="89" t="s">
        <v>995</v>
      </c>
      <c r="BB110" s="94" t="s">
        <v>998</v>
      </c>
      <c r="BC110">
        <v>1</v>
      </c>
      <c r="BD110" s="88" t="str">
        <f>REPLACE(INDEX(GroupVertices[Group],MATCH(Edges[[#This Row],[Vertex 1]],GroupVertices[Vertex],0)),1,1,"")</f>
        <v>2</v>
      </c>
      <c r="BE110" s="88" t="str">
        <f>REPLACE(INDEX(GroupVertices[Group],MATCH(Edges[[#This Row],[Vertex 2]],GroupVertices[Vertex],0)),1,1,"")</f>
        <v>2</v>
      </c>
    </row>
    <row r="111" spans="1:57" ht="15">
      <c r="A111" s="65" t="s">
        <v>282</v>
      </c>
      <c r="B111" s="65" t="s">
        <v>282</v>
      </c>
      <c r="C111" s="66" t="s">
        <v>2278</v>
      </c>
      <c r="D111" s="67">
        <v>3</v>
      </c>
      <c r="E111" s="68" t="s">
        <v>132</v>
      </c>
      <c r="F111" s="69">
        <v>32</v>
      </c>
      <c r="G111" s="66"/>
      <c r="H111" s="70"/>
      <c r="I111" s="71"/>
      <c r="J111" s="71"/>
      <c r="K111" s="34" t="s">
        <v>65</v>
      </c>
      <c r="L111" s="78">
        <v>111</v>
      </c>
      <c r="M111" s="78"/>
      <c r="N111" s="73"/>
      <c r="O111" s="89" t="s">
        <v>196</v>
      </c>
      <c r="P111" s="92">
        <v>43839.84645833333</v>
      </c>
      <c r="Q111" s="89" t="s">
        <v>375</v>
      </c>
      <c r="R111" s="89"/>
      <c r="S111" s="89"/>
      <c r="T111" s="89"/>
      <c r="U111" s="94" t="s">
        <v>513</v>
      </c>
      <c r="V111" s="94" t="s">
        <v>513</v>
      </c>
      <c r="W111" s="92">
        <v>43839.84645833333</v>
      </c>
      <c r="X111" s="98">
        <v>43839</v>
      </c>
      <c r="Y111" s="101" t="s">
        <v>649</v>
      </c>
      <c r="Z111" s="94" t="s">
        <v>769</v>
      </c>
      <c r="AA111" s="89"/>
      <c r="AB111" s="89"/>
      <c r="AC111" s="101" t="s">
        <v>890</v>
      </c>
      <c r="AD111" s="89"/>
      <c r="AE111" s="89" t="b">
        <v>0</v>
      </c>
      <c r="AF111" s="89">
        <v>2</v>
      </c>
      <c r="AG111" s="101" t="s">
        <v>950</v>
      </c>
      <c r="AH111" s="89" t="b">
        <v>0</v>
      </c>
      <c r="AI111" s="89" t="s">
        <v>958</v>
      </c>
      <c r="AJ111" s="89"/>
      <c r="AK111" s="101" t="s">
        <v>950</v>
      </c>
      <c r="AL111" s="89" t="b">
        <v>0</v>
      </c>
      <c r="AM111" s="89">
        <v>0</v>
      </c>
      <c r="AN111" s="101" t="s">
        <v>950</v>
      </c>
      <c r="AO111" s="89" t="s">
        <v>969</v>
      </c>
      <c r="AP111" s="89" t="b">
        <v>0</v>
      </c>
      <c r="AQ111" s="101" t="s">
        <v>890</v>
      </c>
      <c r="AR111" s="89" t="s">
        <v>196</v>
      </c>
      <c r="AS111" s="89">
        <v>0</v>
      </c>
      <c r="AT111" s="89">
        <v>0</v>
      </c>
      <c r="AU111" s="89"/>
      <c r="AV111" s="89"/>
      <c r="AW111" s="89"/>
      <c r="AX111" s="89"/>
      <c r="AY111" s="89"/>
      <c r="AZ111" s="89"/>
      <c r="BA111" s="89"/>
      <c r="BB111" s="89"/>
      <c r="BC111">
        <v>1</v>
      </c>
      <c r="BD111" s="88" t="str">
        <f>REPLACE(INDEX(GroupVertices[Group],MATCH(Edges[[#This Row],[Vertex 1]],GroupVertices[Vertex],0)),1,1,"")</f>
        <v>7</v>
      </c>
      <c r="BE111" s="88" t="str">
        <f>REPLACE(INDEX(GroupVertices[Group],MATCH(Edges[[#This Row],[Vertex 2]],GroupVertices[Vertex],0)),1,1,"")</f>
        <v>7</v>
      </c>
    </row>
    <row r="112" spans="1:57" ht="15">
      <c r="A112" s="65" t="s">
        <v>283</v>
      </c>
      <c r="B112" s="65" t="s">
        <v>283</v>
      </c>
      <c r="C112" s="66" t="s">
        <v>2278</v>
      </c>
      <c r="D112" s="67">
        <v>3</v>
      </c>
      <c r="E112" s="68" t="s">
        <v>132</v>
      </c>
      <c r="F112" s="69">
        <v>32</v>
      </c>
      <c r="G112" s="66"/>
      <c r="H112" s="70"/>
      <c r="I112" s="71"/>
      <c r="J112" s="71"/>
      <c r="K112" s="34" t="s">
        <v>65</v>
      </c>
      <c r="L112" s="78">
        <v>112</v>
      </c>
      <c r="M112" s="78"/>
      <c r="N112" s="73"/>
      <c r="O112" s="89" t="s">
        <v>196</v>
      </c>
      <c r="P112" s="92">
        <v>43835.89283564815</v>
      </c>
      <c r="Q112" s="89" t="s">
        <v>331</v>
      </c>
      <c r="R112" s="89"/>
      <c r="S112" s="89"/>
      <c r="T112" s="89" t="s">
        <v>439</v>
      </c>
      <c r="U112" s="89"/>
      <c r="V112" s="94" t="s">
        <v>569</v>
      </c>
      <c r="W112" s="92">
        <v>43835.89283564815</v>
      </c>
      <c r="X112" s="98">
        <v>43835</v>
      </c>
      <c r="Y112" s="101" t="s">
        <v>650</v>
      </c>
      <c r="Z112" s="94" t="s">
        <v>770</v>
      </c>
      <c r="AA112" s="89"/>
      <c r="AB112" s="89"/>
      <c r="AC112" s="101" t="s">
        <v>891</v>
      </c>
      <c r="AD112" s="89"/>
      <c r="AE112" s="89" t="b">
        <v>0</v>
      </c>
      <c r="AF112" s="89">
        <v>6</v>
      </c>
      <c r="AG112" s="101" t="s">
        <v>950</v>
      </c>
      <c r="AH112" s="89" t="b">
        <v>0</v>
      </c>
      <c r="AI112" s="89" t="s">
        <v>958</v>
      </c>
      <c r="AJ112" s="89"/>
      <c r="AK112" s="101" t="s">
        <v>950</v>
      </c>
      <c r="AL112" s="89" t="b">
        <v>0</v>
      </c>
      <c r="AM112" s="89">
        <v>1</v>
      </c>
      <c r="AN112" s="101" t="s">
        <v>950</v>
      </c>
      <c r="AO112" s="89" t="s">
        <v>967</v>
      </c>
      <c r="AP112" s="89" t="b">
        <v>0</v>
      </c>
      <c r="AQ112" s="101" t="s">
        <v>891</v>
      </c>
      <c r="AR112" s="89" t="s">
        <v>196</v>
      </c>
      <c r="AS112" s="89">
        <v>0</v>
      </c>
      <c r="AT112" s="89">
        <v>0</v>
      </c>
      <c r="AU112" s="89"/>
      <c r="AV112" s="89"/>
      <c r="AW112" s="89"/>
      <c r="AX112" s="89"/>
      <c r="AY112" s="89"/>
      <c r="AZ112" s="89"/>
      <c r="BA112" s="89"/>
      <c r="BB112" s="89"/>
      <c r="BC112">
        <v>1</v>
      </c>
      <c r="BD112" s="88" t="str">
        <f>REPLACE(INDEX(GroupVertices[Group],MATCH(Edges[[#This Row],[Vertex 1]],GroupVertices[Vertex],0)),1,1,"")</f>
        <v>1</v>
      </c>
      <c r="BE112" s="88" t="str">
        <f>REPLACE(INDEX(GroupVertices[Group],MATCH(Edges[[#This Row],[Vertex 2]],GroupVertices[Vertex],0)),1,1,"")</f>
        <v>1</v>
      </c>
    </row>
    <row r="113" spans="1:57" ht="15">
      <c r="A113" s="65" t="s">
        <v>284</v>
      </c>
      <c r="B113" s="65" t="s">
        <v>283</v>
      </c>
      <c r="C113" s="66" t="s">
        <v>2278</v>
      </c>
      <c r="D113" s="67">
        <v>3</v>
      </c>
      <c r="E113" s="68" t="s">
        <v>132</v>
      </c>
      <c r="F113" s="69">
        <v>32</v>
      </c>
      <c r="G113" s="66"/>
      <c r="H113" s="70"/>
      <c r="I113" s="71"/>
      <c r="J113" s="71"/>
      <c r="K113" s="34" t="s">
        <v>65</v>
      </c>
      <c r="L113" s="78">
        <v>113</v>
      </c>
      <c r="M113" s="78"/>
      <c r="N113" s="73"/>
      <c r="O113" s="89" t="s">
        <v>330</v>
      </c>
      <c r="P113" s="92">
        <v>43837.338854166665</v>
      </c>
      <c r="Q113" s="89" t="s">
        <v>376</v>
      </c>
      <c r="R113" s="89"/>
      <c r="S113" s="89"/>
      <c r="T113" s="89" t="s">
        <v>316</v>
      </c>
      <c r="U113" s="89"/>
      <c r="V113" s="94" t="s">
        <v>570</v>
      </c>
      <c r="W113" s="92">
        <v>43837.338854166665</v>
      </c>
      <c r="X113" s="98">
        <v>43837</v>
      </c>
      <c r="Y113" s="101" t="s">
        <v>651</v>
      </c>
      <c r="Z113" s="94" t="s">
        <v>771</v>
      </c>
      <c r="AA113" s="89"/>
      <c r="AB113" s="89"/>
      <c r="AC113" s="101" t="s">
        <v>892</v>
      </c>
      <c r="AD113" s="101" t="s">
        <v>891</v>
      </c>
      <c r="AE113" s="89" t="b">
        <v>0</v>
      </c>
      <c r="AF113" s="89">
        <v>0</v>
      </c>
      <c r="AG113" s="101" t="s">
        <v>954</v>
      </c>
      <c r="AH113" s="89" t="b">
        <v>0</v>
      </c>
      <c r="AI113" s="89" t="s">
        <v>958</v>
      </c>
      <c r="AJ113" s="89"/>
      <c r="AK113" s="101" t="s">
        <v>950</v>
      </c>
      <c r="AL113" s="89" t="b">
        <v>0</v>
      </c>
      <c r="AM113" s="89">
        <v>0</v>
      </c>
      <c r="AN113" s="101" t="s">
        <v>950</v>
      </c>
      <c r="AO113" s="89" t="s">
        <v>967</v>
      </c>
      <c r="AP113" s="89" t="b">
        <v>0</v>
      </c>
      <c r="AQ113" s="101" t="s">
        <v>891</v>
      </c>
      <c r="AR113" s="89" t="s">
        <v>196</v>
      </c>
      <c r="AS113" s="89">
        <v>0</v>
      </c>
      <c r="AT113" s="89">
        <v>0</v>
      </c>
      <c r="AU113" s="89"/>
      <c r="AV113" s="89"/>
      <c r="AW113" s="89"/>
      <c r="AX113" s="89"/>
      <c r="AY113" s="89"/>
      <c r="AZ113" s="89"/>
      <c r="BA113" s="89"/>
      <c r="BB113" s="89"/>
      <c r="BC113">
        <v>1</v>
      </c>
      <c r="BD113" s="88" t="str">
        <f>REPLACE(INDEX(GroupVertices[Group],MATCH(Edges[[#This Row],[Vertex 1]],GroupVertices[Vertex],0)),1,1,"")</f>
        <v>1</v>
      </c>
      <c r="BE113" s="88" t="str">
        <f>REPLACE(INDEX(GroupVertices[Group],MATCH(Edges[[#This Row],[Vertex 2]],GroupVertices[Vertex],0)),1,1,"")</f>
        <v>1</v>
      </c>
    </row>
    <row r="114" spans="1:57" ht="15">
      <c r="A114" s="65" t="s">
        <v>279</v>
      </c>
      <c r="B114" s="65" t="s">
        <v>279</v>
      </c>
      <c r="C114" s="66" t="s">
        <v>2278</v>
      </c>
      <c r="D114" s="67">
        <v>3</v>
      </c>
      <c r="E114" s="68" t="s">
        <v>132</v>
      </c>
      <c r="F114" s="69">
        <v>32</v>
      </c>
      <c r="G114" s="66"/>
      <c r="H114" s="70"/>
      <c r="I114" s="71"/>
      <c r="J114" s="71"/>
      <c r="K114" s="34" t="s">
        <v>65</v>
      </c>
      <c r="L114" s="78">
        <v>114</v>
      </c>
      <c r="M114" s="78"/>
      <c r="N114" s="73"/>
      <c r="O114" s="89" t="s">
        <v>196</v>
      </c>
      <c r="P114" s="92">
        <v>43838.97771990741</v>
      </c>
      <c r="Q114" s="89" t="s">
        <v>377</v>
      </c>
      <c r="R114" s="89"/>
      <c r="S114" s="89"/>
      <c r="T114" s="89"/>
      <c r="U114" s="94" t="s">
        <v>514</v>
      </c>
      <c r="V114" s="94" t="s">
        <v>514</v>
      </c>
      <c r="W114" s="92">
        <v>43838.97771990741</v>
      </c>
      <c r="X114" s="98">
        <v>43838</v>
      </c>
      <c r="Y114" s="101" t="s">
        <v>652</v>
      </c>
      <c r="Z114" s="94" t="s">
        <v>772</v>
      </c>
      <c r="AA114" s="89"/>
      <c r="AB114" s="89"/>
      <c r="AC114" s="101" t="s">
        <v>893</v>
      </c>
      <c r="AD114" s="89"/>
      <c r="AE114" s="89" t="b">
        <v>0</v>
      </c>
      <c r="AF114" s="89">
        <v>1</v>
      </c>
      <c r="AG114" s="101" t="s">
        <v>950</v>
      </c>
      <c r="AH114" s="89" t="b">
        <v>0</v>
      </c>
      <c r="AI114" s="89" t="s">
        <v>958</v>
      </c>
      <c r="AJ114" s="89"/>
      <c r="AK114" s="101" t="s">
        <v>950</v>
      </c>
      <c r="AL114" s="89" t="b">
        <v>0</v>
      </c>
      <c r="AM114" s="89">
        <v>0</v>
      </c>
      <c r="AN114" s="101" t="s">
        <v>950</v>
      </c>
      <c r="AO114" s="89" t="s">
        <v>969</v>
      </c>
      <c r="AP114" s="89" t="b">
        <v>0</v>
      </c>
      <c r="AQ114" s="101" t="s">
        <v>893</v>
      </c>
      <c r="AR114" s="89" t="s">
        <v>196</v>
      </c>
      <c r="AS114" s="89">
        <v>0</v>
      </c>
      <c r="AT114" s="89">
        <v>0</v>
      </c>
      <c r="AU114" s="89"/>
      <c r="AV114" s="89"/>
      <c r="AW114" s="89"/>
      <c r="AX114" s="89"/>
      <c r="AY114" s="89"/>
      <c r="AZ114" s="89"/>
      <c r="BA114" s="89"/>
      <c r="BB114" s="89"/>
      <c r="BC114">
        <v>1</v>
      </c>
      <c r="BD114" s="88" t="str">
        <f>REPLACE(INDEX(GroupVertices[Group],MATCH(Edges[[#This Row],[Vertex 1]],GroupVertices[Vertex],0)),1,1,"")</f>
        <v>3</v>
      </c>
      <c r="BE114" s="88" t="str">
        <f>REPLACE(INDEX(GroupVertices[Group],MATCH(Edges[[#This Row],[Vertex 2]],GroupVertices[Vertex],0)),1,1,"")</f>
        <v>3</v>
      </c>
    </row>
    <row r="115" spans="1:57" ht="15">
      <c r="A115" s="65" t="s">
        <v>279</v>
      </c>
      <c r="B115" s="65" t="s">
        <v>292</v>
      </c>
      <c r="C115" s="66" t="s">
        <v>2278</v>
      </c>
      <c r="D115" s="67">
        <v>3</v>
      </c>
      <c r="E115" s="68" t="s">
        <v>132</v>
      </c>
      <c r="F115" s="69">
        <v>32</v>
      </c>
      <c r="G115" s="66"/>
      <c r="H115" s="70"/>
      <c r="I115" s="71"/>
      <c r="J115" s="71"/>
      <c r="K115" s="34" t="s">
        <v>65</v>
      </c>
      <c r="L115" s="78">
        <v>115</v>
      </c>
      <c r="M115" s="78"/>
      <c r="N115" s="73"/>
      <c r="O115" s="89" t="s">
        <v>327</v>
      </c>
      <c r="P115" s="92">
        <v>43838.97981481482</v>
      </c>
      <c r="Q115" s="89" t="s">
        <v>378</v>
      </c>
      <c r="R115" s="89"/>
      <c r="S115" s="89"/>
      <c r="T115" s="89" t="s">
        <v>469</v>
      </c>
      <c r="U115" s="89"/>
      <c r="V115" s="94" t="s">
        <v>567</v>
      </c>
      <c r="W115" s="92">
        <v>43838.97981481482</v>
      </c>
      <c r="X115" s="98">
        <v>43838</v>
      </c>
      <c r="Y115" s="101" t="s">
        <v>653</v>
      </c>
      <c r="Z115" s="94" t="s">
        <v>773</v>
      </c>
      <c r="AA115" s="89"/>
      <c r="AB115" s="89"/>
      <c r="AC115" s="101" t="s">
        <v>894</v>
      </c>
      <c r="AD115" s="89"/>
      <c r="AE115" s="89" t="b">
        <v>0</v>
      </c>
      <c r="AF115" s="89">
        <v>0</v>
      </c>
      <c r="AG115" s="101" t="s">
        <v>950</v>
      </c>
      <c r="AH115" s="89" t="b">
        <v>0</v>
      </c>
      <c r="AI115" s="89" t="s">
        <v>958</v>
      </c>
      <c r="AJ115" s="89"/>
      <c r="AK115" s="101" t="s">
        <v>950</v>
      </c>
      <c r="AL115" s="89" t="b">
        <v>0</v>
      </c>
      <c r="AM115" s="89">
        <v>1</v>
      </c>
      <c r="AN115" s="101" t="s">
        <v>927</v>
      </c>
      <c r="AO115" s="89" t="s">
        <v>969</v>
      </c>
      <c r="AP115" s="89" t="b">
        <v>0</v>
      </c>
      <c r="AQ115" s="101" t="s">
        <v>927</v>
      </c>
      <c r="AR115" s="89" t="s">
        <v>196</v>
      </c>
      <c r="AS115" s="89">
        <v>0</v>
      </c>
      <c r="AT115" s="89">
        <v>0</v>
      </c>
      <c r="AU115" s="89"/>
      <c r="AV115" s="89"/>
      <c r="AW115" s="89"/>
      <c r="AX115" s="89"/>
      <c r="AY115" s="89"/>
      <c r="AZ115" s="89"/>
      <c r="BA115" s="89"/>
      <c r="BB115" s="89"/>
      <c r="BC115">
        <v>1</v>
      </c>
      <c r="BD115" s="88" t="str">
        <f>REPLACE(INDEX(GroupVertices[Group],MATCH(Edges[[#This Row],[Vertex 1]],GroupVertices[Vertex],0)),1,1,"")</f>
        <v>3</v>
      </c>
      <c r="BE115" s="88" t="str">
        <f>REPLACE(INDEX(GroupVertices[Group],MATCH(Edges[[#This Row],[Vertex 2]],GroupVertices[Vertex],0)),1,1,"")</f>
        <v>3</v>
      </c>
    </row>
    <row r="116" spans="1:57" ht="15">
      <c r="A116" s="65" t="s">
        <v>284</v>
      </c>
      <c r="B116" s="65" t="s">
        <v>279</v>
      </c>
      <c r="C116" s="66" t="s">
        <v>2278</v>
      </c>
      <c r="D116" s="67">
        <v>3</v>
      </c>
      <c r="E116" s="68" t="s">
        <v>132</v>
      </c>
      <c r="F116" s="69">
        <v>32</v>
      </c>
      <c r="G116" s="66"/>
      <c r="H116" s="70"/>
      <c r="I116" s="71"/>
      <c r="J116" s="71"/>
      <c r="K116" s="34" t="s">
        <v>65</v>
      </c>
      <c r="L116" s="78">
        <v>116</v>
      </c>
      <c r="M116" s="78"/>
      <c r="N116" s="73"/>
      <c r="O116" s="89" t="s">
        <v>328</v>
      </c>
      <c r="P116" s="92">
        <v>43837.911631944444</v>
      </c>
      <c r="Q116" s="89" t="s">
        <v>379</v>
      </c>
      <c r="R116" s="94" t="s">
        <v>419</v>
      </c>
      <c r="S116" s="89" t="s">
        <v>434</v>
      </c>
      <c r="T116" s="89" t="s">
        <v>470</v>
      </c>
      <c r="U116" s="89"/>
      <c r="V116" s="94" t="s">
        <v>570</v>
      </c>
      <c r="W116" s="92">
        <v>43837.911631944444</v>
      </c>
      <c r="X116" s="98">
        <v>43837</v>
      </c>
      <c r="Y116" s="101" t="s">
        <v>654</v>
      </c>
      <c r="Z116" s="94" t="s">
        <v>774</v>
      </c>
      <c r="AA116" s="89"/>
      <c r="AB116" s="89"/>
      <c r="AC116" s="101" t="s">
        <v>895</v>
      </c>
      <c r="AD116" s="89"/>
      <c r="AE116" s="89" t="b">
        <v>0</v>
      </c>
      <c r="AF116" s="89">
        <v>1</v>
      </c>
      <c r="AG116" s="101" t="s">
        <v>950</v>
      </c>
      <c r="AH116" s="89" t="b">
        <v>0</v>
      </c>
      <c r="AI116" s="89" t="s">
        <v>958</v>
      </c>
      <c r="AJ116" s="89"/>
      <c r="AK116" s="101" t="s">
        <v>950</v>
      </c>
      <c r="AL116" s="89" t="b">
        <v>0</v>
      </c>
      <c r="AM116" s="89">
        <v>1</v>
      </c>
      <c r="AN116" s="101" t="s">
        <v>950</v>
      </c>
      <c r="AO116" s="89" t="s">
        <v>971</v>
      </c>
      <c r="AP116" s="89" t="b">
        <v>0</v>
      </c>
      <c r="AQ116" s="101" t="s">
        <v>895</v>
      </c>
      <c r="AR116" s="89" t="s">
        <v>196</v>
      </c>
      <c r="AS116" s="89">
        <v>0</v>
      </c>
      <c r="AT116" s="89">
        <v>0</v>
      </c>
      <c r="AU116" s="89"/>
      <c r="AV116" s="89"/>
      <c r="AW116" s="89"/>
      <c r="AX116" s="89"/>
      <c r="AY116" s="89"/>
      <c r="AZ116" s="89"/>
      <c r="BA116" s="89"/>
      <c r="BB116" s="89"/>
      <c r="BC116">
        <v>1</v>
      </c>
      <c r="BD116" s="88" t="str">
        <f>REPLACE(INDEX(GroupVertices[Group],MATCH(Edges[[#This Row],[Vertex 1]],GroupVertices[Vertex],0)),1,1,"")</f>
        <v>1</v>
      </c>
      <c r="BE116" s="88" t="str">
        <f>REPLACE(INDEX(GroupVertices[Group],MATCH(Edges[[#This Row],[Vertex 2]],GroupVertices[Vertex],0)),1,1,"")</f>
        <v>3</v>
      </c>
    </row>
    <row r="117" spans="1:57" ht="15">
      <c r="A117" s="65" t="s">
        <v>284</v>
      </c>
      <c r="B117" s="65" t="s">
        <v>284</v>
      </c>
      <c r="C117" s="66" t="s">
        <v>2281</v>
      </c>
      <c r="D117" s="67">
        <v>10</v>
      </c>
      <c r="E117" s="68" t="s">
        <v>136</v>
      </c>
      <c r="F117" s="69">
        <v>10</v>
      </c>
      <c r="G117" s="66"/>
      <c r="H117" s="70"/>
      <c r="I117" s="71"/>
      <c r="J117" s="71"/>
      <c r="K117" s="34" t="s">
        <v>65</v>
      </c>
      <c r="L117" s="78">
        <v>117</v>
      </c>
      <c r="M117" s="78"/>
      <c r="N117" s="73"/>
      <c r="O117" s="89" t="s">
        <v>196</v>
      </c>
      <c r="P117" s="92">
        <v>43837.015752314815</v>
      </c>
      <c r="Q117" s="89" t="s">
        <v>336</v>
      </c>
      <c r="R117" s="89" t="s">
        <v>420</v>
      </c>
      <c r="S117" s="89" t="s">
        <v>435</v>
      </c>
      <c r="T117" s="89" t="s">
        <v>471</v>
      </c>
      <c r="U117" s="89"/>
      <c r="V117" s="94" t="s">
        <v>570</v>
      </c>
      <c r="W117" s="92">
        <v>43837.015752314815</v>
      </c>
      <c r="X117" s="98">
        <v>43837</v>
      </c>
      <c r="Y117" s="101" t="s">
        <v>655</v>
      </c>
      <c r="Z117" s="94" t="s">
        <v>775</v>
      </c>
      <c r="AA117" s="89"/>
      <c r="AB117" s="89"/>
      <c r="AC117" s="101" t="s">
        <v>896</v>
      </c>
      <c r="AD117" s="101" t="s">
        <v>947</v>
      </c>
      <c r="AE117" s="89" t="b">
        <v>0</v>
      </c>
      <c r="AF117" s="89">
        <v>3</v>
      </c>
      <c r="AG117" s="101" t="s">
        <v>955</v>
      </c>
      <c r="AH117" s="89" t="b">
        <v>0</v>
      </c>
      <c r="AI117" s="89" t="s">
        <v>958</v>
      </c>
      <c r="AJ117" s="89"/>
      <c r="AK117" s="101" t="s">
        <v>950</v>
      </c>
      <c r="AL117" s="89" t="b">
        <v>0</v>
      </c>
      <c r="AM117" s="89">
        <v>1</v>
      </c>
      <c r="AN117" s="101" t="s">
        <v>950</v>
      </c>
      <c r="AO117" s="89" t="s">
        <v>967</v>
      </c>
      <c r="AP117" s="89" t="b">
        <v>0</v>
      </c>
      <c r="AQ117" s="101" t="s">
        <v>947</v>
      </c>
      <c r="AR117" s="89" t="s">
        <v>196</v>
      </c>
      <c r="AS117" s="89">
        <v>0</v>
      </c>
      <c r="AT117" s="89">
        <v>0</v>
      </c>
      <c r="AU117" s="89"/>
      <c r="AV117" s="89"/>
      <c r="AW117" s="89"/>
      <c r="AX117" s="89"/>
      <c r="AY117" s="89"/>
      <c r="AZ117" s="89"/>
      <c r="BA117" s="89"/>
      <c r="BB117" s="89"/>
      <c r="BC117">
        <v>6</v>
      </c>
      <c r="BD117" s="88" t="str">
        <f>REPLACE(INDEX(GroupVertices[Group],MATCH(Edges[[#This Row],[Vertex 1]],GroupVertices[Vertex],0)),1,1,"")</f>
        <v>1</v>
      </c>
      <c r="BE117" s="88" t="str">
        <f>REPLACE(INDEX(GroupVertices[Group],MATCH(Edges[[#This Row],[Vertex 2]],GroupVertices[Vertex],0)),1,1,"")</f>
        <v>1</v>
      </c>
    </row>
    <row r="118" spans="1:57" ht="15">
      <c r="A118" s="65" t="s">
        <v>284</v>
      </c>
      <c r="B118" s="65" t="s">
        <v>284</v>
      </c>
      <c r="C118" s="66" t="s">
        <v>2281</v>
      </c>
      <c r="D118" s="67">
        <v>10</v>
      </c>
      <c r="E118" s="68" t="s">
        <v>136</v>
      </c>
      <c r="F118" s="69">
        <v>10</v>
      </c>
      <c r="G118" s="66"/>
      <c r="H118" s="70"/>
      <c r="I118" s="71"/>
      <c r="J118" s="71"/>
      <c r="K118" s="34" t="s">
        <v>65</v>
      </c>
      <c r="L118" s="78">
        <v>118</v>
      </c>
      <c r="M118" s="78"/>
      <c r="N118" s="73"/>
      <c r="O118" s="89" t="s">
        <v>196</v>
      </c>
      <c r="P118" s="92">
        <v>43837.031006944446</v>
      </c>
      <c r="Q118" s="89" t="s">
        <v>380</v>
      </c>
      <c r="R118" s="89"/>
      <c r="S118" s="89"/>
      <c r="T118" s="89" t="s">
        <v>472</v>
      </c>
      <c r="U118" s="89"/>
      <c r="V118" s="94" t="s">
        <v>570</v>
      </c>
      <c r="W118" s="92">
        <v>43837.031006944446</v>
      </c>
      <c r="X118" s="98">
        <v>43837</v>
      </c>
      <c r="Y118" s="101" t="s">
        <v>656</v>
      </c>
      <c r="Z118" s="94" t="s">
        <v>776</v>
      </c>
      <c r="AA118" s="89"/>
      <c r="AB118" s="89"/>
      <c r="AC118" s="101" t="s">
        <v>897</v>
      </c>
      <c r="AD118" s="101" t="s">
        <v>948</v>
      </c>
      <c r="AE118" s="89" t="b">
        <v>0</v>
      </c>
      <c r="AF118" s="89">
        <v>0</v>
      </c>
      <c r="AG118" s="101" t="s">
        <v>955</v>
      </c>
      <c r="AH118" s="89" t="b">
        <v>0</v>
      </c>
      <c r="AI118" s="89" t="s">
        <v>958</v>
      </c>
      <c r="AJ118" s="89"/>
      <c r="AK118" s="101" t="s">
        <v>950</v>
      </c>
      <c r="AL118" s="89" t="b">
        <v>0</v>
      </c>
      <c r="AM118" s="89">
        <v>0</v>
      </c>
      <c r="AN118" s="101" t="s">
        <v>950</v>
      </c>
      <c r="AO118" s="89" t="s">
        <v>967</v>
      </c>
      <c r="AP118" s="89" t="b">
        <v>0</v>
      </c>
      <c r="AQ118" s="101" t="s">
        <v>948</v>
      </c>
      <c r="AR118" s="89" t="s">
        <v>196</v>
      </c>
      <c r="AS118" s="89">
        <v>0</v>
      </c>
      <c r="AT118" s="89">
        <v>0</v>
      </c>
      <c r="AU118" s="89"/>
      <c r="AV118" s="89"/>
      <c r="AW118" s="89"/>
      <c r="AX118" s="89"/>
      <c r="AY118" s="89"/>
      <c r="AZ118" s="89"/>
      <c r="BA118" s="89"/>
      <c r="BB118" s="89"/>
      <c r="BC118">
        <v>6</v>
      </c>
      <c r="BD118" s="88" t="str">
        <f>REPLACE(INDEX(GroupVertices[Group],MATCH(Edges[[#This Row],[Vertex 1]],GroupVertices[Vertex],0)),1,1,"")</f>
        <v>1</v>
      </c>
      <c r="BE118" s="88" t="str">
        <f>REPLACE(INDEX(GroupVertices[Group],MATCH(Edges[[#This Row],[Vertex 2]],GroupVertices[Vertex],0)),1,1,"")</f>
        <v>1</v>
      </c>
    </row>
    <row r="119" spans="1:57" ht="15">
      <c r="A119" s="65" t="s">
        <v>284</v>
      </c>
      <c r="B119" s="65" t="s">
        <v>284</v>
      </c>
      <c r="C119" s="66" t="s">
        <v>2281</v>
      </c>
      <c r="D119" s="67">
        <v>10</v>
      </c>
      <c r="E119" s="68" t="s">
        <v>136</v>
      </c>
      <c r="F119" s="69">
        <v>10</v>
      </c>
      <c r="G119" s="66"/>
      <c r="H119" s="70"/>
      <c r="I119" s="71"/>
      <c r="J119" s="71"/>
      <c r="K119" s="34" t="s">
        <v>65</v>
      </c>
      <c r="L119" s="78">
        <v>119</v>
      </c>
      <c r="M119" s="78"/>
      <c r="N119" s="73"/>
      <c r="O119" s="89" t="s">
        <v>196</v>
      </c>
      <c r="P119" s="92">
        <v>43837.33763888889</v>
      </c>
      <c r="Q119" s="89" t="s">
        <v>381</v>
      </c>
      <c r="R119" s="89"/>
      <c r="S119" s="89"/>
      <c r="T119" s="89" t="s">
        <v>469</v>
      </c>
      <c r="U119" s="89"/>
      <c r="V119" s="94" t="s">
        <v>570</v>
      </c>
      <c r="W119" s="92">
        <v>43837.33763888889</v>
      </c>
      <c r="X119" s="98">
        <v>43837</v>
      </c>
      <c r="Y119" s="101" t="s">
        <v>657</v>
      </c>
      <c r="Z119" s="94" t="s">
        <v>777</v>
      </c>
      <c r="AA119" s="89"/>
      <c r="AB119" s="89"/>
      <c r="AC119" s="101" t="s">
        <v>898</v>
      </c>
      <c r="AD119" s="101" t="s">
        <v>949</v>
      </c>
      <c r="AE119" s="89" t="b">
        <v>0</v>
      </c>
      <c r="AF119" s="89">
        <v>0</v>
      </c>
      <c r="AG119" s="101" t="s">
        <v>955</v>
      </c>
      <c r="AH119" s="89" t="b">
        <v>0</v>
      </c>
      <c r="AI119" s="89" t="s">
        <v>959</v>
      </c>
      <c r="AJ119" s="89"/>
      <c r="AK119" s="101" t="s">
        <v>950</v>
      </c>
      <c r="AL119" s="89" t="b">
        <v>0</v>
      </c>
      <c r="AM119" s="89">
        <v>0</v>
      </c>
      <c r="AN119" s="101" t="s">
        <v>950</v>
      </c>
      <c r="AO119" s="89" t="s">
        <v>967</v>
      </c>
      <c r="AP119" s="89" t="b">
        <v>0</v>
      </c>
      <c r="AQ119" s="101" t="s">
        <v>949</v>
      </c>
      <c r="AR119" s="89" t="s">
        <v>196</v>
      </c>
      <c r="AS119" s="89">
        <v>0</v>
      </c>
      <c r="AT119" s="89">
        <v>0</v>
      </c>
      <c r="AU119" s="89"/>
      <c r="AV119" s="89"/>
      <c r="AW119" s="89"/>
      <c r="AX119" s="89"/>
      <c r="AY119" s="89"/>
      <c r="AZ119" s="89"/>
      <c r="BA119" s="89"/>
      <c r="BB119" s="89"/>
      <c r="BC119">
        <v>6</v>
      </c>
      <c r="BD119" s="88" t="str">
        <f>REPLACE(INDEX(GroupVertices[Group],MATCH(Edges[[#This Row],[Vertex 1]],GroupVertices[Vertex],0)),1,1,"")</f>
        <v>1</v>
      </c>
      <c r="BE119" s="88" t="str">
        <f>REPLACE(INDEX(GroupVertices[Group],MATCH(Edges[[#This Row],[Vertex 2]],GroupVertices[Vertex],0)),1,1,"")</f>
        <v>1</v>
      </c>
    </row>
    <row r="120" spans="1:57" ht="15">
      <c r="A120" s="65" t="s">
        <v>284</v>
      </c>
      <c r="B120" s="65" t="s">
        <v>284</v>
      </c>
      <c r="C120" s="66" t="s">
        <v>2281</v>
      </c>
      <c r="D120" s="67">
        <v>10</v>
      </c>
      <c r="E120" s="68" t="s">
        <v>136</v>
      </c>
      <c r="F120" s="69">
        <v>10</v>
      </c>
      <c r="G120" s="66"/>
      <c r="H120" s="70"/>
      <c r="I120" s="71"/>
      <c r="J120" s="71"/>
      <c r="K120" s="34" t="s">
        <v>65</v>
      </c>
      <c r="L120" s="78">
        <v>120</v>
      </c>
      <c r="M120" s="78"/>
      <c r="N120" s="73"/>
      <c r="O120" s="89" t="s">
        <v>196</v>
      </c>
      <c r="P120" s="92">
        <v>43837.91326388889</v>
      </c>
      <c r="Q120" s="89" t="s">
        <v>382</v>
      </c>
      <c r="R120" s="89"/>
      <c r="S120" s="89"/>
      <c r="T120" s="89" t="s">
        <v>470</v>
      </c>
      <c r="U120" s="89"/>
      <c r="V120" s="94" t="s">
        <v>570</v>
      </c>
      <c r="W120" s="92">
        <v>43837.91326388889</v>
      </c>
      <c r="X120" s="98">
        <v>43837</v>
      </c>
      <c r="Y120" s="101" t="s">
        <v>658</v>
      </c>
      <c r="Z120" s="94" t="s">
        <v>778</v>
      </c>
      <c r="AA120" s="89"/>
      <c r="AB120" s="89"/>
      <c r="AC120" s="101" t="s">
        <v>899</v>
      </c>
      <c r="AD120" s="89"/>
      <c r="AE120" s="89" t="b">
        <v>0</v>
      </c>
      <c r="AF120" s="89">
        <v>0</v>
      </c>
      <c r="AG120" s="101" t="s">
        <v>950</v>
      </c>
      <c r="AH120" s="89" t="b">
        <v>0</v>
      </c>
      <c r="AI120" s="89" t="s">
        <v>958</v>
      </c>
      <c r="AJ120" s="89"/>
      <c r="AK120" s="101" t="s">
        <v>950</v>
      </c>
      <c r="AL120" s="89" t="b">
        <v>0</v>
      </c>
      <c r="AM120" s="89">
        <v>0</v>
      </c>
      <c r="AN120" s="101" t="s">
        <v>950</v>
      </c>
      <c r="AO120" s="89" t="s">
        <v>971</v>
      </c>
      <c r="AP120" s="89" t="b">
        <v>0</v>
      </c>
      <c r="AQ120" s="101" t="s">
        <v>899</v>
      </c>
      <c r="AR120" s="89" t="s">
        <v>196</v>
      </c>
      <c r="AS120" s="89">
        <v>0</v>
      </c>
      <c r="AT120" s="89">
        <v>0</v>
      </c>
      <c r="AU120" s="89" t="s">
        <v>976</v>
      </c>
      <c r="AV120" s="89" t="s">
        <v>981</v>
      </c>
      <c r="AW120" s="89" t="s">
        <v>982</v>
      </c>
      <c r="AX120" s="89" t="s">
        <v>983</v>
      </c>
      <c r="AY120" s="89" t="s">
        <v>988</v>
      </c>
      <c r="AZ120" s="89" t="s">
        <v>993</v>
      </c>
      <c r="BA120" s="89" t="s">
        <v>995</v>
      </c>
      <c r="BB120" s="94" t="s">
        <v>998</v>
      </c>
      <c r="BC120">
        <v>6</v>
      </c>
      <c r="BD120" s="88" t="str">
        <f>REPLACE(INDEX(GroupVertices[Group],MATCH(Edges[[#This Row],[Vertex 1]],GroupVertices[Vertex],0)),1,1,"")</f>
        <v>1</v>
      </c>
      <c r="BE120" s="88" t="str">
        <f>REPLACE(INDEX(GroupVertices[Group],MATCH(Edges[[#This Row],[Vertex 2]],GroupVertices[Vertex],0)),1,1,"")</f>
        <v>1</v>
      </c>
    </row>
    <row r="121" spans="1:57" ht="15">
      <c r="A121" s="65" t="s">
        <v>284</v>
      </c>
      <c r="B121" s="65" t="s">
        <v>284</v>
      </c>
      <c r="C121" s="66" t="s">
        <v>2281</v>
      </c>
      <c r="D121" s="67">
        <v>10</v>
      </c>
      <c r="E121" s="68" t="s">
        <v>136</v>
      </c>
      <c r="F121" s="69">
        <v>10</v>
      </c>
      <c r="G121" s="66"/>
      <c r="H121" s="70"/>
      <c r="I121" s="71"/>
      <c r="J121" s="71"/>
      <c r="K121" s="34" t="s">
        <v>65</v>
      </c>
      <c r="L121" s="78">
        <v>121</v>
      </c>
      <c r="M121" s="78"/>
      <c r="N121" s="73"/>
      <c r="O121" s="89" t="s">
        <v>196</v>
      </c>
      <c r="P121" s="92">
        <v>43838.05415509259</v>
      </c>
      <c r="Q121" s="89" t="s">
        <v>383</v>
      </c>
      <c r="R121" s="94" t="s">
        <v>421</v>
      </c>
      <c r="S121" s="89" t="s">
        <v>436</v>
      </c>
      <c r="T121" s="89" t="s">
        <v>316</v>
      </c>
      <c r="U121" s="89"/>
      <c r="V121" s="94" t="s">
        <v>570</v>
      </c>
      <c r="W121" s="92">
        <v>43838.05415509259</v>
      </c>
      <c r="X121" s="98">
        <v>43838</v>
      </c>
      <c r="Y121" s="101" t="s">
        <v>659</v>
      </c>
      <c r="Z121" s="94" t="s">
        <v>779</v>
      </c>
      <c r="AA121" s="89"/>
      <c r="AB121" s="89"/>
      <c r="AC121" s="101" t="s">
        <v>900</v>
      </c>
      <c r="AD121" s="89"/>
      <c r="AE121" s="89" t="b">
        <v>0</v>
      </c>
      <c r="AF121" s="89">
        <v>2</v>
      </c>
      <c r="AG121" s="101" t="s">
        <v>950</v>
      </c>
      <c r="AH121" s="89" t="b">
        <v>0</v>
      </c>
      <c r="AI121" s="89" t="s">
        <v>958</v>
      </c>
      <c r="AJ121" s="89"/>
      <c r="AK121" s="101" t="s">
        <v>950</v>
      </c>
      <c r="AL121" s="89" t="b">
        <v>0</v>
      </c>
      <c r="AM121" s="89">
        <v>0</v>
      </c>
      <c r="AN121" s="101" t="s">
        <v>950</v>
      </c>
      <c r="AO121" s="89" t="s">
        <v>971</v>
      </c>
      <c r="AP121" s="89" t="b">
        <v>0</v>
      </c>
      <c r="AQ121" s="101" t="s">
        <v>900</v>
      </c>
      <c r="AR121" s="89" t="s">
        <v>196</v>
      </c>
      <c r="AS121" s="89">
        <v>0</v>
      </c>
      <c r="AT121" s="89">
        <v>0</v>
      </c>
      <c r="AU121" s="89"/>
      <c r="AV121" s="89"/>
      <c r="AW121" s="89"/>
      <c r="AX121" s="89"/>
      <c r="AY121" s="89"/>
      <c r="AZ121" s="89"/>
      <c r="BA121" s="89"/>
      <c r="BB121" s="89"/>
      <c r="BC121">
        <v>6</v>
      </c>
      <c r="BD121" s="88" t="str">
        <f>REPLACE(INDEX(GroupVertices[Group],MATCH(Edges[[#This Row],[Vertex 1]],GroupVertices[Vertex],0)),1,1,"")</f>
        <v>1</v>
      </c>
      <c r="BE121" s="88" t="str">
        <f>REPLACE(INDEX(GroupVertices[Group],MATCH(Edges[[#This Row],[Vertex 2]],GroupVertices[Vertex],0)),1,1,"")</f>
        <v>1</v>
      </c>
    </row>
    <row r="122" spans="1:57" ht="15">
      <c r="A122" s="65" t="s">
        <v>284</v>
      </c>
      <c r="B122" s="65" t="s">
        <v>284</v>
      </c>
      <c r="C122" s="66" t="s">
        <v>2281</v>
      </c>
      <c r="D122" s="67">
        <v>10</v>
      </c>
      <c r="E122" s="68" t="s">
        <v>136</v>
      </c>
      <c r="F122" s="69">
        <v>10</v>
      </c>
      <c r="G122" s="66"/>
      <c r="H122" s="70"/>
      <c r="I122" s="71"/>
      <c r="J122" s="71"/>
      <c r="K122" s="34" t="s">
        <v>65</v>
      </c>
      <c r="L122" s="78">
        <v>122</v>
      </c>
      <c r="M122" s="78"/>
      <c r="N122" s="73"/>
      <c r="O122" s="89" t="s">
        <v>196</v>
      </c>
      <c r="P122" s="92">
        <v>43839.86224537037</v>
      </c>
      <c r="Q122" s="89" t="s">
        <v>384</v>
      </c>
      <c r="R122" s="94" t="s">
        <v>422</v>
      </c>
      <c r="S122" s="89" t="s">
        <v>437</v>
      </c>
      <c r="T122" s="89" t="s">
        <v>473</v>
      </c>
      <c r="U122" s="89"/>
      <c r="V122" s="94" t="s">
        <v>570</v>
      </c>
      <c r="W122" s="92">
        <v>43839.86224537037</v>
      </c>
      <c r="X122" s="98">
        <v>43839</v>
      </c>
      <c r="Y122" s="101" t="s">
        <v>660</v>
      </c>
      <c r="Z122" s="94" t="s">
        <v>780</v>
      </c>
      <c r="AA122" s="89"/>
      <c r="AB122" s="89"/>
      <c r="AC122" s="101" t="s">
        <v>901</v>
      </c>
      <c r="AD122" s="89"/>
      <c r="AE122" s="89" t="b">
        <v>0</v>
      </c>
      <c r="AF122" s="89">
        <v>0</v>
      </c>
      <c r="AG122" s="101" t="s">
        <v>950</v>
      </c>
      <c r="AH122" s="89" t="b">
        <v>0</v>
      </c>
      <c r="AI122" s="89" t="s">
        <v>958</v>
      </c>
      <c r="AJ122" s="89"/>
      <c r="AK122" s="101" t="s">
        <v>950</v>
      </c>
      <c r="AL122" s="89" t="b">
        <v>0</v>
      </c>
      <c r="AM122" s="89">
        <v>0</v>
      </c>
      <c r="AN122" s="101" t="s">
        <v>950</v>
      </c>
      <c r="AO122" s="89" t="s">
        <v>971</v>
      </c>
      <c r="AP122" s="89" t="b">
        <v>0</v>
      </c>
      <c r="AQ122" s="101" t="s">
        <v>901</v>
      </c>
      <c r="AR122" s="89" t="s">
        <v>196</v>
      </c>
      <c r="AS122" s="89">
        <v>0</v>
      </c>
      <c r="AT122" s="89">
        <v>0</v>
      </c>
      <c r="AU122" s="89"/>
      <c r="AV122" s="89"/>
      <c r="AW122" s="89"/>
      <c r="AX122" s="89"/>
      <c r="AY122" s="89"/>
      <c r="AZ122" s="89"/>
      <c r="BA122" s="89"/>
      <c r="BB122" s="89"/>
      <c r="BC122">
        <v>6</v>
      </c>
      <c r="BD122" s="88" t="str">
        <f>REPLACE(INDEX(GroupVertices[Group],MATCH(Edges[[#This Row],[Vertex 1]],GroupVertices[Vertex],0)),1,1,"")</f>
        <v>1</v>
      </c>
      <c r="BE122" s="88" t="str">
        <f>REPLACE(INDEX(GroupVertices[Group],MATCH(Edges[[#This Row],[Vertex 2]],GroupVertices[Vertex],0)),1,1,"")</f>
        <v>1</v>
      </c>
    </row>
    <row r="123" spans="1:57" ht="15">
      <c r="A123" s="65" t="s">
        <v>285</v>
      </c>
      <c r="B123" s="65" t="s">
        <v>296</v>
      </c>
      <c r="C123" s="66" t="s">
        <v>2279</v>
      </c>
      <c r="D123" s="67">
        <v>5.333333333333334</v>
      </c>
      <c r="E123" s="68" t="s">
        <v>132</v>
      </c>
      <c r="F123" s="69">
        <v>24.666666666666668</v>
      </c>
      <c r="G123" s="66"/>
      <c r="H123" s="70"/>
      <c r="I123" s="71"/>
      <c r="J123" s="71"/>
      <c r="K123" s="34" t="s">
        <v>65</v>
      </c>
      <c r="L123" s="78">
        <v>123</v>
      </c>
      <c r="M123" s="78"/>
      <c r="N123" s="73"/>
      <c r="O123" s="89" t="s">
        <v>329</v>
      </c>
      <c r="P123" s="92">
        <v>43838.87048611111</v>
      </c>
      <c r="Q123" s="89" t="s">
        <v>348</v>
      </c>
      <c r="R123" s="89"/>
      <c r="S123" s="89"/>
      <c r="T123" s="89"/>
      <c r="U123" s="89"/>
      <c r="V123" s="94" t="s">
        <v>571</v>
      </c>
      <c r="W123" s="92">
        <v>43838.87048611111</v>
      </c>
      <c r="X123" s="98">
        <v>43838</v>
      </c>
      <c r="Y123" s="101" t="s">
        <v>661</v>
      </c>
      <c r="Z123" s="94" t="s">
        <v>781</v>
      </c>
      <c r="AA123" s="89"/>
      <c r="AB123" s="89"/>
      <c r="AC123" s="101" t="s">
        <v>902</v>
      </c>
      <c r="AD123" s="89"/>
      <c r="AE123" s="89" t="b">
        <v>0</v>
      </c>
      <c r="AF123" s="89">
        <v>0</v>
      </c>
      <c r="AG123" s="101" t="s">
        <v>950</v>
      </c>
      <c r="AH123" s="89" t="b">
        <v>1</v>
      </c>
      <c r="AI123" s="89" t="s">
        <v>958</v>
      </c>
      <c r="AJ123" s="89"/>
      <c r="AK123" s="101" t="s">
        <v>961</v>
      </c>
      <c r="AL123" s="89" t="b">
        <v>0</v>
      </c>
      <c r="AM123" s="89">
        <v>1</v>
      </c>
      <c r="AN123" s="101" t="s">
        <v>843</v>
      </c>
      <c r="AO123" s="89" t="s">
        <v>973</v>
      </c>
      <c r="AP123" s="89" t="b">
        <v>0</v>
      </c>
      <c r="AQ123" s="101" t="s">
        <v>843</v>
      </c>
      <c r="AR123" s="89" t="s">
        <v>196</v>
      </c>
      <c r="AS123" s="89">
        <v>0</v>
      </c>
      <c r="AT123" s="89">
        <v>0</v>
      </c>
      <c r="AU123" s="89"/>
      <c r="AV123" s="89"/>
      <c r="AW123" s="89"/>
      <c r="AX123" s="89"/>
      <c r="AY123" s="89"/>
      <c r="AZ123" s="89"/>
      <c r="BA123" s="89"/>
      <c r="BB123" s="89"/>
      <c r="BC123">
        <v>2</v>
      </c>
      <c r="BD123" s="88" t="str">
        <f>REPLACE(INDEX(GroupVertices[Group],MATCH(Edges[[#This Row],[Vertex 1]],GroupVertices[Vertex],0)),1,1,"")</f>
        <v>2</v>
      </c>
      <c r="BE123" s="88" t="str">
        <f>REPLACE(INDEX(GroupVertices[Group],MATCH(Edges[[#This Row],[Vertex 2]],GroupVertices[Vertex],0)),1,1,"")</f>
        <v>2</v>
      </c>
    </row>
    <row r="124" spans="1:57" ht="15">
      <c r="A124" s="65" t="s">
        <v>285</v>
      </c>
      <c r="B124" s="65" t="s">
        <v>281</v>
      </c>
      <c r="C124" s="66" t="s">
        <v>2278</v>
      </c>
      <c r="D124" s="67">
        <v>3</v>
      </c>
      <c r="E124" s="68" t="s">
        <v>132</v>
      </c>
      <c r="F124" s="69">
        <v>32</v>
      </c>
      <c r="G124" s="66"/>
      <c r="H124" s="70"/>
      <c r="I124" s="71"/>
      <c r="J124" s="71"/>
      <c r="K124" s="34" t="s">
        <v>65</v>
      </c>
      <c r="L124" s="78">
        <v>124</v>
      </c>
      <c r="M124" s="78"/>
      <c r="N124" s="73"/>
      <c r="O124" s="89" t="s">
        <v>329</v>
      </c>
      <c r="P124" s="92">
        <v>43838.87048611111</v>
      </c>
      <c r="Q124" s="89" t="s">
        <v>348</v>
      </c>
      <c r="R124" s="89"/>
      <c r="S124" s="89"/>
      <c r="T124" s="89"/>
      <c r="U124" s="89"/>
      <c r="V124" s="94" t="s">
        <v>571</v>
      </c>
      <c r="W124" s="92">
        <v>43838.87048611111</v>
      </c>
      <c r="X124" s="98">
        <v>43838</v>
      </c>
      <c r="Y124" s="101" t="s">
        <v>661</v>
      </c>
      <c r="Z124" s="94" t="s">
        <v>781</v>
      </c>
      <c r="AA124" s="89"/>
      <c r="AB124" s="89"/>
      <c r="AC124" s="101" t="s">
        <v>902</v>
      </c>
      <c r="AD124" s="89"/>
      <c r="AE124" s="89" t="b">
        <v>0</v>
      </c>
      <c r="AF124" s="89">
        <v>0</v>
      </c>
      <c r="AG124" s="101" t="s">
        <v>950</v>
      </c>
      <c r="AH124" s="89" t="b">
        <v>1</v>
      </c>
      <c r="AI124" s="89" t="s">
        <v>958</v>
      </c>
      <c r="AJ124" s="89"/>
      <c r="AK124" s="101" t="s">
        <v>961</v>
      </c>
      <c r="AL124" s="89" t="b">
        <v>0</v>
      </c>
      <c r="AM124" s="89">
        <v>1</v>
      </c>
      <c r="AN124" s="101" t="s">
        <v>843</v>
      </c>
      <c r="AO124" s="89" t="s">
        <v>973</v>
      </c>
      <c r="AP124" s="89" t="b">
        <v>0</v>
      </c>
      <c r="AQ124" s="101" t="s">
        <v>843</v>
      </c>
      <c r="AR124" s="89" t="s">
        <v>196</v>
      </c>
      <c r="AS124" s="89">
        <v>0</v>
      </c>
      <c r="AT124" s="89">
        <v>0</v>
      </c>
      <c r="AU124" s="89"/>
      <c r="AV124" s="89"/>
      <c r="AW124" s="89"/>
      <c r="AX124" s="89"/>
      <c r="AY124" s="89"/>
      <c r="AZ124" s="89"/>
      <c r="BA124" s="89"/>
      <c r="BB124" s="89"/>
      <c r="BC124">
        <v>1</v>
      </c>
      <c r="BD124" s="88" t="str">
        <f>REPLACE(INDEX(GroupVertices[Group],MATCH(Edges[[#This Row],[Vertex 1]],GroupVertices[Vertex],0)),1,1,"")</f>
        <v>2</v>
      </c>
      <c r="BE124" s="88" t="str">
        <f>REPLACE(INDEX(GroupVertices[Group],MATCH(Edges[[#This Row],[Vertex 2]],GroupVertices[Vertex],0)),1,1,"")</f>
        <v>2</v>
      </c>
    </row>
    <row r="125" spans="1:57" ht="15">
      <c r="A125" s="65" t="s">
        <v>285</v>
      </c>
      <c r="B125" s="65" t="s">
        <v>296</v>
      </c>
      <c r="C125" s="66" t="s">
        <v>2279</v>
      </c>
      <c r="D125" s="67">
        <v>5.333333333333334</v>
      </c>
      <c r="E125" s="68" t="s">
        <v>132</v>
      </c>
      <c r="F125" s="69">
        <v>24.666666666666668</v>
      </c>
      <c r="G125" s="66"/>
      <c r="H125" s="70"/>
      <c r="I125" s="71"/>
      <c r="J125" s="71"/>
      <c r="K125" s="34" t="s">
        <v>65</v>
      </c>
      <c r="L125" s="78">
        <v>125</v>
      </c>
      <c r="M125" s="78"/>
      <c r="N125" s="73"/>
      <c r="O125" s="89" t="s">
        <v>329</v>
      </c>
      <c r="P125" s="92">
        <v>43839.86255787037</v>
      </c>
      <c r="Q125" s="89" t="s">
        <v>385</v>
      </c>
      <c r="R125" s="89"/>
      <c r="S125" s="89"/>
      <c r="T125" s="89" t="s">
        <v>316</v>
      </c>
      <c r="U125" s="89"/>
      <c r="V125" s="94" t="s">
        <v>571</v>
      </c>
      <c r="W125" s="92">
        <v>43839.86255787037</v>
      </c>
      <c r="X125" s="98">
        <v>43839</v>
      </c>
      <c r="Y125" s="101" t="s">
        <v>662</v>
      </c>
      <c r="Z125" s="94" t="s">
        <v>782</v>
      </c>
      <c r="AA125" s="89"/>
      <c r="AB125" s="89"/>
      <c r="AC125" s="101" t="s">
        <v>903</v>
      </c>
      <c r="AD125" s="89"/>
      <c r="AE125" s="89" t="b">
        <v>0</v>
      </c>
      <c r="AF125" s="89">
        <v>0</v>
      </c>
      <c r="AG125" s="101" t="s">
        <v>950</v>
      </c>
      <c r="AH125" s="89" t="b">
        <v>0</v>
      </c>
      <c r="AI125" s="89" t="s">
        <v>958</v>
      </c>
      <c r="AJ125" s="89"/>
      <c r="AK125" s="101" t="s">
        <v>950</v>
      </c>
      <c r="AL125" s="89" t="b">
        <v>0</v>
      </c>
      <c r="AM125" s="89">
        <v>2</v>
      </c>
      <c r="AN125" s="101" t="s">
        <v>939</v>
      </c>
      <c r="AO125" s="89" t="s">
        <v>973</v>
      </c>
      <c r="AP125" s="89" t="b">
        <v>0</v>
      </c>
      <c r="AQ125" s="101" t="s">
        <v>939</v>
      </c>
      <c r="AR125" s="89" t="s">
        <v>196</v>
      </c>
      <c r="AS125" s="89">
        <v>0</v>
      </c>
      <c r="AT125" s="89">
        <v>0</v>
      </c>
      <c r="AU125" s="89"/>
      <c r="AV125" s="89"/>
      <c r="AW125" s="89"/>
      <c r="AX125" s="89"/>
      <c r="AY125" s="89"/>
      <c r="AZ125" s="89"/>
      <c r="BA125" s="89"/>
      <c r="BB125" s="89"/>
      <c r="BC125">
        <v>2</v>
      </c>
      <c r="BD125" s="88" t="str">
        <f>REPLACE(INDEX(GroupVertices[Group],MATCH(Edges[[#This Row],[Vertex 1]],GroupVertices[Vertex],0)),1,1,"")</f>
        <v>2</v>
      </c>
      <c r="BE125" s="88" t="str">
        <f>REPLACE(INDEX(GroupVertices[Group],MATCH(Edges[[#This Row],[Vertex 2]],GroupVertices[Vertex],0)),1,1,"")</f>
        <v>2</v>
      </c>
    </row>
    <row r="126" spans="1:57" ht="15">
      <c r="A126" s="65" t="s">
        <v>285</v>
      </c>
      <c r="B126" s="65" t="s">
        <v>303</v>
      </c>
      <c r="C126" s="66" t="s">
        <v>2278</v>
      </c>
      <c r="D126" s="67">
        <v>3</v>
      </c>
      <c r="E126" s="68" t="s">
        <v>132</v>
      </c>
      <c r="F126" s="69">
        <v>32</v>
      </c>
      <c r="G126" s="66"/>
      <c r="H126" s="70"/>
      <c r="I126" s="71"/>
      <c r="J126" s="71"/>
      <c r="K126" s="34" t="s">
        <v>65</v>
      </c>
      <c r="L126" s="78">
        <v>126</v>
      </c>
      <c r="M126" s="78"/>
      <c r="N126" s="73"/>
      <c r="O126" s="89" t="s">
        <v>329</v>
      </c>
      <c r="P126" s="92">
        <v>43839.86255787037</v>
      </c>
      <c r="Q126" s="89" t="s">
        <v>385</v>
      </c>
      <c r="R126" s="89"/>
      <c r="S126" s="89"/>
      <c r="T126" s="89" t="s">
        <v>316</v>
      </c>
      <c r="U126" s="89"/>
      <c r="V126" s="94" t="s">
        <v>571</v>
      </c>
      <c r="W126" s="92">
        <v>43839.86255787037</v>
      </c>
      <c r="X126" s="98">
        <v>43839</v>
      </c>
      <c r="Y126" s="101" t="s">
        <v>662</v>
      </c>
      <c r="Z126" s="94" t="s">
        <v>782</v>
      </c>
      <c r="AA126" s="89"/>
      <c r="AB126" s="89"/>
      <c r="AC126" s="101" t="s">
        <v>903</v>
      </c>
      <c r="AD126" s="89"/>
      <c r="AE126" s="89" t="b">
        <v>0</v>
      </c>
      <c r="AF126" s="89">
        <v>0</v>
      </c>
      <c r="AG126" s="101" t="s">
        <v>950</v>
      </c>
      <c r="AH126" s="89" t="b">
        <v>0</v>
      </c>
      <c r="AI126" s="89" t="s">
        <v>958</v>
      </c>
      <c r="AJ126" s="89"/>
      <c r="AK126" s="101" t="s">
        <v>950</v>
      </c>
      <c r="AL126" s="89" t="b">
        <v>0</v>
      </c>
      <c r="AM126" s="89">
        <v>2</v>
      </c>
      <c r="AN126" s="101" t="s">
        <v>939</v>
      </c>
      <c r="AO126" s="89" t="s">
        <v>973</v>
      </c>
      <c r="AP126" s="89" t="b">
        <v>0</v>
      </c>
      <c r="AQ126" s="101" t="s">
        <v>939</v>
      </c>
      <c r="AR126" s="89" t="s">
        <v>196</v>
      </c>
      <c r="AS126" s="89">
        <v>0</v>
      </c>
      <c r="AT126" s="89">
        <v>0</v>
      </c>
      <c r="AU126" s="89"/>
      <c r="AV126" s="89"/>
      <c r="AW126" s="89"/>
      <c r="AX126" s="89"/>
      <c r="AY126" s="89"/>
      <c r="AZ126" s="89"/>
      <c r="BA126" s="89"/>
      <c r="BB126" s="89"/>
      <c r="BC126">
        <v>1</v>
      </c>
      <c r="BD126" s="88" t="str">
        <f>REPLACE(INDEX(GroupVertices[Group],MATCH(Edges[[#This Row],[Vertex 1]],GroupVertices[Vertex],0)),1,1,"")</f>
        <v>2</v>
      </c>
      <c r="BE126" s="88" t="str">
        <f>REPLACE(INDEX(GroupVertices[Group],MATCH(Edges[[#This Row],[Vertex 2]],GroupVertices[Vertex],0)),1,1,"")</f>
        <v>2</v>
      </c>
    </row>
    <row r="127" spans="1:57" ht="15">
      <c r="A127" s="65" t="s">
        <v>286</v>
      </c>
      <c r="B127" s="65" t="s">
        <v>319</v>
      </c>
      <c r="C127" s="66" t="s">
        <v>2278</v>
      </c>
      <c r="D127" s="67">
        <v>3</v>
      </c>
      <c r="E127" s="68" t="s">
        <v>132</v>
      </c>
      <c r="F127" s="69">
        <v>32</v>
      </c>
      <c r="G127" s="66"/>
      <c r="H127" s="70"/>
      <c r="I127" s="71"/>
      <c r="J127" s="71"/>
      <c r="K127" s="34" t="s">
        <v>65</v>
      </c>
      <c r="L127" s="78">
        <v>127</v>
      </c>
      <c r="M127" s="78"/>
      <c r="N127" s="73"/>
      <c r="O127" s="89" t="s">
        <v>328</v>
      </c>
      <c r="P127" s="92">
        <v>43838.15070601852</v>
      </c>
      <c r="Q127" s="89" t="s">
        <v>386</v>
      </c>
      <c r="R127" s="89"/>
      <c r="S127" s="89"/>
      <c r="T127" s="89" t="s">
        <v>474</v>
      </c>
      <c r="U127" s="94" t="s">
        <v>515</v>
      </c>
      <c r="V127" s="94" t="s">
        <v>515</v>
      </c>
      <c r="W127" s="92">
        <v>43838.15070601852</v>
      </c>
      <c r="X127" s="98">
        <v>43838</v>
      </c>
      <c r="Y127" s="101" t="s">
        <v>663</v>
      </c>
      <c r="Z127" s="94" t="s">
        <v>783</v>
      </c>
      <c r="AA127" s="89"/>
      <c r="AB127" s="89"/>
      <c r="AC127" s="101" t="s">
        <v>904</v>
      </c>
      <c r="AD127" s="89"/>
      <c r="AE127" s="89" t="b">
        <v>0</v>
      </c>
      <c r="AF127" s="89">
        <v>2</v>
      </c>
      <c r="AG127" s="101" t="s">
        <v>950</v>
      </c>
      <c r="AH127" s="89" t="b">
        <v>0</v>
      </c>
      <c r="AI127" s="89" t="s">
        <v>958</v>
      </c>
      <c r="AJ127" s="89"/>
      <c r="AK127" s="101" t="s">
        <v>950</v>
      </c>
      <c r="AL127" s="89" t="b">
        <v>0</v>
      </c>
      <c r="AM127" s="89">
        <v>0</v>
      </c>
      <c r="AN127" s="101" t="s">
        <v>950</v>
      </c>
      <c r="AO127" s="89" t="s">
        <v>969</v>
      </c>
      <c r="AP127" s="89" t="b">
        <v>0</v>
      </c>
      <c r="AQ127" s="101" t="s">
        <v>904</v>
      </c>
      <c r="AR127" s="89" t="s">
        <v>196</v>
      </c>
      <c r="AS127" s="89">
        <v>0</v>
      </c>
      <c r="AT127" s="89">
        <v>0</v>
      </c>
      <c r="AU127" s="89" t="s">
        <v>977</v>
      </c>
      <c r="AV127" s="89" t="s">
        <v>981</v>
      </c>
      <c r="AW127" s="89" t="s">
        <v>982</v>
      </c>
      <c r="AX127" s="89" t="s">
        <v>984</v>
      </c>
      <c r="AY127" s="89" t="s">
        <v>989</v>
      </c>
      <c r="AZ127" s="89" t="s">
        <v>984</v>
      </c>
      <c r="BA127" s="89" t="s">
        <v>996</v>
      </c>
      <c r="BB127" s="94" t="s">
        <v>999</v>
      </c>
      <c r="BC127">
        <v>1</v>
      </c>
      <c r="BD127" s="88" t="str">
        <f>REPLACE(INDEX(GroupVertices[Group],MATCH(Edges[[#This Row],[Vertex 1]],GroupVertices[Vertex],0)),1,1,"")</f>
        <v>4</v>
      </c>
      <c r="BE127" s="88" t="str">
        <f>REPLACE(INDEX(GroupVertices[Group],MATCH(Edges[[#This Row],[Vertex 2]],GroupVertices[Vertex],0)),1,1,"")</f>
        <v>4</v>
      </c>
    </row>
    <row r="128" spans="1:57" ht="15">
      <c r="A128" s="65" t="s">
        <v>287</v>
      </c>
      <c r="B128" s="65" t="s">
        <v>320</v>
      </c>
      <c r="C128" s="66" t="s">
        <v>2278</v>
      </c>
      <c r="D128" s="67">
        <v>3</v>
      </c>
      <c r="E128" s="68" t="s">
        <v>132</v>
      </c>
      <c r="F128" s="69">
        <v>32</v>
      </c>
      <c r="G128" s="66"/>
      <c r="H128" s="70"/>
      <c r="I128" s="71"/>
      <c r="J128" s="71"/>
      <c r="K128" s="34" t="s">
        <v>65</v>
      </c>
      <c r="L128" s="78">
        <v>128</v>
      </c>
      <c r="M128" s="78"/>
      <c r="N128" s="73"/>
      <c r="O128" s="89" t="s">
        <v>329</v>
      </c>
      <c r="P128" s="92">
        <v>43839.152974537035</v>
      </c>
      <c r="Q128" s="89" t="s">
        <v>387</v>
      </c>
      <c r="R128" s="89"/>
      <c r="S128" s="89"/>
      <c r="T128" s="89"/>
      <c r="U128" s="89"/>
      <c r="V128" s="94" t="s">
        <v>572</v>
      </c>
      <c r="W128" s="92">
        <v>43839.152974537035</v>
      </c>
      <c r="X128" s="98">
        <v>43839</v>
      </c>
      <c r="Y128" s="101" t="s">
        <v>664</v>
      </c>
      <c r="Z128" s="94" t="s">
        <v>784</v>
      </c>
      <c r="AA128" s="89"/>
      <c r="AB128" s="89"/>
      <c r="AC128" s="101" t="s">
        <v>905</v>
      </c>
      <c r="AD128" s="89"/>
      <c r="AE128" s="89" t="b">
        <v>0</v>
      </c>
      <c r="AF128" s="89">
        <v>0</v>
      </c>
      <c r="AG128" s="101" t="s">
        <v>950</v>
      </c>
      <c r="AH128" s="89" t="b">
        <v>0</v>
      </c>
      <c r="AI128" s="89" t="s">
        <v>958</v>
      </c>
      <c r="AJ128" s="89"/>
      <c r="AK128" s="101" t="s">
        <v>950</v>
      </c>
      <c r="AL128" s="89" t="b">
        <v>0</v>
      </c>
      <c r="AM128" s="89">
        <v>1</v>
      </c>
      <c r="AN128" s="101" t="s">
        <v>906</v>
      </c>
      <c r="AO128" s="89" t="s">
        <v>969</v>
      </c>
      <c r="AP128" s="89" t="b">
        <v>0</v>
      </c>
      <c r="AQ128" s="101" t="s">
        <v>906</v>
      </c>
      <c r="AR128" s="89" t="s">
        <v>196</v>
      </c>
      <c r="AS128" s="89">
        <v>0</v>
      </c>
      <c r="AT128" s="89">
        <v>0</v>
      </c>
      <c r="AU128" s="89"/>
      <c r="AV128" s="89"/>
      <c r="AW128" s="89"/>
      <c r="AX128" s="89"/>
      <c r="AY128" s="89"/>
      <c r="AZ128" s="89"/>
      <c r="BA128" s="89"/>
      <c r="BB128" s="89"/>
      <c r="BC128">
        <v>1</v>
      </c>
      <c r="BD128" s="88" t="str">
        <f>REPLACE(INDEX(GroupVertices[Group],MATCH(Edges[[#This Row],[Vertex 1]],GroupVertices[Vertex],0)),1,1,"")</f>
        <v>4</v>
      </c>
      <c r="BE128" s="88" t="str">
        <f>REPLACE(INDEX(GroupVertices[Group],MATCH(Edges[[#This Row],[Vertex 2]],GroupVertices[Vertex],0)),1,1,"")</f>
        <v>4</v>
      </c>
    </row>
    <row r="129" spans="1:57" ht="15">
      <c r="A129" s="65" t="s">
        <v>286</v>
      </c>
      <c r="B129" s="65" t="s">
        <v>320</v>
      </c>
      <c r="C129" s="66" t="s">
        <v>2278</v>
      </c>
      <c r="D129" s="67">
        <v>3</v>
      </c>
      <c r="E129" s="68" t="s">
        <v>132</v>
      </c>
      <c r="F129" s="69">
        <v>32</v>
      </c>
      <c r="G129" s="66"/>
      <c r="H129" s="70"/>
      <c r="I129" s="71"/>
      <c r="J129" s="71"/>
      <c r="K129" s="34" t="s">
        <v>65</v>
      </c>
      <c r="L129" s="78">
        <v>129</v>
      </c>
      <c r="M129" s="78"/>
      <c r="N129" s="73"/>
      <c r="O129" s="89" t="s">
        <v>328</v>
      </c>
      <c r="P129" s="92">
        <v>43838.99674768518</v>
      </c>
      <c r="Q129" s="89" t="s">
        <v>387</v>
      </c>
      <c r="R129" s="89"/>
      <c r="S129" s="89"/>
      <c r="T129" s="89" t="s">
        <v>475</v>
      </c>
      <c r="U129" s="94" t="s">
        <v>516</v>
      </c>
      <c r="V129" s="94" t="s">
        <v>516</v>
      </c>
      <c r="W129" s="92">
        <v>43838.99674768518</v>
      </c>
      <c r="X129" s="98">
        <v>43838</v>
      </c>
      <c r="Y129" s="101" t="s">
        <v>665</v>
      </c>
      <c r="Z129" s="94" t="s">
        <v>785</v>
      </c>
      <c r="AA129" s="89"/>
      <c r="AB129" s="89"/>
      <c r="AC129" s="101" t="s">
        <v>906</v>
      </c>
      <c r="AD129" s="89"/>
      <c r="AE129" s="89" t="b">
        <v>0</v>
      </c>
      <c r="AF129" s="89">
        <v>4</v>
      </c>
      <c r="AG129" s="101" t="s">
        <v>950</v>
      </c>
      <c r="AH129" s="89" t="b">
        <v>0</v>
      </c>
      <c r="AI129" s="89" t="s">
        <v>958</v>
      </c>
      <c r="AJ129" s="89"/>
      <c r="AK129" s="101" t="s">
        <v>950</v>
      </c>
      <c r="AL129" s="89" t="b">
        <v>0</v>
      </c>
      <c r="AM129" s="89">
        <v>1</v>
      </c>
      <c r="AN129" s="101" t="s">
        <v>950</v>
      </c>
      <c r="AO129" s="89" t="s">
        <v>969</v>
      </c>
      <c r="AP129" s="89" t="b">
        <v>0</v>
      </c>
      <c r="AQ129" s="101" t="s">
        <v>906</v>
      </c>
      <c r="AR129" s="89" t="s">
        <v>196</v>
      </c>
      <c r="AS129" s="89">
        <v>0</v>
      </c>
      <c r="AT129" s="89">
        <v>0</v>
      </c>
      <c r="AU129" s="89" t="s">
        <v>977</v>
      </c>
      <c r="AV129" s="89" t="s">
        <v>981</v>
      </c>
      <c r="AW129" s="89" t="s">
        <v>982</v>
      </c>
      <c r="AX129" s="89" t="s">
        <v>984</v>
      </c>
      <c r="AY129" s="89" t="s">
        <v>989</v>
      </c>
      <c r="AZ129" s="89" t="s">
        <v>984</v>
      </c>
      <c r="BA129" s="89" t="s">
        <v>996</v>
      </c>
      <c r="BB129" s="94" t="s">
        <v>999</v>
      </c>
      <c r="BC129">
        <v>1</v>
      </c>
      <c r="BD129" s="88" t="str">
        <f>REPLACE(INDEX(GroupVertices[Group],MATCH(Edges[[#This Row],[Vertex 1]],GroupVertices[Vertex],0)),1,1,"")</f>
        <v>4</v>
      </c>
      <c r="BE129" s="88" t="str">
        <f>REPLACE(INDEX(GroupVertices[Group],MATCH(Edges[[#This Row],[Vertex 2]],GroupVertices[Vertex],0)),1,1,"")</f>
        <v>4</v>
      </c>
    </row>
    <row r="130" spans="1:57" ht="15">
      <c r="A130" s="65" t="s">
        <v>286</v>
      </c>
      <c r="B130" s="65" t="s">
        <v>287</v>
      </c>
      <c r="C130" s="66" t="s">
        <v>2279</v>
      </c>
      <c r="D130" s="67">
        <v>5.333333333333334</v>
      </c>
      <c r="E130" s="68" t="s">
        <v>132</v>
      </c>
      <c r="F130" s="69">
        <v>24.666666666666668</v>
      </c>
      <c r="G130" s="66"/>
      <c r="H130" s="70"/>
      <c r="I130" s="71"/>
      <c r="J130" s="71"/>
      <c r="K130" s="34" t="s">
        <v>65</v>
      </c>
      <c r="L130" s="78">
        <v>130</v>
      </c>
      <c r="M130" s="78"/>
      <c r="N130" s="73"/>
      <c r="O130" s="89" t="s">
        <v>328</v>
      </c>
      <c r="P130" s="92">
        <v>43838.99674768518</v>
      </c>
      <c r="Q130" s="89" t="s">
        <v>387</v>
      </c>
      <c r="R130" s="89"/>
      <c r="S130" s="89"/>
      <c r="T130" s="89" t="s">
        <v>475</v>
      </c>
      <c r="U130" s="94" t="s">
        <v>516</v>
      </c>
      <c r="V130" s="94" t="s">
        <v>516</v>
      </c>
      <c r="W130" s="92">
        <v>43838.99674768518</v>
      </c>
      <c r="X130" s="98">
        <v>43838</v>
      </c>
      <c r="Y130" s="101" t="s">
        <v>665</v>
      </c>
      <c r="Z130" s="94" t="s">
        <v>785</v>
      </c>
      <c r="AA130" s="89"/>
      <c r="AB130" s="89"/>
      <c r="AC130" s="101" t="s">
        <v>906</v>
      </c>
      <c r="AD130" s="89"/>
      <c r="AE130" s="89" t="b">
        <v>0</v>
      </c>
      <c r="AF130" s="89">
        <v>4</v>
      </c>
      <c r="AG130" s="101" t="s">
        <v>950</v>
      </c>
      <c r="AH130" s="89" t="b">
        <v>0</v>
      </c>
      <c r="AI130" s="89" t="s">
        <v>958</v>
      </c>
      <c r="AJ130" s="89"/>
      <c r="AK130" s="101" t="s">
        <v>950</v>
      </c>
      <c r="AL130" s="89" t="b">
        <v>0</v>
      </c>
      <c r="AM130" s="89">
        <v>1</v>
      </c>
      <c r="AN130" s="101" t="s">
        <v>950</v>
      </c>
      <c r="AO130" s="89" t="s">
        <v>969</v>
      </c>
      <c r="AP130" s="89" t="b">
        <v>0</v>
      </c>
      <c r="AQ130" s="101" t="s">
        <v>906</v>
      </c>
      <c r="AR130" s="89" t="s">
        <v>196</v>
      </c>
      <c r="AS130" s="89">
        <v>0</v>
      </c>
      <c r="AT130" s="89">
        <v>0</v>
      </c>
      <c r="AU130" s="89" t="s">
        <v>977</v>
      </c>
      <c r="AV130" s="89" t="s">
        <v>981</v>
      </c>
      <c r="AW130" s="89" t="s">
        <v>982</v>
      </c>
      <c r="AX130" s="89" t="s">
        <v>984</v>
      </c>
      <c r="AY130" s="89" t="s">
        <v>989</v>
      </c>
      <c r="AZ130" s="89" t="s">
        <v>984</v>
      </c>
      <c r="BA130" s="89" t="s">
        <v>996</v>
      </c>
      <c r="BB130" s="94" t="s">
        <v>999</v>
      </c>
      <c r="BC130">
        <v>2</v>
      </c>
      <c r="BD130" s="88" t="str">
        <f>REPLACE(INDEX(GroupVertices[Group],MATCH(Edges[[#This Row],[Vertex 1]],GroupVertices[Vertex],0)),1,1,"")</f>
        <v>4</v>
      </c>
      <c r="BE130" s="88" t="str">
        <f>REPLACE(INDEX(GroupVertices[Group],MATCH(Edges[[#This Row],[Vertex 2]],GroupVertices[Vertex],0)),1,1,"")</f>
        <v>4</v>
      </c>
    </row>
    <row r="131" spans="1:57" ht="15">
      <c r="A131" s="65" t="s">
        <v>286</v>
      </c>
      <c r="B131" s="65" t="s">
        <v>287</v>
      </c>
      <c r="C131" s="66" t="s">
        <v>2279</v>
      </c>
      <c r="D131" s="67">
        <v>5.333333333333334</v>
      </c>
      <c r="E131" s="68" t="s">
        <v>132</v>
      </c>
      <c r="F131" s="69">
        <v>24.666666666666668</v>
      </c>
      <c r="G131" s="66"/>
      <c r="H131" s="70"/>
      <c r="I131" s="71"/>
      <c r="J131" s="71"/>
      <c r="K131" s="34" t="s">
        <v>65</v>
      </c>
      <c r="L131" s="78">
        <v>131</v>
      </c>
      <c r="M131" s="78"/>
      <c r="N131" s="73"/>
      <c r="O131" s="89" t="s">
        <v>328</v>
      </c>
      <c r="P131" s="92">
        <v>43839.61142361111</v>
      </c>
      <c r="Q131" s="89" t="s">
        <v>388</v>
      </c>
      <c r="R131" s="89"/>
      <c r="S131" s="89"/>
      <c r="T131" s="89" t="s">
        <v>476</v>
      </c>
      <c r="U131" s="94" t="s">
        <v>517</v>
      </c>
      <c r="V131" s="94" t="s">
        <v>517</v>
      </c>
      <c r="W131" s="92">
        <v>43839.61142361111</v>
      </c>
      <c r="X131" s="98">
        <v>43839</v>
      </c>
      <c r="Y131" s="101" t="s">
        <v>666</v>
      </c>
      <c r="Z131" s="94" t="s">
        <v>786</v>
      </c>
      <c r="AA131" s="89"/>
      <c r="AB131" s="89"/>
      <c r="AC131" s="101" t="s">
        <v>907</v>
      </c>
      <c r="AD131" s="89"/>
      <c r="AE131" s="89" t="b">
        <v>0</v>
      </c>
      <c r="AF131" s="89">
        <v>0</v>
      </c>
      <c r="AG131" s="101" t="s">
        <v>950</v>
      </c>
      <c r="AH131" s="89" t="b">
        <v>0</v>
      </c>
      <c r="AI131" s="89" t="s">
        <v>958</v>
      </c>
      <c r="AJ131" s="89"/>
      <c r="AK131" s="101" t="s">
        <v>950</v>
      </c>
      <c r="AL131" s="89" t="b">
        <v>0</v>
      </c>
      <c r="AM131" s="89">
        <v>0</v>
      </c>
      <c r="AN131" s="101" t="s">
        <v>950</v>
      </c>
      <c r="AO131" s="89" t="s">
        <v>969</v>
      </c>
      <c r="AP131" s="89" t="b">
        <v>0</v>
      </c>
      <c r="AQ131" s="101" t="s">
        <v>907</v>
      </c>
      <c r="AR131" s="89" t="s">
        <v>196</v>
      </c>
      <c r="AS131" s="89">
        <v>0</v>
      </c>
      <c r="AT131" s="89">
        <v>0</v>
      </c>
      <c r="AU131" s="89" t="s">
        <v>977</v>
      </c>
      <c r="AV131" s="89" t="s">
        <v>981</v>
      </c>
      <c r="AW131" s="89" t="s">
        <v>982</v>
      </c>
      <c r="AX131" s="89" t="s">
        <v>984</v>
      </c>
      <c r="AY131" s="89" t="s">
        <v>989</v>
      </c>
      <c r="AZ131" s="89" t="s">
        <v>984</v>
      </c>
      <c r="BA131" s="89" t="s">
        <v>996</v>
      </c>
      <c r="BB131" s="94" t="s">
        <v>999</v>
      </c>
      <c r="BC131">
        <v>2</v>
      </c>
      <c r="BD131" s="88" t="str">
        <f>REPLACE(INDEX(GroupVertices[Group],MATCH(Edges[[#This Row],[Vertex 1]],GroupVertices[Vertex],0)),1,1,"")</f>
        <v>4</v>
      </c>
      <c r="BE131" s="88" t="str">
        <f>REPLACE(INDEX(GroupVertices[Group],MATCH(Edges[[#This Row],[Vertex 2]],GroupVertices[Vertex],0)),1,1,"")</f>
        <v>4</v>
      </c>
    </row>
    <row r="132" spans="1:57" ht="15">
      <c r="A132" s="65" t="s">
        <v>286</v>
      </c>
      <c r="B132" s="65" t="s">
        <v>321</v>
      </c>
      <c r="C132" s="66" t="s">
        <v>2278</v>
      </c>
      <c r="D132" s="67">
        <v>3</v>
      </c>
      <c r="E132" s="68" t="s">
        <v>132</v>
      </c>
      <c r="F132" s="69">
        <v>32</v>
      </c>
      <c r="G132" s="66"/>
      <c r="H132" s="70"/>
      <c r="I132" s="71"/>
      <c r="J132" s="71"/>
      <c r="K132" s="34" t="s">
        <v>65</v>
      </c>
      <c r="L132" s="78">
        <v>132</v>
      </c>
      <c r="M132" s="78"/>
      <c r="N132" s="73"/>
      <c r="O132" s="89" t="s">
        <v>328</v>
      </c>
      <c r="P132" s="92">
        <v>43839.86991898148</v>
      </c>
      <c r="Q132" s="89" t="s">
        <v>389</v>
      </c>
      <c r="R132" s="89"/>
      <c r="S132" s="89"/>
      <c r="T132" s="89" t="s">
        <v>316</v>
      </c>
      <c r="U132" s="94" t="s">
        <v>518</v>
      </c>
      <c r="V132" s="94" t="s">
        <v>518</v>
      </c>
      <c r="W132" s="92">
        <v>43839.86991898148</v>
      </c>
      <c r="X132" s="98">
        <v>43839</v>
      </c>
      <c r="Y132" s="101" t="s">
        <v>667</v>
      </c>
      <c r="Z132" s="94" t="s">
        <v>787</v>
      </c>
      <c r="AA132" s="89"/>
      <c r="AB132" s="89"/>
      <c r="AC132" s="101" t="s">
        <v>908</v>
      </c>
      <c r="AD132" s="89"/>
      <c r="AE132" s="89" t="b">
        <v>0</v>
      </c>
      <c r="AF132" s="89">
        <v>1</v>
      </c>
      <c r="AG132" s="101" t="s">
        <v>950</v>
      </c>
      <c r="AH132" s="89" t="b">
        <v>0</v>
      </c>
      <c r="AI132" s="89" t="s">
        <v>958</v>
      </c>
      <c r="AJ132" s="89"/>
      <c r="AK132" s="101" t="s">
        <v>950</v>
      </c>
      <c r="AL132" s="89" t="b">
        <v>0</v>
      </c>
      <c r="AM132" s="89">
        <v>0</v>
      </c>
      <c r="AN132" s="101" t="s">
        <v>950</v>
      </c>
      <c r="AO132" s="89" t="s">
        <v>969</v>
      </c>
      <c r="AP132" s="89" t="b">
        <v>0</v>
      </c>
      <c r="AQ132" s="101" t="s">
        <v>908</v>
      </c>
      <c r="AR132" s="89" t="s">
        <v>196</v>
      </c>
      <c r="AS132" s="89">
        <v>0</v>
      </c>
      <c r="AT132" s="89">
        <v>0</v>
      </c>
      <c r="AU132" s="89" t="s">
        <v>977</v>
      </c>
      <c r="AV132" s="89" t="s">
        <v>981</v>
      </c>
      <c r="AW132" s="89" t="s">
        <v>982</v>
      </c>
      <c r="AX132" s="89" t="s">
        <v>984</v>
      </c>
      <c r="AY132" s="89" t="s">
        <v>989</v>
      </c>
      <c r="AZ132" s="89" t="s">
        <v>984</v>
      </c>
      <c r="BA132" s="89" t="s">
        <v>996</v>
      </c>
      <c r="BB132" s="94" t="s">
        <v>999</v>
      </c>
      <c r="BC132">
        <v>1</v>
      </c>
      <c r="BD132" s="88" t="str">
        <f>REPLACE(INDEX(GroupVertices[Group],MATCH(Edges[[#This Row],[Vertex 1]],GroupVertices[Vertex],0)),1,1,"")</f>
        <v>4</v>
      </c>
      <c r="BE132" s="88" t="str">
        <f>REPLACE(INDEX(GroupVertices[Group],MATCH(Edges[[#This Row],[Vertex 2]],GroupVertices[Vertex],0)),1,1,"")</f>
        <v>4</v>
      </c>
    </row>
    <row r="133" spans="1:57" ht="15">
      <c r="A133" s="65" t="s">
        <v>286</v>
      </c>
      <c r="B133" s="65" t="s">
        <v>286</v>
      </c>
      <c r="C133" s="66" t="s">
        <v>2278</v>
      </c>
      <c r="D133" s="67">
        <v>3</v>
      </c>
      <c r="E133" s="68" t="s">
        <v>132</v>
      </c>
      <c r="F133" s="69">
        <v>32</v>
      </c>
      <c r="G133" s="66"/>
      <c r="H133" s="70"/>
      <c r="I133" s="71"/>
      <c r="J133" s="71"/>
      <c r="K133" s="34" t="s">
        <v>65</v>
      </c>
      <c r="L133" s="78">
        <v>133</v>
      </c>
      <c r="M133" s="78"/>
      <c r="N133" s="73"/>
      <c r="O133" s="89" t="s">
        <v>196</v>
      </c>
      <c r="P133" s="92">
        <v>43838.75270833333</v>
      </c>
      <c r="Q133" s="89" t="s">
        <v>390</v>
      </c>
      <c r="R133" s="89"/>
      <c r="S133" s="89"/>
      <c r="T133" s="89" t="s">
        <v>316</v>
      </c>
      <c r="U133" s="94" t="s">
        <v>519</v>
      </c>
      <c r="V133" s="94" t="s">
        <v>519</v>
      </c>
      <c r="W133" s="92">
        <v>43838.75270833333</v>
      </c>
      <c r="X133" s="98">
        <v>43838</v>
      </c>
      <c r="Y133" s="101" t="s">
        <v>668</v>
      </c>
      <c r="Z133" s="94" t="s">
        <v>788</v>
      </c>
      <c r="AA133" s="89"/>
      <c r="AB133" s="89"/>
      <c r="AC133" s="101" t="s">
        <v>909</v>
      </c>
      <c r="AD133" s="89"/>
      <c r="AE133" s="89" t="b">
        <v>0</v>
      </c>
      <c r="AF133" s="89">
        <v>1</v>
      </c>
      <c r="AG133" s="101" t="s">
        <v>950</v>
      </c>
      <c r="AH133" s="89" t="b">
        <v>0</v>
      </c>
      <c r="AI133" s="89" t="s">
        <v>958</v>
      </c>
      <c r="AJ133" s="89"/>
      <c r="AK133" s="101" t="s">
        <v>950</v>
      </c>
      <c r="AL133" s="89" t="b">
        <v>0</v>
      </c>
      <c r="AM133" s="89">
        <v>0</v>
      </c>
      <c r="AN133" s="101" t="s">
        <v>950</v>
      </c>
      <c r="AO133" s="89" t="s">
        <v>969</v>
      </c>
      <c r="AP133" s="89" t="b">
        <v>0</v>
      </c>
      <c r="AQ133" s="101" t="s">
        <v>909</v>
      </c>
      <c r="AR133" s="89" t="s">
        <v>196</v>
      </c>
      <c r="AS133" s="89">
        <v>0</v>
      </c>
      <c r="AT133" s="89">
        <v>0</v>
      </c>
      <c r="AU133" s="89"/>
      <c r="AV133" s="89"/>
      <c r="AW133" s="89"/>
      <c r="AX133" s="89"/>
      <c r="AY133" s="89"/>
      <c r="AZ133" s="89"/>
      <c r="BA133" s="89"/>
      <c r="BB133" s="89"/>
      <c r="BC133">
        <v>1</v>
      </c>
      <c r="BD133" s="88" t="str">
        <f>REPLACE(INDEX(GroupVertices[Group],MATCH(Edges[[#This Row],[Vertex 1]],GroupVertices[Vertex],0)),1,1,"")</f>
        <v>4</v>
      </c>
      <c r="BE133" s="88" t="str">
        <f>REPLACE(INDEX(GroupVertices[Group],MATCH(Edges[[#This Row],[Vertex 2]],GroupVertices[Vertex],0)),1,1,"")</f>
        <v>4</v>
      </c>
    </row>
    <row r="134" spans="1:57" ht="15">
      <c r="A134" s="65" t="s">
        <v>286</v>
      </c>
      <c r="B134" s="65" t="s">
        <v>322</v>
      </c>
      <c r="C134" s="66" t="s">
        <v>2278</v>
      </c>
      <c r="D134" s="67">
        <v>3</v>
      </c>
      <c r="E134" s="68" t="s">
        <v>132</v>
      </c>
      <c r="F134" s="69">
        <v>32</v>
      </c>
      <c r="G134" s="66"/>
      <c r="H134" s="70"/>
      <c r="I134" s="71"/>
      <c r="J134" s="71"/>
      <c r="K134" s="34" t="s">
        <v>65</v>
      </c>
      <c r="L134" s="78">
        <v>134</v>
      </c>
      <c r="M134" s="78"/>
      <c r="N134" s="73"/>
      <c r="O134" s="89" t="s">
        <v>328</v>
      </c>
      <c r="P134" s="92">
        <v>43839.86372685185</v>
      </c>
      <c r="Q134" s="89" t="s">
        <v>391</v>
      </c>
      <c r="R134" s="89"/>
      <c r="S134" s="89"/>
      <c r="T134" s="89" t="s">
        <v>316</v>
      </c>
      <c r="U134" s="94" t="s">
        <v>520</v>
      </c>
      <c r="V134" s="94" t="s">
        <v>520</v>
      </c>
      <c r="W134" s="92">
        <v>43839.86372685185</v>
      </c>
      <c r="X134" s="98">
        <v>43839</v>
      </c>
      <c r="Y134" s="101" t="s">
        <v>669</v>
      </c>
      <c r="Z134" s="94" t="s">
        <v>789</v>
      </c>
      <c r="AA134" s="89"/>
      <c r="AB134" s="89"/>
      <c r="AC134" s="101" t="s">
        <v>910</v>
      </c>
      <c r="AD134" s="89"/>
      <c r="AE134" s="89" t="b">
        <v>0</v>
      </c>
      <c r="AF134" s="89">
        <v>2</v>
      </c>
      <c r="AG134" s="101" t="s">
        <v>950</v>
      </c>
      <c r="AH134" s="89" t="b">
        <v>0</v>
      </c>
      <c r="AI134" s="89" t="s">
        <v>958</v>
      </c>
      <c r="AJ134" s="89"/>
      <c r="AK134" s="101" t="s">
        <v>950</v>
      </c>
      <c r="AL134" s="89" t="b">
        <v>0</v>
      </c>
      <c r="AM134" s="89">
        <v>1</v>
      </c>
      <c r="AN134" s="101" t="s">
        <v>950</v>
      </c>
      <c r="AO134" s="89" t="s">
        <v>969</v>
      </c>
      <c r="AP134" s="89" t="b">
        <v>0</v>
      </c>
      <c r="AQ134" s="101" t="s">
        <v>910</v>
      </c>
      <c r="AR134" s="89" t="s">
        <v>196</v>
      </c>
      <c r="AS134" s="89">
        <v>0</v>
      </c>
      <c r="AT134" s="89">
        <v>0</v>
      </c>
      <c r="AU134" s="89" t="s">
        <v>977</v>
      </c>
      <c r="AV134" s="89" t="s">
        <v>981</v>
      </c>
      <c r="AW134" s="89" t="s">
        <v>982</v>
      </c>
      <c r="AX134" s="89" t="s">
        <v>984</v>
      </c>
      <c r="AY134" s="89" t="s">
        <v>989</v>
      </c>
      <c r="AZ134" s="89" t="s">
        <v>984</v>
      </c>
      <c r="BA134" s="89" t="s">
        <v>996</v>
      </c>
      <c r="BB134" s="94" t="s">
        <v>999</v>
      </c>
      <c r="BC134">
        <v>1</v>
      </c>
      <c r="BD134" s="88" t="str">
        <f>REPLACE(INDEX(GroupVertices[Group],MATCH(Edges[[#This Row],[Vertex 1]],GroupVertices[Vertex],0)),1,1,"")</f>
        <v>4</v>
      </c>
      <c r="BE134" s="88" t="str">
        <f>REPLACE(INDEX(GroupVertices[Group],MATCH(Edges[[#This Row],[Vertex 2]],GroupVertices[Vertex],0)),1,1,"")</f>
        <v>4</v>
      </c>
    </row>
    <row r="135" spans="1:57" ht="15">
      <c r="A135" s="65" t="s">
        <v>286</v>
      </c>
      <c r="B135" s="65" t="s">
        <v>323</v>
      </c>
      <c r="C135" s="66" t="s">
        <v>2278</v>
      </c>
      <c r="D135" s="67">
        <v>3</v>
      </c>
      <c r="E135" s="68" t="s">
        <v>132</v>
      </c>
      <c r="F135" s="69">
        <v>32</v>
      </c>
      <c r="G135" s="66"/>
      <c r="H135" s="70"/>
      <c r="I135" s="71"/>
      <c r="J135" s="71"/>
      <c r="K135" s="34" t="s">
        <v>65</v>
      </c>
      <c r="L135" s="78">
        <v>135</v>
      </c>
      <c r="M135" s="78"/>
      <c r="N135" s="73"/>
      <c r="O135" s="89" t="s">
        <v>328</v>
      </c>
      <c r="P135" s="92">
        <v>43839.86372685185</v>
      </c>
      <c r="Q135" s="89" t="s">
        <v>391</v>
      </c>
      <c r="R135" s="89"/>
      <c r="S135" s="89"/>
      <c r="T135" s="89" t="s">
        <v>316</v>
      </c>
      <c r="U135" s="94" t="s">
        <v>520</v>
      </c>
      <c r="V135" s="94" t="s">
        <v>520</v>
      </c>
      <c r="W135" s="92">
        <v>43839.86372685185</v>
      </c>
      <c r="X135" s="98">
        <v>43839</v>
      </c>
      <c r="Y135" s="101" t="s">
        <v>669</v>
      </c>
      <c r="Z135" s="94" t="s">
        <v>789</v>
      </c>
      <c r="AA135" s="89"/>
      <c r="AB135" s="89"/>
      <c r="AC135" s="101" t="s">
        <v>910</v>
      </c>
      <c r="AD135" s="89"/>
      <c r="AE135" s="89" t="b">
        <v>0</v>
      </c>
      <c r="AF135" s="89">
        <v>2</v>
      </c>
      <c r="AG135" s="101" t="s">
        <v>950</v>
      </c>
      <c r="AH135" s="89" t="b">
        <v>0</v>
      </c>
      <c r="AI135" s="89" t="s">
        <v>958</v>
      </c>
      <c r="AJ135" s="89"/>
      <c r="AK135" s="101" t="s">
        <v>950</v>
      </c>
      <c r="AL135" s="89" t="b">
        <v>0</v>
      </c>
      <c r="AM135" s="89">
        <v>1</v>
      </c>
      <c r="AN135" s="101" t="s">
        <v>950</v>
      </c>
      <c r="AO135" s="89" t="s">
        <v>969</v>
      </c>
      <c r="AP135" s="89" t="b">
        <v>0</v>
      </c>
      <c r="AQ135" s="101" t="s">
        <v>910</v>
      </c>
      <c r="AR135" s="89" t="s">
        <v>196</v>
      </c>
      <c r="AS135" s="89">
        <v>0</v>
      </c>
      <c r="AT135" s="89">
        <v>0</v>
      </c>
      <c r="AU135" s="89" t="s">
        <v>977</v>
      </c>
      <c r="AV135" s="89" t="s">
        <v>981</v>
      </c>
      <c r="AW135" s="89" t="s">
        <v>982</v>
      </c>
      <c r="AX135" s="89" t="s">
        <v>984</v>
      </c>
      <c r="AY135" s="89" t="s">
        <v>989</v>
      </c>
      <c r="AZ135" s="89" t="s">
        <v>984</v>
      </c>
      <c r="BA135" s="89" t="s">
        <v>996</v>
      </c>
      <c r="BB135" s="94" t="s">
        <v>999</v>
      </c>
      <c r="BC135">
        <v>1</v>
      </c>
      <c r="BD135" s="88" t="str">
        <f>REPLACE(INDEX(GroupVertices[Group],MATCH(Edges[[#This Row],[Vertex 1]],GroupVertices[Vertex],0)),1,1,"")</f>
        <v>4</v>
      </c>
      <c r="BE135" s="88" t="str">
        <f>REPLACE(INDEX(GroupVertices[Group],MATCH(Edges[[#This Row],[Vertex 2]],GroupVertices[Vertex],0)),1,1,"")</f>
        <v>4</v>
      </c>
    </row>
    <row r="136" spans="1:57" ht="15">
      <c r="A136" s="65" t="s">
        <v>286</v>
      </c>
      <c r="B136" s="65" t="s">
        <v>290</v>
      </c>
      <c r="C136" s="66" t="s">
        <v>2278</v>
      </c>
      <c r="D136" s="67">
        <v>3</v>
      </c>
      <c r="E136" s="68" t="s">
        <v>132</v>
      </c>
      <c r="F136" s="69">
        <v>32</v>
      </c>
      <c r="G136" s="66"/>
      <c r="H136" s="70"/>
      <c r="I136" s="71"/>
      <c r="J136" s="71"/>
      <c r="K136" s="34" t="s">
        <v>65</v>
      </c>
      <c r="L136" s="78">
        <v>136</v>
      </c>
      <c r="M136" s="78"/>
      <c r="N136" s="73"/>
      <c r="O136" s="89" t="s">
        <v>328</v>
      </c>
      <c r="P136" s="92">
        <v>43839.86372685185</v>
      </c>
      <c r="Q136" s="89" t="s">
        <v>391</v>
      </c>
      <c r="R136" s="89"/>
      <c r="S136" s="89"/>
      <c r="T136" s="89" t="s">
        <v>316</v>
      </c>
      <c r="U136" s="94" t="s">
        <v>520</v>
      </c>
      <c r="V136" s="94" t="s">
        <v>520</v>
      </c>
      <c r="W136" s="92">
        <v>43839.86372685185</v>
      </c>
      <c r="X136" s="98">
        <v>43839</v>
      </c>
      <c r="Y136" s="101" t="s">
        <v>669</v>
      </c>
      <c r="Z136" s="94" t="s">
        <v>789</v>
      </c>
      <c r="AA136" s="89"/>
      <c r="AB136" s="89"/>
      <c r="AC136" s="101" t="s">
        <v>910</v>
      </c>
      <c r="AD136" s="89"/>
      <c r="AE136" s="89" t="b">
        <v>0</v>
      </c>
      <c r="AF136" s="89">
        <v>2</v>
      </c>
      <c r="AG136" s="101" t="s">
        <v>950</v>
      </c>
      <c r="AH136" s="89" t="b">
        <v>0</v>
      </c>
      <c r="AI136" s="89" t="s">
        <v>958</v>
      </c>
      <c r="AJ136" s="89"/>
      <c r="AK136" s="101" t="s">
        <v>950</v>
      </c>
      <c r="AL136" s="89" t="b">
        <v>0</v>
      </c>
      <c r="AM136" s="89">
        <v>1</v>
      </c>
      <c r="AN136" s="101" t="s">
        <v>950</v>
      </c>
      <c r="AO136" s="89" t="s">
        <v>969</v>
      </c>
      <c r="AP136" s="89" t="b">
        <v>0</v>
      </c>
      <c r="AQ136" s="101" t="s">
        <v>910</v>
      </c>
      <c r="AR136" s="89" t="s">
        <v>196</v>
      </c>
      <c r="AS136" s="89">
        <v>0</v>
      </c>
      <c r="AT136" s="89">
        <v>0</v>
      </c>
      <c r="AU136" s="89" t="s">
        <v>977</v>
      </c>
      <c r="AV136" s="89" t="s">
        <v>981</v>
      </c>
      <c r="AW136" s="89" t="s">
        <v>982</v>
      </c>
      <c r="AX136" s="89" t="s">
        <v>984</v>
      </c>
      <c r="AY136" s="89" t="s">
        <v>989</v>
      </c>
      <c r="AZ136" s="89" t="s">
        <v>984</v>
      </c>
      <c r="BA136" s="89" t="s">
        <v>996</v>
      </c>
      <c r="BB136" s="94" t="s">
        <v>999</v>
      </c>
      <c r="BC136">
        <v>1</v>
      </c>
      <c r="BD136" s="88" t="str">
        <f>REPLACE(INDEX(GroupVertices[Group],MATCH(Edges[[#This Row],[Vertex 1]],GroupVertices[Vertex],0)),1,1,"")</f>
        <v>4</v>
      </c>
      <c r="BE136" s="88" t="str">
        <f>REPLACE(INDEX(GroupVertices[Group],MATCH(Edges[[#This Row],[Vertex 2]],GroupVertices[Vertex],0)),1,1,"")</f>
        <v>4</v>
      </c>
    </row>
    <row r="137" spans="1:57" ht="15">
      <c r="A137" s="65" t="s">
        <v>288</v>
      </c>
      <c r="B137" s="65" t="s">
        <v>304</v>
      </c>
      <c r="C137" s="66" t="s">
        <v>2278</v>
      </c>
      <c r="D137" s="67">
        <v>3</v>
      </c>
      <c r="E137" s="68" t="s">
        <v>132</v>
      </c>
      <c r="F137" s="69">
        <v>32</v>
      </c>
      <c r="G137" s="66"/>
      <c r="H137" s="70"/>
      <c r="I137" s="71"/>
      <c r="J137" s="71"/>
      <c r="K137" s="34" t="s">
        <v>65</v>
      </c>
      <c r="L137" s="78">
        <v>137</v>
      </c>
      <c r="M137" s="78"/>
      <c r="N137" s="73"/>
      <c r="O137" s="89" t="s">
        <v>329</v>
      </c>
      <c r="P137" s="92">
        <v>43838.425891203704</v>
      </c>
      <c r="Q137" s="89" t="s">
        <v>343</v>
      </c>
      <c r="R137" s="89"/>
      <c r="S137" s="89"/>
      <c r="T137" s="89" t="s">
        <v>316</v>
      </c>
      <c r="U137" s="89"/>
      <c r="V137" s="94" t="s">
        <v>573</v>
      </c>
      <c r="W137" s="92">
        <v>43838.425891203704</v>
      </c>
      <c r="X137" s="98">
        <v>43838</v>
      </c>
      <c r="Y137" s="101" t="s">
        <v>670</v>
      </c>
      <c r="Z137" s="94" t="s">
        <v>790</v>
      </c>
      <c r="AA137" s="89"/>
      <c r="AB137" s="89"/>
      <c r="AC137" s="101" t="s">
        <v>911</v>
      </c>
      <c r="AD137" s="89"/>
      <c r="AE137" s="89" t="b">
        <v>0</v>
      </c>
      <c r="AF137" s="89">
        <v>0</v>
      </c>
      <c r="AG137" s="101" t="s">
        <v>950</v>
      </c>
      <c r="AH137" s="89" t="b">
        <v>0</v>
      </c>
      <c r="AI137" s="89" t="s">
        <v>958</v>
      </c>
      <c r="AJ137" s="89"/>
      <c r="AK137" s="101" t="s">
        <v>950</v>
      </c>
      <c r="AL137" s="89" t="b">
        <v>0</v>
      </c>
      <c r="AM137" s="89">
        <v>2</v>
      </c>
      <c r="AN137" s="101" t="s">
        <v>912</v>
      </c>
      <c r="AO137" s="89" t="s">
        <v>965</v>
      </c>
      <c r="AP137" s="89" t="b">
        <v>0</v>
      </c>
      <c r="AQ137" s="101" t="s">
        <v>912</v>
      </c>
      <c r="AR137" s="89" t="s">
        <v>196</v>
      </c>
      <c r="AS137" s="89">
        <v>0</v>
      </c>
      <c r="AT137" s="89">
        <v>0</v>
      </c>
      <c r="AU137" s="89"/>
      <c r="AV137" s="89"/>
      <c r="AW137" s="89"/>
      <c r="AX137" s="89"/>
      <c r="AY137" s="89"/>
      <c r="AZ137" s="89"/>
      <c r="BA137" s="89"/>
      <c r="BB137" s="89"/>
      <c r="BC137">
        <v>1</v>
      </c>
      <c r="BD137" s="88" t="str">
        <f>REPLACE(INDEX(GroupVertices[Group],MATCH(Edges[[#This Row],[Vertex 1]],GroupVertices[Vertex],0)),1,1,"")</f>
        <v>8</v>
      </c>
      <c r="BE137" s="88" t="str">
        <f>REPLACE(INDEX(GroupVertices[Group],MATCH(Edges[[#This Row],[Vertex 2]],GroupVertices[Vertex],0)),1,1,"")</f>
        <v>8</v>
      </c>
    </row>
    <row r="138" spans="1:57" ht="15">
      <c r="A138" s="65" t="s">
        <v>289</v>
      </c>
      <c r="B138" s="65" t="s">
        <v>304</v>
      </c>
      <c r="C138" s="66" t="s">
        <v>2278</v>
      </c>
      <c r="D138" s="67">
        <v>3</v>
      </c>
      <c r="E138" s="68" t="s">
        <v>132</v>
      </c>
      <c r="F138" s="69">
        <v>32</v>
      </c>
      <c r="G138" s="66"/>
      <c r="H138" s="70"/>
      <c r="I138" s="71"/>
      <c r="J138" s="71"/>
      <c r="K138" s="34" t="s">
        <v>65</v>
      </c>
      <c r="L138" s="78">
        <v>138</v>
      </c>
      <c r="M138" s="78"/>
      <c r="N138" s="73"/>
      <c r="O138" s="89" t="s">
        <v>328</v>
      </c>
      <c r="P138" s="92">
        <v>43837.95212962963</v>
      </c>
      <c r="Q138" s="89" t="s">
        <v>343</v>
      </c>
      <c r="R138" s="89"/>
      <c r="S138" s="89"/>
      <c r="T138" s="89" t="s">
        <v>316</v>
      </c>
      <c r="U138" s="89"/>
      <c r="V138" s="94" t="s">
        <v>574</v>
      </c>
      <c r="W138" s="92">
        <v>43837.95212962963</v>
      </c>
      <c r="X138" s="98">
        <v>43837</v>
      </c>
      <c r="Y138" s="101" t="s">
        <v>671</v>
      </c>
      <c r="Z138" s="94" t="s">
        <v>791</v>
      </c>
      <c r="AA138" s="89"/>
      <c r="AB138" s="89"/>
      <c r="AC138" s="101" t="s">
        <v>912</v>
      </c>
      <c r="AD138" s="89"/>
      <c r="AE138" s="89" t="b">
        <v>0</v>
      </c>
      <c r="AF138" s="89">
        <v>6</v>
      </c>
      <c r="AG138" s="101" t="s">
        <v>950</v>
      </c>
      <c r="AH138" s="89" t="b">
        <v>0</v>
      </c>
      <c r="AI138" s="89" t="s">
        <v>958</v>
      </c>
      <c r="AJ138" s="89"/>
      <c r="AK138" s="101" t="s">
        <v>950</v>
      </c>
      <c r="AL138" s="89" t="b">
        <v>0</v>
      </c>
      <c r="AM138" s="89">
        <v>2</v>
      </c>
      <c r="AN138" s="101" t="s">
        <v>950</v>
      </c>
      <c r="AO138" s="89" t="s">
        <v>967</v>
      </c>
      <c r="AP138" s="89" t="b">
        <v>0</v>
      </c>
      <c r="AQ138" s="101" t="s">
        <v>912</v>
      </c>
      <c r="AR138" s="89" t="s">
        <v>196</v>
      </c>
      <c r="AS138" s="89">
        <v>0</v>
      </c>
      <c r="AT138" s="89">
        <v>0</v>
      </c>
      <c r="AU138" s="89"/>
      <c r="AV138" s="89"/>
      <c r="AW138" s="89"/>
      <c r="AX138" s="89"/>
      <c r="AY138" s="89"/>
      <c r="AZ138" s="89"/>
      <c r="BA138" s="89"/>
      <c r="BB138" s="89"/>
      <c r="BC138">
        <v>1</v>
      </c>
      <c r="BD138" s="88" t="str">
        <f>REPLACE(INDEX(GroupVertices[Group],MATCH(Edges[[#This Row],[Vertex 1]],GroupVertices[Vertex],0)),1,1,"")</f>
        <v>8</v>
      </c>
      <c r="BE138" s="88" t="str">
        <f>REPLACE(INDEX(GroupVertices[Group],MATCH(Edges[[#This Row],[Vertex 2]],GroupVertices[Vertex],0)),1,1,"")</f>
        <v>8</v>
      </c>
    </row>
    <row r="139" spans="1:57" ht="15">
      <c r="A139" s="65" t="s">
        <v>288</v>
      </c>
      <c r="B139" s="65" t="s">
        <v>305</v>
      </c>
      <c r="C139" s="66" t="s">
        <v>2278</v>
      </c>
      <c r="D139" s="67">
        <v>3</v>
      </c>
      <c r="E139" s="68" t="s">
        <v>132</v>
      </c>
      <c r="F139" s="69">
        <v>32</v>
      </c>
      <c r="G139" s="66"/>
      <c r="H139" s="70"/>
      <c r="I139" s="71"/>
      <c r="J139" s="71"/>
      <c r="K139" s="34" t="s">
        <v>65</v>
      </c>
      <c r="L139" s="78">
        <v>139</v>
      </c>
      <c r="M139" s="78"/>
      <c r="N139" s="73"/>
      <c r="O139" s="89" t="s">
        <v>329</v>
      </c>
      <c r="P139" s="92">
        <v>43838.425891203704</v>
      </c>
      <c r="Q139" s="89" t="s">
        <v>343</v>
      </c>
      <c r="R139" s="89"/>
      <c r="S139" s="89"/>
      <c r="T139" s="89" t="s">
        <v>316</v>
      </c>
      <c r="U139" s="89"/>
      <c r="V139" s="94" t="s">
        <v>573</v>
      </c>
      <c r="W139" s="92">
        <v>43838.425891203704</v>
      </c>
      <c r="X139" s="98">
        <v>43838</v>
      </c>
      <c r="Y139" s="101" t="s">
        <v>670</v>
      </c>
      <c r="Z139" s="94" t="s">
        <v>790</v>
      </c>
      <c r="AA139" s="89"/>
      <c r="AB139" s="89"/>
      <c r="AC139" s="101" t="s">
        <v>911</v>
      </c>
      <c r="AD139" s="89"/>
      <c r="AE139" s="89" t="b">
        <v>0</v>
      </c>
      <c r="AF139" s="89">
        <v>0</v>
      </c>
      <c r="AG139" s="101" t="s">
        <v>950</v>
      </c>
      <c r="AH139" s="89" t="b">
        <v>0</v>
      </c>
      <c r="AI139" s="89" t="s">
        <v>958</v>
      </c>
      <c r="AJ139" s="89"/>
      <c r="AK139" s="101" t="s">
        <v>950</v>
      </c>
      <c r="AL139" s="89" t="b">
        <v>0</v>
      </c>
      <c r="AM139" s="89">
        <v>2</v>
      </c>
      <c r="AN139" s="101" t="s">
        <v>912</v>
      </c>
      <c r="AO139" s="89" t="s">
        <v>965</v>
      </c>
      <c r="AP139" s="89" t="b">
        <v>0</v>
      </c>
      <c r="AQ139" s="101" t="s">
        <v>912</v>
      </c>
      <c r="AR139" s="89" t="s">
        <v>196</v>
      </c>
      <c r="AS139" s="89">
        <v>0</v>
      </c>
      <c r="AT139" s="89">
        <v>0</v>
      </c>
      <c r="AU139" s="89"/>
      <c r="AV139" s="89"/>
      <c r="AW139" s="89"/>
      <c r="AX139" s="89"/>
      <c r="AY139" s="89"/>
      <c r="AZ139" s="89"/>
      <c r="BA139" s="89"/>
      <c r="BB139" s="89"/>
      <c r="BC139">
        <v>1</v>
      </c>
      <c r="BD139" s="88" t="str">
        <f>REPLACE(INDEX(GroupVertices[Group],MATCH(Edges[[#This Row],[Vertex 1]],GroupVertices[Vertex],0)),1,1,"")</f>
        <v>8</v>
      </c>
      <c r="BE139" s="88" t="str">
        <f>REPLACE(INDEX(GroupVertices[Group],MATCH(Edges[[#This Row],[Vertex 2]],GroupVertices[Vertex],0)),1,1,"")</f>
        <v>8</v>
      </c>
    </row>
    <row r="140" spans="1:57" ht="15">
      <c r="A140" s="65" t="s">
        <v>289</v>
      </c>
      <c r="B140" s="65" t="s">
        <v>305</v>
      </c>
      <c r="C140" s="66" t="s">
        <v>2278</v>
      </c>
      <c r="D140" s="67">
        <v>3</v>
      </c>
      <c r="E140" s="68" t="s">
        <v>132</v>
      </c>
      <c r="F140" s="69">
        <v>32</v>
      </c>
      <c r="G140" s="66"/>
      <c r="H140" s="70"/>
      <c r="I140" s="71"/>
      <c r="J140" s="71"/>
      <c r="K140" s="34" t="s">
        <v>65</v>
      </c>
      <c r="L140" s="78">
        <v>140</v>
      </c>
      <c r="M140" s="78"/>
      <c r="N140" s="73"/>
      <c r="O140" s="89" t="s">
        <v>328</v>
      </c>
      <c r="P140" s="92">
        <v>43837.95212962963</v>
      </c>
      <c r="Q140" s="89" t="s">
        <v>343</v>
      </c>
      <c r="R140" s="89"/>
      <c r="S140" s="89"/>
      <c r="T140" s="89" t="s">
        <v>316</v>
      </c>
      <c r="U140" s="89"/>
      <c r="V140" s="94" t="s">
        <v>574</v>
      </c>
      <c r="W140" s="92">
        <v>43837.95212962963</v>
      </c>
      <c r="X140" s="98">
        <v>43837</v>
      </c>
      <c r="Y140" s="101" t="s">
        <v>671</v>
      </c>
      <c r="Z140" s="94" t="s">
        <v>791</v>
      </c>
      <c r="AA140" s="89"/>
      <c r="AB140" s="89"/>
      <c r="AC140" s="101" t="s">
        <v>912</v>
      </c>
      <c r="AD140" s="89"/>
      <c r="AE140" s="89" t="b">
        <v>0</v>
      </c>
      <c r="AF140" s="89">
        <v>6</v>
      </c>
      <c r="AG140" s="101" t="s">
        <v>950</v>
      </c>
      <c r="AH140" s="89" t="b">
        <v>0</v>
      </c>
      <c r="AI140" s="89" t="s">
        <v>958</v>
      </c>
      <c r="AJ140" s="89"/>
      <c r="AK140" s="101" t="s">
        <v>950</v>
      </c>
      <c r="AL140" s="89" t="b">
        <v>0</v>
      </c>
      <c r="AM140" s="89">
        <v>2</v>
      </c>
      <c r="AN140" s="101" t="s">
        <v>950</v>
      </c>
      <c r="AO140" s="89" t="s">
        <v>967</v>
      </c>
      <c r="AP140" s="89" t="b">
        <v>0</v>
      </c>
      <c r="AQ140" s="101" t="s">
        <v>912</v>
      </c>
      <c r="AR140" s="89" t="s">
        <v>196</v>
      </c>
      <c r="AS140" s="89">
        <v>0</v>
      </c>
      <c r="AT140" s="89">
        <v>0</v>
      </c>
      <c r="AU140" s="89"/>
      <c r="AV140" s="89"/>
      <c r="AW140" s="89"/>
      <c r="AX140" s="89"/>
      <c r="AY140" s="89"/>
      <c r="AZ140" s="89"/>
      <c r="BA140" s="89"/>
      <c r="BB140" s="89"/>
      <c r="BC140">
        <v>1</v>
      </c>
      <c r="BD140" s="88" t="str">
        <f>REPLACE(INDEX(GroupVertices[Group],MATCH(Edges[[#This Row],[Vertex 1]],GroupVertices[Vertex],0)),1,1,"")</f>
        <v>8</v>
      </c>
      <c r="BE140" s="88" t="str">
        <f>REPLACE(INDEX(GroupVertices[Group],MATCH(Edges[[#This Row],[Vertex 2]],GroupVertices[Vertex],0)),1,1,"")</f>
        <v>8</v>
      </c>
    </row>
    <row r="141" spans="1:57" ht="15">
      <c r="A141" s="65" t="s">
        <v>289</v>
      </c>
      <c r="B141" s="65" t="s">
        <v>288</v>
      </c>
      <c r="C141" s="66" t="s">
        <v>2278</v>
      </c>
      <c r="D141" s="67">
        <v>3</v>
      </c>
      <c r="E141" s="68" t="s">
        <v>132</v>
      </c>
      <c r="F141" s="69">
        <v>32</v>
      </c>
      <c r="G141" s="66"/>
      <c r="H141" s="70"/>
      <c r="I141" s="71"/>
      <c r="J141" s="71"/>
      <c r="K141" s="34" t="s">
        <v>65</v>
      </c>
      <c r="L141" s="78">
        <v>141</v>
      </c>
      <c r="M141" s="78"/>
      <c r="N141" s="73"/>
      <c r="O141" s="89" t="s">
        <v>328</v>
      </c>
      <c r="P141" s="92">
        <v>43837.95212962963</v>
      </c>
      <c r="Q141" s="89" t="s">
        <v>343</v>
      </c>
      <c r="R141" s="89"/>
      <c r="S141" s="89"/>
      <c r="T141" s="89" t="s">
        <v>316</v>
      </c>
      <c r="U141" s="89"/>
      <c r="V141" s="94" t="s">
        <v>574</v>
      </c>
      <c r="W141" s="92">
        <v>43837.95212962963</v>
      </c>
      <c r="X141" s="98">
        <v>43837</v>
      </c>
      <c r="Y141" s="101" t="s">
        <v>671</v>
      </c>
      <c r="Z141" s="94" t="s">
        <v>791</v>
      </c>
      <c r="AA141" s="89"/>
      <c r="AB141" s="89"/>
      <c r="AC141" s="101" t="s">
        <v>912</v>
      </c>
      <c r="AD141" s="89"/>
      <c r="AE141" s="89" t="b">
        <v>0</v>
      </c>
      <c r="AF141" s="89">
        <v>6</v>
      </c>
      <c r="AG141" s="101" t="s">
        <v>950</v>
      </c>
      <c r="AH141" s="89" t="b">
        <v>0</v>
      </c>
      <c r="AI141" s="89" t="s">
        <v>958</v>
      </c>
      <c r="AJ141" s="89"/>
      <c r="AK141" s="101" t="s">
        <v>950</v>
      </c>
      <c r="AL141" s="89" t="b">
        <v>0</v>
      </c>
      <c r="AM141" s="89">
        <v>2</v>
      </c>
      <c r="AN141" s="101" t="s">
        <v>950</v>
      </c>
      <c r="AO141" s="89" t="s">
        <v>967</v>
      </c>
      <c r="AP141" s="89" t="b">
        <v>0</v>
      </c>
      <c r="AQ141" s="101" t="s">
        <v>912</v>
      </c>
      <c r="AR141" s="89" t="s">
        <v>196</v>
      </c>
      <c r="AS141" s="89">
        <v>0</v>
      </c>
      <c r="AT141" s="89">
        <v>0</v>
      </c>
      <c r="AU141" s="89"/>
      <c r="AV141" s="89"/>
      <c r="AW141" s="89"/>
      <c r="AX141" s="89"/>
      <c r="AY141" s="89"/>
      <c r="AZ141" s="89"/>
      <c r="BA141" s="89"/>
      <c r="BB141" s="89"/>
      <c r="BC141">
        <v>1</v>
      </c>
      <c r="BD141" s="88" t="str">
        <f>REPLACE(INDEX(GroupVertices[Group],MATCH(Edges[[#This Row],[Vertex 1]],GroupVertices[Vertex],0)),1,1,"")</f>
        <v>8</v>
      </c>
      <c r="BE141" s="88" t="str">
        <f>REPLACE(INDEX(GroupVertices[Group],MATCH(Edges[[#This Row],[Vertex 2]],GroupVertices[Vertex],0)),1,1,"")</f>
        <v>8</v>
      </c>
    </row>
    <row r="142" spans="1:57" ht="15">
      <c r="A142" s="65" t="s">
        <v>289</v>
      </c>
      <c r="B142" s="65" t="s">
        <v>289</v>
      </c>
      <c r="C142" s="66" t="s">
        <v>2278</v>
      </c>
      <c r="D142" s="67">
        <v>3</v>
      </c>
      <c r="E142" s="68" t="s">
        <v>132</v>
      </c>
      <c r="F142" s="69">
        <v>32</v>
      </c>
      <c r="G142" s="66"/>
      <c r="H142" s="70"/>
      <c r="I142" s="71"/>
      <c r="J142" s="71"/>
      <c r="K142" s="34" t="s">
        <v>65</v>
      </c>
      <c r="L142" s="78">
        <v>142</v>
      </c>
      <c r="M142" s="78"/>
      <c r="N142" s="73"/>
      <c r="O142" s="89" t="s">
        <v>196</v>
      </c>
      <c r="P142" s="92">
        <v>43839.87420138889</v>
      </c>
      <c r="Q142" s="89" t="s">
        <v>392</v>
      </c>
      <c r="R142" s="89"/>
      <c r="S142" s="89"/>
      <c r="T142" s="89" t="s">
        <v>316</v>
      </c>
      <c r="U142" s="89"/>
      <c r="V142" s="94" t="s">
        <v>574</v>
      </c>
      <c r="W142" s="92">
        <v>43839.87420138889</v>
      </c>
      <c r="X142" s="98">
        <v>43839</v>
      </c>
      <c r="Y142" s="101" t="s">
        <v>672</v>
      </c>
      <c r="Z142" s="94" t="s">
        <v>792</v>
      </c>
      <c r="AA142" s="89"/>
      <c r="AB142" s="89"/>
      <c r="AC142" s="101" t="s">
        <v>913</v>
      </c>
      <c r="AD142" s="89"/>
      <c r="AE142" s="89" t="b">
        <v>0</v>
      </c>
      <c r="AF142" s="89">
        <v>0</v>
      </c>
      <c r="AG142" s="101" t="s">
        <v>950</v>
      </c>
      <c r="AH142" s="89" t="b">
        <v>0</v>
      </c>
      <c r="AI142" s="89" t="s">
        <v>958</v>
      </c>
      <c r="AJ142" s="89"/>
      <c r="AK142" s="101" t="s">
        <v>950</v>
      </c>
      <c r="AL142" s="89" t="b">
        <v>0</v>
      </c>
      <c r="AM142" s="89">
        <v>0</v>
      </c>
      <c r="AN142" s="101" t="s">
        <v>950</v>
      </c>
      <c r="AO142" s="89" t="s">
        <v>969</v>
      </c>
      <c r="AP142" s="89" t="b">
        <v>0</v>
      </c>
      <c r="AQ142" s="101" t="s">
        <v>913</v>
      </c>
      <c r="AR142" s="89" t="s">
        <v>196</v>
      </c>
      <c r="AS142" s="89">
        <v>0</v>
      </c>
      <c r="AT142" s="89">
        <v>0</v>
      </c>
      <c r="AU142" s="89"/>
      <c r="AV142" s="89"/>
      <c r="AW142" s="89"/>
      <c r="AX142" s="89"/>
      <c r="AY142" s="89"/>
      <c r="AZ142" s="89"/>
      <c r="BA142" s="89"/>
      <c r="BB142" s="89"/>
      <c r="BC142">
        <v>1</v>
      </c>
      <c r="BD142" s="88" t="str">
        <f>REPLACE(INDEX(GroupVertices[Group],MATCH(Edges[[#This Row],[Vertex 1]],GroupVertices[Vertex],0)),1,1,"")</f>
        <v>8</v>
      </c>
      <c r="BE142" s="88" t="str">
        <f>REPLACE(INDEX(GroupVertices[Group],MATCH(Edges[[#This Row],[Vertex 2]],GroupVertices[Vertex],0)),1,1,"")</f>
        <v>8</v>
      </c>
    </row>
    <row r="143" spans="1:57" ht="15">
      <c r="A143" s="65" t="s">
        <v>290</v>
      </c>
      <c r="B143" s="65" t="s">
        <v>322</v>
      </c>
      <c r="C143" s="66" t="s">
        <v>2278</v>
      </c>
      <c r="D143" s="67">
        <v>3</v>
      </c>
      <c r="E143" s="68" t="s">
        <v>132</v>
      </c>
      <c r="F143" s="69">
        <v>32</v>
      </c>
      <c r="G143" s="66"/>
      <c r="H143" s="70"/>
      <c r="I143" s="71"/>
      <c r="J143" s="71"/>
      <c r="K143" s="34" t="s">
        <v>65</v>
      </c>
      <c r="L143" s="78">
        <v>143</v>
      </c>
      <c r="M143" s="78"/>
      <c r="N143" s="73"/>
      <c r="O143" s="89" t="s">
        <v>329</v>
      </c>
      <c r="P143" s="92">
        <v>43839.874768518515</v>
      </c>
      <c r="Q143" s="89" t="s">
        <v>391</v>
      </c>
      <c r="R143" s="89"/>
      <c r="S143" s="89"/>
      <c r="T143" s="89" t="s">
        <v>316</v>
      </c>
      <c r="U143" s="89"/>
      <c r="V143" s="94" t="s">
        <v>575</v>
      </c>
      <c r="W143" s="92">
        <v>43839.874768518515</v>
      </c>
      <c r="X143" s="98">
        <v>43839</v>
      </c>
      <c r="Y143" s="101" t="s">
        <v>673</v>
      </c>
      <c r="Z143" s="94" t="s">
        <v>793</v>
      </c>
      <c r="AA143" s="89"/>
      <c r="AB143" s="89"/>
      <c r="AC143" s="101" t="s">
        <v>914</v>
      </c>
      <c r="AD143" s="89"/>
      <c r="AE143" s="89" t="b">
        <v>0</v>
      </c>
      <c r="AF143" s="89">
        <v>0</v>
      </c>
      <c r="AG143" s="101" t="s">
        <v>950</v>
      </c>
      <c r="AH143" s="89" t="b">
        <v>0</v>
      </c>
      <c r="AI143" s="89" t="s">
        <v>958</v>
      </c>
      <c r="AJ143" s="89"/>
      <c r="AK143" s="101" t="s">
        <v>950</v>
      </c>
      <c r="AL143" s="89" t="b">
        <v>0</v>
      </c>
      <c r="AM143" s="89">
        <v>1</v>
      </c>
      <c r="AN143" s="101" t="s">
        <v>910</v>
      </c>
      <c r="AO143" s="89" t="s">
        <v>967</v>
      </c>
      <c r="AP143" s="89" t="b">
        <v>0</v>
      </c>
      <c r="AQ143" s="101" t="s">
        <v>910</v>
      </c>
      <c r="AR143" s="89" t="s">
        <v>196</v>
      </c>
      <c r="AS143" s="89">
        <v>0</v>
      </c>
      <c r="AT143" s="89">
        <v>0</v>
      </c>
      <c r="AU143" s="89"/>
      <c r="AV143" s="89"/>
      <c r="AW143" s="89"/>
      <c r="AX143" s="89"/>
      <c r="AY143" s="89"/>
      <c r="AZ143" s="89"/>
      <c r="BA143" s="89"/>
      <c r="BB143" s="89"/>
      <c r="BC143">
        <v>1</v>
      </c>
      <c r="BD143" s="88" t="str">
        <f>REPLACE(INDEX(GroupVertices[Group],MATCH(Edges[[#This Row],[Vertex 1]],GroupVertices[Vertex],0)),1,1,"")</f>
        <v>4</v>
      </c>
      <c r="BE143" s="88" t="str">
        <f>REPLACE(INDEX(GroupVertices[Group],MATCH(Edges[[#This Row],[Vertex 2]],GroupVertices[Vertex],0)),1,1,"")</f>
        <v>4</v>
      </c>
    </row>
    <row r="144" spans="1:57" ht="15">
      <c r="A144" s="65" t="s">
        <v>290</v>
      </c>
      <c r="B144" s="65" t="s">
        <v>323</v>
      </c>
      <c r="C144" s="66" t="s">
        <v>2278</v>
      </c>
      <c r="D144" s="67">
        <v>3</v>
      </c>
      <c r="E144" s="68" t="s">
        <v>132</v>
      </c>
      <c r="F144" s="69">
        <v>32</v>
      </c>
      <c r="G144" s="66"/>
      <c r="H144" s="70"/>
      <c r="I144" s="71"/>
      <c r="J144" s="71"/>
      <c r="K144" s="34" t="s">
        <v>65</v>
      </c>
      <c r="L144" s="78">
        <v>144</v>
      </c>
      <c r="M144" s="78"/>
      <c r="N144" s="73"/>
      <c r="O144" s="89" t="s">
        <v>329</v>
      </c>
      <c r="P144" s="92">
        <v>43839.874768518515</v>
      </c>
      <c r="Q144" s="89" t="s">
        <v>391</v>
      </c>
      <c r="R144" s="89"/>
      <c r="S144" s="89"/>
      <c r="T144" s="89" t="s">
        <v>316</v>
      </c>
      <c r="U144" s="89"/>
      <c r="V144" s="94" t="s">
        <v>575</v>
      </c>
      <c r="W144" s="92">
        <v>43839.874768518515</v>
      </c>
      <c r="X144" s="98">
        <v>43839</v>
      </c>
      <c r="Y144" s="101" t="s">
        <v>673</v>
      </c>
      <c r="Z144" s="94" t="s">
        <v>793</v>
      </c>
      <c r="AA144" s="89"/>
      <c r="AB144" s="89"/>
      <c r="AC144" s="101" t="s">
        <v>914</v>
      </c>
      <c r="AD144" s="89"/>
      <c r="AE144" s="89" t="b">
        <v>0</v>
      </c>
      <c r="AF144" s="89">
        <v>0</v>
      </c>
      <c r="AG144" s="101" t="s">
        <v>950</v>
      </c>
      <c r="AH144" s="89" t="b">
        <v>0</v>
      </c>
      <c r="AI144" s="89" t="s">
        <v>958</v>
      </c>
      <c r="AJ144" s="89"/>
      <c r="AK144" s="101" t="s">
        <v>950</v>
      </c>
      <c r="AL144" s="89" t="b">
        <v>0</v>
      </c>
      <c r="AM144" s="89">
        <v>1</v>
      </c>
      <c r="AN144" s="101" t="s">
        <v>910</v>
      </c>
      <c r="AO144" s="89" t="s">
        <v>967</v>
      </c>
      <c r="AP144" s="89" t="b">
        <v>0</v>
      </c>
      <c r="AQ144" s="101" t="s">
        <v>910</v>
      </c>
      <c r="AR144" s="89" t="s">
        <v>196</v>
      </c>
      <c r="AS144" s="89">
        <v>0</v>
      </c>
      <c r="AT144" s="89">
        <v>0</v>
      </c>
      <c r="AU144" s="89"/>
      <c r="AV144" s="89"/>
      <c r="AW144" s="89"/>
      <c r="AX144" s="89"/>
      <c r="AY144" s="89"/>
      <c r="AZ144" s="89"/>
      <c r="BA144" s="89"/>
      <c r="BB144" s="89"/>
      <c r="BC144">
        <v>1</v>
      </c>
      <c r="BD144" s="88" t="str">
        <f>REPLACE(INDEX(GroupVertices[Group],MATCH(Edges[[#This Row],[Vertex 1]],GroupVertices[Vertex],0)),1,1,"")</f>
        <v>4</v>
      </c>
      <c r="BE144" s="88" t="str">
        <f>REPLACE(INDEX(GroupVertices[Group],MATCH(Edges[[#This Row],[Vertex 2]],GroupVertices[Vertex],0)),1,1,"")</f>
        <v>4</v>
      </c>
    </row>
    <row r="145" spans="1:57" ht="15">
      <c r="A145" s="65" t="s">
        <v>291</v>
      </c>
      <c r="B145" s="65" t="s">
        <v>324</v>
      </c>
      <c r="C145" s="66" t="s">
        <v>2278</v>
      </c>
      <c r="D145" s="67">
        <v>3</v>
      </c>
      <c r="E145" s="68" t="s">
        <v>132</v>
      </c>
      <c r="F145" s="69">
        <v>32</v>
      </c>
      <c r="G145" s="66"/>
      <c r="H145" s="70"/>
      <c r="I145" s="71"/>
      <c r="J145" s="71"/>
      <c r="K145" s="34" t="s">
        <v>65</v>
      </c>
      <c r="L145" s="78">
        <v>145</v>
      </c>
      <c r="M145" s="78"/>
      <c r="N145" s="73"/>
      <c r="O145" s="89" t="s">
        <v>328</v>
      </c>
      <c r="P145" s="92">
        <v>43837.81780092593</v>
      </c>
      <c r="Q145" s="89" t="s">
        <v>393</v>
      </c>
      <c r="R145" s="89"/>
      <c r="S145" s="89"/>
      <c r="T145" s="89" t="s">
        <v>316</v>
      </c>
      <c r="U145" s="94" t="s">
        <v>521</v>
      </c>
      <c r="V145" s="94" t="s">
        <v>521</v>
      </c>
      <c r="W145" s="92">
        <v>43837.81780092593</v>
      </c>
      <c r="X145" s="98">
        <v>43837</v>
      </c>
      <c r="Y145" s="101" t="s">
        <v>674</v>
      </c>
      <c r="Z145" s="94" t="s">
        <v>794</v>
      </c>
      <c r="AA145" s="89"/>
      <c r="AB145" s="89"/>
      <c r="AC145" s="101" t="s">
        <v>915</v>
      </c>
      <c r="AD145" s="89"/>
      <c r="AE145" s="89" t="b">
        <v>0</v>
      </c>
      <c r="AF145" s="89">
        <v>1</v>
      </c>
      <c r="AG145" s="101" t="s">
        <v>950</v>
      </c>
      <c r="AH145" s="89" t="b">
        <v>0</v>
      </c>
      <c r="AI145" s="89" t="s">
        <v>958</v>
      </c>
      <c r="AJ145" s="89"/>
      <c r="AK145" s="101" t="s">
        <v>950</v>
      </c>
      <c r="AL145" s="89" t="b">
        <v>0</v>
      </c>
      <c r="AM145" s="89">
        <v>0</v>
      </c>
      <c r="AN145" s="101" t="s">
        <v>950</v>
      </c>
      <c r="AO145" s="89" t="s">
        <v>969</v>
      </c>
      <c r="AP145" s="89" t="b">
        <v>0</v>
      </c>
      <c r="AQ145" s="101" t="s">
        <v>915</v>
      </c>
      <c r="AR145" s="89" t="s">
        <v>196</v>
      </c>
      <c r="AS145" s="89">
        <v>0</v>
      </c>
      <c r="AT145" s="89">
        <v>0</v>
      </c>
      <c r="AU145" s="89" t="s">
        <v>977</v>
      </c>
      <c r="AV145" s="89" t="s">
        <v>981</v>
      </c>
      <c r="AW145" s="89" t="s">
        <v>982</v>
      </c>
      <c r="AX145" s="89" t="s">
        <v>984</v>
      </c>
      <c r="AY145" s="89" t="s">
        <v>989</v>
      </c>
      <c r="AZ145" s="89" t="s">
        <v>984</v>
      </c>
      <c r="BA145" s="89" t="s">
        <v>996</v>
      </c>
      <c r="BB145" s="94" t="s">
        <v>999</v>
      </c>
      <c r="BC145">
        <v>1</v>
      </c>
      <c r="BD145" s="88" t="str">
        <f>REPLACE(INDEX(GroupVertices[Group],MATCH(Edges[[#This Row],[Vertex 1]],GroupVertices[Vertex],0)),1,1,"")</f>
        <v>5</v>
      </c>
      <c r="BE145" s="88" t="str">
        <f>REPLACE(INDEX(GroupVertices[Group],MATCH(Edges[[#This Row],[Vertex 2]],GroupVertices[Vertex],0)),1,1,"")</f>
        <v>5</v>
      </c>
    </row>
    <row r="146" spans="1:57" ht="15">
      <c r="A146" s="65" t="s">
        <v>291</v>
      </c>
      <c r="B146" s="65" t="s">
        <v>291</v>
      </c>
      <c r="C146" s="66" t="s">
        <v>2281</v>
      </c>
      <c r="D146" s="67">
        <v>10</v>
      </c>
      <c r="E146" s="68" t="s">
        <v>136</v>
      </c>
      <c r="F146" s="69">
        <v>10</v>
      </c>
      <c r="G146" s="66"/>
      <c r="H146" s="70"/>
      <c r="I146" s="71"/>
      <c r="J146" s="71"/>
      <c r="K146" s="34" t="s">
        <v>65</v>
      </c>
      <c r="L146" s="78">
        <v>146</v>
      </c>
      <c r="M146" s="78"/>
      <c r="N146" s="73"/>
      <c r="O146" s="89" t="s">
        <v>196</v>
      </c>
      <c r="P146" s="92">
        <v>43837.788993055554</v>
      </c>
      <c r="Q146" s="89" t="s">
        <v>394</v>
      </c>
      <c r="R146" s="89"/>
      <c r="S146" s="89"/>
      <c r="T146" s="89" t="s">
        <v>316</v>
      </c>
      <c r="U146" s="94" t="s">
        <v>522</v>
      </c>
      <c r="V146" s="94" t="s">
        <v>522</v>
      </c>
      <c r="W146" s="92">
        <v>43837.788993055554</v>
      </c>
      <c r="X146" s="98">
        <v>43837</v>
      </c>
      <c r="Y146" s="101" t="s">
        <v>675</v>
      </c>
      <c r="Z146" s="94" t="s">
        <v>795</v>
      </c>
      <c r="AA146" s="89"/>
      <c r="AB146" s="89"/>
      <c r="AC146" s="101" t="s">
        <v>916</v>
      </c>
      <c r="AD146" s="89"/>
      <c r="AE146" s="89" t="b">
        <v>0</v>
      </c>
      <c r="AF146" s="89">
        <v>1</v>
      </c>
      <c r="AG146" s="101" t="s">
        <v>950</v>
      </c>
      <c r="AH146" s="89" t="b">
        <v>0</v>
      </c>
      <c r="AI146" s="89" t="s">
        <v>958</v>
      </c>
      <c r="AJ146" s="89"/>
      <c r="AK146" s="101" t="s">
        <v>950</v>
      </c>
      <c r="AL146" s="89" t="b">
        <v>0</v>
      </c>
      <c r="AM146" s="89">
        <v>0</v>
      </c>
      <c r="AN146" s="101" t="s">
        <v>950</v>
      </c>
      <c r="AO146" s="89" t="s">
        <v>969</v>
      </c>
      <c r="AP146" s="89" t="b">
        <v>0</v>
      </c>
      <c r="AQ146" s="101" t="s">
        <v>916</v>
      </c>
      <c r="AR146" s="89" t="s">
        <v>196</v>
      </c>
      <c r="AS146" s="89">
        <v>0</v>
      </c>
      <c r="AT146" s="89">
        <v>0</v>
      </c>
      <c r="AU146" s="89" t="s">
        <v>980</v>
      </c>
      <c r="AV146" s="89" t="s">
        <v>981</v>
      </c>
      <c r="AW146" s="89" t="s">
        <v>982</v>
      </c>
      <c r="AX146" s="89" t="s">
        <v>987</v>
      </c>
      <c r="AY146" s="89" t="s">
        <v>992</v>
      </c>
      <c r="AZ146" s="89" t="s">
        <v>987</v>
      </c>
      <c r="BA146" s="89" t="s">
        <v>996</v>
      </c>
      <c r="BB146" s="94" t="s">
        <v>1002</v>
      </c>
      <c r="BC146">
        <v>10</v>
      </c>
      <c r="BD146" s="88" t="str">
        <f>REPLACE(INDEX(GroupVertices[Group],MATCH(Edges[[#This Row],[Vertex 1]],GroupVertices[Vertex],0)),1,1,"")</f>
        <v>5</v>
      </c>
      <c r="BE146" s="88" t="str">
        <f>REPLACE(INDEX(GroupVertices[Group],MATCH(Edges[[#This Row],[Vertex 2]],GroupVertices[Vertex],0)),1,1,"")</f>
        <v>5</v>
      </c>
    </row>
    <row r="147" spans="1:57" ht="15">
      <c r="A147" s="65" t="s">
        <v>291</v>
      </c>
      <c r="B147" s="65" t="s">
        <v>291</v>
      </c>
      <c r="C147" s="66" t="s">
        <v>2281</v>
      </c>
      <c r="D147" s="67">
        <v>10</v>
      </c>
      <c r="E147" s="68" t="s">
        <v>136</v>
      </c>
      <c r="F147" s="69">
        <v>10</v>
      </c>
      <c r="G147" s="66"/>
      <c r="H147" s="70"/>
      <c r="I147" s="71"/>
      <c r="J147" s="71"/>
      <c r="K147" s="34" t="s">
        <v>65</v>
      </c>
      <c r="L147" s="78">
        <v>147</v>
      </c>
      <c r="M147" s="78"/>
      <c r="N147" s="73"/>
      <c r="O147" s="89" t="s">
        <v>196</v>
      </c>
      <c r="P147" s="92">
        <v>43837.80674768519</v>
      </c>
      <c r="Q147" s="89" t="s">
        <v>337</v>
      </c>
      <c r="R147" s="89"/>
      <c r="S147" s="89"/>
      <c r="T147" s="89" t="s">
        <v>477</v>
      </c>
      <c r="U147" s="94" t="s">
        <v>523</v>
      </c>
      <c r="V147" s="94" t="s">
        <v>523</v>
      </c>
      <c r="W147" s="92">
        <v>43837.80674768519</v>
      </c>
      <c r="X147" s="98">
        <v>43837</v>
      </c>
      <c r="Y147" s="101" t="s">
        <v>676</v>
      </c>
      <c r="Z147" s="94" t="s">
        <v>796</v>
      </c>
      <c r="AA147" s="89"/>
      <c r="AB147" s="89"/>
      <c r="AC147" s="101" t="s">
        <v>917</v>
      </c>
      <c r="AD147" s="89"/>
      <c r="AE147" s="89" t="b">
        <v>0</v>
      </c>
      <c r="AF147" s="89">
        <v>1</v>
      </c>
      <c r="AG147" s="101" t="s">
        <v>950</v>
      </c>
      <c r="AH147" s="89" t="b">
        <v>0</v>
      </c>
      <c r="AI147" s="89" t="s">
        <v>958</v>
      </c>
      <c r="AJ147" s="89"/>
      <c r="AK147" s="101" t="s">
        <v>950</v>
      </c>
      <c r="AL147" s="89" t="b">
        <v>0</v>
      </c>
      <c r="AM147" s="89">
        <v>1</v>
      </c>
      <c r="AN147" s="101" t="s">
        <v>950</v>
      </c>
      <c r="AO147" s="89" t="s">
        <v>969</v>
      </c>
      <c r="AP147" s="89" t="b">
        <v>0</v>
      </c>
      <c r="AQ147" s="101" t="s">
        <v>917</v>
      </c>
      <c r="AR147" s="89" t="s">
        <v>196</v>
      </c>
      <c r="AS147" s="89">
        <v>0</v>
      </c>
      <c r="AT147" s="89">
        <v>0</v>
      </c>
      <c r="AU147" s="89"/>
      <c r="AV147" s="89"/>
      <c r="AW147" s="89"/>
      <c r="AX147" s="89"/>
      <c r="AY147" s="89"/>
      <c r="AZ147" s="89"/>
      <c r="BA147" s="89"/>
      <c r="BB147" s="89"/>
      <c r="BC147">
        <v>10</v>
      </c>
      <c r="BD147" s="88" t="str">
        <f>REPLACE(INDEX(GroupVertices[Group],MATCH(Edges[[#This Row],[Vertex 1]],GroupVertices[Vertex],0)),1,1,"")</f>
        <v>5</v>
      </c>
      <c r="BE147" s="88" t="str">
        <f>REPLACE(INDEX(GroupVertices[Group],MATCH(Edges[[#This Row],[Vertex 2]],GroupVertices[Vertex],0)),1,1,"")</f>
        <v>5</v>
      </c>
    </row>
    <row r="148" spans="1:57" ht="15">
      <c r="A148" s="65" t="s">
        <v>291</v>
      </c>
      <c r="B148" s="65" t="s">
        <v>291</v>
      </c>
      <c r="C148" s="66" t="s">
        <v>2281</v>
      </c>
      <c r="D148" s="67">
        <v>10</v>
      </c>
      <c r="E148" s="68" t="s">
        <v>136</v>
      </c>
      <c r="F148" s="69">
        <v>10</v>
      </c>
      <c r="G148" s="66"/>
      <c r="H148" s="70"/>
      <c r="I148" s="71"/>
      <c r="J148" s="71"/>
      <c r="K148" s="34" t="s">
        <v>65</v>
      </c>
      <c r="L148" s="78">
        <v>148</v>
      </c>
      <c r="M148" s="78"/>
      <c r="N148" s="73"/>
      <c r="O148" s="89" t="s">
        <v>196</v>
      </c>
      <c r="P148" s="92">
        <v>43837.887291666666</v>
      </c>
      <c r="Q148" s="89" t="s">
        <v>346</v>
      </c>
      <c r="R148" s="89"/>
      <c r="S148" s="89"/>
      <c r="T148" s="89" t="s">
        <v>448</v>
      </c>
      <c r="U148" s="94" t="s">
        <v>497</v>
      </c>
      <c r="V148" s="94" t="s">
        <v>497</v>
      </c>
      <c r="W148" s="92">
        <v>43837.887291666666</v>
      </c>
      <c r="X148" s="98">
        <v>43837</v>
      </c>
      <c r="Y148" s="101" t="s">
        <v>677</v>
      </c>
      <c r="Z148" s="94" t="s">
        <v>797</v>
      </c>
      <c r="AA148" s="89"/>
      <c r="AB148" s="89"/>
      <c r="AC148" s="101" t="s">
        <v>918</v>
      </c>
      <c r="AD148" s="89"/>
      <c r="AE148" s="89" t="b">
        <v>0</v>
      </c>
      <c r="AF148" s="89">
        <v>0</v>
      </c>
      <c r="AG148" s="101" t="s">
        <v>950</v>
      </c>
      <c r="AH148" s="89" t="b">
        <v>0</v>
      </c>
      <c r="AI148" s="89" t="s">
        <v>958</v>
      </c>
      <c r="AJ148" s="89"/>
      <c r="AK148" s="101" t="s">
        <v>950</v>
      </c>
      <c r="AL148" s="89" t="b">
        <v>0</v>
      </c>
      <c r="AM148" s="89">
        <v>1</v>
      </c>
      <c r="AN148" s="101" t="s">
        <v>950</v>
      </c>
      <c r="AO148" s="89" t="s">
        <v>969</v>
      </c>
      <c r="AP148" s="89" t="b">
        <v>0</v>
      </c>
      <c r="AQ148" s="101" t="s">
        <v>918</v>
      </c>
      <c r="AR148" s="89" t="s">
        <v>196</v>
      </c>
      <c r="AS148" s="89">
        <v>0</v>
      </c>
      <c r="AT148" s="89">
        <v>0</v>
      </c>
      <c r="AU148" s="89" t="s">
        <v>978</v>
      </c>
      <c r="AV148" s="89" t="s">
        <v>981</v>
      </c>
      <c r="AW148" s="89" t="s">
        <v>982</v>
      </c>
      <c r="AX148" s="89" t="s">
        <v>985</v>
      </c>
      <c r="AY148" s="89" t="s">
        <v>990</v>
      </c>
      <c r="AZ148" s="89" t="s">
        <v>994</v>
      </c>
      <c r="BA148" s="89" t="s">
        <v>997</v>
      </c>
      <c r="BB148" s="94" t="s">
        <v>1000</v>
      </c>
      <c r="BC148">
        <v>10</v>
      </c>
      <c r="BD148" s="88" t="str">
        <f>REPLACE(INDEX(GroupVertices[Group],MATCH(Edges[[#This Row],[Vertex 1]],GroupVertices[Vertex],0)),1,1,"")</f>
        <v>5</v>
      </c>
      <c r="BE148" s="88" t="str">
        <f>REPLACE(INDEX(GroupVertices[Group],MATCH(Edges[[#This Row],[Vertex 2]],GroupVertices[Vertex],0)),1,1,"")</f>
        <v>5</v>
      </c>
    </row>
    <row r="149" spans="1:57" ht="15">
      <c r="A149" s="65" t="s">
        <v>291</v>
      </c>
      <c r="B149" s="65" t="s">
        <v>291</v>
      </c>
      <c r="C149" s="66" t="s">
        <v>2281</v>
      </c>
      <c r="D149" s="67">
        <v>10</v>
      </c>
      <c r="E149" s="68" t="s">
        <v>136</v>
      </c>
      <c r="F149" s="69">
        <v>10</v>
      </c>
      <c r="G149" s="66"/>
      <c r="H149" s="70"/>
      <c r="I149" s="71"/>
      <c r="J149" s="71"/>
      <c r="K149" s="34" t="s">
        <v>65</v>
      </c>
      <c r="L149" s="78">
        <v>149</v>
      </c>
      <c r="M149" s="78"/>
      <c r="N149" s="73"/>
      <c r="O149" s="89" t="s">
        <v>196</v>
      </c>
      <c r="P149" s="92">
        <v>43837.98024305556</v>
      </c>
      <c r="Q149" s="89" t="s">
        <v>395</v>
      </c>
      <c r="R149" s="89"/>
      <c r="S149" s="89"/>
      <c r="T149" s="89" t="s">
        <v>478</v>
      </c>
      <c r="U149" s="94" t="s">
        <v>524</v>
      </c>
      <c r="V149" s="94" t="s">
        <v>524</v>
      </c>
      <c r="W149" s="92">
        <v>43837.98024305556</v>
      </c>
      <c r="X149" s="98">
        <v>43837</v>
      </c>
      <c r="Y149" s="101" t="s">
        <v>678</v>
      </c>
      <c r="Z149" s="94" t="s">
        <v>798</v>
      </c>
      <c r="AA149" s="89"/>
      <c r="AB149" s="89"/>
      <c r="AC149" s="101" t="s">
        <v>919</v>
      </c>
      <c r="AD149" s="89"/>
      <c r="AE149" s="89" t="b">
        <v>0</v>
      </c>
      <c r="AF149" s="89">
        <v>1</v>
      </c>
      <c r="AG149" s="101" t="s">
        <v>950</v>
      </c>
      <c r="AH149" s="89" t="b">
        <v>0</v>
      </c>
      <c r="AI149" s="89" t="s">
        <v>958</v>
      </c>
      <c r="AJ149" s="89"/>
      <c r="AK149" s="101" t="s">
        <v>950</v>
      </c>
      <c r="AL149" s="89" t="b">
        <v>0</v>
      </c>
      <c r="AM149" s="89">
        <v>0</v>
      </c>
      <c r="AN149" s="101" t="s">
        <v>950</v>
      </c>
      <c r="AO149" s="89" t="s">
        <v>969</v>
      </c>
      <c r="AP149" s="89" t="b">
        <v>0</v>
      </c>
      <c r="AQ149" s="101" t="s">
        <v>919</v>
      </c>
      <c r="AR149" s="89" t="s">
        <v>196</v>
      </c>
      <c r="AS149" s="89">
        <v>0</v>
      </c>
      <c r="AT149" s="89">
        <v>0</v>
      </c>
      <c r="AU149" s="89" t="s">
        <v>978</v>
      </c>
      <c r="AV149" s="89" t="s">
        <v>981</v>
      </c>
      <c r="AW149" s="89" t="s">
        <v>982</v>
      </c>
      <c r="AX149" s="89" t="s">
        <v>985</v>
      </c>
      <c r="AY149" s="89" t="s">
        <v>990</v>
      </c>
      <c r="AZ149" s="89" t="s">
        <v>994</v>
      </c>
      <c r="BA149" s="89" t="s">
        <v>997</v>
      </c>
      <c r="BB149" s="94" t="s">
        <v>1000</v>
      </c>
      <c r="BC149">
        <v>10</v>
      </c>
      <c r="BD149" s="88" t="str">
        <f>REPLACE(INDEX(GroupVertices[Group],MATCH(Edges[[#This Row],[Vertex 1]],GroupVertices[Vertex],0)),1,1,"")</f>
        <v>5</v>
      </c>
      <c r="BE149" s="88" t="str">
        <f>REPLACE(INDEX(GroupVertices[Group],MATCH(Edges[[#This Row],[Vertex 2]],GroupVertices[Vertex],0)),1,1,"")</f>
        <v>5</v>
      </c>
    </row>
    <row r="150" spans="1:57" ht="15">
      <c r="A150" s="65" t="s">
        <v>291</v>
      </c>
      <c r="B150" s="65" t="s">
        <v>291</v>
      </c>
      <c r="C150" s="66" t="s">
        <v>2281</v>
      </c>
      <c r="D150" s="67">
        <v>10</v>
      </c>
      <c r="E150" s="68" t="s">
        <v>136</v>
      </c>
      <c r="F150" s="69">
        <v>10</v>
      </c>
      <c r="G150" s="66"/>
      <c r="H150" s="70"/>
      <c r="I150" s="71"/>
      <c r="J150" s="71"/>
      <c r="K150" s="34" t="s">
        <v>65</v>
      </c>
      <c r="L150" s="78">
        <v>150</v>
      </c>
      <c r="M150" s="78"/>
      <c r="N150" s="73"/>
      <c r="O150" s="89" t="s">
        <v>196</v>
      </c>
      <c r="P150" s="92">
        <v>43838.048738425925</v>
      </c>
      <c r="Q150" s="89" t="s">
        <v>342</v>
      </c>
      <c r="R150" s="89"/>
      <c r="S150" s="89"/>
      <c r="T150" s="89" t="s">
        <v>446</v>
      </c>
      <c r="U150" s="94" t="s">
        <v>494</v>
      </c>
      <c r="V150" s="94" t="s">
        <v>494</v>
      </c>
      <c r="W150" s="92">
        <v>43838.048738425925</v>
      </c>
      <c r="X150" s="98">
        <v>43838</v>
      </c>
      <c r="Y150" s="101" t="s">
        <v>679</v>
      </c>
      <c r="Z150" s="94" t="s">
        <v>799</v>
      </c>
      <c r="AA150" s="89"/>
      <c r="AB150" s="89"/>
      <c r="AC150" s="101" t="s">
        <v>920</v>
      </c>
      <c r="AD150" s="89"/>
      <c r="AE150" s="89" t="b">
        <v>0</v>
      </c>
      <c r="AF150" s="89">
        <v>1</v>
      </c>
      <c r="AG150" s="101" t="s">
        <v>950</v>
      </c>
      <c r="AH150" s="89" t="b">
        <v>0</v>
      </c>
      <c r="AI150" s="89" t="s">
        <v>958</v>
      </c>
      <c r="AJ150" s="89"/>
      <c r="AK150" s="101" t="s">
        <v>950</v>
      </c>
      <c r="AL150" s="89" t="b">
        <v>0</v>
      </c>
      <c r="AM150" s="89">
        <v>3</v>
      </c>
      <c r="AN150" s="101" t="s">
        <v>950</v>
      </c>
      <c r="AO150" s="89" t="s">
        <v>969</v>
      </c>
      <c r="AP150" s="89" t="b">
        <v>0</v>
      </c>
      <c r="AQ150" s="101" t="s">
        <v>920</v>
      </c>
      <c r="AR150" s="89" t="s">
        <v>196</v>
      </c>
      <c r="AS150" s="89">
        <v>0</v>
      </c>
      <c r="AT150" s="89">
        <v>0</v>
      </c>
      <c r="AU150" s="89" t="s">
        <v>980</v>
      </c>
      <c r="AV150" s="89" t="s">
        <v>981</v>
      </c>
      <c r="AW150" s="89" t="s">
        <v>982</v>
      </c>
      <c r="AX150" s="89" t="s">
        <v>987</v>
      </c>
      <c r="AY150" s="89" t="s">
        <v>992</v>
      </c>
      <c r="AZ150" s="89" t="s">
        <v>987</v>
      </c>
      <c r="BA150" s="89" t="s">
        <v>996</v>
      </c>
      <c r="BB150" s="94" t="s">
        <v>1002</v>
      </c>
      <c r="BC150">
        <v>10</v>
      </c>
      <c r="BD150" s="88" t="str">
        <f>REPLACE(INDEX(GroupVertices[Group],MATCH(Edges[[#This Row],[Vertex 1]],GroupVertices[Vertex],0)),1,1,"")</f>
        <v>5</v>
      </c>
      <c r="BE150" s="88" t="str">
        <f>REPLACE(INDEX(GroupVertices[Group],MATCH(Edges[[#This Row],[Vertex 2]],GroupVertices[Vertex],0)),1,1,"")</f>
        <v>5</v>
      </c>
    </row>
    <row r="151" spans="1:57" ht="15">
      <c r="A151" s="65" t="s">
        <v>291</v>
      </c>
      <c r="B151" s="65" t="s">
        <v>291</v>
      </c>
      <c r="C151" s="66" t="s">
        <v>2281</v>
      </c>
      <c r="D151" s="67">
        <v>10</v>
      </c>
      <c r="E151" s="68" t="s">
        <v>136</v>
      </c>
      <c r="F151" s="69">
        <v>10</v>
      </c>
      <c r="G151" s="66"/>
      <c r="H151" s="70"/>
      <c r="I151" s="71"/>
      <c r="J151" s="71"/>
      <c r="K151" s="34" t="s">
        <v>65</v>
      </c>
      <c r="L151" s="78">
        <v>151</v>
      </c>
      <c r="M151" s="78"/>
      <c r="N151" s="73"/>
      <c r="O151" s="89" t="s">
        <v>196</v>
      </c>
      <c r="P151" s="92">
        <v>43839.78045138889</v>
      </c>
      <c r="Q151" s="89" t="s">
        <v>396</v>
      </c>
      <c r="R151" s="89"/>
      <c r="S151" s="89"/>
      <c r="T151" s="89" t="s">
        <v>479</v>
      </c>
      <c r="U151" s="94" t="s">
        <v>525</v>
      </c>
      <c r="V151" s="94" t="s">
        <v>525</v>
      </c>
      <c r="W151" s="92">
        <v>43839.78045138889</v>
      </c>
      <c r="X151" s="98">
        <v>43839</v>
      </c>
      <c r="Y151" s="101" t="s">
        <v>680</v>
      </c>
      <c r="Z151" s="94" t="s">
        <v>800</v>
      </c>
      <c r="AA151" s="89"/>
      <c r="AB151" s="89"/>
      <c r="AC151" s="101" t="s">
        <v>921</v>
      </c>
      <c r="AD151" s="89"/>
      <c r="AE151" s="89" t="b">
        <v>0</v>
      </c>
      <c r="AF151" s="89">
        <v>2</v>
      </c>
      <c r="AG151" s="101" t="s">
        <v>950</v>
      </c>
      <c r="AH151" s="89" t="b">
        <v>0</v>
      </c>
      <c r="AI151" s="89" t="s">
        <v>958</v>
      </c>
      <c r="AJ151" s="89"/>
      <c r="AK151" s="101" t="s">
        <v>950</v>
      </c>
      <c r="AL151" s="89" t="b">
        <v>0</v>
      </c>
      <c r="AM151" s="89">
        <v>0</v>
      </c>
      <c r="AN151" s="101" t="s">
        <v>950</v>
      </c>
      <c r="AO151" s="89" t="s">
        <v>969</v>
      </c>
      <c r="AP151" s="89" t="b">
        <v>0</v>
      </c>
      <c r="AQ151" s="101" t="s">
        <v>921</v>
      </c>
      <c r="AR151" s="89" t="s">
        <v>196</v>
      </c>
      <c r="AS151" s="89">
        <v>0</v>
      </c>
      <c r="AT151" s="89">
        <v>0</v>
      </c>
      <c r="AU151" s="89" t="s">
        <v>977</v>
      </c>
      <c r="AV151" s="89" t="s">
        <v>981</v>
      </c>
      <c r="AW151" s="89" t="s">
        <v>982</v>
      </c>
      <c r="AX151" s="89" t="s">
        <v>984</v>
      </c>
      <c r="AY151" s="89" t="s">
        <v>989</v>
      </c>
      <c r="AZ151" s="89" t="s">
        <v>984</v>
      </c>
      <c r="BA151" s="89" t="s">
        <v>996</v>
      </c>
      <c r="BB151" s="94" t="s">
        <v>999</v>
      </c>
      <c r="BC151">
        <v>10</v>
      </c>
      <c r="BD151" s="88" t="str">
        <f>REPLACE(INDEX(GroupVertices[Group],MATCH(Edges[[#This Row],[Vertex 1]],GroupVertices[Vertex],0)),1,1,"")</f>
        <v>5</v>
      </c>
      <c r="BE151" s="88" t="str">
        <f>REPLACE(INDEX(GroupVertices[Group],MATCH(Edges[[#This Row],[Vertex 2]],GroupVertices[Vertex],0)),1,1,"")</f>
        <v>5</v>
      </c>
    </row>
    <row r="152" spans="1:57" ht="15">
      <c r="A152" s="65" t="s">
        <v>291</v>
      </c>
      <c r="B152" s="65" t="s">
        <v>291</v>
      </c>
      <c r="C152" s="66" t="s">
        <v>2281</v>
      </c>
      <c r="D152" s="67">
        <v>10</v>
      </c>
      <c r="E152" s="68" t="s">
        <v>136</v>
      </c>
      <c r="F152" s="69">
        <v>10</v>
      </c>
      <c r="G152" s="66"/>
      <c r="H152" s="70"/>
      <c r="I152" s="71"/>
      <c r="J152" s="71"/>
      <c r="K152" s="34" t="s">
        <v>65</v>
      </c>
      <c r="L152" s="78">
        <v>152</v>
      </c>
      <c r="M152" s="78"/>
      <c r="N152" s="73"/>
      <c r="O152" s="89" t="s">
        <v>196</v>
      </c>
      <c r="P152" s="92">
        <v>43839.83734953704</v>
      </c>
      <c r="Q152" s="89" t="s">
        <v>397</v>
      </c>
      <c r="R152" s="89"/>
      <c r="S152" s="89"/>
      <c r="T152" s="89" t="s">
        <v>480</v>
      </c>
      <c r="U152" s="94" t="s">
        <v>526</v>
      </c>
      <c r="V152" s="94" t="s">
        <v>526</v>
      </c>
      <c r="W152" s="92">
        <v>43839.83734953704</v>
      </c>
      <c r="X152" s="98">
        <v>43839</v>
      </c>
      <c r="Y152" s="101" t="s">
        <v>681</v>
      </c>
      <c r="Z152" s="94" t="s">
        <v>801</v>
      </c>
      <c r="AA152" s="89"/>
      <c r="AB152" s="89"/>
      <c r="AC152" s="101" t="s">
        <v>922</v>
      </c>
      <c r="AD152" s="89"/>
      <c r="AE152" s="89" t="b">
        <v>0</v>
      </c>
      <c r="AF152" s="89">
        <v>0</v>
      </c>
      <c r="AG152" s="101" t="s">
        <v>950</v>
      </c>
      <c r="AH152" s="89" t="b">
        <v>0</v>
      </c>
      <c r="AI152" s="89" t="s">
        <v>958</v>
      </c>
      <c r="AJ152" s="89"/>
      <c r="AK152" s="101" t="s">
        <v>950</v>
      </c>
      <c r="AL152" s="89" t="b">
        <v>0</v>
      </c>
      <c r="AM152" s="89">
        <v>0</v>
      </c>
      <c r="AN152" s="101" t="s">
        <v>950</v>
      </c>
      <c r="AO152" s="89" t="s">
        <v>969</v>
      </c>
      <c r="AP152" s="89" t="b">
        <v>0</v>
      </c>
      <c r="AQ152" s="101" t="s">
        <v>922</v>
      </c>
      <c r="AR152" s="89" t="s">
        <v>196</v>
      </c>
      <c r="AS152" s="89">
        <v>0</v>
      </c>
      <c r="AT152" s="89">
        <v>0</v>
      </c>
      <c r="AU152" s="89" t="s">
        <v>978</v>
      </c>
      <c r="AV152" s="89" t="s">
        <v>981</v>
      </c>
      <c r="AW152" s="89" t="s">
        <v>982</v>
      </c>
      <c r="AX152" s="89" t="s">
        <v>985</v>
      </c>
      <c r="AY152" s="89" t="s">
        <v>990</v>
      </c>
      <c r="AZ152" s="89" t="s">
        <v>994</v>
      </c>
      <c r="BA152" s="89" t="s">
        <v>997</v>
      </c>
      <c r="BB152" s="94" t="s">
        <v>1000</v>
      </c>
      <c r="BC152">
        <v>10</v>
      </c>
      <c r="BD152" s="88" t="str">
        <f>REPLACE(INDEX(GroupVertices[Group],MATCH(Edges[[#This Row],[Vertex 1]],GroupVertices[Vertex],0)),1,1,"")</f>
        <v>5</v>
      </c>
      <c r="BE152" s="88" t="str">
        <f>REPLACE(INDEX(GroupVertices[Group],MATCH(Edges[[#This Row],[Vertex 2]],GroupVertices[Vertex],0)),1,1,"")</f>
        <v>5</v>
      </c>
    </row>
    <row r="153" spans="1:57" ht="15">
      <c r="A153" s="65" t="s">
        <v>291</v>
      </c>
      <c r="B153" s="65" t="s">
        <v>291</v>
      </c>
      <c r="C153" s="66" t="s">
        <v>2281</v>
      </c>
      <c r="D153" s="67">
        <v>10</v>
      </c>
      <c r="E153" s="68" t="s">
        <v>136</v>
      </c>
      <c r="F153" s="69">
        <v>10</v>
      </c>
      <c r="G153" s="66"/>
      <c r="H153" s="70"/>
      <c r="I153" s="71"/>
      <c r="J153" s="71"/>
      <c r="K153" s="34" t="s">
        <v>65</v>
      </c>
      <c r="L153" s="78">
        <v>153</v>
      </c>
      <c r="M153" s="78"/>
      <c r="N153" s="73"/>
      <c r="O153" s="89" t="s">
        <v>196</v>
      </c>
      <c r="P153" s="92">
        <v>43839.855717592596</v>
      </c>
      <c r="Q153" s="89" t="s">
        <v>398</v>
      </c>
      <c r="R153" s="89"/>
      <c r="S153" s="89"/>
      <c r="T153" s="89" t="s">
        <v>481</v>
      </c>
      <c r="U153" s="94" t="s">
        <v>527</v>
      </c>
      <c r="V153" s="94" t="s">
        <v>527</v>
      </c>
      <c r="W153" s="92">
        <v>43839.855717592596</v>
      </c>
      <c r="X153" s="98">
        <v>43839</v>
      </c>
      <c r="Y153" s="101" t="s">
        <v>682</v>
      </c>
      <c r="Z153" s="94" t="s">
        <v>802</v>
      </c>
      <c r="AA153" s="89"/>
      <c r="AB153" s="89"/>
      <c r="AC153" s="101" t="s">
        <v>923</v>
      </c>
      <c r="AD153" s="89"/>
      <c r="AE153" s="89" t="b">
        <v>0</v>
      </c>
      <c r="AF153" s="89">
        <v>1</v>
      </c>
      <c r="AG153" s="101" t="s">
        <v>950</v>
      </c>
      <c r="AH153" s="89" t="b">
        <v>0</v>
      </c>
      <c r="AI153" s="89" t="s">
        <v>958</v>
      </c>
      <c r="AJ153" s="89"/>
      <c r="AK153" s="101" t="s">
        <v>950</v>
      </c>
      <c r="AL153" s="89" t="b">
        <v>0</v>
      </c>
      <c r="AM153" s="89">
        <v>0</v>
      </c>
      <c r="AN153" s="101" t="s">
        <v>950</v>
      </c>
      <c r="AO153" s="89" t="s">
        <v>969</v>
      </c>
      <c r="AP153" s="89" t="b">
        <v>0</v>
      </c>
      <c r="AQ153" s="101" t="s">
        <v>923</v>
      </c>
      <c r="AR153" s="89" t="s">
        <v>196</v>
      </c>
      <c r="AS153" s="89">
        <v>0</v>
      </c>
      <c r="AT153" s="89">
        <v>0</v>
      </c>
      <c r="AU153" s="89" t="s">
        <v>978</v>
      </c>
      <c r="AV153" s="89" t="s">
        <v>981</v>
      </c>
      <c r="AW153" s="89" t="s">
        <v>982</v>
      </c>
      <c r="AX153" s="89" t="s">
        <v>985</v>
      </c>
      <c r="AY153" s="89" t="s">
        <v>990</v>
      </c>
      <c r="AZ153" s="89" t="s">
        <v>994</v>
      </c>
      <c r="BA153" s="89" t="s">
        <v>997</v>
      </c>
      <c r="BB153" s="94" t="s">
        <v>1000</v>
      </c>
      <c r="BC153">
        <v>10</v>
      </c>
      <c r="BD153" s="88" t="str">
        <f>REPLACE(INDEX(GroupVertices[Group],MATCH(Edges[[#This Row],[Vertex 1]],GroupVertices[Vertex],0)),1,1,"")</f>
        <v>5</v>
      </c>
      <c r="BE153" s="88" t="str">
        <f>REPLACE(INDEX(GroupVertices[Group],MATCH(Edges[[#This Row],[Vertex 2]],GroupVertices[Vertex],0)),1,1,"")</f>
        <v>5</v>
      </c>
    </row>
    <row r="154" spans="1:57" ht="15">
      <c r="A154" s="65" t="s">
        <v>291</v>
      </c>
      <c r="B154" s="65" t="s">
        <v>291</v>
      </c>
      <c r="C154" s="66" t="s">
        <v>2281</v>
      </c>
      <c r="D154" s="67">
        <v>10</v>
      </c>
      <c r="E154" s="68" t="s">
        <v>136</v>
      </c>
      <c r="F154" s="69">
        <v>10</v>
      </c>
      <c r="G154" s="66"/>
      <c r="H154" s="70"/>
      <c r="I154" s="71"/>
      <c r="J154" s="71"/>
      <c r="K154" s="34" t="s">
        <v>65</v>
      </c>
      <c r="L154" s="78">
        <v>154</v>
      </c>
      <c r="M154" s="78"/>
      <c r="N154" s="73"/>
      <c r="O154" s="89" t="s">
        <v>196</v>
      </c>
      <c r="P154" s="92">
        <v>43839.859502314815</v>
      </c>
      <c r="Q154" s="89" t="s">
        <v>399</v>
      </c>
      <c r="R154" s="89"/>
      <c r="S154" s="89"/>
      <c r="T154" s="89" t="s">
        <v>482</v>
      </c>
      <c r="U154" s="94" t="s">
        <v>528</v>
      </c>
      <c r="V154" s="94" t="s">
        <v>528</v>
      </c>
      <c r="W154" s="92">
        <v>43839.859502314815</v>
      </c>
      <c r="X154" s="98">
        <v>43839</v>
      </c>
      <c r="Y154" s="101" t="s">
        <v>683</v>
      </c>
      <c r="Z154" s="94" t="s">
        <v>803</v>
      </c>
      <c r="AA154" s="89"/>
      <c r="AB154" s="89"/>
      <c r="AC154" s="101" t="s">
        <v>924</v>
      </c>
      <c r="AD154" s="89"/>
      <c r="AE154" s="89" t="b">
        <v>0</v>
      </c>
      <c r="AF154" s="89">
        <v>2</v>
      </c>
      <c r="AG154" s="101" t="s">
        <v>950</v>
      </c>
      <c r="AH154" s="89" t="b">
        <v>0</v>
      </c>
      <c r="AI154" s="89" t="s">
        <v>958</v>
      </c>
      <c r="AJ154" s="89"/>
      <c r="AK154" s="101" t="s">
        <v>950</v>
      </c>
      <c r="AL154" s="89" t="b">
        <v>0</v>
      </c>
      <c r="AM154" s="89">
        <v>0</v>
      </c>
      <c r="AN154" s="101" t="s">
        <v>950</v>
      </c>
      <c r="AO154" s="89" t="s">
        <v>969</v>
      </c>
      <c r="AP154" s="89" t="b">
        <v>0</v>
      </c>
      <c r="AQ154" s="101" t="s">
        <v>924</v>
      </c>
      <c r="AR154" s="89" t="s">
        <v>196</v>
      </c>
      <c r="AS154" s="89">
        <v>0</v>
      </c>
      <c r="AT154" s="89">
        <v>0</v>
      </c>
      <c r="AU154" s="89" t="s">
        <v>978</v>
      </c>
      <c r="AV154" s="89" t="s">
        <v>981</v>
      </c>
      <c r="AW154" s="89" t="s">
        <v>982</v>
      </c>
      <c r="AX154" s="89" t="s">
        <v>985</v>
      </c>
      <c r="AY154" s="89" t="s">
        <v>990</v>
      </c>
      <c r="AZ154" s="89" t="s">
        <v>994</v>
      </c>
      <c r="BA154" s="89" t="s">
        <v>997</v>
      </c>
      <c r="BB154" s="94" t="s">
        <v>1000</v>
      </c>
      <c r="BC154">
        <v>10</v>
      </c>
      <c r="BD154" s="88" t="str">
        <f>REPLACE(INDEX(GroupVertices[Group],MATCH(Edges[[#This Row],[Vertex 1]],GroupVertices[Vertex],0)),1,1,"")</f>
        <v>5</v>
      </c>
      <c r="BE154" s="88" t="str">
        <f>REPLACE(INDEX(GroupVertices[Group],MATCH(Edges[[#This Row],[Vertex 2]],GroupVertices[Vertex],0)),1,1,"")</f>
        <v>5</v>
      </c>
    </row>
    <row r="155" spans="1:57" ht="15">
      <c r="A155" s="65" t="s">
        <v>291</v>
      </c>
      <c r="B155" s="65" t="s">
        <v>291</v>
      </c>
      <c r="C155" s="66" t="s">
        <v>2281</v>
      </c>
      <c r="D155" s="67">
        <v>10</v>
      </c>
      <c r="E155" s="68" t="s">
        <v>136</v>
      </c>
      <c r="F155" s="69">
        <v>10</v>
      </c>
      <c r="G155" s="66"/>
      <c r="H155" s="70"/>
      <c r="I155" s="71"/>
      <c r="J155" s="71"/>
      <c r="K155" s="34" t="s">
        <v>65</v>
      </c>
      <c r="L155" s="78">
        <v>155</v>
      </c>
      <c r="M155" s="78"/>
      <c r="N155" s="73"/>
      <c r="O155" s="89" t="s">
        <v>196</v>
      </c>
      <c r="P155" s="92">
        <v>43839.87856481481</v>
      </c>
      <c r="Q155" s="89" t="s">
        <v>400</v>
      </c>
      <c r="R155" s="89"/>
      <c r="S155" s="89"/>
      <c r="T155" s="89" t="s">
        <v>483</v>
      </c>
      <c r="U155" s="94" t="s">
        <v>529</v>
      </c>
      <c r="V155" s="94" t="s">
        <v>529</v>
      </c>
      <c r="W155" s="92">
        <v>43839.87856481481</v>
      </c>
      <c r="X155" s="98">
        <v>43839</v>
      </c>
      <c r="Y155" s="101" t="s">
        <v>684</v>
      </c>
      <c r="Z155" s="94" t="s">
        <v>804</v>
      </c>
      <c r="AA155" s="89"/>
      <c r="AB155" s="89"/>
      <c r="AC155" s="101" t="s">
        <v>925</v>
      </c>
      <c r="AD155" s="89"/>
      <c r="AE155" s="89" t="b">
        <v>0</v>
      </c>
      <c r="AF155" s="89">
        <v>0</v>
      </c>
      <c r="AG155" s="101" t="s">
        <v>950</v>
      </c>
      <c r="AH155" s="89" t="b">
        <v>0</v>
      </c>
      <c r="AI155" s="89" t="s">
        <v>958</v>
      </c>
      <c r="AJ155" s="89"/>
      <c r="AK155" s="101" t="s">
        <v>950</v>
      </c>
      <c r="AL155" s="89" t="b">
        <v>0</v>
      </c>
      <c r="AM155" s="89">
        <v>0</v>
      </c>
      <c r="AN155" s="101" t="s">
        <v>950</v>
      </c>
      <c r="AO155" s="89" t="s">
        <v>969</v>
      </c>
      <c r="AP155" s="89" t="b">
        <v>0</v>
      </c>
      <c r="AQ155" s="101" t="s">
        <v>925</v>
      </c>
      <c r="AR155" s="89" t="s">
        <v>196</v>
      </c>
      <c r="AS155" s="89">
        <v>0</v>
      </c>
      <c r="AT155" s="89">
        <v>0</v>
      </c>
      <c r="AU155" s="89"/>
      <c r="AV155" s="89"/>
      <c r="AW155" s="89"/>
      <c r="AX155" s="89"/>
      <c r="AY155" s="89"/>
      <c r="AZ155" s="89"/>
      <c r="BA155" s="89"/>
      <c r="BB155" s="89"/>
      <c r="BC155">
        <v>10</v>
      </c>
      <c r="BD155" s="88" t="str">
        <f>REPLACE(INDEX(GroupVertices[Group],MATCH(Edges[[#This Row],[Vertex 1]],GroupVertices[Vertex],0)),1,1,"")</f>
        <v>5</v>
      </c>
      <c r="BE155" s="88" t="str">
        <f>REPLACE(INDEX(GroupVertices[Group],MATCH(Edges[[#This Row],[Vertex 2]],GroupVertices[Vertex],0)),1,1,"")</f>
        <v>5</v>
      </c>
    </row>
    <row r="156" spans="1:57" ht="15">
      <c r="A156" s="65" t="s">
        <v>292</v>
      </c>
      <c r="B156" s="65" t="s">
        <v>292</v>
      </c>
      <c r="C156" s="66" t="s">
        <v>2281</v>
      </c>
      <c r="D156" s="67">
        <v>10</v>
      </c>
      <c r="E156" s="68" t="s">
        <v>132</v>
      </c>
      <c r="F156" s="69">
        <v>10</v>
      </c>
      <c r="G156" s="66"/>
      <c r="H156" s="70"/>
      <c r="I156" s="71"/>
      <c r="J156" s="71"/>
      <c r="K156" s="34" t="s">
        <v>65</v>
      </c>
      <c r="L156" s="78">
        <v>156</v>
      </c>
      <c r="M156" s="78"/>
      <c r="N156" s="73"/>
      <c r="O156" s="89" t="s">
        <v>196</v>
      </c>
      <c r="P156" s="92">
        <v>43837.84349537037</v>
      </c>
      <c r="Q156" s="89" t="s">
        <v>401</v>
      </c>
      <c r="R156" s="89"/>
      <c r="S156" s="89"/>
      <c r="T156" s="89" t="s">
        <v>316</v>
      </c>
      <c r="U156" s="94" t="s">
        <v>530</v>
      </c>
      <c r="V156" s="94" t="s">
        <v>530</v>
      </c>
      <c r="W156" s="92">
        <v>43837.84349537037</v>
      </c>
      <c r="X156" s="98">
        <v>43837</v>
      </c>
      <c r="Y156" s="101" t="s">
        <v>685</v>
      </c>
      <c r="Z156" s="94" t="s">
        <v>805</v>
      </c>
      <c r="AA156" s="89"/>
      <c r="AB156" s="89"/>
      <c r="AC156" s="101" t="s">
        <v>926</v>
      </c>
      <c r="AD156" s="89"/>
      <c r="AE156" s="89" t="b">
        <v>0</v>
      </c>
      <c r="AF156" s="89">
        <v>0</v>
      </c>
      <c r="AG156" s="101" t="s">
        <v>950</v>
      </c>
      <c r="AH156" s="89" t="b">
        <v>0</v>
      </c>
      <c r="AI156" s="89" t="s">
        <v>958</v>
      </c>
      <c r="AJ156" s="89"/>
      <c r="AK156" s="101" t="s">
        <v>950</v>
      </c>
      <c r="AL156" s="89" t="b">
        <v>0</v>
      </c>
      <c r="AM156" s="89">
        <v>0</v>
      </c>
      <c r="AN156" s="101" t="s">
        <v>950</v>
      </c>
      <c r="AO156" s="89" t="s">
        <v>969</v>
      </c>
      <c r="AP156" s="89" t="b">
        <v>0</v>
      </c>
      <c r="AQ156" s="101" t="s">
        <v>926</v>
      </c>
      <c r="AR156" s="89" t="s">
        <v>196</v>
      </c>
      <c r="AS156" s="89">
        <v>0</v>
      </c>
      <c r="AT156" s="89">
        <v>0</v>
      </c>
      <c r="AU156" s="89"/>
      <c r="AV156" s="89"/>
      <c r="AW156" s="89"/>
      <c r="AX156" s="89"/>
      <c r="AY156" s="89"/>
      <c r="AZ156" s="89"/>
      <c r="BA156" s="89"/>
      <c r="BB156" s="89"/>
      <c r="BC156">
        <v>4</v>
      </c>
      <c r="BD156" s="88" t="str">
        <f>REPLACE(INDEX(GroupVertices[Group],MATCH(Edges[[#This Row],[Vertex 1]],GroupVertices[Vertex],0)),1,1,"")</f>
        <v>3</v>
      </c>
      <c r="BE156" s="88" t="str">
        <f>REPLACE(INDEX(GroupVertices[Group],MATCH(Edges[[#This Row],[Vertex 2]],GroupVertices[Vertex],0)),1,1,"")</f>
        <v>3</v>
      </c>
    </row>
    <row r="157" spans="1:57" ht="15">
      <c r="A157" s="65" t="s">
        <v>292</v>
      </c>
      <c r="B157" s="65" t="s">
        <v>292</v>
      </c>
      <c r="C157" s="66" t="s">
        <v>2281</v>
      </c>
      <c r="D157" s="67">
        <v>10</v>
      </c>
      <c r="E157" s="68" t="s">
        <v>132</v>
      </c>
      <c r="F157" s="69">
        <v>10</v>
      </c>
      <c r="G157" s="66"/>
      <c r="H157" s="70"/>
      <c r="I157" s="71"/>
      <c r="J157" s="71"/>
      <c r="K157" s="34" t="s">
        <v>65</v>
      </c>
      <c r="L157" s="78">
        <v>157</v>
      </c>
      <c r="M157" s="78"/>
      <c r="N157" s="73"/>
      <c r="O157" s="89" t="s">
        <v>196</v>
      </c>
      <c r="P157" s="92">
        <v>43838.968310185184</v>
      </c>
      <c r="Q157" s="89" t="s">
        <v>378</v>
      </c>
      <c r="R157" s="89"/>
      <c r="S157" s="89"/>
      <c r="T157" s="89" t="s">
        <v>469</v>
      </c>
      <c r="U157" s="94" t="s">
        <v>531</v>
      </c>
      <c r="V157" s="94" t="s">
        <v>531</v>
      </c>
      <c r="W157" s="92">
        <v>43838.968310185184</v>
      </c>
      <c r="X157" s="98">
        <v>43838</v>
      </c>
      <c r="Y157" s="101" t="s">
        <v>686</v>
      </c>
      <c r="Z157" s="94" t="s">
        <v>806</v>
      </c>
      <c r="AA157" s="89"/>
      <c r="AB157" s="89"/>
      <c r="AC157" s="101" t="s">
        <v>927</v>
      </c>
      <c r="AD157" s="89"/>
      <c r="AE157" s="89" t="b">
        <v>0</v>
      </c>
      <c r="AF157" s="89">
        <v>1</v>
      </c>
      <c r="AG157" s="101" t="s">
        <v>950</v>
      </c>
      <c r="AH157" s="89" t="b">
        <v>0</v>
      </c>
      <c r="AI157" s="89" t="s">
        <v>958</v>
      </c>
      <c r="AJ157" s="89"/>
      <c r="AK157" s="101" t="s">
        <v>950</v>
      </c>
      <c r="AL157" s="89" t="b">
        <v>0</v>
      </c>
      <c r="AM157" s="89">
        <v>1</v>
      </c>
      <c r="AN157" s="101" t="s">
        <v>950</v>
      </c>
      <c r="AO157" s="89" t="s">
        <v>969</v>
      </c>
      <c r="AP157" s="89" t="b">
        <v>0</v>
      </c>
      <c r="AQ157" s="101" t="s">
        <v>927</v>
      </c>
      <c r="AR157" s="89" t="s">
        <v>196</v>
      </c>
      <c r="AS157" s="89">
        <v>0</v>
      </c>
      <c r="AT157" s="89">
        <v>0</v>
      </c>
      <c r="AU157" s="89"/>
      <c r="AV157" s="89"/>
      <c r="AW157" s="89"/>
      <c r="AX157" s="89"/>
      <c r="AY157" s="89"/>
      <c r="AZ157" s="89"/>
      <c r="BA157" s="89"/>
      <c r="BB157" s="89"/>
      <c r="BC157">
        <v>4</v>
      </c>
      <c r="BD157" s="88" t="str">
        <f>REPLACE(INDEX(GroupVertices[Group],MATCH(Edges[[#This Row],[Vertex 1]],GroupVertices[Vertex],0)),1,1,"")</f>
        <v>3</v>
      </c>
      <c r="BE157" s="88" t="str">
        <f>REPLACE(INDEX(GroupVertices[Group],MATCH(Edges[[#This Row],[Vertex 2]],GroupVertices[Vertex],0)),1,1,"")</f>
        <v>3</v>
      </c>
    </row>
    <row r="158" spans="1:57" ht="15">
      <c r="A158" s="65" t="s">
        <v>292</v>
      </c>
      <c r="B158" s="65" t="s">
        <v>292</v>
      </c>
      <c r="C158" s="66" t="s">
        <v>2281</v>
      </c>
      <c r="D158" s="67">
        <v>10</v>
      </c>
      <c r="E158" s="68" t="s">
        <v>132</v>
      </c>
      <c r="F158" s="69">
        <v>10</v>
      </c>
      <c r="G158" s="66"/>
      <c r="H158" s="70"/>
      <c r="I158" s="71"/>
      <c r="J158" s="71"/>
      <c r="K158" s="34" t="s">
        <v>65</v>
      </c>
      <c r="L158" s="78">
        <v>158</v>
      </c>
      <c r="M158" s="78"/>
      <c r="N158" s="73"/>
      <c r="O158" s="89" t="s">
        <v>196</v>
      </c>
      <c r="P158" s="92">
        <v>43839.8659375</v>
      </c>
      <c r="Q158" s="89" t="s">
        <v>402</v>
      </c>
      <c r="R158" s="89"/>
      <c r="S158" s="89"/>
      <c r="T158" s="89" t="s">
        <v>469</v>
      </c>
      <c r="U158" s="94" t="s">
        <v>532</v>
      </c>
      <c r="V158" s="94" t="s">
        <v>532</v>
      </c>
      <c r="W158" s="92">
        <v>43839.8659375</v>
      </c>
      <c r="X158" s="98">
        <v>43839</v>
      </c>
      <c r="Y158" s="101" t="s">
        <v>687</v>
      </c>
      <c r="Z158" s="94" t="s">
        <v>807</v>
      </c>
      <c r="AA158" s="89"/>
      <c r="AB158" s="89"/>
      <c r="AC158" s="101" t="s">
        <v>928</v>
      </c>
      <c r="AD158" s="89"/>
      <c r="AE158" s="89" t="b">
        <v>0</v>
      </c>
      <c r="AF158" s="89">
        <v>0</v>
      </c>
      <c r="AG158" s="101" t="s">
        <v>950</v>
      </c>
      <c r="AH158" s="89" t="b">
        <v>0</v>
      </c>
      <c r="AI158" s="89" t="s">
        <v>958</v>
      </c>
      <c r="AJ158" s="89"/>
      <c r="AK158" s="101" t="s">
        <v>950</v>
      </c>
      <c r="AL158" s="89" t="b">
        <v>0</v>
      </c>
      <c r="AM158" s="89">
        <v>0</v>
      </c>
      <c r="AN158" s="101" t="s">
        <v>950</v>
      </c>
      <c r="AO158" s="89" t="s">
        <v>967</v>
      </c>
      <c r="AP158" s="89" t="b">
        <v>0</v>
      </c>
      <c r="AQ158" s="101" t="s">
        <v>928</v>
      </c>
      <c r="AR158" s="89" t="s">
        <v>196</v>
      </c>
      <c r="AS158" s="89">
        <v>0</v>
      </c>
      <c r="AT158" s="89">
        <v>0</v>
      </c>
      <c r="AU158" s="89"/>
      <c r="AV158" s="89"/>
      <c r="AW158" s="89"/>
      <c r="AX158" s="89"/>
      <c r="AY158" s="89"/>
      <c r="AZ158" s="89"/>
      <c r="BA158" s="89"/>
      <c r="BB158" s="89"/>
      <c r="BC158">
        <v>4</v>
      </c>
      <c r="BD158" s="88" t="str">
        <f>REPLACE(INDEX(GroupVertices[Group],MATCH(Edges[[#This Row],[Vertex 1]],GroupVertices[Vertex],0)),1,1,"")</f>
        <v>3</v>
      </c>
      <c r="BE158" s="88" t="str">
        <f>REPLACE(INDEX(GroupVertices[Group],MATCH(Edges[[#This Row],[Vertex 2]],GroupVertices[Vertex],0)),1,1,"")</f>
        <v>3</v>
      </c>
    </row>
    <row r="159" spans="1:57" ht="15">
      <c r="A159" s="65" t="s">
        <v>292</v>
      </c>
      <c r="B159" s="65" t="s">
        <v>292</v>
      </c>
      <c r="C159" s="66" t="s">
        <v>2281</v>
      </c>
      <c r="D159" s="67">
        <v>10</v>
      </c>
      <c r="E159" s="68" t="s">
        <v>132</v>
      </c>
      <c r="F159" s="69">
        <v>10</v>
      </c>
      <c r="G159" s="66"/>
      <c r="H159" s="70"/>
      <c r="I159" s="71"/>
      <c r="J159" s="71"/>
      <c r="K159" s="34" t="s">
        <v>65</v>
      </c>
      <c r="L159" s="78">
        <v>159</v>
      </c>
      <c r="M159" s="78"/>
      <c r="N159" s="73"/>
      <c r="O159" s="89" t="s">
        <v>196</v>
      </c>
      <c r="P159" s="92">
        <v>43839.877534722225</v>
      </c>
      <c r="Q159" s="89" t="s">
        <v>403</v>
      </c>
      <c r="R159" s="89"/>
      <c r="S159" s="89"/>
      <c r="T159" s="89" t="s">
        <v>484</v>
      </c>
      <c r="U159" s="94" t="s">
        <v>533</v>
      </c>
      <c r="V159" s="94" t="s">
        <v>533</v>
      </c>
      <c r="W159" s="92">
        <v>43839.877534722225</v>
      </c>
      <c r="X159" s="98">
        <v>43839</v>
      </c>
      <c r="Y159" s="101" t="s">
        <v>688</v>
      </c>
      <c r="Z159" s="94" t="s">
        <v>808</v>
      </c>
      <c r="AA159" s="89"/>
      <c r="AB159" s="89"/>
      <c r="AC159" s="101" t="s">
        <v>929</v>
      </c>
      <c r="AD159" s="89"/>
      <c r="AE159" s="89" t="b">
        <v>0</v>
      </c>
      <c r="AF159" s="89">
        <v>1</v>
      </c>
      <c r="AG159" s="101" t="s">
        <v>950</v>
      </c>
      <c r="AH159" s="89" t="b">
        <v>0</v>
      </c>
      <c r="AI159" s="89" t="s">
        <v>958</v>
      </c>
      <c r="AJ159" s="89"/>
      <c r="AK159" s="101" t="s">
        <v>950</v>
      </c>
      <c r="AL159" s="89" t="b">
        <v>0</v>
      </c>
      <c r="AM159" s="89">
        <v>1</v>
      </c>
      <c r="AN159" s="101" t="s">
        <v>950</v>
      </c>
      <c r="AO159" s="89" t="s">
        <v>969</v>
      </c>
      <c r="AP159" s="89" t="b">
        <v>0</v>
      </c>
      <c r="AQ159" s="101" t="s">
        <v>929</v>
      </c>
      <c r="AR159" s="89" t="s">
        <v>196</v>
      </c>
      <c r="AS159" s="89">
        <v>0</v>
      </c>
      <c r="AT159" s="89">
        <v>0</v>
      </c>
      <c r="AU159" s="89"/>
      <c r="AV159" s="89"/>
      <c r="AW159" s="89"/>
      <c r="AX159" s="89"/>
      <c r="AY159" s="89"/>
      <c r="AZ159" s="89"/>
      <c r="BA159" s="89"/>
      <c r="BB159" s="89"/>
      <c r="BC159">
        <v>4</v>
      </c>
      <c r="BD159" s="88" t="str">
        <f>REPLACE(INDEX(GroupVertices[Group],MATCH(Edges[[#This Row],[Vertex 1]],GroupVertices[Vertex],0)),1,1,"")</f>
        <v>3</v>
      </c>
      <c r="BE159" s="88" t="str">
        <f>REPLACE(INDEX(GroupVertices[Group],MATCH(Edges[[#This Row],[Vertex 2]],GroupVertices[Vertex],0)),1,1,"")</f>
        <v>3</v>
      </c>
    </row>
    <row r="160" spans="1:57" ht="15">
      <c r="A160" s="65" t="s">
        <v>293</v>
      </c>
      <c r="B160" s="65" t="s">
        <v>292</v>
      </c>
      <c r="C160" s="66" t="s">
        <v>2278</v>
      </c>
      <c r="D160" s="67">
        <v>3</v>
      </c>
      <c r="E160" s="68" t="s">
        <v>132</v>
      </c>
      <c r="F160" s="69">
        <v>32</v>
      </c>
      <c r="G160" s="66"/>
      <c r="H160" s="70"/>
      <c r="I160" s="71"/>
      <c r="J160" s="71"/>
      <c r="K160" s="34" t="s">
        <v>65</v>
      </c>
      <c r="L160" s="78">
        <v>160</v>
      </c>
      <c r="M160" s="78"/>
      <c r="N160" s="73"/>
      <c r="O160" s="89" t="s">
        <v>327</v>
      </c>
      <c r="P160" s="92">
        <v>43839.880474537036</v>
      </c>
      <c r="Q160" s="89" t="s">
        <v>403</v>
      </c>
      <c r="R160" s="89"/>
      <c r="S160" s="89"/>
      <c r="T160" s="89" t="s">
        <v>485</v>
      </c>
      <c r="U160" s="89"/>
      <c r="V160" s="94" t="s">
        <v>576</v>
      </c>
      <c r="W160" s="92">
        <v>43839.880474537036</v>
      </c>
      <c r="X160" s="98">
        <v>43839</v>
      </c>
      <c r="Y160" s="101" t="s">
        <v>689</v>
      </c>
      <c r="Z160" s="94" t="s">
        <v>809</v>
      </c>
      <c r="AA160" s="89"/>
      <c r="AB160" s="89"/>
      <c r="AC160" s="101" t="s">
        <v>930</v>
      </c>
      <c r="AD160" s="89"/>
      <c r="AE160" s="89" t="b">
        <v>0</v>
      </c>
      <c r="AF160" s="89">
        <v>0</v>
      </c>
      <c r="AG160" s="101" t="s">
        <v>950</v>
      </c>
      <c r="AH160" s="89" t="b">
        <v>0</v>
      </c>
      <c r="AI160" s="89" t="s">
        <v>958</v>
      </c>
      <c r="AJ160" s="89"/>
      <c r="AK160" s="101" t="s">
        <v>950</v>
      </c>
      <c r="AL160" s="89" t="b">
        <v>0</v>
      </c>
      <c r="AM160" s="89">
        <v>1</v>
      </c>
      <c r="AN160" s="101" t="s">
        <v>929</v>
      </c>
      <c r="AO160" s="89" t="s">
        <v>974</v>
      </c>
      <c r="AP160" s="89" t="b">
        <v>0</v>
      </c>
      <c r="AQ160" s="101" t="s">
        <v>929</v>
      </c>
      <c r="AR160" s="89" t="s">
        <v>196</v>
      </c>
      <c r="AS160" s="89">
        <v>0</v>
      </c>
      <c r="AT160" s="89">
        <v>0</v>
      </c>
      <c r="AU160" s="89"/>
      <c r="AV160" s="89"/>
      <c r="AW160" s="89"/>
      <c r="AX160" s="89"/>
      <c r="AY160" s="89"/>
      <c r="AZ160" s="89"/>
      <c r="BA160" s="89"/>
      <c r="BB160" s="89"/>
      <c r="BC160">
        <v>1</v>
      </c>
      <c r="BD160" s="88" t="str">
        <f>REPLACE(INDEX(GroupVertices[Group],MATCH(Edges[[#This Row],[Vertex 1]],GroupVertices[Vertex],0)),1,1,"")</f>
        <v>3</v>
      </c>
      <c r="BE160" s="88" t="str">
        <f>REPLACE(INDEX(GroupVertices[Group],MATCH(Edges[[#This Row],[Vertex 2]],GroupVertices[Vertex],0)),1,1,"")</f>
        <v>3</v>
      </c>
    </row>
    <row r="161" spans="1:57" ht="15">
      <c r="A161" s="65" t="s">
        <v>294</v>
      </c>
      <c r="B161" s="65" t="s">
        <v>294</v>
      </c>
      <c r="C161" s="66" t="s">
        <v>2280</v>
      </c>
      <c r="D161" s="67">
        <v>7.666666666666667</v>
      </c>
      <c r="E161" s="68" t="s">
        <v>132</v>
      </c>
      <c r="F161" s="69">
        <v>17.333333333333336</v>
      </c>
      <c r="G161" s="66"/>
      <c r="H161" s="70"/>
      <c r="I161" s="71"/>
      <c r="J161" s="71"/>
      <c r="K161" s="34" t="s">
        <v>65</v>
      </c>
      <c r="L161" s="78">
        <v>161</v>
      </c>
      <c r="M161" s="78"/>
      <c r="N161" s="73"/>
      <c r="O161" s="89" t="s">
        <v>196</v>
      </c>
      <c r="P161" s="92">
        <v>43839.05438657408</v>
      </c>
      <c r="Q161" s="89" t="s">
        <v>356</v>
      </c>
      <c r="R161" s="94" t="s">
        <v>423</v>
      </c>
      <c r="S161" s="89" t="s">
        <v>428</v>
      </c>
      <c r="T161" s="89" t="s">
        <v>455</v>
      </c>
      <c r="U161" s="89"/>
      <c r="V161" s="94" t="s">
        <v>577</v>
      </c>
      <c r="W161" s="92">
        <v>43839.05438657408</v>
      </c>
      <c r="X161" s="98">
        <v>43839</v>
      </c>
      <c r="Y161" s="101" t="s">
        <v>690</v>
      </c>
      <c r="Z161" s="94" t="s">
        <v>810</v>
      </c>
      <c r="AA161" s="89"/>
      <c r="AB161" s="89"/>
      <c r="AC161" s="101" t="s">
        <v>931</v>
      </c>
      <c r="AD161" s="89"/>
      <c r="AE161" s="89" t="b">
        <v>0</v>
      </c>
      <c r="AF161" s="89">
        <v>3</v>
      </c>
      <c r="AG161" s="101" t="s">
        <v>950</v>
      </c>
      <c r="AH161" s="89" t="b">
        <v>0</v>
      </c>
      <c r="AI161" s="89" t="s">
        <v>958</v>
      </c>
      <c r="AJ161" s="89"/>
      <c r="AK161" s="101" t="s">
        <v>950</v>
      </c>
      <c r="AL161" s="89" t="b">
        <v>0</v>
      </c>
      <c r="AM161" s="89">
        <v>2</v>
      </c>
      <c r="AN161" s="101" t="s">
        <v>950</v>
      </c>
      <c r="AO161" s="89" t="s">
        <v>965</v>
      </c>
      <c r="AP161" s="89" t="b">
        <v>0</v>
      </c>
      <c r="AQ161" s="101" t="s">
        <v>931</v>
      </c>
      <c r="AR161" s="89" t="s">
        <v>196</v>
      </c>
      <c r="AS161" s="89">
        <v>0</v>
      </c>
      <c r="AT161" s="89">
        <v>0</v>
      </c>
      <c r="AU161" s="89"/>
      <c r="AV161" s="89"/>
      <c r="AW161" s="89"/>
      <c r="AX161" s="89"/>
      <c r="AY161" s="89"/>
      <c r="AZ161" s="89"/>
      <c r="BA161" s="89"/>
      <c r="BB161" s="89"/>
      <c r="BC161">
        <v>3</v>
      </c>
      <c r="BD161" s="88" t="str">
        <f>REPLACE(INDEX(GroupVertices[Group],MATCH(Edges[[#This Row],[Vertex 1]],GroupVertices[Vertex],0)),1,1,"")</f>
        <v>10</v>
      </c>
      <c r="BE161" s="88" t="str">
        <f>REPLACE(INDEX(GroupVertices[Group],MATCH(Edges[[#This Row],[Vertex 2]],GroupVertices[Vertex],0)),1,1,"")</f>
        <v>10</v>
      </c>
    </row>
    <row r="162" spans="1:57" ht="15">
      <c r="A162" s="65" t="s">
        <v>294</v>
      </c>
      <c r="B162" s="65" t="s">
        <v>294</v>
      </c>
      <c r="C162" s="66" t="s">
        <v>2280</v>
      </c>
      <c r="D162" s="67">
        <v>7.666666666666667</v>
      </c>
      <c r="E162" s="68" t="s">
        <v>132</v>
      </c>
      <c r="F162" s="69">
        <v>17.333333333333336</v>
      </c>
      <c r="G162" s="66"/>
      <c r="H162" s="70"/>
      <c r="I162" s="71"/>
      <c r="J162" s="71"/>
      <c r="K162" s="34" t="s">
        <v>65</v>
      </c>
      <c r="L162" s="78">
        <v>162</v>
      </c>
      <c r="M162" s="78"/>
      <c r="N162" s="73"/>
      <c r="O162" s="89" t="s">
        <v>196</v>
      </c>
      <c r="P162" s="92">
        <v>43839.05438657408</v>
      </c>
      <c r="Q162" s="89" t="s">
        <v>357</v>
      </c>
      <c r="R162" s="94" t="s">
        <v>415</v>
      </c>
      <c r="S162" s="89" t="s">
        <v>432</v>
      </c>
      <c r="T162" s="89" t="s">
        <v>445</v>
      </c>
      <c r="U162" s="89"/>
      <c r="V162" s="94" t="s">
        <v>577</v>
      </c>
      <c r="W162" s="92">
        <v>43839.05438657408</v>
      </c>
      <c r="X162" s="98">
        <v>43839</v>
      </c>
      <c r="Y162" s="101" t="s">
        <v>690</v>
      </c>
      <c r="Z162" s="94" t="s">
        <v>811</v>
      </c>
      <c r="AA162" s="89"/>
      <c r="AB162" s="89"/>
      <c r="AC162" s="101" t="s">
        <v>932</v>
      </c>
      <c r="AD162" s="101" t="s">
        <v>931</v>
      </c>
      <c r="AE162" s="89" t="b">
        <v>0</v>
      </c>
      <c r="AF162" s="89">
        <v>1</v>
      </c>
      <c r="AG162" s="101" t="s">
        <v>956</v>
      </c>
      <c r="AH162" s="89" t="b">
        <v>0</v>
      </c>
      <c r="AI162" s="89" t="s">
        <v>958</v>
      </c>
      <c r="AJ162" s="89"/>
      <c r="AK162" s="101" t="s">
        <v>950</v>
      </c>
      <c r="AL162" s="89" t="b">
        <v>0</v>
      </c>
      <c r="AM162" s="89">
        <v>2</v>
      </c>
      <c r="AN162" s="101" t="s">
        <v>950</v>
      </c>
      <c r="AO162" s="89" t="s">
        <v>965</v>
      </c>
      <c r="AP162" s="89" t="b">
        <v>0</v>
      </c>
      <c r="AQ162" s="101" t="s">
        <v>931</v>
      </c>
      <c r="AR162" s="89" t="s">
        <v>196</v>
      </c>
      <c r="AS162" s="89">
        <v>0</v>
      </c>
      <c r="AT162" s="89">
        <v>0</v>
      </c>
      <c r="AU162" s="89"/>
      <c r="AV162" s="89"/>
      <c r="AW162" s="89"/>
      <c r="AX162" s="89"/>
      <c r="AY162" s="89"/>
      <c r="AZ162" s="89"/>
      <c r="BA162" s="89"/>
      <c r="BB162" s="89"/>
      <c r="BC162">
        <v>3</v>
      </c>
      <c r="BD162" s="88" t="str">
        <f>REPLACE(INDEX(GroupVertices[Group],MATCH(Edges[[#This Row],[Vertex 1]],GroupVertices[Vertex],0)),1,1,"")</f>
        <v>10</v>
      </c>
      <c r="BE162" s="88" t="str">
        <f>REPLACE(INDEX(GroupVertices[Group],MATCH(Edges[[#This Row],[Vertex 2]],GroupVertices[Vertex],0)),1,1,"")</f>
        <v>10</v>
      </c>
    </row>
    <row r="163" spans="1:57" ht="15">
      <c r="A163" s="65" t="s">
        <v>294</v>
      </c>
      <c r="B163" s="65" t="s">
        <v>294</v>
      </c>
      <c r="C163" s="66" t="s">
        <v>2280</v>
      </c>
      <c r="D163" s="67">
        <v>7.666666666666667</v>
      </c>
      <c r="E163" s="68" t="s">
        <v>132</v>
      </c>
      <c r="F163" s="69">
        <v>17.333333333333336</v>
      </c>
      <c r="G163" s="66"/>
      <c r="H163" s="70"/>
      <c r="I163" s="71"/>
      <c r="J163" s="71"/>
      <c r="K163" s="34" t="s">
        <v>65</v>
      </c>
      <c r="L163" s="78">
        <v>163</v>
      </c>
      <c r="M163" s="78"/>
      <c r="N163" s="73"/>
      <c r="O163" s="89" t="s">
        <v>196</v>
      </c>
      <c r="P163" s="92">
        <v>43839.88966435185</v>
      </c>
      <c r="Q163" s="89" t="s">
        <v>404</v>
      </c>
      <c r="R163" s="94" t="s">
        <v>424</v>
      </c>
      <c r="S163" s="89" t="s">
        <v>438</v>
      </c>
      <c r="T163" s="89" t="s">
        <v>486</v>
      </c>
      <c r="U163" s="89"/>
      <c r="V163" s="94" t="s">
        <v>577</v>
      </c>
      <c r="W163" s="92">
        <v>43839.88966435185</v>
      </c>
      <c r="X163" s="98">
        <v>43839</v>
      </c>
      <c r="Y163" s="101" t="s">
        <v>691</v>
      </c>
      <c r="Z163" s="94" t="s">
        <v>812</v>
      </c>
      <c r="AA163" s="89"/>
      <c r="AB163" s="89"/>
      <c r="AC163" s="101" t="s">
        <v>933</v>
      </c>
      <c r="AD163" s="89"/>
      <c r="AE163" s="89" t="b">
        <v>0</v>
      </c>
      <c r="AF163" s="89">
        <v>2</v>
      </c>
      <c r="AG163" s="101" t="s">
        <v>950</v>
      </c>
      <c r="AH163" s="89" t="b">
        <v>0</v>
      </c>
      <c r="AI163" s="89" t="s">
        <v>958</v>
      </c>
      <c r="AJ163" s="89"/>
      <c r="AK163" s="101" t="s">
        <v>950</v>
      </c>
      <c r="AL163" s="89" t="b">
        <v>0</v>
      </c>
      <c r="AM163" s="89">
        <v>1</v>
      </c>
      <c r="AN163" s="101" t="s">
        <v>950</v>
      </c>
      <c r="AO163" s="89" t="s">
        <v>965</v>
      </c>
      <c r="AP163" s="89" t="b">
        <v>0</v>
      </c>
      <c r="AQ163" s="101" t="s">
        <v>933</v>
      </c>
      <c r="AR163" s="89" t="s">
        <v>196</v>
      </c>
      <c r="AS163" s="89">
        <v>0</v>
      </c>
      <c r="AT163" s="89">
        <v>0</v>
      </c>
      <c r="AU163" s="89"/>
      <c r="AV163" s="89"/>
      <c r="AW163" s="89"/>
      <c r="AX163" s="89"/>
      <c r="AY163" s="89"/>
      <c r="AZ163" s="89"/>
      <c r="BA163" s="89"/>
      <c r="BB163" s="89"/>
      <c r="BC163">
        <v>3</v>
      </c>
      <c r="BD163" s="88" t="str">
        <f>REPLACE(INDEX(GroupVertices[Group],MATCH(Edges[[#This Row],[Vertex 1]],GroupVertices[Vertex],0)),1,1,"")</f>
        <v>10</v>
      </c>
      <c r="BE163" s="88" t="str">
        <f>REPLACE(INDEX(GroupVertices[Group],MATCH(Edges[[#This Row],[Vertex 2]],GroupVertices[Vertex],0)),1,1,"")</f>
        <v>10</v>
      </c>
    </row>
    <row r="164" spans="1:57" ht="15">
      <c r="A164" s="65" t="s">
        <v>295</v>
      </c>
      <c r="B164" s="65" t="s">
        <v>294</v>
      </c>
      <c r="C164" s="66" t="s">
        <v>2278</v>
      </c>
      <c r="D164" s="67">
        <v>3</v>
      </c>
      <c r="E164" s="68" t="s">
        <v>132</v>
      </c>
      <c r="F164" s="69">
        <v>32</v>
      </c>
      <c r="G164" s="66"/>
      <c r="H164" s="70"/>
      <c r="I164" s="71"/>
      <c r="J164" s="71"/>
      <c r="K164" s="34" t="s">
        <v>65</v>
      </c>
      <c r="L164" s="78">
        <v>164</v>
      </c>
      <c r="M164" s="78"/>
      <c r="N164" s="73"/>
      <c r="O164" s="89" t="s">
        <v>327</v>
      </c>
      <c r="P164" s="92">
        <v>43839.89030092592</v>
      </c>
      <c r="Q164" s="89" t="s">
        <v>404</v>
      </c>
      <c r="R164" s="89"/>
      <c r="S164" s="89"/>
      <c r="T164" s="89" t="s">
        <v>316</v>
      </c>
      <c r="U164" s="89"/>
      <c r="V164" s="94" t="s">
        <v>578</v>
      </c>
      <c r="W164" s="92">
        <v>43839.89030092592</v>
      </c>
      <c r="X164" s="98">
        <v>43839</v>
      </c>
      <c r="Y164" s="101" t="s">
        <v>692</v>
      </c>
      <c r="Z164" s="94" t="s">
        <v>813</v>
      </c>
      <c r="AA164" s="89"/>
      <c r="AB164" s="89"/>
      <c r="AC164" s="101" t="s">
        <v>934</v>
      </c>
      <c r="AD164" s="89"/>
      <c r="AE164" s="89" t="b">
        <v>0</v>
      </c>
      <c r="AF164" s="89">
        <v>0</v>
      </c>
      <c r="AG164" s="101" t="s">
        <v>950</v>
      </c>
      <c r="AH164" s="89" t="b">
        <v>0</v>
      </c>
      <c r="AI164" s="89" t="s">
        <v>958</v>
      </c>
      <c r="AJ164" s="89"/>
      <c r="AK164" s="101" t="s">
        <v>950</v>
      </c>
      <c r="AL164" s="89" t="b">
        <v>0</v>
      </c>
      <c r="AM164" s="89">
        <v>1</v>
      </c>
      <c r="AN164" s="101" t="s">
        <v>933</v>
      </c>
      <c r="AO164" s="89" t="s">
        <v>969</v>
      </c>
      <c r="AP164" s="89" t="b">
        <v>0</v>
      </c>
      <c r="AQ164" s="101" t="s">
        <v>933</v>
      </c>
      <c r="AR164" s="89" t="s">
        <v>196</v>
      </c>
      <c r="AS164" s="89">
        <v>0</v>
      </c>
      <c r="AT164" s="89">
        <v>0</v>
      </c>
      <c r="AU164" s="89"/>
      <c r="AV164" s="89"/>
      <c r="AW164" s="89"/>
      <c r="AX164" s="89"/>
      <c r="AY164" s="89"/>
      <c r="AZ164" s="89"/>
      <c r="BA164" s="89"/>
      <c r="BB164" s="89"/>
      <c r="BC164">
        <v>1</v>
      </c>
      <c r="BD164" s="88" t="str">
        <f>REPLACE(INDEX(GroupVertices[Group],MATCH(Edges[[#This Row],[Vertex 1]],GroupVertices[Vertex],0)),1,1,"")</f>
        <v>10</v>
      </c>
      <c r="BE164" s="88" t="str">
        <f>REPLACE(INDEX(GroupVertices[Group],MATCH(Edges[[#This Row],[Vertex 2]],GroupVertices[Vertex],0)),1,1,"")</f>
        <v>10</v>
      </c>
    </row>
    <row r="165" spans="1:57" ht="15">
      <c r="A165" s="65" t="s">
        <v>296</v>
      </c>
      <c r="B165" s="65" t="s">
        <v>281</v>
      </c>
      <c r="C165" s="66" t="s">
        <v>2278</v>
      </c>
      <c r="D165" s="67">
        <v>3</v>
      </c>
      <c r="E165" s="68" t="s">
        <v>132</v>
      </c>
      <c r="F165" s="69">
        <v>32</v>
      </c>
      <c r="G165" s="66"/>
      <c r="H165" s="70"/>
      <c r="I165" s="71"/>
      <c r="J165" s="71"/>
      <c r="K165" s="34" t="s">
        <v>66</v>
      </c>
      <c r="L165" s="78">
        <v>165</v>
      </c>
      <c r="M165" s="78"/>
      <c r="N165" s="73"/>
      <c r="O165" s="89" t="s">
        <v>328</v>
      </c>
      <c r="P165" s="92">
        <v>43838.64585648148</v>
      </c>
      <c r="Q165" s="89" t="s">
        <v>361</v>
      </c>
      <c r="R165" s="89"/>
      <c r="S165" s="89"/>
      <c r="T165" s="89" t="s">
        <v>316</v>
      </c>
      <c r="U165" s="94" t="s">
        <v>534</v>
      </c>
      <c r="V165" s="94" t="s">
        <v>534</v>
      </c>
      <c r="W165" s="92">
        <v>43838.64585648148</v>
      </c>
      <c r="X165" s="98">
        <v>43838</v>
      </c>
      <c r="Y165" s="101" t="s">
        <v>693</v>
      </c>
      <c r="Z165" s="94" t="s">
        <v>814</v>
      </c>
      <c r="AA165" s="89"/>
      <c r="AB165" s="89"/>
      <c r="AC165" s="101" t="s">
        <v>935</v>
      </c>
      <c r="AD165" s="89"/>
      <c r="AE165" s="89" t="b">
        <v>0</v>
      </c>
      <c r="AF165" s="89">
        <v>2</v>
      </c>
      <c r="AG165" s="101" t="s">
        <v>950</v>
      </c>
      <c r="AH165" s="89" t="b">
        <v>0</v>
      </c>
      <c r="AI165" s="89" t="s">
        <v>958</v>
      </c>
      <c r="AJ165" s="89"/>
      <c r="AK165" s="101" t="s">
        <v>950</v>
      </c>
      <c r="AL165" s="89" t="b">
        <v>0</v>
      </c>
      <c r="AM165" s="89">
        <v>2</v>
      </c>
      <c r="AN165" s="101" t="s">
        <v>950</v>
      </c>
      <c r="AO165" s="89" t="s">
        <v>975</v>
      </c>
      <c r="AP165" s="89" t="b">
        <v>0</v>
      </c>
      <c r="AQ165" s="101" t="s">
        <v>935</v>
      </c>
      <c r="AR165" s="89" t="s">
        <v>196</v>
      </c>
      <c r="AS165" s="89">
        <v>0</v>
      </c>
      <c r="AT165" s="89">
        <v>0</v>
      </c>
      <c r="AU165" s="89"/>
      <c r="AV165" s="89"/>
      <c r="AW165" s="89"/>
      <c r="AX165" s="89"/>
      <c r="AY165" s="89"/>
      <c r="AZ165" s="89"/>
      <c r="BA165" s="89"/>
      <c r="BB165" s="89"/>
      <c r="BC165">
        <v>1</v>
      </c>
      <c r="BD165" s="88" t="str">
        <f>REPLACE(INDEX(GroupVertices[Group],MATCH(Edges[[#This Row],[Vertex 1]],GroupVertices[Vertex],0)),1,1,"")</f>
        <v>2</v>
      </c>
      <c r="BE165" s="88" t="str">
        <f>REPLACE(INDEX(GroupVertices[Group],MATCH(Edges[[#This Row],[Vertex 2]],GroupVertices[Vertex],0)),1,1,"")</f>
        <v>2</v>
      </c>
    </row>
    <row r="166" spans="1:57" ht="15">
      <c r="A166" s="65" t="s">
        <v>281</v>
      </c>
      <c r="B166" s="65" t="s">
        <v>281</v>
      </c>
      <c r="C166" s="66" t="s">
        <v>2278</v>
      </c>
      <c r="D166" s="67">
        <v>3</v>
      </c>
      <c r="E166" s="68" t="s">
        <v>132</v>
      </c>
      <c r="F166" s="69">
        <v>32</v>
      </c>
      <c r="G166" s="66"/>
      <c r="H166" s="70"/>
      <c r="I166" s="71"/>
      <c r="J166" s="71"/>
      <c r="K166" s="34" t="s">
        <v>65</v>
      </c>
      <c r="L166" s="78">
        <v>166</v>
      </c>
      <c r="M166" s="78"/>
      <c r="N166" s="73"/>
      <c r="O166" s="89" t="s">
        <v>196</v>
      </c>
      <c r="P166" s="92">
        <v>43837.891863425924</v>
      </c>
      <c r="Q166" s="89" t="s">
        <v>405</v>
      </c>
      <c r="R166" s="94" t="s">
        <v>425</v>
      </c>
      <c r="S166" s="89" t="s">
        <v>430</v>
      </c>
      <c r="T166" s="89" t="s">
        <v>487</v>
      </c>
      <c r="U166" s="89"/>
      <c r="V166" s="94" t="s">
        <v>579</v>
      </c>
      <c r="W166" s="92">
        <v>43837.891863425924</v>
      </c>
      <c r="X166" s="98">
        <v>43837</v>
      </c>
      <c r="Y166" s="101" t="s">
        <v>694</v>
      </c>
      <c r="Z166" s="94" t="s">
        <v>815</v>
      </c>
      <c r="AA166" s="89"/>
      <c r="AB166" s="89"/>
      <c r="AC166" s="101" t="s">
        <v>936</v>
      </c>
      <c r="AD166" s="89"/>
      <c r="AE166" s="89" t="b">
        <v>0</v>
      </c>
      <c r="AF166" s="89">
        <v>1</v>
      </c>
      <c r="AG166" s="101" t="s">
        <v>950</v>
      </c>
      <c r="AH166" s="89" t="b">
        <v>1</v>
      </c>
      <c r="AI166" s="89" t="s">
        <v>959</v>
      </c>
      <c r="AJ166" s="89"/>
      <c r="AK166" s="101" t="s">
        <v>964</v>
      </c>
      <c r="AL166" s="89" t="b">
        <v>0</v>
      </c>
      <c r="AM166" s="89">
        <v>0</v>
      </c>
      <c r="AN166" s="101" t="s">
        <v>950</v>
      </c>
      <c r="AO166" s="89" t="s">
        <v>969</v>
      </c>
      <c r="AP166" s="89" t="b">
        <v>0</v>
      </c>
      <c r="AQ166" s="101" t="s">
        <v>936</v>
      </c>
      <c r="AR166" s="89" t="s">
        <v>196</v>
      </c>
      <c r="AS166" s="89">
        <v>0</v>
      </c>
      <c r="AT166" s="89">
        <v>0</v>
      </c>
      <c r="AU166" s="89" t="s">
        <v>978</v>
      </c>
      <c r="AV166" s="89" t="s">
        <v>981</v>
      </c>
      <c r="AW166" s="89" t="s">
        <v>982</v>
      </c>
      <c r="AX166" s="89" t="s">
        <v>985</v>
      </c>
      <c r="AY166" s="89" t="s">
        <v>990</v>
      </c>
      <c r="AZ166" s="89" t="s">
        <v>994</v>
      </c>
      <c r="BA166" s="89" t="s">
        <v>997</v>
      </c>
      <c r="BB166" s="94" t="s">
        <v>1000</v>
      </c>
      <c r="BC166">
        <v>1</v>
      </c>
      <c r="BD166" s="88" t="str">
        <f>REPLACE(INDEX(GroupVertices[Group],MATCH(Edges[[#This Row],[Vertex 1]],GroupVertices[Vertex],0)),1,1,"")</f>
        <v>2</v>
      </c>
      <c r="BE166" s="88" t="str">
        <f>REPLACE(INDEX(GroupVertices[Group],MATCH(Edges[[#This Row],[Vertex 2]],GroupVertices[Vertex],0)),1,1,"")</f>
        <v>2</v>
      </c>
    </row>
    <row r="167" spans="1:57" ht="15">
      <c r="A167" s="65" t="s">
        <v>281</v>
      </c>
      <c r="B167" s="65" t="s">
        <v>296</v>
      </c>
      <c r="C167" s="66" t="s">
        <v>2280</v>
      </c>
      <c r="D167" s="67">
        <v>7.666666666666667</v>
      </c>
      <c r="E167" s="68" t="s">
        <v>132</v>
      </c>
      <c r="F167" s="69">
        <v>17.333333333333336</v>
      </c>
      <c r="G167" s="66"/>
      <c r="H167" s="70"/>
      <c r="I167" s="71"/>
      <c r="J167" s="71"/>
      <c r="K167" s="34" t="s">
        <v>66</v>
      </c>
      <c r="L167" s="78">
        <v>167</v>
      </c>
      <c r="M167" s="78"/>
      <c r="N167" s="73"/>
      <c r="O167" s="89" t="s">
        <v>328</v>
      </c>
      <c r="P167" s="92">
        <v>43837.967939814815</v>
      </c>
      <c r="Q167" s="89" t="s">
        <v>340</v>
      </c>
      <c r="R167" s="89"/>
      <c r="S167" s="89"/>
      <c r="T167" s="89" t="s">
        <v>316</v>
      </c>
      <c r="U167" s="94" t="s">
        <v>535</v>
      </c>
      <c r="V167" s="94" t="s">
        <v>535</v>
      </c>
      <c r="W167" s="92">
        <v>43837.967939814815</v>
      </c>
      <c r="X167" s="98">
        <v>43837</v>
      </c>
      <c r="Y167" s="101" t="s">
        <v>695</v>
      </c>
      <c r="Z167" s="94" t="s">
        <v>816</v>
      </c>
      <c r="AA167" s="89"/>
      <c r="AB167" s="89"/>
      <c r="AC167" s="101" t="s">
        <v>937</v>
      </c>
      <c r="AD167" s="89"/>
      <c r="AE167" s="89" t="b">
        <v>0</v>
      </c>
      <c r="AF167" s="89">
        <v>12</v>
      </c>
      <c r="AG167" s="101" t="s">
        <v>950</v>
      </c>
      <c r="AH167" s="89" t="b">
        <v>0</v>
      </c>
      <c r="AI167" s="89" t="s">
        <v>958</v>
      </c>
      <c r="AJ167" s="89"/>
      <c r="AK167" s="101" t="s">
        <v>950</v>
      </c>
      <c r="AL167" s="89" t="b">
        <v>0</v>
      </c>
      <c r="AM167" s="89">
        <v>5</v>
      </c>
      <c r="AN167" s="101" t="s">
        <v>950</v>
      </c>
      <c r="AO167" s="89" t="s">
        <v>969</v>
      </c>
      <c r="AP167" s="89" t="b">
        <v>0</v>
      </c>
      <c r="AQ167" s="101" t="s">
        <v>937</v>
      </c>
      <c r="AR167" s="89" t="s">
        <v>196</v>
      </c>
      <c r="AS167" s="89">
        <v>0</v>
      </c>
      <c r="AT167" s="89">
        <v>0</v>
      </c>
      <c r="AU167" s="89" t="s">
        <v>976</v>
      </c>
      <c r="AV167" s="89" t="s">
        <v>981</v>
      </c>
      <c r="AW167" s="89" t="s">
        <v>982</v>
      </c>
      <c r="AX167" s="89" t="s">
        <v>983</v>
      </c>
      <c r="AY167" s="89" t="s">
        <v>988</v>
      </c>
      <c r="AZ167" s="89" t="s">
        <v>993</v>
      </c>
      <c r="BA167" s="89" t="s">
        <v>995</v>
      </c>
      <c r="BB167" s="94" t="s">
        <v>998</v>
      </c>
      <c r="BC167">
        <v>3</v>
      </c>
      <c r="BD167" s="88" t="str">
        <f>REPLACE(INDEX(GroupVertices[Group],MATCH(Edges[[#This Row],[Vertex 1]],GroupVertices[Vertex],0)),1,1,"")</f>
        <v>2</v>
      </c>
      <c r="BE167" s="88" t="str">
        <f>REPLACE(INDEX(GroupVertices[Group],MATCH(Edges[[#This Row],[Vertex 2]],GroupVertices[Vertex],0)),1,1,"")</f>
        <v>2</v>
      </c>
    </row>
    <row r="168" spans="1:57" ht="15">
      <c r="A168" s="65" t="s">
        <v>281</v>
      </c>
      <c r="B168" s="65" t="s">
        <v>303</v>
      </c>
      <c r="C168" s="66" t="s">
        <v>2281</v>
      </c>
      <c r="D168" s="67">
        <v>10</v>
      </c>
      <c r="E168" s="68" t="s">
        <v>132</v>
      </c>
      <c r="F168" s="69">
        <v>10</v>
      </c>
      <c r="G168" s="66"/>
      <c r="H168" s="70"/>
      <c r="I168" s="71"/>
      <c r="J168" s="71"/>
      <c r="K168" s="34" t="s">
        <v>65</v>
      </c>
      <c r="L168" s="78">
        <v>168</v>
      </c>
      <c r="M168" s="78"/>
      <c r="N168" s="73"/>
      <c r="O168" s="89" t="s">
        <v>328</v>
      </c>
      <c r="P168" s="92">
        <v>43837.967939814815</v>
      </c>
      <c r="Q168" s="89" t="s">
        <v>340</v>
      </c>
      <c r="R168" s="89"/>
      <c r="S168" s="89"/>
      <c r="T168" s="89" t="s">
        <v>316</v>
      </c>
      <c r="U168" s="94" t="s">
        <v>535</v>
      </c>
      <c r="V168" s="94" t="s">
        <v>535</v>
      </c>
      <c r="W168" s="92">
        <v>43837.967939814815</v>
      </c>
      <c r="X168" s="98">
        <v>43837</v>
      </c>
      <c r="Y168" s="101" t="s">
        <v>695</v>
      </c>
      <c r="Z168" s="94" t="s">
        <v>816</v>
      </c>
      <c r="AA168" s="89"/>
      <c r="AB168" s="89"/>
      <c r="AC168" s="101" t="s">
        <v>937</v>
      </c>
      <c r="AD168" s="89"/>
      <c r="AE168" s="89" t="b">
        <v>0</v>
      </c>
      <c r="AF168" s="89">
        <v>12</v>
      </c>
      <c r="AG168" s="101" t="s">
        <v>950</v>
      </c>
      <c r="AH168" s="89" t="b">
        <v>0</v>
      </c>
      <c r="AI168" s="89" t="s">
        <v>958</v>
      </c>
      <c r="AJ168" s="89"/>
      <c r="AK168" s="101" t="s">
        <v>950</v>
      </c>
      <c r="AL168" s="89" t="b">
        <v>0</v>
      </c>
      <c r="AM168" s="89">
        <v>5</v>
      </c>
      <c r="AN168" s="101" t="s">
        <v>950</v>
      </c>
      <c r="AO168" s="89" t="s">
        <v>969</v>
      </c>
      <c r="AP168" s="89" t="b">
        <v>0</v>
      </c>
      <c r="AQ168" s="101" t="s">
        <v>937</v>
      </c>
      <c r="AR168" s="89" t="s">
        <v>196</v>
      </c>
      <c r="AS168" s="89">
        <v>0</v>
      </c>
      <c r="AT168" s="89">
        <v>0</v>
      </c>
      <c r="AU168" s="89" t="s">
        <v>976</v>
      </c>
      <c r="AV168" s="89" t="s">
        <v>981</v>
      </c>
      <c r="AW168" s="89" t="s">
        <v>982</v>
      </c>
      <c r="AX168" s="89" t="s">
        <v>983</v>
      </c>
      <c r="AY168" s="89" t="s">
        <v>988</v>
      </c>
      <c r="AZ168" s="89" t="s">
        <v>993</v>
      </c>
      <c r="BA168" s="89" t="s">
        <v>995</v>
      </c>
      <c r="BB168" s="94" t="s">
        <v>998</v>
      </c>
      <c r="BC168">
        <v>4</v>
      </c>
      <c r="BD168" s="88" t="str">
        <f>REPLACE(INDEX(GroupVertices[Group],MATCH(Edges[[#This Row],[Vertex 1]],GroupVertices[Vertex],0)),1,1,"")</f>
        <v>2</v>
      </c>
      <c r="BE168" s="88" t="str">
        <f>REPLACE(INDEX(GroupVertices[Group],MATCH(Edges[[#This Row],[Vertex 2]],GroupVertices[Vertex],0)),1,1,"")</f>
        <v>2</v>
      </c>
    </row>
    <row r="169" spans="1:57" ht="15">
      <c r="A169" s="65" t="s">
        <v>281</v>
      </c>
      <c r="B169" s="65" t="s">
        <v>303</v>
      </c>
      <c r="C169" s="66" t="s">
        <v>2281</v>
      </c>
      <c r="D169" s="67">
        <v>10</v>
      </c>
      <c r="E169" s="68" t="s">
        <v>132</v>
      </c>
      <c r="F169" s="69">
        <v>10</v>
      </c>
      <c r="G169" s="66"/>
      <c r="H169" s="70"/>
      <c r="I169" s="71"/>
      <c r="J169" s="71"/>
      <c r="K169" s="34" t="s">
        <v>65</v>
      </c>
      <c r="L169" s="78">
        <v>169</v>
      </c>
      <c r="M169" s="78"/>
      <c r="N169" s="73"/>
      <c r="O169" s="89" t="s">
        <v>328</v>
      </c>
      <c r="P169" s="92">
        <v>43837.98616898148</v>
      </c>
      <c r="Q169" s="89" t="s">
        <v>374</v>
      </c>
      <c r="R169" s="89"/>
      <c r="S169" s="89"/>
      <c r="T169" s="89" t="s">
        <v>468</v>
      </c>
      <c r="U169" s="94" t="s">
        <v>512</v>
      </c>
      <c r="V169" s="94" t="s">
        <v>512</v>
      </c>
      <c r="W169" s="92">
        <v>43837.98616898148</v>
      </c>
      <c r="X169" s="98">
        <v>43837</v>
      </c>
      <c r="Y169" s="101" t="s">
        <v>648</v>
      </c>
      <c r="Z169" s="94" t="s">
        <v>768</v>
      </c>
      <c r="AA169" s="89"/>
      <c r="AB169" s="89"/>
      <c r="AC169" s="101" t="s">
        <v>889</v>
      </c>
      <c r="AD169" s="89"/>
      <c r="AE169" s="89" t="b">
        <v>0</v>
      </c>
      <c r="AF169" s="89">
        <v>2</v>
      </c>
      <c r="AG169" s="101" t="s">
        <v>950</v>
      </c>
      <c r="AH169" s="89" t="b">
        <v>0</v>
      </c>
      <c r="AI169" s="89" t="s">
        <v>958</v>
      </c>
      <c r="AJ169" s="89"/>
      <c r="AK169" s="101" t="s">
        <v>950</v>
      </c>
      <c r="AL169" s="89" t="b">
        <v>0</v>
      </c>
      <c r="AM169" s="89">
        <v>0</v>
      </c>
      <c r="AN169" s="101" t="s">
        <v>950</v>
      </c>
      <c r="AO169" s="89" t="s">
        <v>969</v>
      </c>
      <c r="AP169" s="89" t="b">
        <v>0</v>
      </c>
      <c r="AQ169" s="101" t="s">
        <v>889</v>
      </c>
      <c r="AR169" s="89" t="s">
        <v>196</v>
      </c>
      <c r="AS169" s="89">
        <v>0</v>
      </c>
      <c r="AT169" s="89">
        <v>0</v>
      </c>
      <c r="AU169" s="89" t="s">
        <v>976</v>
      </c>
      <c r="AV169" s="89" t="s">
        <v>981</v>
      </c>
      <c r="AW169" s="89" t="s">
        <v>982</v>
      </c>
      <c r="AX169" s="89" t="s">
        <v>983</v>
      </c>
      <c r="AY169" s="89" t="s">
        <v>988</v>
      </c>
      <c r="AZ169" s="89" t="s">
        <v>993</v>
      </c>
      <c r="BA169" s="89" t="s">
        <v>995</v>
      </c>
      <c r="BB169" s="94" t="s">
        <v>998</v>
      </c>
      <c r="BC169">
        <v>4</v>
      </c>
      <c r="BD169" s="88" t="str">
        <f>REPLACE(INDEX(GroupVertices[Group],MATCH(Edges[[#This Row],[Vertex 1]],GroupVertices[Vertex],0)),1,1,"")</f>
        <v>2</v>
      </c>
      <c r="BE169" s="88" t="str">
        <f>REPLACE(INDEX(GroupVertices[Group],MATCH(Edges[[#This Row],[Vertex 2]],GroupVertices[Vertex],0)),1,1,"")</f>
        <v>2</v>
      </c>
    </row>
    <row r="170" spans="1:57" ht="15">
      <c r="A170" s="65" t="s">
        <v>281</v>
      </c>
      <c r="B170" s="65" t="s">
        <v>303</v>
      </c>
      <c r="C170" s="66" t="s">
        <v>2281</v>
      </c>
      <c r="D170" s="67">
        <v>10</v>
      </c>
      <c r="E170" s="68" t="s">
        <v>132</v>
      </c>
      <c r="F170" s="69">
        <v>10</v>
      </c>
      <c r="G170" s="66"/>
      <c r="H170" s="70"/>
      <c r="I170" s="71"/>
      <c r="J170" s="71"/>
      <c r="K170" s="34" t="s">
        <v>65</v>
      </c>
      <c r="L170" s="78">
        <v>170</v>
      </c>
      <c r="M170" s="78"/>
      <c r="N170" s="73"/>
      <c r="O170" s="89" t="s">
        <v>328</v>
      </c>
      <c r="P170" s="92">
        <v>43838.24737268518</v>
      </c>
      <c r="Q170" s="89" t="s">
        <v>360</v>
      </c>
      <c r="R170" s="89"/>
      <c r="S170" s="89"/>
      <c r="T170" s="89" t="s">
        <v>316</v>
      </c>
      <c r="U170" s="94" t="s">
        <v>536</v>
      </c>
      <c r="V170" s="94" t="s">
        <v>536</v>
      </c>
      <c r="W170" s="92">
        <v>43838.24737268518</v>
      </c>
      <c r="X170" s="98">
        <v>43838</v>
      </c>
      <c r="Y170" s="101" t="s">
        <v>696</v>
      </c>
      <c r="Z170" s="94" t="s">
        <v>817</v>
      </c>
      <c r="AA170" s="89"/>
      <c r="AB170" s="89"/>
      <c r="AC170" s="101" t="s">
        <v>938</v>
      </c>
      <c r="AD170" s="89"/>
      <c r="AE170" s="89" t="b">
        <v>0</v>
      </c>
      <c r="AF170" s="89">
        <v>8</v>
      </c>
      <c r="AG170" s="101" t="s">
        <v>950</v>
      </c>
      <c r="AH170" s="89" t="b">
        <v>0</v>
      </c>
      <c r="AI170" s="89" t="s">
        <v>958</v>
      </c>
      <c r="AJ170" s="89"/>
      <c r="AK170" s="101" t="s">
        <v>950</v>
      </c>
      <c r="AL170" s="89" t="b">
        <v>0</v>
      </c>
      <c r="AM170" s="89">
        <v>1</v>
      </c>
      <c r="AN170" s="101" t="s">
        <v>950</v>
      </c>
      <c r="AO170" s="89" t="s">
        <v>969</v>
      </c>
      <c r="AP170" s="89" t="b">
        <v>0</v>
      </c>
      <c r="AQ170" s="101" t="s">
        <v>938</v>
      </c>
      <c r="AR170" s="89" t="s">
        <v>196</v>
      </c>
      <c r="AS170" s="89">
        <v>0</v>
      </c>
      <c r="AT170" s="89">
        <v>0</v>
      </c>
      <c r="AU170" s="89" t="s">
        <v>976</v>
      </c>
      <c r="AV170" s="89" t="s">
        <v>981</v>
      </c>
      <c r="AW170" s="89" t="s">
        <v>982</v>
      </c>
      <c r="AX170" s="89" t="s">
        <v>983</v>
      </c>
      <c r="AY170" s="89" t="s">
        <v>988</v>
      </c>
      <c r="AZ170" s="89" t="s">
        <v>993</v>
      </c>
      <c r="BA170" s="89" t="s">
        <v>995</v>
      </c>
      <c r="BB170" s="94" t="s">
        <v>998</v>
      </c>
      <c r="BC170">
        <v>4</v>
      </c>
      <c r="BD170" s="88" t="str">
        <f>REPLACE(INDEX(GroupVertices[Group],MATCH(Edges[[#This Row],[Vertex 1]],GroupVertices[Vertex],0)),1,1,"")</f>
        <v>2</v>
      </c>
      <c r="BE170" s="88" t="str">
        <f>REPLACE(INDEX(GroupVertices[Group],MATCH(Edges[[#This Row],[Vertex 2]],GroupVertices[Vertex],0)),1,1,"")</f>
        <v>2</v>
      </c>
    </row>
    <row r="171" spans="1:57" ht="15">
      <c r="A171" s="65" t="s">
        <v>281</v>
      </c>
      <c r="B171" s="65" t="s">
        <v>296</v>
      </c>
      <c r="C171" s="66" t="s">
        <v>2280</v>
      </c>
      <c r="D171" s="67">
        <v>7.666666666666667</v>
      </c>
      <c r="E171" s="68" t="s">
        <v>132</v>
      </c>
      <c r="F171" s="69">
        <v>17.333333333333336</v>
      </c>
      <c r="G171" s="66"/>
      <c r="H171" s="70"/>
      <c r="I171" s="71"/>
      <c r="J171" s="71"/>
      <c r="K171" s="34" t="s">
        <v>66</v>
      </c>
      <c r="L171" s="78">
        <v>171</v>
      </c>
      <c r="M171" s="78"/>
      <c r="N171" s="73"/>
      <c r="O171" s="89" t="s">
        <v>328</v>
      </c>
      <c r="P171" s="92">
        <v>43838.24737268518</v>
      </c>
      <c r="Q171" s="89" t="s">
        <v>360</v>
      </c>
      <c r="R171" s="89"/>
      <c r="S171" s="89"/>
      <c r="T171" s="89" t="s">
        <v>316</v>
      </c>
      <c r="U171" s="94" t="s">
        <v>536</v>
      </c>
      <c r="V171" s="94" t="s">
        <v>536</v>
      </c>
      <c r="W171" s="92">
        <v>43838.24737268518</v>
      </c>
      <c r="X171" s="98">
        <v>43838</v>
      </c>
      <c r="Y171" s="101" t="s">
        <v>696</v>
      </c>
      <c r="Z171" s="94" t="s">
        <v>817</v>
      </c>
      <c r="AA171" s="89"/>
      <c r="AB171" s="89"/>
      <c r="AC171" s="101" t="s">
        <v>938</v>
      </c>
      <c r="AD171" s="89"/>
      <c r="AE171" s="89" t="b">
        <v>0</v>
      </c>
      <c r="AF171" s="89">
        <v>8</v>
      </c>
      <c r="AG171" s="101" t="s">
        <v>950</v>
      </c>
      <c r="AH171" s="89" t="b">
        <v>0</v>
      </c>
      <c r="AI171" s="89" t="s">
        <v>958</v>
      </c>
      <c r="AJ171" s="89"/>
      <c r="AK171" s="101" t="s">
        <v>950</v>
      </c>
      <c r="AL171" s="89" t="b">
        <v>0</v>
      </c>
      <c r="AM171" s="89">
        <v>1</v>
      </c>
      <c r="AN171" s="101" t="s">
        <v>950</v>
      </c>
      <c r="AO171" s="89" t="s">
        <v>969</v>
      </c>
      <c r="AP171" s="89" t="b">
        <v>0</v>
      </c>
      <c r="AQ171" s="101" t="s">
        <v>938</v>
      </c>
      <c r="AR171" s="89" t="s">
        <v>196</v>
      </c>
      <c r="AS171" s="89">
        <v>0</v>
      </c>
      <c r="AT171" s="89">
        <v>0</v>
      </c>
      <c r="AU171" s="89" t="s">
        <v>976</v>
      </c>
      <c r="AV171" s="89" t="s">
        <v>981</v>
      </c>
      <c r="AW171" s="89" t="s">
        <v>982</v>
      </c>
      <c r="AX171" s="89" t="s">
        <v>983</v>
      </c>
      <c r="AY171" s="89" t="s">
        <v>988</v>
      </c>
      <c r="AZ171" s="89" t="s">
        <v>993</v>
      </c>
      <c r="BA171" s="89" t="s">
        <v>995</v>
      </c>
      <c r="BB171" s="94" t="s">
        <v>998</v>
      </c>
      <c r="BC171">
        <v>3</v>
      </c>
      <c r="BD171" s="88" t="str">
        <f>REPLACE(INDEX(GroupVertices[Group],MATCH(Edges[[#This Row],[Vertex 1]],GroupVertices[Vertex],0)),1,1,"")</f>
        <v>2</v>
      </c>
      <c r="BE171" s="88" t="str">
        <f>REPLACE(INDEX(GroupVertices[Group],MATCH(Edges[[#This Row],[Vertex 2]],GroupVertices[Vertex],0)),1,1,"")</f>
        <v>2</v>
      </c>
    </row>
    <row r="172" spans="1:57" ht="15">
      <c r="A172" s="65" t="s">
        <v>281</v>
      </c>
      <c r="B172" s="65" t="s">
        <v>296</v>
      </c>
      <c r="C172" s="66" t="s">
        <v>2280</v>
      </c>
      <c r="D172" s="67">
        <v>7.666666666666667</v>
      </c>
      <c r="E172" s="68" t="s">
        <v>132</v>
      </c>
      <c r="F172" s="69">
        <v>17.333333333333336</v>
      </c>
      <c r="G172" s="66"/>
      <c r="H172" s="70"/>
      <c r="I172" s="71"/>
      <c r="J172" s="71"/>
      <c r="K172" s="34" t="s">
        <v>66</v>
      </c>
      <c r="L172" s="78">
        <v>172</v>
      </c>
      <c r="M172" s="78"/>
      <c r="N172" s="73"/>
      <c r="O172" s="89" t="s">
        <v>328</v>
      </c>
      <c r="P172" s="92">
        <v>43839.84357638889</v>
      </c>
      <c r="Q172" s="89" t="s">
        <v>385</v>
      </c>
      <c r="R172" s="89"/>
      <c r="S172" s="89"/>
      <c r="T172" s="89" t="s">
        <v>316</v>
      </c>
      <c r="U172" s="94" t="s">
        <v>537</v>
      </c>
      <c r="V172" s="94" t="s">
        <v>537</v>
      </c>
      <c r="W172" s="92">
        <v>43839.84357638889</v>
      </c>
      <c r="X172" s="98">
        <v>43839</v>
      </c>
      <c r="Y172" s="101" t="s">
        <v>697</v>
      </c>
      <c r="Z172" s="94" t="s">
        <v>818</v>
      </c>
      <c r="AA172" s="89"/>
      <c r="AB172" s="89"/>
      <c r="AC172" s="101" t="s">
        <v>939</v>
      </c>
      <c r="AD172" s="89"/>
      <c r="AE172" s="89" t="b">
        <v>0</v>
      </c>
      <c r="AF172" s="89">
        <v>2</v>
      </c>
      <c r="AG172" s="101" t="s">
        <v>950</v>
      </c>
      <c r="AH172" s="89" t="b">
        <v>0</v>
      </c>
      <c r="AI172" s="89" t="s">
        <v>958</v>
      </c>
      <c r="AJ172" s="89"/>
      <c r="AK172" s="101" t="s">
        <v>950</v>
      </c>
      <c r="AL172" s="89" t="b">
        <v>0</v>
      </c>
      <c r="AM172" s="89">
        <v>2</v>
      </c>
      <c r="AN172" s="101" t="s">
        <v>950</v>
      </c>
      <c r="AO172" s="89" t="s">
        <v>969</v>
      </c>
      <c r="AP172" s="89" t="b">
        <v>0</v>
      </c>
      <c r="AQ172" s="101" t="s">
        <v>939</v>
      </c>
      <c r="AR172" s="89" t="s">
        <v>196</v>
      </c>
      <c r="AS172" s="89">
        <v>0</v>
      </c>
      <c r="AT172" s="89">
        <v>0</v>
      </c>
      <c r="AU172" s="89" t="s">
        <v>976</v>
      </c>
      <c r="AV172" s="89" t="s">
        <v>981</v>
      </c>
      <c r="AW172" s="89" t="s">
        <v>982</v>
      </c>
      <c r="AX172" s="89" t="s">
        <v>983</v>
      </c>
      <c r="AY172" s="89" t="s">
        <v>988</v>
      </c>
      <c r="AZ172" s="89" t="s">
        <v>993</v>
      </c>
      <c r="BA172" s="89" t="s">
        <v>995</v>
      </c>
      <c r="BB172" s="94" t="s">
        <v>998</v>
      </c>
      <c r="BC172">
        <v>3</v>
      </c>
      <c r="BD172" s="88" t="str">
        <f>REPLACE(INDEX(GroupVertices[Group],MATCH(Edges[[#This Row],[Vertex 1]],GroupVertices[Vertex],0)),1,1,"")</f>
        <v>2</v>
      </c>
      <c r="BE172" s="88" t="str">
        <f>REPLACE(INDEX(GroupVertices[Group],MATCH(Edges[[#This Row],[Vertex 2]],GroupVertices[Vertex],0)),1,1,"")</f>
        <v>2</v>
      </c>
    </row>
    <row r="173" spans="1:57" ht="15">
      <c r="A173" s="65" t="s">
        <v>281</v>
      </c>
      <c r="B173" s="65" t="s">
        <v>303</v>
      </c>
      <c r="C173" s="66" t="s">
        <v>2281</v>
      </c>
      <c r="D173" s="67">
        <v>10</v>
      </c>
      <c r="E173" s="68" t="s">
        <v>132</v>
      </c>
      <c r="F173" s="69">
        <v>10</v>
      </c>
      <c r="G173" s="66"/>
      <c r="H173" s="70"/>
      <c r="I173" s="71"/>
      <c r="J173" s="71"/>
      <c r="K173" s="34" t="s">
        <v>65</v>
      </c>
      <c r="L173" s="78">
        <v>173</v>
      </c>
      <c r="M173" s="78"/>
      <c r="N173" s="73"/>
      <c r="O173" s="89" t="s">
        <v>328</v>
      </c>
      <c r="P173" s="92">
        <v>43839.84357638889</v>
      </c>
      <c r="Q173" s="89" t="s">
        <v>385</v>
      </c>
      <c r="R173" s="89"/>
      <c r="S173" s="89"/>
      <c r="T173" s="89" t="s">
        <v>316</v>
      </c>
      <c r="U173" s="94" t="s">
        <v>537</v>
      </c>
      <c r="V173" s="94" t="s">
        <v>537</v>
      </c>
      <c r="W173" s="92">
        <v>43839.84357638889</v>
      </c>
      <c r="X173" s="98">
        <v>43839</v>
      </c>
      <c r="Y173" s="101" t="s">
        <v>697</v>
      </c>
      <c r="Z173" s="94" t="s">
        <v>818</v>
      </c>
      <c r="AA173" s="89"/>
      <c r="AB173" s="89"/>
      <c r="AC173" s="101" t="s">
        <v>939</v>
      </c>
      <c r="AD173" s="89"/>
      <c r="AE173" s="89" t="b">
        <v>0</v>
      </c>
      <c r="AF173" s="89">
        <v>2</v>
      </c>
      <c r="AG173" s="101" t="s">
        <v>950</v>
      </c>
      <c r="AH173" s="89" t="b">
        <v>0</v>
      </c>
      <c r="AI173" s="89" t="s">
        <v>958</v>
      </c>
      <c r="AJ173" s="89"/>
      <c r="AK173" s="101" t="s">
        <v>950</v>
      </c>
      <c r="AL173" s="89" t="b">
        <v>0</v>
      </c>
      <c r="AM173" s="89">
        <v>2</v>
      </c>
      <c r="AN173" s="101" t="s">
        <v>950</v>
      </c>
      <c r="AO173" s="89" t="s">
        <v>969</v>
      </c>
      <c r="AP173" s="89" t="b">
        <v>0</v>
      </c>
      <c r="AQ173" s="101" t="s">
        <v>939</v>
      </c>
      <c r="AR173" s="89" t="s">
        <v>196</v>
      </c>
      <c r="AS173" s="89">
        <v>0</v>
      </c>
      <c r="AT173" s="89">
        <v>0</v>
      </c>
      <c r="AU173" s="89" t="s">
        <v>976</v>
      </c>
      <c r="AV173" s="89" t="s">
        <v>981</v>
      </c>
      <c r="AW173" s="89" t="s">
        <v>982</v>
      </c>
      <c r="AX173" s="89" t="s">
        <v>983</v>
      </c>
      <c r="AY173" s="89" t="s">
        <v>988</v>
      </c>
      <c r="AZ173" s="89" t="s">
        <v>993</v>
      </c>
      <c r="BA173" s="89" t="s">
        <v>995</v>
      </c>
      <c r="BB173" s="94" t="s">
        <v>998</v>
      </c>
      <c r="BC173">
        <v>4</v>
      </c>
      <c r="BD173" s="88" t="str">
        <f>REPLACE(INDEX(GroupVertices[Group],MATCH(Edges[[#This Row],[Vertex 1]],GroupVertices[Vertex],0)),1,1,"")</f>
        <v>2</v>
      </c>
      <c r="BE173" s="88" t="str">
        <f>REPLACE(INDEX(GroupVertices[Group],MATCH(Edges[[#This Row],[Vertex 2]],GroupVertices[Vertex],0)),1,1,"")</f>
        <v>2</v>
      </c>
    </row>
    <row r="174" spans="1:57" ht="15">
      <c r="A174" s="65" t="s">
        <v>297</v>
      </c>
      <c r="B174" s="65" t="s">
        <v>281</v>
      </c>
      <c r="C174" s="66" t="s">
        <v>2278</v>
      </c>
      <c r="D174" s="67">
        <v>3</v>
      </c>
      <c r="E174" s="68" t="s">
        <v>132</v>
      </c>
      <c r="F174" s="69">
        <v>32</v>
      </c>
      <c r="G174" s="66"/>
      <c r="H174" s="70"/>
      <c r="I174" s="71"/>
      <c r="J174" s="71"/>
      <c r="K174" s="34" t="s">
        <v>65</v>
      </c>
      <c r="L174" s="78">
        <v>174</v>
      </c>
      <c r="M174" s="78"/>
      <c r="N174" s="73"/>
      <c r="O174" s="89" t="s">
        <v>329</v>
      </c>
      <c r="P174" s="92">
        <v>43839.89398148148</v>
      </c>
      <c r="Q174" s="89" t="s">
        <v>361</v>
      </c>
      <c r="R174" s="89"/>
      <c r="S174" s="89"/>
      <c r="T174" s="89" t="s">
        <v>316</v>
      </c>
      <c r="U174" s="89"/>
      <c r="V174" s="94" t="s">
        <v>580</v>
      </c>
      <c r="W174" s="92">
        <v>43839.89398148148</v>
      </c>
      <c r="X174" s="98">
        <v>43839</v>
      </c>
      <c r="Y174" s="101" t="s">
        <v>698</v>
      </c>
      <c r="Z174" s="94" t="s">
        <v>819</v>
      </c>
      <c r="AA174" s="89"/>
      <c r="AB174" s="89"/>
      <c r="AC174" s="101" t="s">
        <v>940</v>
      </c>
      <c r="AD174" s="89"/>
      <c r="AE174" s="89" t="b">
        <v>0</v>
      </c>
      <c r="AF174" s="89">
        <v>0</v>
      </c>
      <c r="AG174" s="101" t="s">
        <v>950</v>
      </c>
      <c r="AH174" s="89" t="b">
        <v>0</v>
      </c>
      <c r="AI174" s="89" t="s">
        <v>958</v>
      </c>
      <c r="AJ174" s="89"/>
      <c r="AK174" s="101" t="s">
        <v>950</v>
      </c>
      <c r="AL174" s="89" t="b">
        <v>0</v>
      </c>
      <c r="AM174" s="89">
        <v>2</v>
      </c>
      <c r="AN174" s="101" t="s">
        <v>935</v>
      </c>
      <c r="AO174" s="89" t="s">
        <v>969</v>
      </c>
      <c r="AP174" s="89" t="b">
        <v>0</v>
      </c>
      <c r="AQ174" s="101" t="s">
        <v>935</v>
      </c>
      <c r="AR174" s="89" t="s">
        <v>196</v>
      </c>
      <c r="AS174" s="89">
        <v>0</v>
      </c>
      <c r="AT174" s="89">
        <v>0</v>
      </c>
      <c r="AU174" s="89"/>
      <c r="AV174" s="89"/>
      <c r="AW174" s="89"/>
      <c r="AX174" s="89"/>
      <c r="AY174" s="89"/>
      <c r="AZ174" s="89"/>
      <c r="BA174" s="89"/>
      <c r="BB174" s="89"/>
      <c r="BC174">
        <v>1</v>
      </c>
      <c r="BD174" s="88" t="str">
        <f>REPLACE(INDEX(GroupVertices[Group],MATCH(Edges[[#This Row],[Vertex 1]],GroupVertices[Vertex],0)),1,1,"")</f>
        <v>2</v>
      </c>
      <c r="BE174" s="88" t="str">
        <f>REPLACE(INDEX(GroupVertices[Group],MATCH(Edges[[#This Row],[Vertex 2]],GroupVertices[Vertex],0)),1,1,"")</f>
        <v>2</v>
      </c>
    </row>
    <row r="175" spans="1:57" ht="15">
      <c r="A175" s="65" t="s">
        <v>297</v>
      </c>
      <c r="B175" s="65" t="s">
        <v>303</v>
      </c>
      <c r="C175" s="66" t="s">
        <v>2279</v>
      </c>
      <c r="D175" s="67">
        <v>5.333333333333334</v>
      </c>
      <c r="E175" s="68" t="s">
        <v>132</v>
      </c>
      <c r="F175" s="69">
        <v>24.666666666666668</v>
      </c>
      <c r="G175" s="66"/>
      <c r="H175" s="70"/>
      <c r="I175" s="71"/>
      <c r="J175" s="71"/>
      <c r="K175" s="34" t="s">
        <v>65</v>
      </c>
      <c r="L175" s="78">
        <v>175</v>
      </c>
      <c r="M175" s="78"/>
      <c r="N175" s="73"/>
      <c r="O175" s="89" t="s">
        <v>329</v>
      </c>
      <c r="P175" s="92">
        <v>43839.89398148148</v>
      </c>
      <c r="Q175" s="89" t="s">
        <v>361</v>
      </c>
      <c r="R175" s="89"/>
      <c r="S175" s="89"/>
      <c r="T175" s="89" t="s">
        <v>316</v>
      </c>
      <c r="U175" s="89"/>
      <c r="V175" s="94" t="s">
        <v>580</v>
      </c>
      <c r="W175" s="92">
        <v>43839.89398148148</v>
      </c>
      <c r="X175" s="98">
        <v>43839</v>
      </c>
      <c r="Y175" s="101" t="s">
        <v>698</v>
      </c>
      <c r="Z175" s="94" t="s">
        <v>819</v>
      </c>
      <c r="AA175" s="89"/>
      <c r="AB175" s="89"/>
      <c r="AC175" s="101" t="s">
        <v>940</v>
      </c>
      <c r="AD175" s="89"/>
      <c r="AE175" s="89" t="b">
        <v>0</v>
      </c>
      <c r="AF175" s="89">
        <v>0</v>
      </c>
      <c r="AG175" s="101" t="s">
        <v>950</v>
      </c>
      <c r="AH175" s="89" t="b">
        <v>0</v>
      </c>
      <c r="AI175" s="89" t="s">
        <v>958</v>
      </c>
      <c r="AJ175" s="89"/>
      <c r="AK175" s="101" t="s">
        <v>950</v>
      </c>
      <c r="AL175" s="89" t="b">
        <v>0</v>
      </c>
      <c r="AM175" s="89">
        <v>2</v>
      </c>
      <c r="AN175" s="101" t="s">
        <v>935</v>
      </c>
      <c r="AO175" s="89" t="s">
        <v>969</v>
      </c>
      <c r="AP175" s="89" t="b">
        <v>0</v>
      </c>
      <c r="AQ175" s="101" t="s">
        <v>935</v>
      </c>
      <c r="AR175" s="89" t="s">
        <v>196</v>
      </c>
      <c r="AS175" s="89">
        <v>0</v>
      </c>
      <c r="AT175" s="89">
        <v>0</v>
      </c>
      <c r="AU175" s="89"/>
      <c r="AV175" s="89"/>
      <c r="AW175" s="89"/>
      <c r="AX175" s="89"/>
      <c r="AY175" s="89"/>
      <c r="AZ175" s="89"/>
      <c r="BA175" s="89"/>
      <c r="BB175" s="89"/>
      <c r="BC175">
        <v>2</v>
      </c>
      <c r="BD175" s="88" t="str">
        <f>REPLACE(INDEX(GroupVertices[Group],MATCH(Edges[[#This Row],[Vertex 1]],GroupVertices[Vertex],0)),1,1,"")</f>
        <v>2</v>
      </c>
      <c r="BE175" s="88" t="str">
        <f>REPLACE(INDEX(GroupVertices[Group],MATCH(Edges[[#This Row],[Vertex 2]],GroupVertices[Vertex],0)),1,1,"")</f>
        <v>2</v>
      </c>
    </row>
    <row r="176" spans="1:57" ht="15">
      <c r="A176" s="65" t="s">
        <v>297</v>
      </c>
      <c r="B176" s="65" t="s">
        <v>296</v>
      </c>
      <c r="C176" s="66" t="s">
        <v>2279</v>
      </c>
      <c r="D176" s="67">
        <v>5.333333333333334</v>
      </c>
      <c r="E176" s="68" t="s">
        <v>132</v>
      </c>
      <c r="F176" s="69">
        <v>24.666666666666668</v>
      </c>
      <c r="G176" s="66"/>
      <c r="H176" s="70"/>
      <c r="I176" s="71"/>
      <c r="J176" s="71"/>
      <c r="K176" s="34" t="s">
        <v>65</v>
      </c>
      <c r="L176" s="78">
        <v>176</v>
      </c>
      <c r="M176" s="78"/>
      <c r="N176" s="73"/>
      <c r="O176" s="89" t="s">
        <v>329</v>
      </c>
      <c r="P176" s="92">
        <v>43839.89398148148</v>
      </c>
      <c r="Q176" s="89" t="s">
        <v>361</v>
      </c>
      <c r="R176" s="89"/>
      <c r="S176" s="89"/>
      <c r="T176" s="89" t="s">
        <v>316</v>
      </c>
      <c r="U176" s="89"/>
      <c r="V176" s="94" t="s">
        <v>580</v>
      </c>
      <c r="W176" s="92">
        <v>43839.89398148148</v>
      </c>
      <c r="X176" s="98">
        <v>43839</v>
      </c>
      <c r="Y176" s="101" t="s">
        <v>698</v>
      </c>
      <c r="Z176" s="94" t="s">
        <v>819</v>
      </c>
      <c r="AA176" s="89"/>
      <c r="AB176" s="89"/>
      <c r="AC176" s="101" t="s">
        <v>940</v>
      </c>
      <c r="AD176" s="89"/>
      <c r="AE176" s="89" t="b">
        <v>0</v>
      </c>
      <c r="AF176" s="89">
        <v>0</v>
      </c>
      <c r="AG176" s="101" t="s">
        <v>950</v>
      </c>
      <c r="AH176" s="89" t="b">
        <v>0</v>
      </c>
      <c r="AI176" s="89" t="s">
        <v>958</v>
      </c>
      <c r="AJ176" s="89"/>
      <c r="AK176" s="101" t="s">
        <v>950</v>
      </c>
      <c r="AL176" s="89" t="b">
        <v>0</v>
      </c>
      <c r="AM176" s="89">
        <v>2</v>
      </c>
      <c r="AN176" s="101" t="s">
        <v>935</v>
      </c>
      <c r="AO176" s="89" t="s">
        <v>969</v>
      </c>
      <c r="AP176" s="89" t="b">
        <v>0</v>
      </c>
      <c r="AQ176" s="101" t="s">
        <v>935</v>
      </c>
      <c r="AR176" s="89" t="s">
        <v>196</v>
      </c>
      <c r="AS176" s="89">
        <v>0</v>
      </c>
      <c r="AT176" s="89">
        <v>0</v>
      </c>
      <c r="AU176" s="89"/>
      <c r="AV176" s="89"/>
      <c r="AW176" s="89"/>
      <c r="AX176" s="89"/>
      <c r="AY176" s="89"/>
      <c r="AZ176" s="89"/>
      <c r="BA176" s="89"/>
      <c r="BB176" s="89"/>
      <c r="BC176">
        <v>2</v>
      </c>
      <c r="BD176" s="88" t="str">
        <f>REPLACE(INDEX(GroupVertices[Group],MATCH(Edges[[#This Row],[Vertex 1]],GroupVertices[Vertex],0)),1,1,"")</f>
        <v>2</v>
      </c>
      <c r="BE176" s="88" t="str">
        <f>REPLACE(INDEX(GroupVertices[Group],MATCH(Edges[[#This Row],[Vertex 2]],GroupVertices[Vertex],0)),1,1,"")</f>
        <v>2</v>
      </c>
    </row>
    <row r="177" spans="1:57" ht="15">
      <c r="A177" s="65" t="s">
        <v>297</v>
      </c>
      <c r="B177" s="65" t="s">
        <v>296</v>
      </c>
      <c r="C177" s="66" t="s">
        <v>2279</v>
      </c>
      <c r="D177" s="67">
        <v>5.333333333333334</v>
      </c>
      <c r="E177" s="68" t="s">
        <v>132</v>
      </c>
      <c r="F177" s="69">
        <v>24.666666666666668</v>
      </c>
      <c r="G177" s="66"/>
      <c r="H177" s="70"/>
      <c r="I177" s="71"/>
      <c r="J177" s="71"/>
      <c r="K177" s="34" t="s">
        <v>65</v>
      </c>
      <c r="L177" s="78">
        <v>177</v>
      </c>
      <c r="M177" s="78"/>
      <c r="N177" s="73"/>
      <c r="O177" s="89" t="s">
        <v>329</v>
      </c>
      <c r="P177" s="92">
        <v>43839.894328703704</v>
      </c>
      <c r="Q177" s="89" t="s">
        <v>340</v>
      </c>
      <c r="R177" s="89"/>
      <c r="S177" s="89"/>
      <c r="T177" s="89" t="s">
        <v>316</v>
      </c>
      <c r="U177" s="89"/>
      <c r="V177" s="94" t="s">
        <v>580</v>
      </c>
      <c r="W177" s="92">
        <v>43839.894328703704</v>
      </c>
      <c r="X177" s="98">
        <v>43839</v>
      </c>
      <c r="Y177" s="101" t="s">
        <v>699</v>
      </c>
      <c r="Z177" s="94" t="s">
        <v>820</v>
      </c>
      <c r="AA177" s="89"/>
      <c r="AB177" s="89"/>
      <c r="AC177" s="101" t="s">
        <v>941</v>
      </c>
      <c r="AD177" s="89"/>
      <c r="AE177" s="89" t="b">
        <v>0</v>
      </c>
      <c r="AF177" s="89">
        <v>0</v>
      </c>
      <c r="AG177" s="101" t="s">
        <v>950</v>
      </c>
      <c r="AH177" s="89" t="b">
        <v>0</v>
      </c>
      <c r="AI177" s="89" t="s">
        <v>958</v>
      </c>
      <c r="AJ177" s="89"/>
      <c r="AK177" s="101" t="s">
        <v>950</v>
      </c>
      <c r="AL177" s="89" t="b">
        <v>0</v>
      </c>
      <c r="AM177" s="89">
        <v>5</v>
      </c>
      <c r="AN177" s="101" t="s">
        <v>937</v>
      </c>
      <c r="AO177" s="89" t="s">
        <v>969</v>
      </c>
      <c r="AP177" s="89" t="b">
        <v>0</v>
      </c>
      <c r="AQ177" s="101" t="s">
        <v>937</v>
      </c>
      <c r="AR177" s="89" t="s">
        <v>196</v>
      </c>
      <c r="AS177" s="89">
        <v>0</v>
      </c>
      <c r="AT177" s="89">
        <v>0</v>
      </c>
      <c r="AU177" s="89"/>
      <c r="AV177" s="89"/>
      <c r="AW177" s="89"/>
      <c r="AX177" s="89"/>
      <c r="AY177" s="89"/>
      <c r="AZ177" s="89"/>
      <c r="BA177" s="89"/>
      <c r="BB177" s="89"/>
      <c r="BC177">
        <v>2</v>
      </c>
      <c r="BD177" s="88" t="str">
        <f>REPLACE(INDEX(GroupVertices[Group],MATCH(Edges[[#This Row],[Vertex 1]],GroupVertices[Vertex],0)),1,1,"")</f>
        <v>2</v>
      </c>
      <c r="BE177" s="88" t="str">
        <f>REPLACE(INDEX(GroupVertices[Group],MATCH(Edges[[#This Row],[Vertex 2]],GroupVertices[Vertex],0)),1,1,"")</f>
        <v>2</v>
      </c>
    </row>
    <row r="178" spans="1:57" ht="15">
      <c r="A178" s="65" t="s">
        <v>297</v>
      </c>
      <c r="B178" s="65" t="s">
        <v>303</v>
      </c>
      <c r="C178" s="66" t="s">
        <v>2279</v>
      </c>
      <c r="D178" s="67">
        <v>5.333333333333334</v>
      </c>
      <c r="E178" s="68" t="s">
        <v>132</v>
      </c>
      <c r="F178" s="69">
        <v>24.666666666666668</v>
      </c>
      <c r="G178" s="66"/>
      <c r="H178" s="70"/>
      <c r="I178" s="71"/>
      <c r="J178" s="71"/>
      <c r="K178" s="34" t="s">
        <v>65</v>
      </c>
      <c r="L178" s="78">
        <v>178</v>
      </c>
      <c r="M178" s="78"/>
      <c r="N178" s="73"/>
      <c r="O178" s="89" t="s">
        <v>329</v>
      </c>
      <c r="P178" s="92">
        <v>43839.894328703704</v>
      </c>
      <c r="Q178" s="89" t="s">
        <v>340</v>
      </c>
      <c r="R178" s="89"/>
      <c r="S178" s="89"/>
      <c r="T178" s="89" t="s">
        <v>316</v>
      </c>
      <c r="U178" s="89"/>
      <c r="V178" s="94" t="s">
        <v>580</v>
      </c>
      <c r="W178" s="92">
        <v>43839.894328703704</v>
      </c>
      <c r="X178" s="98">
        <v>43839</v>
      </c>
      <c r="Y178" s="101" t="s">
        <v>699</v>
      </c>
      <c r="Z178" s="94" t="s">
        <v>820</v>
      </c>
      <c r="AA178" s="89"/>
      <c r="AB178" s="89"/>
      <c r="AC178" s="101" t="s">
        <v>941</v>
      </c>
      <c r="AD178" s="89"/>
      <c r="AE178" s="89" t="b">
        <v>0</v>
      </c>
      <c r="AF178" s="89">
        <v>0</v>
      </c>
      <c r="AG178" s="101" t="s">
        <v>950</v>
      </c>
      <c r="AH178" s="89" t="b">
        <v>0</v>
      </c>
      <c r="AI178" s="89" t="s">
        <v>958</v>
      </c>
      <c r="AJ178" s="89"/>
      <c r="AK178" s="101" t="s">
        <v>950</v>
      </c>
      <c r="AL178" s="89" t="b">
        <v>0</v>
      </c>
      <c r="AM178" s="89">
        <v>5</v>
      </c>
      <c r="AN178" s="101" t="s">
        <v>937</v>
      </c>
      <c r="AO178" s="89" t="s">
        <v>969</v>
      </c>
      <c r="AP178" s="89" t="b">
        <v>0</v>
      </c>
      <c r="AQ178" s="101" t="s">
        <v>937</v>
      </c>
      <c r="AR178" s="89" t="s">
        <v>196</v>
      </c>
      <c r="AS178" s="89">
        <v>0</v>
      </c>
      <c r="AT178" s="89">
        <v>0</v>
      </c>
      <c r="AU178" s="89"/>
      <c r="AV178" s="89"/>
      <c r="AW178" s="89"/>
      <c r="AX178" s="89"/>
      <c r="AY178" s="89"/>
      <c r="AZ178" s="89"/>
      <c r="BA178" s="89"/>
      <c r="BB178" s="89"/>
      <c r="BC178">
        <v>2</v>
      </c>
      <c r="BD178" s="88" t="str">
        <f>REPLACE(INDEX(GroupVertices[Group],MATCH(Edges[[#This Row],[Vertex 1]],GroupVertices[Vertex],0)),1,1,"")</f>
        <v>2</v>
      </c>
      <c r="BE178" s="88" t="str">
        <f>REPLACE(INDEX(GroupVertices[Group],MATCH(Edges[[#This Row],[Vertex 2]],GroupVertices[Vertex],0)),1,1,"")</f>
        <v>2</v>
      </c>
    </row>
    <row r="179" spans="1:57" ht="15">
      <c r="A179" s="65" t="s">
        <v>298</v>
      </c>
      <c r="B179" s="65" t="s">
        <v>325</v>
      </c>
      <c r="C179" s="66" t="s">
        <v>2278</v>
      </c>
      <c r="D179" s="67">
        <v>3</v>
      </c>
      <c r="E179" s="68" t="s">
        <v>132</v>
      </c>
      <c r="F179" s="69">
        <v>32</v>
      </c>
      <c r="G179" s="66"/>
      <c r="H179" s="70"/>
      <c r="I179" s="71"/>
      <c r="J179" s="71"/>
      <c r="K179" s="34" t="s">
        <v>65</v>
      </c>
      <c r="L179" s="78">
        <v>179</v>
      </c>
      <c r="M179" s="78"/>
      <c r="N179" s="73"/>
      <c r="O179" s="89" t="s">
        <v>330</v>
      </c>
      <c r="P179" s="92">
        <v>43839.90295138889</v>
      </c>
      <c r="Q179" s="89" t="s">
        <v>406</v>
      </c>
      <c r="R179" s="89"/>
      <c r="S179" s="89"/>
      <c r="T179" s="89"/>
      <c r="U179" s="89"/>
      <c r="V179" s="94" t="s">
        <v>581</v>
      </c>
      <c r="W179" s="92">
        <v>43839.90295138889</v>
      </c>
      <c r="X179" s="98">
        <v>43839</v>
      </c>
      <c r="Y179" s="101" t="s">
        <v>700</v>
      </c>
      <c r="Z179" s="94" t="s">
        <v>821</v>
      </c>
      <c r="AA179" s="89"/>
      <c r="AB179" s="89"/>
      <c r="AC179" s="101" t="s">
        <v>942</v>
      </c>
      <c r="AD179" s="89"/>
      <c r="AE179" s="89" t="b">
        <v>0</v>
      </c>
      <c r="AF179" s="89">
        <v>1</v>
      </c>
      <c r="AG179" s="101" t="s">
        <v>957</v>
      </c>
      <c r="AH179" s="89" t="b">
        <v>0</v>
      </c>
      <c r="AI179" s="89" t="s">
        <v>958</v>
      </c>
      <c r="AJ179" s="89"/>
      <c r="AK179" s="101" t="s">
        <v>950</v>
      </c>
      <c r="AL179" s="89" t="b">
        <v>0</v>
      </c>
      <c r="AM179" s="89">
        <v>0</v>
      </c>
      <c r="AN179" s="101" t="s">
        <v>950</v>
      </c>
      <c r="AO179" s="89" t="s">
        <v>969</v>
      </c>
      <c r="AP179" s="89" t="b">
        <v>0</v>
      </c>
      <c r="AQ179" s="101" t="s">
        <v>942</v>
      </c>
      <c r="AR179" s="89" t="s">
        <v>196</v>
      </c>
      <c r="AS179" s="89">
        <v>0</v>
      </c>
      <c r="AT179" s="89">
        <v>0</v>
      </c>
      <c r="AU179" s="89"/>
      <c r="AV179" s="89"/>
      <c r="AW179" s="89"/>
      <c r="AX179" s="89"/>
      <c r="AY179" s="89"/>
      <c r="AZ179" s="89"/>
      <c r="BA179" s="89"/>
      <c r="BB179" s="89"/>
      <c r="BC179">
        <v>1</v>
      </c>
      <c r="BD179" s="88" t="str">
        <f>REPLACE(INDEX(GroupVertices[Group],MATCH(Edges[[#This Row],[Vertex 1]],GroupVertices[Vertex],0)),1,1,"")</f>
        <v>13</v>
      </c>
      <c r="BE179" s="88" t="str">
        <f>REPLACE(INDEX(GroupVertices[Group],MATCH(Edges[[#This Row],[Vertex 2]],GroupVertices[Vertex],0)),1,1,"")</f>
        <v>13</v>
      </c>
    </row>
    <row r="180" spans="1:57" ht="15">
      <c r="A180" s="65" t="s">
        <v>299</v>
      </c>
      <c r="B180" s="65" t="s">
        <v>326</v>
      </c>
      <c r="C180" s="66" t="s">
        <v>2278</v>
      </c>
      <c r="D180" s="67">
        <v>3</v>
      </c>
      <c r="E180" s="68" t="s">
        <v>132</v>
      </c>
      <c r="F180" s="69">
        <v>32</v>
      </c>
      <c r="G180" s="66"/>
      <c r="H180" s="70"/>
      <c r="I180" s="71"/>
      <c r="J180" s="71"/>
      <c r="K180" s="34" t="s">
        <v>65</v>
      </c>
      <c r="L180" s="78">
        <v>180</v>
      </c>
      <c r="M180" s="78"/>
      <c r="N180" s="73"/>
      <c r="O180" s="89" t="s">
        <v>328</v>
      </c>
      <c r="P180" s="92">
        <v>43839.91175925926</v>
      </c>
      <c r="Q180" s="89" t="s">
        <v>407</v>
      </c>
      <c r="R180" s="94" t="s">
        <v>426</v>
      </c>
      <c r="S180" s="89" t="s">
        <v>428</v>
      </c>
      <c r="T180" s="89" t="s">
        <v>488</v>
      </c>
      <c r="U180" s="94" t="s">
        <v>538</v>
      </c>
      <c r="V180" s="94" t="s">
        <v>538</v>
      </c>
      <c r="W180" s="92">
        <v>43839.91175925926</v>
      </c>
      <c r="X180" s="98">
        <v>43839</v>
      </c>
      <c r="Y180" s="101" t="s">
        <v>701</v>
      </c>
      <c r="Z180" s="94" t="s">
        <v>822</v>
      </c>
      <c r="AA180" s="89"/>
      <c r="AB180" s="89"/>
      <c r="AC180" s="101" t="s">
        <v>943</v>
      </c>
      <c r="AD180" s="89"/>
      <c r="AE180" s="89" t="b">
        <v>0</v>
      </c>
      <c r="AF180" s="89">
        <v>0</v>
      </c>
      <c r="AG180" s="101" t="s">
        <v>950</v>
      </c>
      <c r="AH180" s="89" t="b">
        <v>0</v>
      </c>
      <c r="AI180" s="89" t="s">
        <v>960</v>
      </c>
      <c r="AJ180" s="89"/>
      <c r="AK180" s="101" t="s">
        <v>950</v>
      </c>
      <c r="AL180" s="89" t="b">
        <v>0</v>
      </c>
      <c r="AM180" s="89">
        <v>0</v>
      </c>
      <c r="AN180" s="101" t="s">
        <v>950</v>
      </c>
      <c r="AO180" s="89" t="s">
        <v>969</v>
      </c>
      <c r="AP180" s="89" t="b">
        <v>0</v>
      </c>
      <c r="AQ180" s="101" t="s">
        <v>943</v>
      </c>
      <c r="AR180" s="89" t="s">
        <v>196</v>
      </c>
      <c r="AS180" s="89">
        <v>0</v>
      </c>
      <c r="AT180" s="89">
        <v>0</v>
      </c>
      <c r="AU180" s="89"/>
      <c r="AV180" s="89"/>
      <c r="AW180" s="89"/>
      <c r="AX180" s="89"/>
      <c r="AY180" s="89"/>
      <c r="AZ180" s="89"/>
      <c r="BA180" s="89"/>
      <c r="BB180" s="89"/>
      <c r="BC180">
        <v>1</v>
      </c>
      <c r="BD180" s="88" t="str">
        <f>REPLACE(INDEX(GroupVertices[Group],MATCH(Edges[[#This Row],[Vertex 1]],GroupVertices[Vertex],0)),1,1,"")</f>
        <v>12</v>
      </c>
      <c r="BE180" s="88" t="str">
        <f>REPLACE(INDEX(GroupVertices[Group],MATCH(Edges[[#This Row],[Vertex 2]],GroupVertices[Vertex],0)),1,1,"")</f>
        <v>12</v>
      </c>
    </row>
    <row r="181" spans="1:57" ht="15">
      <c r="A181" s="65" t="s">
        <v>296</v>
      </c>
      <c r="B181" s="65" t="s">
        <v>303</v>
      </c>
      <c r="C181" s="66" t="s">
        <v>2278</v>
      </c>
      <c r="D181" s="67">
        <v>3</v>
      </c>
      <c r="E181" s="68" t="s">
        <v>132</v>
      </c>
      <c r="F181" s="69">
        <v>32</v>
      </c>
      <c r="G181" s="66"/>
      <c r="H181" s="70"/>
      <c r="I181" s="71"/>
      <c r="J181" s="71"/>
      <c r="K181" s="34" t="s">
        <v>65</v>
      </c>
      <c r="L181" s="78">
        <v>181</v>
      </c>
      <c r="M181" s="78"/>
      <c r="N181" s="73"/>
      <c r="O181" s="89" t="s">
        <v>329</v>
      </c>
      <c r="P181" s="92">
        <v>43838.620717592596</v>
      </c>
      <c r="Q181" s="89" t="s">
        <v>340</v>
      </c>
      <c r="R181" s="89"/>
      <c r="S181" s="89"/>
      <c r="T181" s="89" t="s">
        <v>316</v>
      </c>
      <c r="U181" s="89"/>
      <c r="V181" s="94" t="s">
        <v>582</v>
      </c>
      <c r="W181" s="92">
        <v>43838.620717592596</v>
      </c>
      <c r="X181" s="98">
        <v>43838</v>
      </c>
      <c r="Y181" s="101" t="s">
        <v>702</v>
      </c>
      <c r="Z181" s="94" t="s">
        <v>823</v>
      </c>
      <c r="AA181" s="89"/>
      <c r="AB181" s="89"/>
      <c r="AC181" s="101" t="s">
        <v>944</v>
      </c>
      <c r="AD181" s="89"/>
      <c r="AE181" s="89" t="b">
        <v>0</v>
      </c>
      <c r="AF181" s="89">
        <v>0</v>
      </c>
      <c r="AG181" s="101" t="s">
        <v>950</v>
      </c>
      <c r="AH181" s="89" t="b">
        <v>0</v>
      </c>
      <c r="AI181" s="89" t="s">
        <v>958</v>
      </c>
      <c r="AJ181" s="89"/>
      <c r="AK181" s="101" t="s">
        <v>950</v>
      </c>
      <c r="AL181" s="89" t="b">
        <v>0</v>
      </c>
      <c r="AM181" s="89">
        <v>5</v>
      </c>
      <c r="AN181" s="101" t="s">
        <v>937</v>
      </c>
      <c r="AO181" s="89" t="s">
        <v>975</v>
      </c>
      <c r="AP181" s="89" t="b">
        <v>0</v>
      </c>
      <c r="AQ181" s="101" t="s">
        <v>937</v>
      </c>
      <c r="AR181" s="89" t="s">
        <v>196</v>
      </c>
      <c r="AS181" s="89">
        <v>0</v>
      </c>
      <c r="AT181" s="89">
        <v>0</v>
      </c>
      <c r="AU181" s="89"/>
      <c r="AV181" s="89"/>
      <c r="AW181" s="89"/>
      <c r="AX181" s="89"/>
      <c r="AY181" s="89"/>
      <c r="AZ181" s="89"/>
      <c r="BA181" s="89"/>
      <c r="BB181" s="89"/>
      <c r="BC181">
        <v>1</v>
      </c>
      <c r="BD181" s="88" t="str">
        <f>REPLACE(INDEX(GroupVertices[Group],MATCH(Edges[[#This Row],[Vertex 1]],GroupVertices[Vertex],0)),1,1,"")</f>
        <v>2</v>
      </c>
      <c r="BE181" s="88" t="str">
        <f>REPLACE(INDEX(GroupVertices[Group],MATCH(Edges[[#This Row],[Vertex 2]],GroupVertices[Vertex],0)),1,1,"")</f>
        <v>2</v>
      </c>
    </row>
    <row r="182" spans="1:57" ht="15">
      <c r="A182" s="65" t="s">
        <v>296</v>
      </c>
      <c r="B182" s="65" t="s">
        <v>303</v>
      </c>
      <c r="C182" s="66" t="s">
        <v>2278</v>
      </c>
      <c r="D182" s="67">
        <v>3</v>
      </c>
      <c r="E182" s="68" t="s">
        <v>132</v>
      </c>
      <c r="F182" s="69">
        <v>32</v>
      </c>
      <c r="G182" s="66"/>
      <c r="H182" s="70"/>
      <c r="I182" s="71"/>
      <c r="J182" s="71"/>
      <c r="K182" s="34" t="s">
        <v>65</v>
      </c>
      <c r="L182" s="78">
        <v>182</v>
      </c>
      <c r="M182" s="78"/>
      <c r="N182" s="73"/>
      <c r="O182" s="89" t="s">
        <v>328</v>
      </c>
      <c r="P182" s="92">
        <v>43838.64585648148</v>
      </c>
      <c r="Q182" s="89" t="s">
        <v>361</v>
      </c>
      <c r="R182" s="89"/>
      <c r="S182" s="89"/>
      <c r="T182" s="89" t="s">
        <v>316</v>
      </c>
      <c r="U182" s="94" t="s">
        <v>534</v>
      </c>
      <c r="V182" s="94" t="s">
        <v>534</v>
      </c>
      <c r="W182" s="92">
        <v>43838.64585648148</v>
      </c>
      <c r="X182" s="98">
        <v>43838</v>
      </c>
      <c r="Y182" s="101" t="s">
        <v>693</v>
      </c>
      <c r="Z182" s="94" t="s">
        <v>814</v>
      </c>
      <c r="AA182" s="89"/>
      <c r="AB182" s="89"/>
      <c r="AC182" s="101" t="s">
        <v>935</v>
      </c>
      <c r="AD182" s="89"/>
      <c r="AE182" s="89" t="b">
        <v>0</v>
      </c>
      <c r="AF182" s="89">
        <v>2</v>
      </c>
      <c r="AG182" s="101" t="s">
        <v>950</v>
      </c>
      <c r="AH182" s="89" t="b">
        <v>0</v>
      </c>
      <c r="AI182" s="89" t="s">
        <v>958</v>
      </c>
      <c r="AJ182" s="89"/>
      <c r="AK182" s="101" t="s">
        <v>950</v>
      </c>
      <c r="AL182" s="89" t="b">
        <v>0</v>
      </c>
      <c r="AM182" s="89">
        <v>2</v>
      </c>
      <c r="AN182" s="101" t="s">
        <v>950</v>
      </c>
      <c r="AO182" s="89" t="s">
        <v>975</v>
      </c>
      <c r="AP182" s="89" t="b">
        <v>0</v>
      </c>
      <c r="AQ182" s="101" t="s">
        <v>935</v>
      </c>
      <c r="AR182" s="89" t="s">
        <v>196</v>
      </c>
      <c r="AS182" s="89">
        <v>0</v>
      </c>
      <c r="AT182" s="89">
        <v>0</v>
      </c>
      <c r="AU182" s="89"/>
      <c r="AV182" s="89"/>
      <c r="AW182" s="89"/>
      <c r="AX182" s="89"/>
      <c r="AY182" s="89"/>
      <c r="AZ182" s="89"/>
      <c r="BA182" s="89"/>
      <c r="BB182" s="89"/>
      <c r="BC182">
        <v>1</v>
      </c>
      <c r="BD182" s="88" t="str">
        <f>REPLACE(INDEX(GroupVertices[Group],MATCH(Edges[[#This Row],[Vertex 1]],GroupVertices[Vertex],0)),1,1,"")</f>
        <v>2</v>
      </c>
      <c r="BE182" s="88" t="str">
        <f>REPLACE(INDEX(GroupVertices[Group],MATCH(Edges[[#This Row],[Vertex 2]],GroupVertices[Vertex],0)),1,1,"")</f>
        <v>2</v>
      </c>
    </row>
    <row r="183" spans="1:57" ht="15">
      <c r="A183" s="65" t="s">
        <v>300</v>
      </c>
      <c r="B183" s="65" t="s">
        <v>296</v>
      </c>
      <c r="C183" s="66" t="s">
        <v>2278</v>
      </c>
      <c r="D183" s="67">
        <v>3</v>
      </c>
      <c r="E183" s="68" t="s">
        <v>132</v>
      </c>
      <c r="F183" s="69">
        <v>32</v>
      </c>
      <c r="G183" s="66"/>
      <c r="H183" s="70"/>
      <c r="I183" s="71"/>
      <c r="J183" s="71"/>
      <c r="K183" s="34" t="s">
        <v>65</v>
      </c>
      <c r="L183" s="78">
        <v>183</v>
      </c>
      <c r="M183" s="78"/>
      <c r="N183" s="73"/>
      <c r="O183" s="89" t="s">
        <v>329</v>
      </c>
      <c r="P183" s="92">
        <v>43839.923101851855</v>
      </c>
      <c r="Q183" s="89" t="s">
        <v>385</v>
      </c>
      <c r="R183" s="89"/>
      <c r="S183" s="89"/>
      <c r="T183" s="89" t="s">
        <v>316</v>
      </c>
      <c r="U183" s="89"/>
      <c r="V183" s="94" t="s">
        <v>583</v>
      </c>
      <c r="W183" s="92">
        <v>43839.923101851855</v>
      </c>
      <c r="X183" s="98">
        <v>43839</v>
      </c>
      <c r="Y183" s="101" t="s">
        <v>703</v>
      </c>
      <c r="Z183" s="94" t="s">
        <v>824</v>
      </c>
      <c r="AA183" s="89"/>
      <c r="AB183" s="89"/>
      <c r="AC183" s="101" t="s">
        <v>945</v>
      </c>
      <c r="AD183" s="89"/>
      <c r="AE183" s="89" t="b">
        <v>0</v>
      </c>
      <c r="AF183" s="89">
        <v>0</v>
      </c>
      <c r="AG183" s="101" t="s">
        <v>950</v>
      </c>
      <c r="AH183" s="89" t="b">
        <v>0</v>
      </c>
      <c r="AI183" s="89" t="s">
        <v>958</v>
      </c>
      <c r="AJ183" s="89"/>
      <c r="AK183" s="101" t="s">
        <v>950</v>
      </c>
      <c r="AL183" s="89" t="b">
        <v>0</v>
      </c>
      <c r="AM183" s="89">
        <v>2</v>
      </c>
      <c r="AN183" s="101" t="s">
        <v>939</v>
      </c>
      <c r="AO183" s="89" t="s">
        <v>969</v>
      </c>
      <c r="AP183" s="89" t="b">
        <v>0</v>
      </c>
      <c r="AQ183" s="101" t="s">
        <v>939</v>
      </c>
      <c r="AR183" s="89" t="s">
        <v>196</v>
      </c>
      <c r="AS183" s="89">
        <v>0</v>
      </c>
      <c r="AT183" s="89">
        <v>0</v>
      </c>
      <c r="AU183" s="89"/>
      <c r="AV183" s="89"/>
      <c r="AW183" s="89"/>
      <c r="AX183" s="89"/>
      <c r="AY183" s="89"/>
      <c r="AZ183" s="89"/>
      <c r="BA183" s="89"/>
      <c r="BB183" s="89"/>
      <c r="BC183">
        <v>1</v>
      </c>
      <c r="BD183" s="88" t="str">
        <f>REPLACE(INDEX(GroupVertices[Group],MATCH(Edges[[#This Row],[Vertex 1]],GroupVertices[Vertex],0)),1,1,"")</f>
        <v>2</v>
      </c>
      <c r="BE183" s="88" t="str">
        <f>REPLACE(INDEX(GroupVertices[Group],MATCH(Edges[[#This Row],[Vertex 2]],GroupVertices[Vertex],0)),1,1,"")</f>
        <v>2</v>
      </c>
    </row>
    <row r="184" spans="1:57" ht="15">
      <c r="A184" s="79" t="s">
        <v>300</v>
      </c>
      <c r="B184" s="79" t="s">
        <v>303</v>
      </c>
      <c r="C184" s="80" t="s">
        <v>2278</v>
      </c>
      <c r="D184" s="81">
        <v>3</v>
      </c>
      <c r="E184" s="82" t="s">
        <v>132</v>
      </c>
      <c r="F184" s="83">
        <v>32</v>
      </c>
      <c r="G184" s="80"/>
      <c r="H184" s="84"/>
      <c r="I184" s="85"/>
      <c r="J184" s="85"/>
      <c r="K184" s="34" t="s">
        <v>65</v>
      </c>
      <c r="L184" s="86">
        <v>184</v>
      </c>
      <c r="M184" s="86"/>
      <c r="N184" s="87"/>
      <c r="O184" s="90" t="s">
        <v>329</v>
      </c>
      <c r="P184" s="93">
        <v>43839.923101851855</v>
      </c>
      <c r="Q184" s="90" t="s">
        <v>385</v>
      </c>
      <c r="R184" s="90"/>
      <c r="S184" s="90"/>
      <c r="T184" s="90" t="s">
        <v>316</v>
      </c>
      <c r="U184" s="90"/>
      <c r="V184" s="96" t="s">
        <v>583</v>
      </c>
      <c r="W184" s="93">
        <v>43839.923101851855</v>
      </c>
      <c r="X184" s="99">
        <v>43839</v>
      </c>
      <c r="Y184" s="102" t="s">
        <v>703</v>
      </c>
      <c r="Z184" s="96" t="s">
        <v>824</v>
      </c>
      <c r="AA184" s="90"/>
      <c r="AB184" s="90"/>
      <c r="AC184" s="102" t="s">
        <v>945</v>
      </c>
      <c r="AD184" s="90"/>
      <c r="AE184" s="90" t="b">
        <v>0</v>
      </c>
      <c r="AF184" s="90">
        <v>0</v>
      </c>
      <c r="AG184" s="102" t="s">
        <v>950</v>
      </c>
      <c r="AH184" s="90" t="b">
        <v>0</v>
      </c>
      <c r="AI184" s="90" t="s">
        <v>958</v>
      </c>
      <c r="AJ184" s="90"/>
      <c r="AK184" s="102" t="s">
        <v>950</v>
      </c>
      <c r="AL184" s="90" t="b">
        <v>0</v>
      </c>
      <c r="AM184" s="90">
        <v>2</v>
      </c>
      <c r="AN184" s="102" t="s">
        <v>939</v>
      </c>
      <c r="AO184" s="90" t="s">
        <v>969</v>
      </c>
      <c r="AP184" s="90" t="b">
        <v>0</v>
      </c>
      <c r="AQ184" s="102" t="s">
        <v>939</v>
      </c>
      <c r="AR184" s="90" t="s">
        <v>196</v>
      </c>
      <c r="AS184" s="90">
        <v>0</v>
      </c>
      <c r="AT184" s="90">
        <v>0</v>
      </c>
      <c r="AU184" s="90"/>
      <c r="AV184" s="90"/>
      <c r="AW184" s="90"/>
      <c r="AX184" s="90"/>
      <c r="AY184" s="90"/>
      <c r="AZ184" s="90"/>
      <c r="BA184" s="90"/>
      <c r="BB184" s="90"/>
      <c r="BC184">
        <v>1</v>
      </c>
      <c r="BD184" s="88" t="str">
        <f>REPLACE(INDEX(GroupVertices[Group],MATCH(Edges[[#This Row],[Vertex 1]],GroupVertices[Vertex],0)),1,1,"")</f>
        <v>2</v>
      </c>
      <c r="BE184" s="88" t="str">
        <f>REPLACE(INDEX(GroupVertices[Group],MATCH(Edges[[#This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4"/>
    <dataValidation allowBlank="1" showErrorMessage="1" sqref="N2:N1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4"/>
    <dataValidation allowBlank="1" showInputMessage="1" promptTitle="Edge Color" prompt="To select an optional edge color, right-click and select Select Color on the right-click menu." sqref="C3:C184"/>
    <dataValidation allowBlank="1" showInputMessage="1" promptTitle="Edge Width" prompt="Enter an optional edge width between 1 and 10." errorTitle="Invalid Edge Width" error="The optional edge width must be a whole number between 1 and 10." sqref="D3:D184"/>
    <dataValidation allowBlank="1" showInputMessage="1" promptTitle="Edge Opacity" prompt="Enter an optional edge opacity between 0 (transparent) and 100 (opaque)." errorTitle="Invalid Edge Opacity" error="The optional edge opacity must be a whole number between 0 and 10." sqref="F3:F1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4">
      <formula1>ValidEdgeVisibilities</formula1>
    </dataValidation>
    <dataValidation allowBlank="1" showInputMessage="1" showErrorMessage="1" promptTitle="Vertex 1 Name" prompt="Enter the name of the edge's first vertex." sqref="A3:A184"/>
    <dataValidation allowBlank="1" showInputMessage="1" showErrorMessage="1" promptTitle="Vertex 2 Name" prompt="Enter the name of the edge's second vertex." sqref="B3:B184"/>
    <dataValidation allowBlank="1" showInputMessage="1" showErrorMessage="1" promptTitle="Edge Label" prompt="Enter an optional edge label." errorTitle="Invalid Edge Visibility" error="You have entered an unrecognized edge visibility.  Try selecting from the drop-down list instead." sqref="H3:H1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4"/>
  </dataValidations>
  <hyperlinks>
    <hyperlink ref="R8" r:id="rId1" display="https://scholarspace.manoa.hawaii.edu/handle/10125/63716"/>
    <hyperlink ref="R25" r:id="rId2" display="https://twitter.com/colraftery/status/1214636456288763904"/>
    <hyperlink ref="R26" r:id="rId3" display="https://twitter.com/colraftery/status/1214636456288763904"/>
    <hyperlink ref="R28" r:id="rId4" display="https://nodexlgraphgallery.org/Pages/Graph.aspx?graphID=219892"/>
    <hyperlink ref="R29" r:id="rId5" display="https://nodexlgraphgallery.org/Pages/Graph.aspx?graphID=219892"/>
    <hyperlink ref="R30" r:id="rId6" display="https://nodexlgraphgallery.org/Pages/Graph.aspx?graphID=219892"/>
    <hyperlink ref="R31" r:id="rId7" display="https://nodexlgraphgallery.org/Pages/Graph.aspx?graphID=219892"/>
    <hyperlink ref="R32" r:id="rId8" display="https://nodexlgraphgallery.org/Pages/Graph.aspx?graphID=219892"/>
    <hyperlink ref="R33" r:id="rId9" display="https://nodexlgraphgallery.org/Pages/Graph.aspx?graphID=219892"/>
    <hyperlink ref="R34" r:id="rId10" display="https://nodexlgraphgallery.org/Pages/Graph.aspx?graphID=219892"/>
    <hyperlink ref="R35" r:id="rId11" display="https://nodexlgraphgallery.org/Pages/Graph.aspx?graphID=219892"/>
    <hyperlink ref="R36" r:id="rId12" display="https://nodexlgraphgallery.org/Pages/Graph.aspx?graphID=219892"/>
    <hyperlink ref="R37" r:id="rId13" display="https://nodexlgraphgallery.org/Pages/Graph.aspx?graphID=219892"/>
    <hyperlink ref="R44" r:id="rId14" display="https://nodexlgraphgallery.org/Pages/Graph.aspx?graphID=219892"/>
    <hyperlink ref="R45" r:id="rId15" display="https://nodexlgraphgallery.org/Pages/Graph.aspx?graphID=219892"/>
    <hyperlink ref="R46" r:id="rId16" display="https://nodexlgraphgallery.org/Pages/Graph.aspx?graphID=219892"/>
    <hyperlink ref="R47" r:id="rId17" display="https://nodexlgraphgallery.org/Pages/Graph.aspx?graphID=219892"/>
    <hyperlink ref="R48" r:id="rId18" display="https://nodexlgraphgallery.org/Pages/Graph.aspx?graphID=219892"/>
    <hyperlink ref="R49" r:id="rId19" display="https://nodexlgraphgallery.org/Pages/Graph.aspx?graphID=219892"/>
    <hyperlink ref="R50" r:id="rId20" display="https://nodexlgraphgallery.org/Pages/Graph.aspx?graphID=219892"/>
    <hyperlink ref="R51" r:id="rId21" display="https://nodexlgraphgallery.org/Pages/Graph.aspx?graphID=219892"/>
    <hyperlink ref="R52" r:id="rId22" display="https://nodexlgraphgallery.org/Pages/Graph.aspx?graphID=219892"/>
    <hyperlink ref="R53" r:id="rId23" display="https://nodexlgraphgallery.org/Pages/Graph.aspx?graphID=219892"/>
    <hyperlink ref="R54" r:id="rId24" display="https://twitter.com/hicssnews/status/1082053324235407360"/>
    <hyperlink ref="R55" r:id="rId25" display="https://twitter.com/hicssnews/status/1082053324235407360"/>
    <hyperlink ref="R56" r:id="rId26" display="https://twitter.com/hicssnews/status/1082053324235407360"/>
    <hyperlink ref="R58" r:id="rId27" display="https://nodexlgraphgallery.org/Pages/Graph.aspx?graphID=219892"/>
    <hyperlink ref="R59" r:id="rId28" display="https://nodexlgraphgallery.org/Pages/Graph.aspx?graphID=219892"/>
    <hyperlink ref="R60" r:id="rId29" display="https://nodexlgraphgallery.org/Pages/Graph.aspx?graphID=219892"/>
    <hyperlink ref="R61" r:id="rId30" display="https://nodexlgraphgallery.org/Pages/Graph.aspx?graphID=219892"/>
    <hyperlink ref="R62" r:id="rId31" display="https://nodexlgraphgallery.org/Pages/Graph.aspx?graphID=219892"/>
    <hyperlink ref="R63" r:id="rId32" display="https://nodexlgraphgallery.org/Pages/Graph.aspx?graphID=219892"/>
    <hyperlink ref="R64" r:id="rId33" display="https://nodexlgraphgallery.org/Pages/Graph.aspx?graphID=219892"/>
    <hyperlink ref="R65" r:id="rId34" display="https://nodexlgraphgallery.org/Pages/Graph.aspx?graphID=219892"/>
    <hyperlink ref="R66" r:id="rId35" display="https://nodexlgraphgallery.org/Pages/Graph.aspx?graphID=219892"/>
    <hyperlink ref="R69" r:id="rId36" display="https://twitter.com/carolynwatters6/status/1215035788951351297"/>
    <hyperlink ref="R72" r:id="rId37" display="https://www.slideshare.net/primath/who-is-influencing-the-gdpr-discussion-on-twitter-implications-for-public-relations"/>
    <hyperlink ref="R74" r:id="rId38" display="https://www.slideshare.net/primath/who-is-influencing-the-gdpr-discussion-on-twitter-implications-for-public-relations"/>
    <hyperlink ref="R94" r:id="rId39" display="https://scholarspace.manoa.hawaii.edu/bitstream/10125/64411/0538.pdf"/>
    <hyperlink ref="R97" r:id="rId40" display="http://scholarspace.manoa.hawaii.edu/handle/10125/63936"/>
    <hyperlink ref="R116" r:id="rId41" display="https://www.amazon.com/Fourth-Turning-American-Prophecy-Rendezvous/dp/0767900464"/>
    <hyperlink ref="R121" r:id="rId42" display="https://event.crowdcompass.com/hicss-53/activity/DgBe7gyRMN"/>
    <hyperlink ref="R122" r:id="rId43" display="https://osf.io/ktwqd/"/>
    <hyperlink ref="R161" r:id="rId44" display="https://scholarspace.manoa.hawaii.edu/handle/10125/64061"/>
    <hyperlink ref="R162" r:id="rId45" display="https://www.slideshare.net/primath/who-is-influencing-the-gdpr-discussion-on-twitter-implications-for-public-relations"/>
    <hyperlink ref="R163" r:id="rId46" display="https://socialmediaandsociety.org/2019/smsociety-2020-cfp-chicago-usa-july-22-24-diverse-voices-promises-and-perils-of-social-media-for-diversity/"/>
    <hyperlink ref="R166" r:id="rId47" display="https://twitter.com/uawaltoncollege/status/1214657950628737025"/>
    <hyperlink ref="R180" r:id="rId48" display="https://scholarspace.manoa.hawaii.edu/bitstream/10125/64002/0211.pdf"/>
    <hyperlink ref="U5" r:id="rId49" display="https://pbs.twimg.com/media/ENj3QzCUwAA60ga.jpg"/>
    <hyperlink ref="U7" r:id="rId50" display="https://pbs.twimg.com/media/ENpPD4KVAAAUfp3.jpg"/>
    <hyperlink ref="U10" r:id="rId51" display="https://pbs.twimg.com/media/ENs8cNeU0AAboEi.jpg"/>
    <hyperlink ref="U11" r:id="rId52" display="https://pbs.twimg.com/media/ENtKEgpU0AAvORq.jpg"/>
    <hyperlink ref="U14" r:id="rId53" display="https://pbs.twimg.com/media/ENt1CiiU0AADU9q.jpg"/>
    <hyperlink ref="U15" r:id="rId54" display="https://pbs.twimg.com/ext_tw_video_thumb/1214715836809637888/pu/img/w0OKwIYgMrnDuv1B.jpg"/>
    <hyperlink ref="U16" r:id="rId55" display="https://pbs.twimg.com/ext_tw_video_thumb/1214715836809637888/pu/img/w0OKwIYgMrnDuv1B.jpg"/>
    <hyperlink ref="U20" r:id="rId56" display="https://pbs.twimg.com/media/ENveJ-SU8AUp45n.jpg"/>
    <hyperlink ref="U21" r:id="rId57" display="https://pbs.twimg.com/media/ENwpj1mWkAENy79.jpg"/>
    <hyperlink ref="U22" r:id="rId58" display="https://pbs.twimg.com/media/ENtUcwxUUAADaRs.jpg"/>
    <hyperlink ref="U23" r:id="rId59" display="https://pbs.twimg.com/media/ENyUADyUcAAZpVJ.jpg"/>
    <hyperlink ref="U24" r:id="rId60" display="https://pbs.twimg.com/media/ENyUADyUcAAZpVJ.jpg"/>
    <hyperlink ref="U27" r:id="rId61" display="https://pbs.twimg.com/media/ENyjph9VUAABK5G.jpg"/>
    <hyperlink ref="U38" r:id="rId62" display="https://pbs.twimg.com/media/ENy1MJbUcAAHNbo.jpg"/>
    <hyperlink ref="U39" r:id="rId63" display="https://pbs.twimg.com/media/ENtB5-WUUAAl1CT.jpg"/>
    <hyperlink ref="U40" r:id="rId64" display="https://pbs.twimg.com/media/ENy5L8QUYAATdV3.jpg"/>
    <hyperlink ref="U43" r:id="rId65" display="https://pbs.twimg.com/ext_tw_video_thumb/1214715836809637888/pu/img/w0OKwIYgMrnDuv1B.jpg"/>
    <hyperlink ref="U57" r:id="rId66" display="https://pbs.twimg.com/media/ENtB5-WUUAAl1CT.jpg"/>
    <hyperlink ref="U68" r:id="rId67" display="https://pbs.twimg.com/media/ENyjph9VUAABK5G.jpg"/>
    <hyperlink ref="U75" r:id="rId68" display="https://pbs.twimg.com/media/ENyjph9VUAABK5G.jpg"/>
    <hyperlink ref="U76" r:id="rId69" display="https://pbs.twimg.com/media/ENzpaL3U0AA27wv.jpg"/>
    <hyperlink ref="U85" r:id="rId70" display="https://pbs.twimg.com/media/ENz2yyXUwAAAphf.jpg"/>
    <hyperlink ref="U86" r:id="rId71" display="https://pbs.twimg.com/media/ENz2yyXUwAAAphf.jpg"/>
    <hyperlink ref="U90" r:id="rId72" display="https://pbs.twimg.com/media/ENxuLMTUcAA4CFX.jpg"/>
    <hyperlink ref="U93" r:id="rId73" display="https://pbs.twimg.com/media/ENyjph9VUAABK5G.jpg"/>
    <hyperlink ref="U97" r:id="rId74" display="https://pbs.twimg.com/media/EN28Lm4U4AAKqig.jpg"/>
    <hyperlink ref="U101" r:id="rId75" display="https://pbs.twimg.com/media/ENzBQ0hUwAAhgNh.jpg"/>
    <hyperlink ref="U102" r:id="rId76" display="https://pbs.twimg.com/media/ENzB-5gU8AAqIr5.jpg"/>
    <hyperlink ref="U107" r:id="rId77" display="https://pbs.twimg.com/media/ENzBch4UEAAEhTk.jpg"/>
    <hyperlink ref="U108" r:id="rId78" display="https://pbs.twimg.com/media/ENtGBhLXUAIovPB.jpg"/>
    <hyperlink ref="U109" r:id="rId79" display="https://pbs.twimg.com/media/EN3U4oIUwAYcCcs.jpg"/>
    <hyperlink ref="U110" r:id="rId80" display="https://pbs.twimg.com/media/ENt1CcxVUAArehC.jpg"/>
    <hyperlink ref="U111" r:id="rId81" display="https://pbs.twimg.com/media/EN3aLDwUEAEi9Qo.jpg"/>
    <hyperlink ref="U114" r:id="rId82" display="https://pbs.twimg.com/media/ENy7166VUAAjFCl.jpg"/>
    <hyperlink ref="U127" r:id="rId83" display="https://pbs.twimg.com/media/ENurRQiU4AE1bkL.jpg"/>
    <hyperlink ref="U129" r:id="rId84" display="https://pbs.twimg.com/media/ENzCHhYUYAAE_79.jpg"/>
    <hyperlink ref="U130" r:id="rId85" display="https://pbs.twimg.com/media/ENzCHhYUYAAE_79.jpg"/>
    <hyperlink ref="U131" r:id="rId86" display="https://pbs.twimg.com/media/EN2Ms3LUcAA8_kh.jpg"/>
    <hyperlink ref="U132" r:id="rId87" display="https://pbs.twimg.com/media/EN3h5u6U8AAvMF9.jpg"/>
    <hyperlink ref="U133" r:id="rId88" display="https://pbs.twimg.com/media/ENxxruwU4AAv4UX.jpg"/>
    <hyperlink ref="U134" r:id="rId89" display="https://pbs.twimg.com/media/EN3f3LFUcAA8Fl4.jpg"/>
    <hyperlink ref="U135" r:id="rId90" display="https://pbs.twimg.com/media/EN3f3LFUcAA8Fl4.jpg"/>
    <hyperlink ref="U136" r:id="rId91" display="https://pbs.twimg.com/media/EN3f3LFUcAA8Fl4.jpg"/>
    <hyperlink ref="U145" r:id="rId92" display="https://pbs.twimg.com/media/ENs9jIaUEAAaQpK.jpg"/>
    <hyperlink ref="U146" r:id="rId93" display="https://pbs.twimg.com/media/ENsz-xYWkAYDtt5.jpg"/>
    <hyperlink ref="U147" r:id="rId94" display="https://pbs.twimg.com/media/ENs55xeUwAEzMqm.jpg"/>
    <hyperlink ref="U148" r:id="rId95" display="https://pbs.twimg.com/media/ENtUcwxUUAADaRs.jpg"/>
    <hyperlink ref="U149" r:id="rId96" display="https://pbs.twimg.com/media/ENtzFf0UwAIcmC1.jpg"/>
    <hyperlink ref="U150" r:id="rId97" display="https://pbs.twimg.com/ext_tw_video_thumb/1214715836809637888/pu/img/w0OKwIYgMrnDuv1B.jpg"/>
    <hyperlink ref="U151" r:id="rId98" display="https://pbs.twimg.com/media/EN3EarbU0AAqzso.jpg"/>
    <hyperlink ref="U152" r:id="rId99" display="https://pbs.twimg.com/media/EN3XKwgU8AAIAOI.jpg"/>
    <hyperlink ref="U153" r:id="rId100" display="https://pbs.twimg.com/media/EN3dOPMVAAAWmL8.jpg"/>
    <hyperlink ref="U154" r:id="rId101" display="https://pbs.twimg.com/media/EN3eeBCVAAAc3aO.jpg"/>
    <hyperlink ref="U155" r:id="rId102" display="https://pbs.twimg.com/media/EN3kwJUVAAARy54.jpg"/>
    <hyperlink ref="U156" r:id="rId103" display="https://pbs.twimg.com/media/ENtGA9eU0AAKKIi.jpg"/>
    <hyperlink ref="U157" r:id="rId104" display="https://pbs.twimg.com/media/ENy4vhoVUAAME_O.jpg"/>
    <hyperlink ref="U158" r:id="rId105" display="https://pbs.twimg.com/media/EN3gls4U4AAbCVJ.jpg"/>
    <hyperlink ref="U159" r:id="rId106" display="https://pbs.twimg.com/media/EN3kadDVAAEpIpT.jpg"/>
    <hyperlink ref="U165" r:id="rId107" display="https://pbs.twimg.com/media/ENxOdvHWwAEz_HN.jpg"/>
    <hyperlink ref="U167" r:id="rId108" display="https://pbs.twimg.com/media/ENtvB2HVUAErI4Q.jpg"/>
    <hyperlink ref="U168" r:id="rId109" display="https://pbs.twimg.com/media/ENtvB2HVUAErI4Q.jpg"/>
    <hyperlink ref="U169" r:id="rId110" display="https://pbs.twimg.com/media/ENt1CcxVUAArehC.jpg"/>
    <hyperlink ref="U170" r:id="rId111" display="https://pbs.twimg.com/media/ENvLIAEVAAA7qAc.jpg"/>
    <hyperlink ref="U171" r:id="rId112" display="https://pbs.twimg.com/media/ENvLIAEVAAA7qAc.jpg"/>
    <hyperlink ref="U172" r:id="rId113" display="https://pbs.twimg.com/media/EN3ZOJfUUAARu3d.jpg"/>
    <hyperlink ref="U173" r:id="rId114" display="https://pbs.twimg.com/media/EN3ZOJfUUAARu3d.jpg"/>
    <hyperlink ref="U180" r:id="rId115" display="https://pbs.twimg.com/media/EN3vsL4WsAI60x-.jpg"/>
    <hyperlink ref="U182" r:id="rId116" display="https://pbs.twimg.com/media/ENxOdvHWwAEz_HN.jpg"/>
    <hyperlink ref="V3" r:id="rId117" display="http://pbs.twimg.com/profile_images/765687785219039233/w5bRXIYM_normal.jpg"/>
    <hyperlink ref="V4" r:id="rId118" display="http://pbs.twimg.com/profile_images/574506320809758721/5bveQsmX_normal.jpeg"/>
    <hyperlink ref="V5" r:id="rId119" display="https://pbs.twimg.com/media/ENj3QzCUwAA60ga.jpg"/>
    <hyperlink ref="V6" r:id="rId120" display="http://pbs.twimg.com/profile_images/1178680146158600192/TkO4FunX_normal.jpg"/>
    <hyperlink ref="V7" r:id="rId121" display="https://pbs.twimg.com/media/ENpPD4KVAAAUfp3.jpg"/>
    <hyperlink ref="V8" r:id="rId122" display="http://pbs.twimg.com/profile_images/82594810/Russell_Martha_hea_3959174_normal.jpg"/>
    <hyperlink ref="V9" r:id="rId123" display="http://pbs.twimg.com/profile_images/1190727216885358597/OoGENW9l_normal.jpg"/>
    <hyperlink ref="V10" r:id="rId124" display="https://pbs.twimg.com/media/ENs8cNeU0AAboEi.jpg"/>
    <hyperlink ref="V11" r:id="rId125" display="https://pbs.twimg.com/media/ENtKEgpU0AAvORq.jpg"/>
    <hyperlink ref="V12" r:id="rId126" display="http://pbs.twimg.com/profile_images/1167215079676403713/eMfIwS_M_normal.jpg"/>
    <hyperlink ref="V13" r:id="rId127" display="http://pbs.twimg.com/profile_images/1167215079676403713/eMfIwS_M_normal.jpg"/>
    <hyperlink ref="V14" r:id="rId128" display="https://pbs.twimg.com/media/ENt1CiiU0AADU9q.jpg"/>
    <hyperlink ref="V15" r:id="rId129" display="https://pbs.twimg.com/ext_tw_video_thumb/1214715836809637888/pu/img/w0OKwIYgMrnDuv1B.jpg"/>
    <hyperlink ref="V16" r:id="rId130" display="https://pbs.twimg.com/ext_tw_video_thumb/1214715836809637888/pu/img/w0OKwIYgMrnDuv1B.jpg"/>
    <hyperlink ref="V17" r:id="rId131" display="http://pbs.twimg.com/profile_images/809221417334165504/rwI0d5WC_normal.jpg"/>
    <hyperlink ref="V18" r:id="rId132" display="http://pbs.twimg.com/profile_images/809221417334165504/rwI0d5WC_normal.jpg"/>
    <hyperlink ref="V19" r:id="rId133" display="http://pbs.twimg.com/profile_images/809221417334165504/rwI0d5WC_normal.jpg"/>
    <hyperlink ref="V20" r:id="rId134" display="https://pbs.twimg.com/media/ENveJ-SU8AUp45n.jpg"/>
    <hyperlink ref="V21" r:id="rId135" display="https://pbs.twimg.com/media/ENwpj1mWkAENy79.jpg"/>
    <hyperlink ref="V22" r:id="rId136" display="https://pbs.twimg.com/media/ENtUcwxUUAADaRs.jpg"/>
    <hyperlink ref="V23" r:id="rId137" display="https://pbs.twimg.com/media/ENyUADyUcAAZpVJ.jpg"/>
    <hyperlink ref="V24" r:id="rId138" display="https://pbs.twimg.com/media/ENyUADyUcAAZpVJ.jpg"/>
    <hyperlink ref="V25" r:id="rId139" display="http://pbs.twimg.com/profile_images/68985234/twitterphoto_razz2_normal.jpg"/>
    <hyperlink ref="V26" r:id="rId140" display="http://pbs.twimg.com/profile_images/68985234/twitterphoto_razz2_normal.jpg"/>
    <hyperlink ref="V27" r:id="rId141" display="https://pbs.twimg.com/media/ENyjph9VUAABK5G.jpg"/>
    <hyperlink ref="V28" r:id="rId142" display="http://pbs.twimg.com/profile_images/849133030237061120/6hUrNP0a_normal.jpg"/>
    <hyperlink ref="V29" r:id="rId143" display="http://pbs.twimg.com/profile_images/849133030237061120/6hUrNP0a_normal.jpg"/>
    <hyperlink ref="V30" r:id="rId144" display="http://pbs.twimg.com/profile_images/849133030237061120/6hUrNP0a_normal.jpg"/>
    <hyperlink ref="V31" r:id="rId145" display="http://pbs.twimg.com/profile_images/849133030237061120/6hUrNP0a_normal.jpg"/>
    <hyperlink ref="V32" r:id="rId146" display="http://pbs.twimg.com/profile_images/849133030237061120/6hUrNP0a_normal.jpg"/>
    <hyperlink ref="V33" r:id="rId147" display="http://pbs.twimg.com/profile_images/849133030237061120/6hUrNP0a_normal.jpg"/>
    <hyperlink ref="V34" r:id="rId148" display="http://pbs.twimg.com/profile_images/849133030237061120/6hUrNP0a_normal.jpg"/>
    <hyperlink ref="V35" r:id="rId149" display="http://pbs.twimg.com/profile_images/849133030237061120/6hUrNP0a_normal.jpg"/>
    <hyperlink ref="V36" r:id="rId150" display="http://pbs.twimg.com/profile_images/849133030237061120/6hUrNP0a_normal.jpg"/>
    <hyperlink ref="V37" r:id="rId151" display="http://pbs.twimg.com/profile_images/849133030237061120/6hUrNP0a_normal.jpg"/>
    <hyperlink ref="V38" r:id="rId152" display="https://pbs.twimg.com/media/ENy1MJbUcAAHNbo.jpg"/>
    <hyperlink ref="V39" r:id="rId153" display="https://pbs.twimg.com/media/ENtB5-WUUAAl1CT.jpg"/>
    <hyperlink ref="V40" r:id="rId154" display="https://pbs.twimg.com/media/ENy5L8QUYAATdV3.jpg"/>
    <hyperlink ref="V41" r:id="rId155" display="http://pbs.twimg.com/profile_images/836612400057036804/S43TZPP-_normal.jpg"/>
    <hyperlink ref="V42" r:id="rId156" display="http://pbs.twimg.com/profile_images/836612400057036804/S43TZPP-_normal.jpg"/>
    <hyperlink ref="V43" r:id="rId157" display="https://pbs.twimg.com/ext_tw_video_thumb/1214715836809637888/pu/img/w0OKwIYgMrnDuv1B.jpg"/>
    <hyperlink ref="V44" r:id="rId158" display="http://pbs.twimg.com/profile_images/1040573396398956544/BetojiRw_normal.jpg"/>
    <hyperlink ref="V45" r:id="rId159" display="http://pbs.twimg.com/profile_images/1040573396398956544/BetojiRw_normal.jpg"/>
    <hyperlink ref="V46" r:id="rId160" display="http://pbs.twimg.com/profile_images/1040573396398956544/BetojiRw_normal.jpg"/>
    <hyperlink ref="V47" r:id="rId161" display="http://pbs.twimg.com/profile_images/1040573396398956544/BetojiRw_normal.jpg"/>
    <hyperlink ref="V48" r:id="rId162" display="http://pbs.twimg.com/profile_images/1040573396398956544/BetojiRw_normal.jpg"/>
    <hyperlink ref="V49" r:id="rId163" display="http://pbs.twimg.com/profile_images/1040573396398956544/BetojiRw_normal.jpg"/>
    <hyperlink ref="V50" r:id="rId164" display="http://pbs.twimg.com/profile_images/1040573396398956544/BetojiRw_normal.jpg"/>
    <hyperlink ref="V51" r:id="rId165" display="http://pbs.twimg.com/profile_images/1040573396398956544/BetojiRw_normal.jpg"/>
    <hyperlink ref="V52" r:id="rId166" display="http://pbs.twimg.com/profile_images/1040573396398956544/BetojiRw_normal.jpg"/>
    <hyperlink ref="V53" r:id="rId167" display="http://pbs.twimg.com/profile_images/1040573396398956544/BetojiRw_normal.jpg"/>
    <hyperlink ref="V54" r:id="rId168" display="http://pbs.twimg.com/profile_images/1054798405275394049/d10lrKno_normal.jpg"/>
    <hyperlink ref="V55" r:id="rId169" display="http://pbs.twimg.com/profile_images/1054798405275394049/d10lrKno_normal.jpg"/>
    <hyperlink ref="V56" r:id="rId170" display="http://pbs.twimg.com/profile_images/1054798405275394049/d10lrKno_normal.jpg"/>
    <hyperlink ref="V57" r:id="rId171" display="https://pbs.twimg.com/media/ENtB5-WUUAAl1CT.jpg"/>
    <hyperlink ref="V58" r:id="rId172" display="http://pbs.twimg.com/profile_images/1054798405275394049/d10lrKno_normal.jpg"/>
    <hyperlink ref="V59" r:id="rId173" display="http://pbs.twimg.com/profile_images/1054798405275394049/d10lrKno_normal.jpg"/>
    <hyperlink ref="V60" r:id="rId174" display="http://pbs.twimg.com/profile_images/1054798405275394049/d10lrKno_normal.jpg"/>
    <hyperlink ref="V61" r:id="rId175" display="http://pbs.twimg.com/profile_images/1054798405275394049/d10lrKno_normal.jpg"/>
    <hyperlink ref="V62" r:id="rId176" display="http://pbs.twimg.com/profile_images/1054798405275394049/d10lrKno_normal.jpg"/>
    <hyperlink ref="V63" r:id="rId177" display="http://pbs.twimg.com/profile_images/1054798405275394049/d10lrKno_normal.jpg"/>
    <hyperlink ref="V64" r:id="rId178" display="http://pbs.twimg.com/profile_images/1054798405275394049/d10lrKno_normal.jpg"/>
    <hyperlink ref="V65" r:id="rId179" display="http://pbs.twimg.com/profile_images/1054798405275394049/d10lrKno_normal.jpg"/>
    <hyperlink ref="V66" r:id="rId180" display="http://pbs.twimg.com/profile_images/1054798405275394049/d10lrKno_normal.jpg"/>
    <hyperlink ref="V67" r:id="rId181" display="http://pbs.twimg.com/profile_images/875344770826027010/bzuoLMRx_normal.jpg"/>
    <hyperlink ref="V68" r:id="rId182" display="https://pbs.twimg.com/media/ENyjph9VUAABK5G.jpg"/>
    <hyperlink ref="V69" r:id="rId183" display="http://pbs.twimg.com/profile_images/1101998099420012545/w0PWYT9i_normal.jpg"/>
    <hyperlink ref="V70" r:id="rId184" display="http://pbs.twimg.com/profile_images/1160133357071675392/Tqc36Cvm_normal.jpg"/>
    <hyperlink ref="V71" r:id="rId185" display="http://pbs.twimg.com/profile_images/1002867054247137281/j4hS-Y79_normal.jpg"/>
    <hyperlink ref="V72" r:id="rId186" display="http://pbs.twimg.com/profile_images/1002867054247137281/j4hS-Y79_normal.jpg"/>
    <hyperlink ref="V73" r:id="rId187" display="http://pbs.twimg.com/profile_images/639293371144474629/ORfuBbRd_normal.jpg"/>
    <hyperlink ref="V74" r:id="rId188" display="http://pbs.twimg.com/profile_images/639293371144474629/ORfuBbRd_normal.jpg"/>
    <hyperlink ref="V75" r:id="rId189" display="https://pbs.twimg.com/media/ENyjph9VUAABK5G.jpg"/>
    <hyperlink ref="V76" r:id="rId190" display="https://pbs.twimg.com/media/ENzpaL3U0AA27wv.jpg"/>
    <hyperlink ref="V77" r:id="rId191" display="http://pbs.twimg.com/profile_images/1163619554288791552/38MhASrp_normal.jpg"/>
    <hyperlink ref="V78" r:id="rId192" display="http://pbs.twimg.com/profile_images/1181759382276587520/UT4i2ube_normal.jpg"/>
    <hyperlink ref="V79" r:id="rId193" display="http://pbs.twimg.com/profile_images/1181759382276587520/UT4i2ube_normal.jpg"/>
    <hyperlink ref="V80" r:id="rId194" display="http://pbs.twimg.com/profile_images/1181759382276587520/UT4i2ube_normal.jpg"/>
    <hyperlink ref="V81" r:id="rId195" display="http://pbs.twimg.com/profile_images/1181759382276587520/UT4i2ube_normal.jpg"/>
    <hyperlink ref="V82" r:id="rId196" display="http://pbs.twimg.com/profile_images/1181759382276587520/UT4i2ube_normal.jpg"/>
    <hyperlink ref="V83" r:id="rId197" display="http://pbs.twimg.com/profile_images/1181759382276587520/UT4i2ube_normal.jpg"/>
    <hyperlink ref="V84" r:id="rId198" display="http://pbs.twimg.com/profile_images/1181759382276587520/UT4i2ube_normal.jpg"/>
    <hyperlink ref="V85" r:id="rId199" display="https://pbs.twimg.com/media/ENz2yyXUwAAAphf.jpg"/>
    <hyperlink ref="V86" r:id="rId200" display="https://pbs.twimg.com/media/ENz2yyXUwAAAphf.jpg"/>
    <hyperlink ref="V87" r:id="rId201" display="http://pbs.twimg.com/profile_images/1198598098605498373/IVB-1MpQ_normal.jpg"/>
    <hyperlink ref="V88" r:id="rId202" display="http://pbs.twimg.com/profile_images/1198598098605498373/IVB-1MpQ_normal.jpg"/>
    <hyperlink ref="V89" r:id="rId203" display="http://pbs.twimg.com/profile_images/961535614184251392/3eSaOQqF_normal.jpg"/>
    <hyperlink ref="V90" r:id="rId204" display="https://pbs.twimg.com/media/ENxuLMTUcAA4CFX.jpg"/>
    <hyperlink ref="V91" r:id="rId205" display="http://pbs.twimg.com/profile_images/781121563450085376/nlfxX46c_normal.jpg"/>
    <hyperlink ref="V92" r:id="rId206" display="http://pbs.twimg.com/profile_images/496757670/Wolf_Homepage_normal.jpg"/>
    <hyperlink ref="V93" r:id="rId207" display="https://pbs.twimg.com/media/ENyjph9VUAABK5G.jpg"/>
    <hyperlink ref="V94" r:id="rId208" display="http://pbs.twimg.com/profile_images/1207857258794586113/04SZLrMb_normal.jpg"/>
    <hyperlink ref="V95" r:id="rId209" display="http://pbs.twimg.com/profile_images/1158504309576929282/8oDJ8E7q_normal.jpg"/>
    <hyperlink ref="V96" r:id="rId210" display="http://pbs.twimg.com/profile_images/766611075030773760/i-Tyh_Va_normal.jpg"/>
    <hyperlink ref="V97" r:id="rId211" display="https://pbs.twimg.com/media/EN28Lm4U4AAKqig.jpg"/>
    <hyperlink ref="V98" r:id="rId212" display="http://pbs.twimg.com/profile_images/1130949504767746049/JuHuf6LO_normal.png"/>
    <hyperlink ref="V99" r:id="rId213" display="http://pbs.twimg.com/profile_images/956424432553046016/eHxjBbEw_normal.jpg"/>
    <hyperlink ref="V100" r:id="rId214" display="http://pbs.twimg.com/profile_images/1320213757/Jim_Spohrer_normal.JPG"/>
    <hyperlink ref="V101" r:id="rId215" display="https://pbs.twimg.com/media/ENzBQ0hUwAAhgNh.jpg"/>
    <hyperlink ref="V102" r:id="rId216" display="https://pbs.twimg.com/media/ENzB-5gU8AAqIr5.jpg"/>
    <hyperlink ref="V103" r:id="rId217" display="http://pbs.twimg.com/profile_images/1130949504767746049/JuHuf6LO_normal.png"/>
    <hyperlink ref="V104" r:id="rId218" display="http://pbs.twimg.com/profile_images/1130949504767746049/JuHuf6LO_normal.png"/>
    <hyperlink ref="V105" r:id="rId219" display="http://pbs.twimg.com/profile_images/798541814609408001/Pt4R4F-0_normal.jpg"/>
    <hyperlink ref="V106" r:id="rId220" display="http://pbs.twimg.com/profile_images/798541814609408001/Pt4R4F-0_normal.jpg"/>
    <hyperlink ref="V107" r:id="rId221" display="https://pbs.twimg.com/media/ENzBch4UEAAEhTk.jpg"/>
    <hyperlink ref="V108" r:id="rId222" display="https://pbs.twimg.com/media/ENtGBhLXUAIovPB.jpg"/>
    <hyperlink ref="V109" r:id="rId223" display="https://pbs.twimg.com/media/EN3U4oIUwAYcCcs.jpg"/>
    <hyperlink ref="V110" r:id="rId224" display="https://pbs.twimg.com/media/ENt1CcxVUAArehC.jpg"/>
    <hyperlink ref="V111" r:id="rId225" display="https://pbs.twimg.com/media/EN3aLDwUEAEi9Qo.jpg"/>
    <hyperlink ref="V112" r:id="rId226" display="http://pbs.twimg.com/profile_images/1074878911962443776/GzUtUN0a_normal.jpg"/>
    <hyperlink ref="V113" r:id="rId227" display="http://pbs.twimg.com/profile_images/932214325909053440/xREfIOx-_normal.jpg"/>
    <hyperlink ref="V114" r:id="rId228" display="https://pbs.twimg.com/media/ENy7166VUAAjFCl.jpg"/>
    <hyperlink ref="V115" r:id="rId229" display="http://pbs.twimg.com/profile_images/1320213757/Jim_Spohrer_normal.JPG"/>
    <hyperlink ref="V116" r:id="rId230" display="http://pbs.twimg.com/profile_images/932214325909053440/xREfIOx-_normal.jpg"/>
    <hyperlink ref="V117" r:id="rId231" display="http://pbs.twimg.com/profile_images/932214325909053440/xREfIOx-_normal.jpg"/>
    <hyperlink ref="V118" r:id="rId232" display="http://pbs.twimg.com/profile_images/932214325909053440/xREfIOx-_normal.jpg"/>
    <hyperlink ref="V119" r:id="rId233" display="http://pbs.twimg.com/profile_images/932214325909053440/xREfIOx-_normal.jpg"/>
    <hyperlink ref="V120" r:id="rId234" display="http://pbs.twimg.com/profile_images/932214325909053440/xREfIOx-_normal.jpg"/>
    <hyperlink ref="V121" r:id="rId235" display="http://pbs.twimg.com/profile_images/932214325909053440/xREfIOx-_normal.jpg"/>
    <hyperlink ref="V122" r:id="rId236" display="http://pbs.twimg.com/profile_images/932214325909053440/xREfIOx-_normal.jpg"/>
    <hyperlink ref="V123" r:id="rId237" display="http://pbs.twimg.com/profile_images/1095710860901703681/SD2INxvR_normal.png"/>
    <hyperlink ref="V124" r:id="rId238" display="http://pbs.twimg.com/profile_images/1095710860901703681/SD2INxvR_normal.png"/>
    <hyperlink ref="V125" r:id="rId239" display="http://pbs.twimg.com/profile_images/1095710860901703681/SD2INxvR_normal.png"/>
    <hyperlink ref="V126" r:id="rId240" display="http://pbs.twimg.com/profile_images/1095710860901703681/SD2INxvR_normal.png"/>
    <hyperlink ref="V127" r:id="rId241" display="https://pbs.twimg.com/media/ENurRQiU4AE1bkL.jpg"/>
    <hyperlink ref="V128" r:id="rId242" display="http://pbs.twimg.com/profile_images/1086842453091602434/dtuG0VAg_normal.jpg"/>
    <hyperlink ref="V129" r:id="rId243" display="https://pbs.twimg.com/media/ENzCHhYUYAAE_79.jpg"/>
    <hyperlink ref="V130" r:id="rId244" display="https://pbs.twimg.com/media/ENzCHhYUYAAE_79.jpg"/>
    <hyperlink ref="V131" r:id="rId245" display="https://pbs.twimg.com/media/EN2Ms3LUcAA8_kh.jpg"/>
    <hyperlink ref="V132" r:id="rId246" display="https://pbs.twimg.com/media/EN3h5u6U8AAvMF9.jpg"/>
    <hyperlink ref="V133" r:id="rId247" display="https://pbs.twimg.com/media/ENxxruwU4AAv4UX.jpg"/>
    <hyperlink ref="V134" r:id="rId248" display="https://pbs.twimg.com/media/EN3f3LFUcAA8Fl4.jpg"/>
    <hyperlink ref="V135" r:id="rId249" display="https://pbs.twimg.com/media/EN3f3LFUcAA8Fl4.jpg"/>
    <hyperlink ref="V136" r:id="rId250" display="https://pbs.twimg.com/media/EN3f3LFUcAA8Fl4.jpg"/>
    <hyperlink ref="V137" r:id="rId251" display="http://pbs.twimg.com/profile_images/887792347974692865/aM7LI7rD_normal.jpg"/>
    <hyperlink ref="V138" r:id="rId252" display="http://pbs.twimg.com/profile_images/554693151026204673/r--tVCLg_normal.jpeg"/>
    <hyperlink ref="V139" r:id="rId253" display="http://pbs.twimg.com/profile_images/887792347974692865/aM7LI7rD_normal.jpg"/>
    <hyperlink ref="V140" r:id="rId254" display="http://pbs.twimg.com/profile_images/554693151026204673/r--tVCLg_normal.jpeg"/>
    <hyperlink ref="V141" r:id="rId255" display="http://pbs.twimg.com/profile_images/554693151026204673/r--tVCLg_normal.jpeg"/>
    <hyperlink ref="V142" r:id="rId256" display="http://pbs.twimg.com/profile_images/554693151026204673/r--tVCLg_normal.jpeg"/>
    <hyperlink ref="V143" r:id="rId257" display="http://pbs.twimg.com/profile_images/1100405420768714754/2c1ECF5D_normal.png"/>
    <hyperlink ref="V144" r:id="rId258" display="http://pbs.twimg.com/profile_images/1100405420768714754/2c1ECF5D_normal.png"/>
    <hyperlink ref="V145" r:id="rId259" display="https://pbs.twimg.com/media/ENs9jIaUEAAaQpK.jpg"/>
    <hyperlink ref="V146" r:id="rId260" display="https://pbs.twimg.com/media/ENsz-xYWkAYDtt5.jpg"/>
    <hyperlink ref="V147" r:id="rId261" display="https://pbs.twimg.com/media/ENs55xeUwAEzMqm.jpg"/>
    <hyperlink ref="V148" r:id="rId262" display="https://pbs.twimg.com/media/ENtUcwxUUAADaRs.jpg"/>
    <hyperlink ref="V149" r:id="rId263" display="https://pbs.twimg.com/media/ENtzFf0UwAIcmC1.jpg"/>
    <hyperlink ref="V150" r:id="rId264" display="https://pbs.twimg.com/ext_tw_video_thumb/1214715836809637888/pu/img/w0OKwIYgMrnDuv1B.jpg"/>
    <hyperlink ref="V151" r:id="rId265" display="https://pbs.twimg.com/media/EN3EarbU0AAqzso.jpg"/>
    <hyperlink ref="V152" r:id="rId266" display="https://pbs.twimg.com/media/EN3XKwgU8AAIAOI.jpg"/>
    <hyperlink ref="V153" r:id="rId267" display="https://pbs.twimg.com/media/EN3dOPMVAAAWmL8.jpg"/>
    <hyperlink ref="V154" r:id="rId268" display="https://pbs.twimg.com/media/EN3eeBCVAAAc3aO.jpg"/>
    <hyperlink ref="V155" r:id="rId269" display="https://pbs.twimg.com/media/EN3kwJUVAAARy54.jpg"/>
    <hyperlink ref="V156" r:id="rId270" display="https://pbs.twimg.com/media/ENtGA9eU0AAKKIi.jpg"/>
    <hyperlink ref="V157" r:id="rId271" display="https://pbs.twimg.com/media/ENy4vhoVUAAME_O.jpg"/>
    <hyperlink ref="V158" r:id="rId272" display="https://pbs.twimg.com/media/EN3gls4U4AAbCVJ.jpg"/>
    <hyperlink ref="V159" r:id="rId273" display="https://pbs.twimg.com/media/EN3kadDVAAEpIpT.jpg"/>
    <hyperlink ref="V160" r:id="rId274" display="http://pbs.twimg.com/profile_images/727239253529350144/Syga1r2Z_normal.jpg"/>
    <hyperlink ref="V161" r:id="rId275" display="http://pbs.twimg.com/profile_images/964901440891351040/RZq5zDIy_normal.jpg"/>
    <hyperlink ref="V162" r:id="rId276" display="http://pbs.twimg.com/profile_images/964901440891351040/RZq5zDIy_normal.jpg"/>
    <hyperlink ref="V163" r:id="rId277" display="http://pbs.twimg.com/profile_images/964901440891351040/RZq5zDIy_normal.jpg"/>
    <hyperlink ref="V164" r:id="rId278" display="http://pbs.twimg.com/profile_images/1831720645/Jaigris_0224sm_normal.jpg"/>
    <hyperlink ref="V165" r:id="rId279" display="https://pbs.twimg.com/media/ENxOdvHWwAEz_HN.jpg"/>
    <hyperlink ref="V166" r:id="rId280" display="http://pbs.twimg.com/profile_images/818859289825705984/QIMjyGNe_normal.jpg"/>
    <hyperlink ref="V167" r:id="rId281" display="https://pbs.twimg.com/media/ENtvB2HVUAErI4Q.jpg"/>
    <hyperlink ref="V168" r:id="rId282" display="https://pbs.twimg.com/media/ENtvB2HVUAErI4Q.jpg"/>
    <hyperlink ref="V169" r:id="rId283" display="https://pbs.twimg.com/media/ENt1CcxVUAArehC.jpg"/>
    <hyperlink ref="V170" r:id="rId284" display="https://pbs.twimg.com/media/ENvLIAEVAAA7qAc.jpg"/>
    <hyperlink ref="V171" r:id="rId285" display="https://pbs.twimg.com/media/ENvLIAEVAAA7qAc.jpg"/>
    <hyperlink ref="V172" r:id="rId286" display="https://pbs.twimg.com/media/EN3ZOJfUUAARu3d.jpg"/>
    <hyperlink ref="V173" r:id="rId287" display="https://pbs.twimg.com/media/EN3ZOJfUUAARu3d.jpg"/>
    <hyperlink ref="V174" r:id="rId288" display="http://pbs.twimg.com/profile_images/1166055260038684672/WhHr9U5Y_normal.jpg"/>
    <hyperlink ref="V175" r:id="rId289" display="http://pbs.twimg.com/profile_images/1166055260038684672/WhHr9U5Y_normal.jpg"/>
    <hyperlink ref="V176" r:id="rId290" display="http://pbs.twimg.com/profile_images/1166055260038684672/WhHr9U5Y_normal.jpg"/>
    <hyperlink ref="V177" r:id="rId291" display="http://pbs.twimg.com/profile_images/1166055260038684672/WhHr9U5Y_normal.jpg"/>
    <hyperlink ref="V178" r:id="rId292" display="http://pbs.twimg.com/profile_images/1166055260038684672/WhHr9U5Y_normal.jpg"/>
    <hyperlink ref="V179" r:id="rId293" display="http://pbs.twimg.com/profile_images/1192540664631836673/NEHkwj5l_normal.jpg"/>
    <hyperlink ref="V180" r:id="rId294" display="https://pbs.twimg.com/media/EN3vsL4WsAI60x-.jpg"/>
    <hyperlink ref="V181" r:id="rId295" display="http://pbs.twimg.com/profile_images/1167215432782229505/qZJgAAmM_normal.jpg"/>
    <hyperlink ref="V182" r:id="rId296" display="https://pbs.twimg.com/media/ENxOdvHWwAEz_HN.jpg"/>
    <hyperlink ref="V183" r:id="rId297" display="http://pbs.twimg.com/profile_images/868150530329194496/U7N5WRIf_normal.jpg"/>
    <hyperlink ref="V184" r:id="rId298" display="http://pbs.twimg.com/profile_images/868150530329194496/U7N5WRIf_normal.jpg"/>
    <hyperlink ref="Z3" r:id="rId299" display="https://twitter.com/shionguha/status/1213936288296034304"/>
    <hyperlink ref="Z4" r:id="rId300" display="https://twitter.com/lucyebryant/status/1213379806567419906"/>
    <hyperlink ref="Z5" r:id="rId301" display="https://twitter.com/lucyebryant/status/1213991977131245568"/>
    <hyperlink ref="Z6" r:id="rId302" display="https://twitter.com/floriandrx/status/1214057394617106432"/>
    <hyperlink ref="Z7" r:id="rId303" display="https://twitter.com/aarlab1/status/1214370132652261377"/>
    <hyperlink ref="Z8" r:id="rId304" display="https://twitter.com/martharussell/status/1214627575231700992"/>
    <hyperlink ref="Z9" r:id="rId305" display="https://twitter.com/llnuxbot/status/1214628330202226689"/>
    <hyperlink ref="Z10" r:id="rId306" display="https://twitter.com/kshikakothomas/status/1214630984726933505"/>
    <hyperlink ref="Z11" r:id="rId307" display="https://twitter.com/albertosaurusrx/status/1214645971591712768"/>
    <hyperlink ref="Z12" r:id="rId308" display="https://twitter.com/rosenbergann/status/1214686927397384192"/>
    <hyperlink ref="Z13" r:id="rId309" display="https://twitter.com/rosenbergann/status/1214686927397384192"/>
    <hyperlink ref="Z14" r:id="rId310" display="https://twitter.com/karhai/status/1214693221038620674"/>
    <hyperlink ref="Z15" r:id="rId311" display="https://twitter.com/userexperienceu/status/1214726530238009344"/>
    <hyperlink ref="Z16" r:id="rId312" display="https://twitter.com/aaronjdavidson/status/1214728641243942913"/>
    <hyperlink ref="Z17" r:id="rId313" display="https://twitter.com/janetdeatrick/status/1214768340897554432"/>
    <hyperlink ref="Z18" r:id="rId314" display="https://twitter.com/janetdeatrick/status/1214768340897554432"/>
    <hyperlink ref="Z19" r:id="rId315" display="https://twitter.com/janetdeatrick/status/1214768340897554432"/>
    <hyperlink ref="Z20" r:id="rId316" display="https://twitter.com/farhan_oshim/status/1214808797945876482"/>
    <hyperlink ref="Z21" r:id="rId317" display="https://twitter.com/alisunyaev/status/1214891898906828800"/>
    <hyperlink ref="Z22" r:id="rId318" display="https://twitter.com/jangdevos/status/1214971030994857987"/>
    <hyperlink ref="Z23" r:id="rId319" display="https://twitter.com/uazinfo/status/1215008732100251648"/>
    <hyperlink ref="Z24" r:id="rId320" display="https://twitter.com/uazinfo/status/1215008732100251648"/>
    <hyperlink ref="Z25" r:id="rId321" display="https://twitter.com/razzmataz/status/1215009424621727745"/>
    <hyperlink ref="Z26" r:id="rId322" display="https://twitter.com/razzmataz/status/1215009424621727745"/>
    <hyperlink ref="Z27" r:id="rId323" display="https://twitter.com/was3210/status/1215029425470889985"/>
    <hyperlink ref="Z28" r:id="rId324" display="https://twitter.com/smr_foundation/status/1215043691565371392"/>
    <hyperlink ref="Z29" r:id="rId325" display="https://twitter.com/smr_foundation/status/1215043691565371392"/>
    <hyperlink ref="Z30" r:id="rId326" display="https://twitter.com/smr_foundation/status/1215043691565371392"/>
    <hyperlink ref="Z31" r:id="rId327" display="https://twitter.com/smr_foundation/status/1215043691565371392"/>
    <hyperlink ref="Z32" r:id="rId328" display="https://twitter.com/smr_foundation/status/1215043691565371392"/>
    <hyperlink ref="Z33" r:id="rId329" display="https://twitter.com/smr_foundation/status/1215043691565371392"/>
    <hyperlink ref="Z34" r:id="rId330" display="https://twitter.com/smr_foundation/status/1215043691565371392"/>
    <hyperlink ref="Z35" r:id="rId331" display="https://twitter.com/smr_foundation/status/1215043691565371392"/>
    <hyperlink ref="Z36" r:id="rId332" display="https://twitter.com/smr_foundation/status/1215043691565371392"/>
    <hyperlink ref="Z37" r:id="rId333" display="https://twitter.com/smr_foundation/status/1215043691565371392"/>
    <hyperlink ref="Z38" r:id="rId334" display="https://twitter.com/jtoddmcdonald/status/1215045228727390208"/>
    <hyperlink ref="Z39" r:id="rId335" display="https://twitter.com/johnwalicki/status/1214636996062089216"/>
    <hyperlink ref="Z40" r:id="rId336" display="https://twitter.com/snarky_android/status/1215049620595675137"/>
    <hyperlink ref="Z41" r:id="rId337" display="https://twitter.com/yukupriyanov/status/1215051817509380096"/>
    <hyperlink ref="Z42" r:id="rId338" display="https://twitter.com/yukupriyanov/status/1215051817509380096"/>
    <hyperlink ref="Z43" r:id="rId339" display="https://twitter.com/edgeiotai/status/1214717573973118981"/>
    <hyperlink ref="Z44" r:id="rId340" display="https://twitter.com/edgeiotai/status/1215056734609428480"/>
    <hyperlink ref="Z45" r:id="rId341" display="https://twitter.com/edgeiotai/status/1215056734609428480"/>
    <hyperlink ref="Z46" r:id="rId342" display="https://twitter.com/edgeiotai/status/1215056734609428480"/>
    <hyperlink ref="Z47" r:id="rId343" display="https://twitter.com/edgeiotai/status/1215056734609428480"/>
    <hyperlink ref="Z48" r:id="rId344" display="https://twitter.com/edgeiotai/status/1215056734609428480"/>
    <hyperlink ref="Z49" r:id="rId345" display="https://twitter.com/edgeiotai/status/1215056734609428480"/>
    <hyperlink ref="Z50" r:id="rId346" display="https://twitter.com/edgeiotai/status/1215056734609428480"/>
    <hyperlink ref="Z51" r:id="rId347" display="https://twitter.com/edgeiotai/status/1215056734609428480"/>
    <hyperlink ref="Z52" r:id="rId348" display="https://twitter.com/edgeiotai/status/1215056734609428480"/>
    <hyperlink ref="Z53" r:id="rId349" display="https://twitter.com/edgeiotai/status/1215056734609428480"/>
    <hyperlink ref="Z54" r:id="rId350" display="https://twitter.com/c_heavin/status/1214587154090905601"/>
    <hyperlink ref="Z55" r:id="rId351" display="https://twitter.com/c_heavin/status/1214587154090905601"/>
    <hyperlink ref="Z56" r:id="rId352" display="https://twitter.com/c_heavin/status/1214587154090905601"/>
    <hyperlink ref="Z57" r:id="rId353" display="https://twitter.com/johnwalicki/status/1214636996062089216"/>
    <hyperlink ref="Z58" r:id="rId354" display="https://twitter.com/c_heavin/status/1215059269281816576"/>
    <hyperlink ref="Z59" r:id="rId355" display="https://twitter.com/c_heavin/status/1215059269281816576"/>
    <hyperlink ref="Z60" r:id="rId356" display="https://twitter.com/c_heavin/status/1215059269281816576"/>
    <hyperlink ref="Z61" r:id="rId357" display="https://twitter.com/c_heavin/status/1215059269281816576"/>
    <hyperlink ref="Z62" r:id="rId358" display="https://twitter.com/c_heavin/status/1215059269281816576"/>
    <hyperlink ref="Z63" r:id="rId359" display="https://twitter.com/c_heavin/status/1215059269281816576"/>
    <hyperlink ref="Z64" r:id="rId360" display="https://twitter.com/c_heavin/status/1215059269281816576"/>
    <hyperlink ref="Z65" r:id="rId361" display="https://twitter.com/c_heavin/status/1215059269281816576"/>
    <hyperlink ref="Z66" r:id="rId362" display="https://twitter.com/c_heavin/status/1215059269281816576"/>
    <hyperlink ref="Z67" r:id="rId363" display="https://twitter.com/rdviii/status/1215063486826303488"/>
    <hyperlink ref="Z68" r:id="rId364" display="https://twitter.com/jhengstler/status/1215064143494963200"/>
    <hyperlink ref="Z69" r:id="rId365" display="https://twitter.com/carolynwatters6/status/1215040835063930880"/>
    <hyperlink ref="Z70" r:id="rId366" display="https://twitter.com/ryanmwhitephd/status/1215067291706105859"/>
    <hyperlink ref="Z71" r:id="rId367" display="https://twitter.com/phmai/status/1215092167598690304"/>
    <hyperlink ref="Z72" r:id="rId368" display="https://twitter.com/phmai/status/1215092192814829570"/>
    <hyperlink ref="Z73" r:id="rId369" display="https://twitter.com/smlabto/status/1215092273475510273"/>
    <hyperlink ref="Z74" r:id="rId370" display="https://twitter.com/smlabto/status/1215092335593193473"/>
    <hyperlink ref="Z75" r:id="rId371" display="https://twitter.com/aylinnchen/status/1215025945679032321"/>
    <hyperlink ref="Z76" r:id="rId372" display="https://twitter.com/aylinnchen/status/1215102641212051457"/>
    <hyperlink ref="Z77" r:id="rId373" display="https://twitter.com/worldunivandsch/status/1215104164834967552"/>
    <hyperlink ref="Z78" r:id="rId374" display="https://twitter.com/varshneyanita/status/1214757070777413632"/>
    <hyperlink ref="Z79" r:id="rId375" display="https://twitter.com/varshneyanita/status/1214757070777413632"/>
    <hyperlink ref="Z80" r:id="rId376" display="https://twitter.com/varshneyanita/status/1215106325987749888"/>
    <hyperlink ref="Z81" r:id="rId377" display="https://twitter.com/varshneyanita/status/1215106325987749888"/>
    <hyperlink ref="Z82" r:id="rId378" display="https://twitter.com/varshneyanita/status/1215109907659124736"/>
    <hyperlink ref="Z83" r:id="rId379" display="https://twitter.com/varshneyanita/status/1215109907659124736"/>
    <hyperlink ref="Z84" r:id="rId380" display="https://twitter.com/varshneyanita/status/1215109907659124736"/>
    <hyperlink ref="Z85" r:id="rId381" display="https://twitter.com/janson_andreas/status/1215117366880661504"/>
    <hyperlink ref="Z86" r:id="rId382" display="https://twitter.com/janson_andreas/status/1215117366880661504"/>
    <hyperlink ref="Z87" r:id="rId383" display="https://twitter.com/ernestinedickh1/status/1215175431349055490"/>
    <hyperlink ref="Z88" r:id="rId384" display="https://twitter.com/ernestinedickh1/status/1215175431349055490"/>
    <hyperlink ref="Z89" r:id="rId385" display="https://twitter.com/its_konstantin/status/1212746844742332416"/>
    <hyperlink ref="Z90" r:id="rId386" display="https://twitter.com/its_konstantin/status/1214967148835028992"/>
    <hyperlink ref="Z91" r:id="rId387" display="https://twitter.com/hhz_bb/status/1215186134772453376"/>
    <hyperlink ref="Z92" r:id="rId388" display="https://twitter.com/wgstock/status/1215209061253296128"/>
    <hyperlink ref="Z93" r:id="rId389" display="https://twitter.com/wgstock/status/1215209675219767297"/>
    <hyperlink ref="Z94" r:id="rId390" display="https://twitter.com/sancharidecrypt/status/1215228675471204352"/>
    <hyperlink ref="Z95" r:id="rId391" display="https://twitter.com/schobelsofia/status/1215140973438742528"/>
    <hyperlink ref="Z96" r:id="rId392" display="https://twitter.com/leimeisterwinfo/status/1215117406214877184"/>
    <hyperlink ref="Z97" r:id="rId393" display="https://twitter.com/leimeisterwinfo/status/1215334425887510528"/>
    <hyperlink ref="Z98" r:id="rId394" display="https://twitter.com/akilfletcher/status/1215346946744799232"/>
    <hyperlink ref="Z99" r:id="rId395" display="https://twitter.com/grady_booch/status/1215054821494886400"/>
    <hyperlink ref="Z100" r:id="rId396" display="https://twitter.com/jimspohrer/status/1215055292334927872"/>
    <hyperlink ref="Z101" r:id="rId397" display="https://twitter.com/jimspohrer/status/1215058499576594433"/>
    <hyperlink ref="Z102" r:id="rId398" display="https://twitter.com/jimspohrer/status/1215059291662454785"/>
    <hyperlink ref="Z103" r:id="rId399" display="https://twitter.com/akilfletcher/status/1215346946744799232"/>
    <hyperlink ref="Z104" r:id="rId400" display="https://twitter.com/akilfletcher/status/1214566383582728193"/>
    <hyperlink ref="Z105" r:id="rId401" display="https://twitter.com/julianereth/status/1214700072941707266"/>
    <hyperlink ref="Z106" r:id="rId402" display="https://twitter.com/julianereth/status/1214700072941707266"/>
    <hyperlink ref="Z107" r:id="rId403" display="https://twitter.com/julianereth/status/1215058712026476544"/>
    <hyperlink ref="Z108" r:id="rId404" display="https://twitter.com/julianereth/status/1214641678306435073"/>
    <hyperlink ref="Z109" r:id="rId405" display="https://twitter.com/julianereth/status/1215361550665388032"/>
    <hyperlink ref="Z110" r:id="rId406" display="https://twitter.com/colraftery/status/1214693216009605120"/>
    <hyperlink ref="Z111" r:id="rId407" display="https://twitter.com/mpedrorguez/status/1215367363287142400"/>
    <hyperlink ref="Z112" r:id="rId408" display="https://twitter.com/cfiesler/status/1213934620133253120"/>
    <hyperlink ref="Z113" r:id="rId409" display="https://twitter.com/jnkka/status/1214458638196101120"/>
    <hyperlink ref="Z114" r:id="rId410" display="https://twitter.com/jimspohrer/status/1215052541861302273"/>
    <hyperlink ref="Z115" r:id="rId411" display="https://twitter.com/jimspohrer/status/1215053301286195200"/>
    <hyperlink ref="Z116" r:id="rId412" display="https://twitter.com/jnkka/status/1214666204800962560"/>
    <hyperlink ref="Z117" r:id="rId413" display="https://twitter.com/jnkka/status/1214341551129686022"/>
    <hyperlink ref="Z118" r:id="rId414" display="https://twitter.com/jnkka/status/1214347078085664768"/>
    <hyperlink ref="Z119" r:id="rId415" display="https://twitter.com/jnkka/status/1214458197928378368"/>
    <hyperlink ref="Z120" r:id="rId416" display="https://twitter.com/jnkka/status/1214666795103088640"/>
    <hyperlink ref="Z121" r:id="rId417" display="https://twitter.com/jnkka/status/1214717853544239104"/>
    <hyperlink ref="Z122" r:id="rId418" display="https://twitter.com/jnkka/status/1215373084170932224"/>
    <hyperlink ref="Z123" r:id="rId419" display="https://twitter.com/uawaltoncollege/status/1215013681487941632"/>
    <hyperlink ref="Z124" r:id="rId420" display="https://twitter.com/uawaltoncollege/status/1215013681487941632"/>
    <hyperlink ref="Z125" r:id="rId421" display="https://twitter.com/uawaltoncollege/status/1215373199099121664"/>
    <hyperlink ref="Z126" r:id="rId422" display="https://twitter.com/uawaltoncollege/status/1215373199099121664"/>
    <hyperlink ref="Z127" r:id="rId423" display="https://twitter.com/mehruzk/status/1214752845053845504"/>
    <hyperlink ref="Z128" r:id="rId424" display="https://twitter.com/infotechdev/status/1215116054218690560"/>
    <hyperlink ref="Z129" r:id="rId425" display="https://twitter.com/mehruzk/status/1215059438081437696"/>
    <hyperlink ref="Z130" r:id="rId426" display="https://twitter.com/mehruzk/status/1215059438081437696"/>
    <hyperlink ref="Z131" r:id="rId427" display="https://twitter.com/mehruzk/status/1215282189295747073"/>
    <hyperlink ref="Z132" r:id="rId428" display="https://twitter.com/mehruzk/status/1215375863983702016"/>
    <hyperlink ref="Z133" r:id="rId429" display="https://twitter.com/mehruzk/status/1214971002263764992"/>
    <hyperlink ref="Z134" r:id="rId430" display="https://twitter.com/mehruzk/status/1215373620706365441"/>
    <hyperlink ref="Z135" r:id="rId431" display="https://twitter.com/mehruzk/status/1215373620706365441"/>
    <hyperlink ref="Z136" r:id="rId432" display="https://twitter.com/mehruzk/status/1215373620706365441"/>
    <hyperlink ref="Z137" r:id="rId433" display="https://twitter.com/utknursing/status/1214852568154853376"/>
    <hyperlink ref="Z138" r:id="rId434" display="https://twitter.com/joelandersonphd/status/1214680880154697728"/>
    <hyperlink ref="Z139" r:id="rId435" display="https://twitter.com/utknursing/status/1214852568154853376"/>
    <hyperlink ref="Z140" r:id="rId436" display="https://twitter.com/joelandersonphd/status/1214680880154697728"/>
    <hyperlink ref="Z141" r:id="rId437" display="https://twitter.com/joelandersonphd/status/1214680880154697728"/>
    <hyperlink ref="Z142" r:id="rId438" display="https://twitter.com/joelandersonphd/status/1215377418740891648"/>
    <hyperlink ref="Z143" r:id="rId439" display="https://twitter.com/brockportalumni/status/1215377622336770052"/>
    <hyperlink ref="Z144" r:id="rId440" display="https://twitter.com/brockportalumni/status/1215377622336770052"/>
    <hyperlink ref="Z145" r:id="rId441" display="https://twitter.com/tuuret/status/1214632203797192704"/>
    <hyperlink ref="Z146" r:id="rId442" display="https://twitter.com/tuuret/status/1214621763105153027"/>
    <hyperlink ref="Z147" r:id="rId443" display="https://twitter.com/tuuret/status/1214628196328431616"/>
    <hyperlink ref="Z148" r:id="rId444" display="https://twitter.com/tuuret/status/1214657383508541440"/>
    <hyperlink ref="Z149" r:id="rId445" display="https://twitter.com/tuuret/status/1214691068635230208"/>
    <hyperlink ref="Z150" r:id="rId446" display="https://twitter.com/tuuret/status/1214715893046902784"/>
    <hyperlink ref="Z151" r:id="rId447" display="https://twitter.com/tuuret/status/1215343444983341056"/>
    <hyperlink ref="Z152" r:id="rId448" display="https://twitter.com/tuuret/status/1215364061187100672"/>
    <hyperlink ref="Z153" r:id="rId449" display="https://twitter.com/tuuret/status/1215370719393009665"/>
    <hyperlink ref="Z154" r:id="rId450" display="https://twitter.com/tuuret/status/1215372088673857537"/>
    <hyperlink ref="Z155" r:id="rId451" display="https://twitter.com/tuuret/status/1215378998051475456"/>
    <hyperlink ref="Z156" r:id="rId452" display="https://twitter.com/docpang/status/1214641512341835776"/>
    <hyperlink ref="Z157" r:id="rId453" display="https://twitter.com/docpang/status/1215049132869439488"/>
    <hyperlink ref="Z158" r:id="rId454" display="https://twitter.com/docpang/status/1215374422942441473"/>
    <hyperlink ref="Z159" r:id="rId455" display="https://twitter.com/docpang/status/1215378625828048897"/>
    <hyperlink ref="Z160" r:id="rId456" display="https://twitter.com/caring_mobile/status/1215379689050705920"/>
    <hyperlink ref="Z161" r:id="rId457" display="https://twitter.com/gruzd/status/1215080325857992704"/>
    <hyperlink ref="Z162" r:id="rId458" display="https://twitter.com/gruzd/status/1215080327154040832"/>
    <hyperlink ref="Z163" r:id="rId459" display="https://twitter.com/gruzd/status/1215383019910881280"/>
    <hyperlink ref="Z164" r:id="rId460" display="https://twitter.com/socmeddr/status/1215383252703174656"/>
    <hyperlink ref="Z165" r:id="rId461" display="https://twitter.com/sapnextgen/status/1214932278457110531"/>
    <hyperlink ref="Z166" r:id="rId462" display="https://twitter.com/colraftery/status/1214659043341422592"/>
    <hyperlink ref="Z167" r:id="rId463" display="https://twitter.com/colraftery/status/1214686609058123776"/>
    <hyperlink ref="Z168" r:id="rId464" display="https://twitter.com/colraftery/status/1214686609058123776"/>
    <hyperlink ref="Z169" r:id="rId465" display="https://twitter.com/colraftery/status/1214693216009605120"/>
    <hyperlink ref="Z170" r:id="rId466" display="https://twitter.com/colraftery/status/1214787874849087488"/>
    <hyperlink ref="Z171" r:id="rId467" display="https://twitter.com/colraftery/status/1214787874849087488"/>
    <hyperlink ref="Z172" r:id="rId468" display="https://twitter.com/colraftery/status/1215366319513554944"/>
    <hyperlink ref="Z173" r:id="rId469" display="https://twitter.com/colraftery/status/1215366319513554944"/>
    <hyperlink ref="Z174" r:id="rId470" display="https://twitter.com/sandramoerch/status/1215384586500411393"/>
    <hyperlink ref="Z175" r:id="rId471" display="https://twitter.com/sandramoerch/status/1215384586500411393"/>
    <hyperlink ref="Z176" r:id="rId472" display="https://twitter.com/sandramoerch/status/1215384586500411393"/>
    <hyperlink ref="Z177" r:id="rId473" display="https://twitter.com/sandramoerch/status/1215384711515836418"/>
    <hyperlink ref="Z178" r:id="rId474" display="https://twitter.com/sandramoerch/status/1215384711515836418"/>
    <hyperlink ref="Z179" r:id="rId475" display="https://twitter.com/fadialmazyad/status/1215387834997063680"/>
    <hyperlink ref="Z180" r:id="rId476" display="https://twitter.com/jjussila/status/1215391026526982145"/>
    <hyperlink ref="Z181" r:id="rId477" display="https://twitter.com/sapnextgen/status/1214923170186223616"/>
    <hyperlink ref="Z182" r:id="rId478" display="https://twitter.com/sapnextgen/status/1214932278457110531"/>
    <hyperlink ref="Z183" r:id="rId479" display="https://twitter.com/vtaratoukhine/status/1215395137104138240"/>
    <hyperlink ref="Z184" r:id="rId480" display="https://twitter.com/vtaratoukhine/status/1215395137104138240"/>
    <hyperlink ref="BB10" r:id="rId481" display="https://api.twitter.com/1.1/geo/id/9dafd05b1158873b.json"/>
    <hyperlink ref="BB75" r:id="rId482" display="https://api.twitter.com/1.1/geo/id/10c1ef383ed69000.json"/>
    <hyperlink ref="BB85" r:id="rId483" display="https://api.twitter.com/1.1/geo/id/9dafd05b1158873b.json"/>
    <hyperlink ref="BB86" r:id="rId484" display="https://api.twitter.com/1.1/geo/id/9dafd05b1158873b.json"/>
    <hyperlink ref="BB98" r:id="rId485" display="https://api.twitter.com/1.1/geo/id/004e1dcb60bdcfca.json"/>
    <hyperlink ref="BB103" r:id="rId486" display="https://api.twitter.com/1.1/geo/id/004e1dcb60bdcfca.json"/>
    <hyperlink ref="BB104" r:id="rId487" display="https://api.twitter.com/1.1/geo/id/0fc293eec554c001.json"/>
    <hyperlink ref="BB110" r:id="rId488" display="https://api.twitter.com/1.1/geo/id/9dafd05b1158873b.json"/>
    <hyperlink ref="BB120" r:id="rId489" display="https://api.twitter.com/1.1/geo/id/9dafd05b1158873b.json"/>
    <hyperlink ref="BB127" r:id="rId490" display="https://api.twitter.com/1.1/geo/id/10c1ef383ed69000.json"/>
    <hyperlink ref="BB129" r:id="rId491" display="https://api.twitter.com/1.1/geo/id/10c1ef383ed69000.json"/>
    <hyperlink ref="BB130" r:id="rId492" display="https://api.twitter.com/1.1/geo/id/10c1ef383ed69000.json"/>
    <hyperlink ref="BB131" r:id="rId493" display="https://api.twitter.com/1.1/geo/id/10c1ef383ed69000.json"/>
    <hyperlink ref="BB132" r:id="rId494" display="https://api.twitter.com/1.1/geo/id/10c1ef383ed69000.json"/>
    <hyperlink ref="BB134" r:id="rId495" display="https://api.twitter.com/1.1/geo/id/10c1ef383ed69000.json"/>
    <hyperlink ref="BB135" r:id="rId496" display="https://api.twitter.com/1.1/geo/id/10c1ef383ed69000.json"/>
    <hyperlink ref="BB136" r:id="rId497" display="https://api.twitter.com/1.1/geo/id/10c1ef383ed69000.json"/>
    <hyperlink ref="BB145" r:id="rId498" display="https://api.twitter.com/1.1/geo/id/10c1ef383ed69000.json"/>
    <hyperlink ref="BB146" r:id="rId499" display="https://api.twitter.com/1.1/geo/id/07d9d2b209c83001.json"/>
    <hyperlink ref="BB148" r:id="rId500" display="https://api.twitter.com/1.1/geo/id/004e1dcb60bdcfca.json"/>
    <hyperlink ref="BB149" r:id="rId501" display="https://api.twitter.com/1.1/geo/id/004e1dcb60bdcfca.json"/>
    <hyperlink ref="BB150" r:id="rId502" display="https://api.twitter.com/1.1/geo/id/07d9d2b209c83001.json"/>
    <hyperlink ref="BB151" r:id="rId503" display="https://api.twitter.com/1.1/geo/id/10c1ef383ed69000.json"/>
    <hyperlink ref="BB152" r:id="rId504" display="https://api.twitter.com/1.1/geo/id/004e1dcb60bdcfca.json"/>
    <hyperlink ref="BB153" r:id="rId505" display="https://api.twitter.com/1.1/geo/id/004e1dcb60bdcfca.json"/>
    <hyperlink ref="BB154" r:id="rId506" display="https://api.twitter.com/1.1/geo/id/004e1dcb60bdcfca.json"/>
    <hyperlink ref="BB166" r:id="rId507" display="https://api.twitter.com/1.1/geo/id/004e1dcb60bdcfca.json"/>
    <hyperlink ref="BB167" r:id="rId508" display="https://api.twitter.com/1.1/geo/id/9dafd05b1158873b.json"/>
    <hyperlink ref="BB168" r:id="rId509" display="https://api.twitter.com/1.1/geo/id/9dafd05b1158873b.json"/>
    <hyperlink ref="BB169" r:id="rId510" display="https://api.twitter.com/1.1/geo/id/9dafd05b1158873b.json"/>
    <hyperlink ref="BB170" r:id="rId511" display="https://api.twitter.com/1.1/geo/id/9dafd05b1158873b.json"/>
    <hyperlink ref="BB171" r:id="rId512" display="https://api.twitter.com/1.1/geo/id/9dafd05b1158873b.json"/>
    <hyperlink ref="BB172" r:id="rId513" display="https://api.twitter.com/1.1/geo/id/9dafd05b1158873b.json"/>
    <hyperlink ref="BB173" r:id="rId514" display="https://api.twitter.com/1.1/geo/id/9dafd05b1158873b.json"/>
  </hyperlinks>
  <printOptions/>
  <pageMargins left="0.7" right="0.7" top="0.75" bottom="0.75" header="0.3" footer="0.3"/>
  <pageSetup horizontalDpi="600" verticalDpi="600" orientation="portrait" r:id="rId518"/>
  <legacyDrawing r:id="rId516"/>
  <tableParts>
    <tablePart r:id="rId5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1739</v>
      </c>
      <c r="B1" s="13" t="s">
        <v>34</v>
      </c>
    </row>
    <row r="2" spans="1:2" ht="15">
      <c r="A2" s="125" t="s">
        <v>259</v>
      </c>
      <c r="B2" s="88">
        <v>566.966667</v>
      </c>
    </row>
    <row r="3" spans="1:2" ht="15">
      <c r="A3" s="125" t="s">
        <v>301</v>
      </c>
      <c r="B3" s="88">
        <v>500.3</v>
      </c>
    </row>
    <row r="4" spans="1:2" ht="15">
      <c r="A4" s="125" t="s">
        <v>278</v>
      </c>
      <c r="B4" s="88">
        <v>470.2</v>
      </c>
    </row>
    <row r="5" spans="1:2" ht="15">
      <c r="A5" s="125" t="s">
        <v>291</v>
      </c>
      <c r="B5" s="88">
        <v>400.2</v>
      </c>
    </row>
    <row r="6" spans="1:2" ht="15">
      <c r="A6" s="125" t="s">
        <v>296</v>
      </c>
      <c r="B6" s="88">
        <v>393.2</v>
      </c>
    </row>
    <row r="7" spans="1:2" ht="15">
      <c r="A7" s="125" t="s">
        <v>253</v>
      </c>
      <c r="B7" s="88">
        <v>320.766667</v>
      </c>
    </row>
    <row r="8" spans="1:2" ht="15">
      <c r="A8" s="125" t="s">
        <v>258</v>
      </c>
      <c r="B8" s="88">
        <v>320.766667</v>
      </c>
    </row>
    <row r="9" spans="1:2" ht="15">
      <c r="A9" s="125" t="s">
        <v>284</v>
      </c>
      <c r="B9" s="88">
        <v>260.7</v>
      </c>
    </row>
    <row r="10" spans="1:2" ht="15">
      <c r="A10" s="125" t="s">
        <v>281</v>
      </c>
      <c r="B10" s="88">
        <v>255.2</v>
      </c>
    </row>
    <row r="11" spans="1:2" ht="15">
      <c r="A11" s="125" t="s">
        <v>279</v>
      </c>
      <c r="B11" s="88">
        <v>200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1740</v>
      </c>
      <c r="B1" s="13" t="s">
        <v>1743</v>
      </c>
      <c r="C1" s="13" t="s">
        <v>1744</v>
      </c>
      <c r="D1" s="13" t="s">
        <v>1747</v>
      </c>
      <c r="E1" s="13" t="s">
        <v>1746</v>
      </c>
      <c r="F1" s="13" t="s">
        <v>1749</v>
      </c>
      <c r="G1" s="13" t="s">
        <v>1748</v>
      </c>
      <c r="H1" s="13" t="s">
        <v>1755</v>
      </c>
      <c r="I1" s="88" t="s">
        <v>1754</v>
      </c>
      <c r="J1" s="88" t="s">
        <v>1757</v>
      </c>
      <c r="K1" s="88" t="s">
        <v>1756</v>
      </c>
      <c r="L1" s="88" t="s">
        <v>1759</v>
      </c>
      <c r="M1" s="88" t="s">
        <v>1758</v>
      </c>
      <c r="N1" s="88" t="s">
        <v>1761</v>
      </c>
      <c r="O1" s="88" t="s">
        <v>1760</v>
      </c>
      <c r="P1" s="88" t="s">
        <v>1763</v>
      </c>
      <c r="Q1" s="88" t="s">
        <v>1762</v>
      </c>
      <c r="R1" s="88" t="s">
        <v>1765</v>
      </c>
      <c r="S1" s="13" t="s">
        <v>1764</v>
      </c>
      <c r="T1" s="13" t="s">
        <v>1767</v>
      </c>
      <c r="U1" s="13" t="s">
        <v>1766</v>
      </c>
      <c r="V1" s="13" t="s">
        <v>1768</v>
      </c>
    </row>
    <row r="2" spans="1:22" ht="15">
      <c r="A2" s="95" t="s">
        <v>415</v>
      </c>
      <c r="B2" s="88">
        <v>3</v>
      </c>
      <c r="C2" s="95" t="s">
        <v>412</v>
      </c>
      <c r="D2" s="88">
        <v>3</v>
      </c>
      <c r="E2" s="95" t="s">
        <v>425</v>
      </c>
      <c r="F2" s="88">
        <v>1</v>
      </c>
      <c r="G2" s="95" t="s">
        <v>1750</v>
      </c>
      <c r="H2" s="88">
        <v>1</v>
      </c>
      <c r="I2" s="88"/>
      <c r="J2" s="88"/>
      <c r="K2" s="88"/>
      <c r="L2" s="88"/>
      <c r="M2" s="88"/>
      <c r="N2" s="88"/>
      <c r="O2" s="88"/>
      <c r="P2" s="88"/>
      <c r="Q2" s="88"/>
      <c r="R2" s="88"/>
      <c r="S2" s="95" t="s">
        <v>418</v>
      </c>
      <c r="T2" s="88">
        <v>1</v>
      </c>
      <c r="U2" s="95" t="s">
        <v>415</v>
      </c>
      <c r="V2" s="88">
        <v>3</v>
      </c>
    </row>
    <row r="3" spans="1:22" ht="15">
      <c r="A3" s="95" t="s">
        <v>412</v>
      </c>
      <c r="B3" s="88">
        <v>3</v>
      </c>
      <c r="C3" s="95" t="s">
        <v>409</v>
      </c>
      <c r="D3" s="88">
        <v>2</v>
      </c>
      <c r="E3" s="95" t="s">
        <v>411</v>
      </c>
      <c r="F3" s="88">
        <v>1</v>
      </c>
      <c r="G3" s="95" t="s">
        <v>1751</v>
      </c>
      <c r="H3" s="88">
        <v>1</v>
      </c>
      <c r="I3" s="88"/>
      <c r="J3" s="88"/>
      <c r="K3" s="88"/>
      <c r="L3" s="88"/>
      <c r="M3" s="88"/>
      <c r="N3" s="88"/>
      <c r="O3" s="88"/>
      <c r="P3" s="88"/>
      <c r="Q3" s="88"/>
      <c r="R3" s="88"/>
      <c r="S3" s="95" t="s">
        <v>1741</v>
      </c>
      <c r="T3" s="88">
        <v>1</v>
      </c>
      <c r="U3" s="95" t="s">
        <v>424</v>
      </c>
      <c r="V3" s="88">
        <v>1</v>
      </c>
    </row>
    <row r="4" spans="1:22" ht="15">
      <c r="A4" s="95" t="s">
        <v>409</v>
      </c>
      <c r="B4" s="88">
        <v>2</v>
      </c>
      <c r="C4" s="95" t="s">
        <v>419</v>
      </c>
      <c r="D4" s="88">
        <v>1</v>
      </c>
      <c r="E4" s="88"/>
      <c r="F4" s="88"/>
      <c r="G4" s="95" t="s">
        <v>1752</v>
      </c>
      <c r="H4" s="88">
        <v>1</v>
      </c>
      <c r="I4" s="88"/>
      <c r="J4" s="88"/>
      <c r="K4" s="88"/>
      <c r="L4" s="88"/>
      <c r="M4" s="88"/>
      <c r="N4" s="88"/>
      <c r="O4" s="88"/>
      <c r="P4" s="88"/>
      <c r="Q4" s="88"/>
      <c r="R4" s="88"/>
      <c r="S4" s="95" t="s">
        <v>1742</v>
      </c>
      <c r="T4" s="88">
        <v>1</v>
      </c>
      <c r="U4" s="95" t="s">
        <v>423</v>
      </c>
      <c r="V4" s="88">
        <v>1</v>
      </c>
    </row>
    <row r="5" spans="1:22" ht="15">
      <c r="A5" s="95" t="s">
        <v>426</v>
      </c>
      <c r="B5" s="88">
        <v>1</v>
      </c>
      <c r="C5" s="95" t="s">
        <v>1745</v>
      </c>
      <c r="D5" s="88">
        <v>1</v>
      </c>
      <c r="E5" s="88"/>
      <c r="F5" s="88"/>
      <c r="G5" s="95" t="s">
        <v>1753</v>
      </c>
      <c r="H5" s="88">
        <v>1</v>
      </c>
      <c r="I5" s="88"/>
      <c r="J5" s="88"/>
      <c r="K5" s="88"/>
      <c r="L5" s="88"/>
      <c r="M5" s="88"/>
      <c r="N5" s="88"/>
      <c r="O5" s="88"/>
      <c r="P5" s="88"/>
      <c r="Q5" s="88"/>
      <c r="R5" s="88"/>
      <c r="S5" s="88"/>
      <c r="T5" s="88"/>
      <c r="U5" s="88"/>
      <c r="V5" s="88"/>
    </row>
    <row r="6" spans="1:22" ht="15">
      <c r="A6" s="95" t="s">
        <v>419</v>
      </c>
      <c r="B6" s="88">
        <v>1</v>
      </c>
      <c r="C6" s="95" t="s">
        <v>421</v>
      </c>
      <c r="D6" s="88">
        <v>1</v>
      </c>
      <c r="E6" s="88"/>
      <c r="F6" s="88"/>
      <c r="G6" s="88"/>
      <c r="H6" s="88"/>
      <c r="I6" s="88"/>
      <c r="J6" s="88"/>
      <c r="K6" s="88"/>
      <c r="L6" s="88"/>
      <c r="M6" s="88"/>
      <c r="N6" s="88"/>
      <c r="O6" s="88"/>
      <c r="P6" s="88"/>
      <c r="Q6" s="88"/>
      <c r="R6" s="88"/>
      <c r="S6" s="88"/>
      <c r="T6" s="88"/>
      <c r="U6" s="88"/>
      <c r="V6" s="88"/>
    </row>
    <row r="7" spans="1:22" ht="15">
      <c r="A7" s="95" t="s">
        <v>418</v>
      </c>
      <c r="B7" s="88">
        <v>1</v>
      </c>
      <c r="C7" s="95" t="s">
        <v>422</v>
      </c>
      <c r="D7" s="88">
        <v>1</v>
      </c>
      <c r="E7" s="88"/>
      <c r="F7" s="88"/>
      <c r="G7" s="88"/>
      <c r="H7" s="88"/>
      <c r="I7" s="88"/>
      <c r="J7" s="88"/>
      <c r="K7" s="88"/>
      <c r="L7" s="88"/>
      <c r="M7" s="88"/>
      <c r="N7" s="88"/>
      <c r="O7" s="88"/>
      <c r="P7" s="88"/>
      <c r="Q7" s="88"/>
      <c r="R7" s="88"/>
      <c r="S7" s="88"/>
      <c r="T7" s="88"/>
      <c r="U7" s="88"/>
      <c r="V7" s="88"/>
    </row>
    <row r="8" spans="1:22" ht="15">
      <c r="A8" s="95" t="s">
        <v>417</v>
      </c>
      <c r="B8" s="88">
        <v>1</v>
      </c>
      <c r="C8" s="95" t="s">
        <v>413</v>
      </c>
      <c r="D8" s="88">
        <v>1</v>
      </c>
      <c r="E8" s="88"/>
      <c r="F8" s="88"/>
      <c r="G8" s="88"/>
      <c r="H8" s="88"/>
      <c r="I8" s="88"/>
      <c r="J8" s="88"/>
      <c r="K8" s="88"/>
      <c r="L8" s="88"/>
      <c r="M8" s="88"/>
      <c r="N8" s="88"/>
      <c r="O8" s="88"/>
      <c r="P8" s="88"/>
      <c r="Q8" s="88"/>
      <c r="R8" s="88"/>
      <c r="S8" s="88"/>
      <c r="T8" s="88"/>
      <c r="U8" s="88"/>
      <c r="V8" s="88"/>
    </row>
    <row r="9" spans="1:22" ht="15">
      <c r="A9" s="95" t="s">
        <v>1741</v>
      </c>
      <c r="B9" s="88">
        <v>1</v>
      </c>
      <c r="C9" s="88"/>
      <c r="D9" s="88"/>
      <c r="E9" s="88"/>
      <c r="F9" s="88"/>
      <c r="G9" s="88"/>
      <c r="H9" s="88"/>
      <c r="I9" s="88"/>
      <c r="J9" s="88"/>
      <c r="K9" s="88"/>
      <c r="L9" s="88"/>
      <c r="M9" s="88"/>
      <c r="N9" s="88"/>
      <c r="O9" s="88"/>
      <c r="P9" s="88"/>
      <c r="Q9" s="88"/>
      <c r="R9" s="88"/>
      <c r="S9" s="88"/>
      <c r="T9" s="88"/>
      <c r="U9" s="88"/>
      <c r="V9" s="88"/>
    </row>
    <row r="10" spans="1:22" ht="15">
      <c r="A10" s="95" t="s">
        <v>1742</v>
      </c>
      <c r="B10" s="88">
        <v>1</v>
      </c>
      <c r="C10" s="88"/>
      <c r="D10" s="88"/>
      <c r="E10" s="88"/>
      <c r="F10" s="88"/>
      <c r="G10" s="88"/>
      <c r="H10" s="88"/>
      <c r="I10" s="88"/>
      <c r="J10" s="88"/>
      <c r="K10" s="88"/>
      <c r="L10" s="88"/>
      <c r="M10" s="88"/>
      <c r="N10" s="88"/>
      <c r="O10" s="88"/>
      <c r="P10" s="88"/>
      <c r="Q10" s="88"/>
      <c r="R10" s="88"/>
      <c r="S10" s="88"/>
      <c r="T10" s="88"/>
      <c r="U10" s="88"/>
      <c r="V10" s="88"/>
    </row>
    <row r="11" spans="1:22" ht="15">
      <c r="A11" s="95" t="s">
        <v>424</v>
      </c>
      <c r="B11" s="88">
        <v>1</v>
      </c>
      <c r="C11" s="88"/>
      <c r="D11" s="88"/>
      <c r="E11" s="88"/>
      <c r="F11" s="88"/>
      <c r="G11" s="88"/>
      <c r="H11" s="88"/>
      <c r="I11" s="88"/>
      <c r="J11" s="88"/>
      <c r="K11" s="88"/>
      <c r="L11" s="88"/>
      <c r="M11" s="88"/>
      <c r="N11" s="88"/>
      <c r="O11" s="88"/>
      <c r="P11" s="88"/>
      <c r="Q11" s="88"/>
      <c r="R11" s="88"/>
      <c r="S11" s="88"/>
      <c r="T11" s="88"/>
      <c r="U11" s="88"/>
      <c r="V11" s="88"/>
    </row>
    <row r="14" spans="1:22" ht="15" customHeight="1">
      <c r="A14" s="13" t="s">
        <v>1775</v>
      </c>
      <c r="B14" s="13" t="s">
        <v>1743</v>
      </c>
      <c r="C14" s="13" t="s">
        <v>1778</v>
      </c>
      <c r="D14" s="13" t="s">
        <v>1747</v>
      </c>
      <c r="E14" s="13" t="s">
        <v>1779</v>
      </c>
      <c r="F14" s="13" t="s">
        <v>1749</v>
      </c>
      <c r="G14" s="13" t="s">
        <v>1780</v>
      </c>
      <c r="H14" s="13" t="s">
        <v>1755</v>
      </c>
      <c r="I14" s="88" t="s">
        <v>1782</v>
      </c>
      <c r="J14" s="88" t="s">
        <v>1757</v>
      </c>
      <c r="K14" s="88" t="s">
        <v>1783</v>
      </c>
      <c r="L14" s="88" t="s">
        <v>1759</v>
      </c>
      <c r="M14" s="88" t="s">
        <v>1784</v>
      </c>
      <c r="N14" s="88" t="s">
        <v>1761</v>
      </c>
      <c r="O14" s="88" t="s">
        <v>1785</v>
      </c>
      <c r="P14" s="88" t="s">
        <v>1763</v>
      </c>
      <c r="Q14" s="88" t="s">
        <v>1786</v>
      </c>
      <c r="R14" s="88" t="s">
        <v>1765</v>
      </c>
      <c r="S14" s="13" t="s">
        <v>1787</v>
      </c>
      <c r="T14" s="13" t="s">
        <v>1767</v>
      </c>
      <c r="U14" s="13" t="s">
        <v>1788</v>
      </c>
      <c r="V14" s="13" t="s">
        <v>1768</v>
      </c>
    </row>
    <row r="15" spans="1:22" ht="15">
      <c r="A15" s="88" t="s">
        <v>428</v>
      </c>
      <c r="B15" s="88">
        <v>9</v>
      </c>
      <c r="C15" s="88" t="s">
        <v>428</v>
      </c>
      <c r="D15" s="88">
        <v>3</v>
      </c>
      <c r="E15" s="88" t="s">
        <v>430</v>
      </c>
      <c r="F15" s="88">
        <v>2</v>
      </c>
      <c r="G15" s="88" t="s">
        <v>1776</v>
      </c>
      <c r="H15" s="88">
        <v>2</v>
      </c>
      <c r="I15" s="88"/>
      <c r="J15" s="88"/>
      <c r="K15" s="88"/>
      <c r="L15" s="88"/>
      <c r="M15" s="88"/>
      <c r="N15" s="88"/>
      <c r="O15" s="88"/>
      <c r="P15" s="88"/>
      <c r="Q15" s="88"/>
      <c r="R15" s="88"/>
      <c r="S15" s="88" t="s">
        <v>428</v>
      </c>
      <c r="T15" s="88">
        <v>2</v>
      </c>
      <c r="U15" s="88" t="s">
        <v>432</v>
      </c>
      <c r="V15" s="88">
        <v>3</v>
      </c>
    </row>
    <row r="16" spans="1:22" ht="15">
      <c r="A16" s="88" t="s">
        <v>430</v>
      </c>
      <c r="B16" s="88">
        <v>4</v>
      </c>
      <c r="C16" s="88" t="s">
        <v>431</v>
      </c>
      <c r="D16" s="88">
        <v>3</v>
      </c>
      <c r="E16" s="88"/>
      <c r="F16" s="88"/>
      <c r="G16" s="88" t="s">
        <v>1781</v>
      </c>
      <c r="H16" s="88">
        <v>1</v>
      </c>
      <c r="I16" s="88"/>
      <c r="J16" s="88"/>
      <c r="K16" s="88"/>
      <c r="L16" s="88"/>
      <c r="M16" s="88"/>
      <c r="N16" s="88"/>
      <c r="O16" s="88"/>
      <c r="P16" s="88"/>
      <c r="Q16" s="88"/>
      <c r="R16" s="88"/>
      <c r="S16" s="88" t="s">
        <v>1777</v>
      </c>
      <c r="T16" s="88">
        <v>1</v>
      </c>
      <c r="U16" s="88" t="s">
        <v>438</v>
      </c>
      <c r="V16" s="88">
        <v>1</v>
      </c>
    </row>
    <row r="17" spans="1:22" ht="15">
      <c r="A17" s="88" t="s">
        <v>432</v>
      </c>
      <c r="B17" s="88">
        <v>3</v>
      </c>
      <c r="C17" s="88" t="s">
        <v>434</v>
      </c>
      <c r="D17" s="88">
        <v>1</v>
      </c>
      <c r="E17" s="88"/>
      <c r="F17" s="88"/>
      <c r="G17" s="88" t="s">
        <v>428</v>
      </c>
      <c r="H17" s="88">
        <v>1</v>
      </c>
      <c r="I17" s="88"/>
      <c r="J17" s="88"/>
      <c r="K17" s="88"/>
      <c r="L17" s="88"/>
      <c r="M17" s="88"/>
      <c r="N17" s="88"/>
      <c r="O17" s="88"/>
      <c r="P17" s="88"/>
      <c r="Q17" s="88"/>
      <c r="R17" s="88"/>
      <c r="S17" s="88"/>
      <c r="T17" s="88"/>
      <c r="U17" s="88" t="s">
        <v>428</v>
      </c>
      <c r="V17" s="88">
        <v>1</v>
      </c>
    </row>
    <row r="18" spans="1:22" ht="15">
      <c r="A18" s="88" t="s">
        <v>431</v>
      </c>
      <c r="B18" s="88">
        <v>3</v>
      </c>
      <c r="C18" s="88" t="s">
        <v>436</v>
      </c>
      <c r="D18" s="88">
        <v>1</v>
      </c>
      <c r="E18" s="88"/>
      <c r="F18" s="88"/>
      <c r="G18" s="88"/>
      <c r="H18" s="88"/>
      <c r="I18" s="88"/>
      <c r="J18" s="88"/>
      <c r="K18" s="88"/>
      <c r="L18" s="88"/>
      <c r="M18" s="88"/>
      <c r="N18" s="88"/>
      <c r="O18" s="88"/>
      <c r="P18" s="88"/>
      <c r="Q18" s="88"/>
      <c r="R18" s="88"/>
      <c r="S18" s="88"/>
      <c r="T18" s="88"/>
      <c r="U18" s="88"/>
      <c r="V18" s="88"/>
    </row>
    <row r="19" spans="1:22" ht="15">
      <c r="A19" s="88" t="s">
        <v>1776</v>
      </c>
      <c r="B19" s="88">
        <v>2</v>
      </c>
      <c r="C19" s="88" t="s">
        <v>437</v>
      </c>
      <c r="D19" s="88">
        <v>1</v>
      </c>
      <c r="E19" s="88"/>
      <c r="F19" s="88"/>
      <c r="G19" s="88"/>
      <c r="H19" s="88"/>
      <c r="I19" s="88"/>
      <c r="J19" s="88"/>
      <c r="K19" s="88"/>
      <c r="L19" s="88"/>
      <c r="M19" s="88"/>
      <c r="N19" s="88"/>
      <c r="O19" s="88"/>
      <c r="P19" s="88"/>
      <c r="Q19" s="88"/>
      <c r="R19" s="88"/>
      <c r="S19" s="88"/>
      <c r="T19" s="88"/>
      <c r="U19" s="88"/>
      <c r="V19" s="88"/>
    </row>
    <row r="20" spans="1:22" ht="15">
      <c r="A20" s="88" t="s">
        <v>434</v>
      </c>
      <c r="B20" s="88">
        <v>1</v>
      </c>
      <c r="C20" s="88" t="s">
        <v>430</v>
      </c>
      <c r="D20" s="88">
        <v>1</v>
      </c>
      <c r="E20" s="88"/>
      <c r="F20" s="88"/>
      <c r="G20" s="88"/>
      <c r="H20" s="88"/>
      <c r="I20" s="88"/>
      <c r="J20" s="88"/>
      <c r="K20" s="88"/>
      <c r="L20" s="88"/>
      <c r="M20" s="88"/>
      <c r="N20" s="88"/>
      <c r="O20" s="88"/>
      <c r="P20" s="88"/>
      <c r="Q20" s="88"/>
      <c r="R20" s="88"/>
      <c r="S20" s="88"/>
      <c r="T20" s="88"/>
      <c r="U20" s="88"/>
      <c r="V20" s="88"/>
    </row>
    <row r="21" spans="1:22" ht="15">
      <c r="A21" s="88" t="s">
        <v>1777</v>
      </c>
      <c r="B21" s="88">
        <v>1</v>
      </c>
      <c r="C21" s="88"/>
      <c r="D21" s="88"/>
      <c r="E21" s="88"/>
      <c r="F21" s="88"/>
      <c r="G21" s="88"/>
      <c r="H21" s="88"/>
      <c r="I21" s="88"/>
      <c r="J21" s="88"/>
      <c r="K21" s="88"/>
      <c r="L21" s="88"/>
      <c r="M21" s="88"/>
      <c r="N21" s="88"/>
      <c r="O21" s="88"/>
      <c r="P21" s="88"/>
      <c r="Q21" s="88"/>
      <c r="R21" s="88"/>
      <c r="S21" s="88"/>
      <c r="T21" s="88"/>
      <c r="U21" s="88"/>
      <c r="V21" s="88"/>
    </row>
    <row r="22" spans="1:22" ht="15">
      <c r="A22" s="88" t="s">
        <v>438</v>
      </c>
      <c r="B22" s="88">
        <v>1</v>
      </c>
      <c r="C22" s="88"/>
      <c r="D22" s="88"/>
      <c r="E22" s="88"/>
      <c r="F22" s="88"/>
      <c r="G22" s="88"/>
      <c r="H22" s="88"/>
      <c r="I22" s="88"/>
      <c r="J22" s="88"/>
      <c r="K22" s="88"/>
      <c r="L22" s="88"/>
      <c r="M22" s="88"/>
      <c r="N22" s="88"/>
      <c r="O22" s="88"/>
      <c r="P22" s="88"/>
      <c r="Q22" s="88"/>
      <c r="R22" s="88"/>
      <c r="S22" s="88"/>
      <c r="T22" s="88"/>
      <c r="U22" s="88"/>
      <c r="V22" s="88"/>
    </row>
    <row r="23" spans="1:22" ht="15">
      <c r="A23" s="88" t="s">
        <v>437</v>
      </c>
      <c r="B23" s="88">
        <v>1</v>
      </c>
      <c r="C23" s="88"/>
      <c r="D23" s="88"/>
      <c r="E23" s="88"/>
      <c r="F23" s="88"/>
      <c r="G23" s="88"/>
      <c r="H23" s="88"/>
      <c r="I23" s="88"/>
      <c r="J23" s="88"/>
      <c r="K23" s="88"/>
      <c r="L23" s="88"/>
      <c r="M23" s="88"/>
      <c r="N23" s="88"/>
      <c r="O23" s="88"/>
      <c r="P23" s="88"/>
      <c r="Q23" s="88"/>
      <c r="R23" s="88"/>
      <c r="S23" s="88"/>
      <c r="T23" s="88"/>
      <c r="U23" s="88"/>
      <c r="V23" s="88"/>
    </row>
    <row r="24" spans="1:22" ht="15">
      <c r="A24" s="88" t="s">
        <v>436</v>
      </c>
      <c r="B24" s="88">
        <v>1</v>
      </c>
      <c r="C24" s="88"/>
      <c r="D24" s="88"/>
      <c r="E24" s="88"/>
      <c r="F24" s="88"/>
      <c r="G24" s="88"/>
      <c r="H24" s="88"/>
      <c r="I24" s="88"/>
      <c r="J24" s="88"/>
      <c r="K24" s="88"/>
      <c r="L24" s="88"/>
      <c r="M24" s="88"/>
      <c r="N24" s="88"/>
      <c r="O24" s="88"/>
      <c r="P24" s="88"/>
      <c r="Q24" s="88"/>
      <c r="R24" s="88"/>
      <c r="S24" s="88"/>
      <c r="T24" s="88"/>
      <c r="U24" s="88"/>
      <c r="V24" s="88"/>
    </row>
    <row r="27" spans="1:22" ht="15" customHeight="1">
      <c r="A27" s="13" t="s">
        <v>1794</v>
      </c>
      <c r="B27" s="13" t="s">
        <v>1743</v>
      </c>
      <c r="C27" s="13" t="s">
        <v>1803</v>
      </c>
      <c r="D27" s="13" t="s">
        <v>1747</v>
      </c>
      <c r="E27" s="13" t="s">
        <v>1807</v>
      </c>
      <c r="F27" s="13" t="s">
        <v>1749</v>
      </c>
      <c r="G27" s="13" t="s">
        <v>1810</v>
      </c>
      <c r="H27" s="13" t="s">
        <v>1755</v>
      </c>
      <c r="I27" s="13" t="s">
        <v>1816</v>
      </c>
      <c r="J27" s="13" t="s">
        <v>1757</v>
      </c>
      <c r="K27" s="13" t="s">
        <v>1822</v>
      </c>
      <c r="L27" s="13" t="s">
        <v>1759</v>
      </c>
      <c r="M27" s="13" t="s">
        <v>1827</v>
      </c>
      <c r="N27" s="13" t="s">
        <v>1761</v>
      </c>
      <c r="O27" s="13" t="s">
        <v>1829</v>
      </c>
      <c r="P27" s="13" t="s">
        <v>1763</v>
      </c>
      <c r="Q27" s="13" t="s">
        <v>1833</v>
      </c>
      <c r="R27" s="13" t="s">
        <v>1765</v>
      </c>
      <c r="S27" s="13" t="s">
        <v>1834</v>
      </c>
      <c r="T27" s="13" t="s">
        <v>1767</v>
      </c>
      <c r="U27" s="13" t="s">
        <v>1836</v>
      </c>
      <c r="V27" s="13" t="s">
        <v>1768</v>
      </c>
    </row>
    <row r="28" spans="1:22" ht="15">
      <c r="A28" s="88" t="s">
        <v>316</v>
      </c>
      <c r="B28" s="88">
        <v>100</v>
      </c>
      <c r="C28" s="88" t="s">
        <v>316</v>
      </c>
      <c r="D28" s="88">
        <v>19</v>
      </c>
      <c r="E28" s="88" t="s">
        <v>316</v>
      </c>
      <c r="F28" s="88">
        <v>17</v>
      </c>
      <c r="G28" s="88" t="s">
        <v>316</v>
      </c>
      <c r="H28" s="88">
        <v>10</v>
      </c>
      <c r="I28" s="88" t="s">
        <v>316</v>
      </c>
      <c r="J28" s="88">
        <v>7</v>
      </c>
      <c r="K28" s="88" t="s">
        <v>316</v>
      </c>
      <c r="L28" s="88">
        <v>14</v>
      </c>
      <c r="M28" s="88" t="s">
        <v>1796</v>
      </c>
      <c r="N28" s="88">
        <v>5</v>
      </c>
      <c r="O28" s="88" t="s">
        <v>316</v>
      </c>
      <c r="P28" s="88">
        <v>5</v>
      </c>
      <c r="Q28" s="88" t="s">
        <v>316</v>
      </c>
      <c r="R28" s="88">
        <v>4</v>
      </c>
      <c r="S28" s="88" t="s">
        <v>316</v>
      </c>
      <c r="T28" s="88">
        <v>5</v>
      </c>
      <c r="U28" s="88" t="s">
        <v>316</v>
      </c>
      <c r="V28" s="88">
        <v>8</v>
      </c>
    </row>
    <row r="29" spans="1:22" ht="15">
      <c r="A29" s="88" t="s">
        <v>1795</v>
      </c>
      <c r="B29" s="88">
        <v>28</v>
      </c>
      <c r="C29" s="88" t="s">
        <v>1796</v>
      </c>
      <c r="D29" s="88">
        <v>6</v>
      </c>
      <c r="E29" s="88" t="s">
        <v>296</v>
      </c>
      <c r="F29" s="88">
        <v>1</v>
      </c>
      <c r="G29" s="88" t="s">
        <v>1795</v>
      </c>
      <c r="H29" s="88">
        <v>7</v>
      </c>
      <c r="I29" s="88" t="s">
        <v>1817</v>
      </c>
      <c r="J29" s="88">
        <v>1</v>
      </c>
      <c r="K29" s="88" t="s">
        <v>1823</v>
      </c>
      <c r="L29" s="88">
        <v>4</v>
      </c>
      <c r="M29" s="88" t="s">
        <v>1795</v>
      </c>
      <c r="N29" s="88">
        <v>5</v>
      </c>
      <c r="O29" s="88" t="s">
        <v>1830</v>
      </c>
      <c r="P29" s="88">
        <v>1</v>
      </c>
      <c r="Q29" s="88"/>
      <c r="R29" s="88"/>
      <c r="S29" s="88" t="s">
        <v>1795</v>
      </c>
      <c r="T29" s="88">
        <v>5</v>
      </c>
      <c r="U29" s="88" t="s">
        <v>1796</v>
      </c>
      <c r="V29" s="88">
        <v>4</v>
      </c>
    </row>
    <row r="30" spans="1:22" ht="15">
      <c r="A30" s="88" t="s">
        <v>1796</v>
      </c>
      <c r="B30" s="88">
        <v>27</v>
      </c>
      <c r="C30" s="88" t="s">
        <v>1795</v>
      </c>
      <c r="D30" s="88">
        <v>5</v>
      </c>
      <c r="E30" s="88" t="s">
        <v>1796</v>
      </c>
      <c r="F30" s="88">
        <v>1</v>
      </c>
      <c r="G30" s="88" t="s">
        <v>1796</v>
      </c>
      <c r="H30" s="88">
        <v>7</v>
      </c>
      <c r="I30" s="88" t="s">
        <v>1818</v>
      </c>
      <c r="J30" s="88">
        <v>1</v>
      </c>
      <c r="K30" s="88" t="s">
        <v>1824</v>
      </c>
      <c r="L30" s="88">
        <v>4</v>
      </c>
      <c r="M30" s="88" t="s">
        <v>316</v>
      </c>
      <c r="N30" s="88">
        <v>5</v>
      </c>
      <c r="O30" s="88" t="s">
        <v>1831</v>
      </c>
      <c r="P30" s="88">
        <v>1</v>
      </c>
      <c r="Q30" s="88"/>
      <c r="R30" s="88"/>
      <c r="S30" s="88" t="s">
        <v>1801</v>
      </c>
      <c r="T30" s="88">
        <v>4</v>
      </c>
      <c r="U30" s="88" t="s">
        <v>1837</v>
      </c>
      <c r="V30" s="88">
        <v>3</v>
      </c>
    </row>
    <row r="31" spans="1:22" ht="15">
      <c r="A31" s="88" t="s">
        <v>454</v>
      </c>
      <c r="B31" s="88">
        <v>8</v>
      </c>
      <c r="C31" s="88" t="s">
        <v>454</v>
      </c>
      <c r="D31" s="88">
        <v>4</v>
      </c>
      <c r="E31" s="88" t="s">
        <v>1795</v>
      </c>
      <c r="F31" s="88">
        <v>1</v>
      </c>
      <c r="G31" s="88" t="s">
        <v>1811</v>
      </c>
      <c r="H31" s="88">
        <v>2</v>
      </c>
      <c r="I31" s="88" t="s">
        <v>1819</v>
      </c>
      <c r="J31" s="88">
        <v>1</v>
      </c>
      <c r="K31" s="88" t="s">
        <v>1798</v>
      </c>
      <c r="L31" s="88">
        <v>3</v>
      </c>
      <c r="M31" s="88" t="s">
        <v>1797</v>
      </c>
      <c r="N31" s="88">
        <v>4</v>
      </c>
      <c r="O31" s="88" t="s">
        <v>1832</v>
      </c>
      <c r="P31" s="88">
        <v>1</v>
      </c>
      <c r="Q31" s="88"/>
      <c r="R31" s="88"/>
      <c r="S31" s="88" t="s">
        <v>1802</v>
      </c>
      <c r="T31" s="88">
        <v>4</v>
      </c>
      <c r="U31" s="88" t="s">
        <v>1838</v>
      </c>
      <c r="V31" s="88">
        <v>3</v>
      </c>
    </row>
    <row r="32" spans="1:22" ht="15">
      <c r="A32" s="88" t="s">
        <v>1797</v>
      </c>
      <c r="B32" s="88">
        <v>5</v>
      </c>
      <c r="C32" s="88" t="s">
        <v>1804</v>
      </c>
      <c r="D32" s="88">
        <v>2</v>
      </c>
      <c r="E32" s="88" t="s">
        <v>1808</v>
      </c>
      <c r="F32" s="88">
        <v>1</v>
      </c>
      <c r="G32" s="88" t="s">
        <v>1812</v>
      </c>
      <c r="H32" s="88">
        <v>2</v>
      </c>
      <c r="I32" s="88" t="s">
        <v>1820</v>
      </c>
      <c r="J32" s="88">
        <v>1</v>
      </c>
      <c r="K32" s="88" t="s">
        <v>1799</v>
      </c>
      <c r="L32" s="88">
        <v>3</v>
      </c>
      <c r="M32" s="88" t="s">
        <v>1828</v>
      </c>
      <c r="N32" s="88">
        <v>1</v>
      </c>
      <c r="O32" s="88" t="s">
        <v>444</v>
      </c>
      <c r="P32" s="88">
        <v>1</v>
      </c>
      <c r="Q32" s="88"/>
      <c r="R32" s="88"/>
      <c r="S32" s="88" t="s">
        <v>1835</v>
      </c>
      <c r="T32" s="88">
        <v>1</v>
      </c>
      <c r="U32" s="88" t="s">
        <v>1795</v>
      </c>
      <c r="V32" s="88">
        <v>3</v>
      </c>
    </row>
    <row r="33" spans="1:22" ht="15">
      <c r="A33" s="88" t="s">
        <v>1798</v>
      </c>
      <c r="B33" s="88">
        <v>5</v>
      </c>
      <c r="C33" s="88" t="s">
        <v>1805</v>
      </c>
      <c r="D33" s="88">
        <v>2</v>
      </c>
      <c r="E33" s="88" t="s">
        <v>303</v>
      </c>
      <c r="F33" s="88">
        <v>1</v>
      </c>
      <c r="G33" s="88" t="s">
        <v>454</v>
      </c>
      <c r="H33" s="88">
        <v>2</v>
      </c>
      <c r="I33" s="88" t="s">
        <v>1821</v>
      </c>
      <c r="J33" s="88">
        <v>1</v>
      </c>
      <c r="K33" s="88" t="s">
        <v>1800</v>
      </c>
      <c r="L33" s="88">
        <v>3</v>
      </c>
      <c r="M33" s="88" t="s">
        <v>1811</v>
      </c>
      <c r="N33" s="88">
        <v>1</v>
      </c>
      <c r="O33" s="88" t="s">
        <v>1796</v>
      </c>
      <c r="P33" s="88">
        <v>1</v>
      </c>
      <c r="Q33" s="88"/>
      <c r="R33" s="88"/>
      <c r="S33" s="88" t="s">
        <v>1796</v>
      </c>
      <c r="T33" s="88">
        <v>1</v>
      </c>
      <c r="U33" s="88" t="s">
        <v>1839</v>
      </c>
      <c r="V33" s="88">
        <v>1</v>
      </c>
    </row>
    <row r="34" spans="1:22" ht="15">
      <c r="A34" s="88" t="s">
        <v>1799</v>
      </c>
      <c r="B34" s="88">
        <v>5</v>
      </c>
      <c r="C34" s="88" t="s">
        <v>1798</v>
      </c>
      <c r="D34" s="88">
        <v>2</v>
      </c>
      <c r="E34" s="88" t="s">
        <v>1809</v>
      </c>
      <c r="F34" s="88">
        <v>1</v>
      </c>
      <c r="G34" s="88" t="s">
        <v>1808</v>
      </c>
      <c r="H34" s="88">
        <v>1</v>
      </c>
      <c r="I34" s="88"/>
      <c r="J34" s="88"/>
      <c r="K34" s="88" t="s">
        <v>442</v>
      </c>
      <c r="L34" s="88">
        <v>2</v>
      </c>
      <c r="M34" s="88"/>
      <c r="N34" s="88"/>
      <c r="O34" s="88" t="s">
        <v>1795</v>
      </c>
      <c r="P34" s="88">
        <v>1</v>
      </c>
      <c r="Q34" s="88"/>
      <c r="R34" s="88"/>
      <c r="S34" s="88"/>
      <c r="T34" s="88"/>
      <c r="U34" s="88" t="s">
        <v>1840</v>
      </c>
      <c r="V34" s="88">
        <v>1</v>
      </c>
    </row>
    <row r="35" spans="1:22" ht="15">
      <c r="A35" s="88" t="s">
        <v>1800</v>
      </c>
      <c r="B35" s="88">
        <v>5</v>
      </c>
      <c r="C35" s="88" t="s">
        <v>1799</v>
      </c>
      <c r="D35" s="88">
        <v>2</v>
      </c>
      <c r="E35" s="88"/>
      <c r="F35" s="88"/>
      <c r="G35" s="88" t="s">
        <v>1813</v>
      </c>
      <c r="H35" s="88">
        <v>1</v>
      </c>
      <c r="I35" s="88"/>
      <c r="J35" s="88"/>
      <c r="K35" s="88" t="s">
        <v>454</v>
      </c>
      <c r="L35" s="88">
        <v>2</v>
      </c>
      <c r="M35" s="88"/>
      <c r="N35" s="88"/>
      <c r="O35" s="88"/>
      <c r="P35" s="88"/>
      <c r="Q35" s="88"/>
      <c r="R35" s="88"/>
      <c r="S35" s="88"/>
      <c r="T35" s="88"/>
      <c r="U35" s="88"/>
      <c r="V35" s="88"/>
    </row>
    <row r="36" spans="1:22" ht="15">
      <c r="A36" s="88" t="s">
        <v>1801</v>
      </c>
      <c r="B36" s="88">
        <v>4</v>
      </c>
      <c r="C36" s="88" t="s">
        <v>1800</v>
      </c>
      <c r="D36" s="88">
        <v>2</v>
      </c>
      <c r="E36" s="88"/>
      <c r="F36" s="88"/>
      <c r="G36" s="88" t="s">
        <v>1814</v>
      </c>
      <c r="H36" s="88">
        <v>1</v>
      </c>
      <c r="I36" s="88"/>
      <c r="J36" s="88"/>
      <c r="K36" s="88" t="s">
        <v>1825</v>
      </c>
      <c r="L36" s="88">
        <v>1</v>
      </c>
      <c r="M36" s="88"/>
      <c r="N36" s="88"/>
      <c r="O36" s="88"/>
      <c r="P36" s="88"/>
      <c r="Q36" s="88"/>
      <c r="R36" s="88"/>
      <c r="S36" s="88"/>
      <c r="T36" s="88"/>
      <c r="U36" s="88"/>
      <c r="V36" s="88"/>
    </row>
    <row r="37" spans="1:22" ht="15">
      <c r="A37" s="88" t="s">
        <v>1802</v>
      </c>
      <c r="B37" s="88">
        <v>4</v>
      </c>
      <c r="C37" s="88" t="s">
        <v>1806</v>
      </c>
      <c r="D37" s="88">
        <v>2</v>
      </c>
      <c r="E37" s="88"/>
      <c r="F37" s="88"/>
      <c r="G37" s="88" t="s">
        <v>1815</v>
      </c>
      <c r="H37" s="88">
        <v>1</v>
      </c>
      <c r="I37" s="88"/>
      <c r="J37" s="88"/>
      <c r="K37" s="88" t="s">
        <v>1826</v>
      </c>
      <c r="L37" s="88">
        <v>1</v>
      </c>
      <c r="M37" s="88"/>
      <c r="N37" s="88"/>
      <c r="O37" s="88"/>
      <c r="P37" s="88"/>
      <c r="Q37" s="88"/>
      <c r="R37" s="88"/>
      <c r="S37" s="88"/>
      <c r="T37" s="88"/>
      <c r="U37" s="88"/>
      <c r="V37" s="88"/>
    </row>
    <row r="40" spans="1:22" ht="15" customHeight="1">
      <c r="A40" s="13" t="s">
        <v>1852</v>
      </c>
      <c r="B40" s="13" t="s">
        <v>1743</v>
      </c>
      <c r="C40" s="13" t="s">
        <v>1863</v>
      </c>
      <c r="D40" s="13" t="s">
        <v>1747</v>
      </c>
      <c r="E40" s="13" t="s">
        <v>1867</v>
      </c>
      <c r="F40" s="13" t="s">
        <v>1749</v>
      </c>
      <c r="G40" s="13" t="s">
        <v>1874</v>
      </c>
      <c r="H40" s="13" t="s">
        <v>1755</v>
      </c>
      <c r="I40" s="13" t="s">
        <v>1878</v>
      </c>
      <c r="J40" s="13" t="s">
        <v>1757</v>
      </c>
      <c r="K40" s="13" t="s">
        <v>1886</v>
      </c>
      <c r="L40" s="13" t="s">
        <v>1759</v>
      </c>
      <c r="M40" s="13" t="s">
        <v>1892</v>
      </c>
      <c r="N40" s="13" t="s">
        <v>1761</v>
      </c>
      <c r="O40" s="13" t="s">
        <v>1898</v>
      </c>
      <c r="P40" s="13" t="s">
        <v>1763</v>
      </c>
      <c r="Q40" s="13" t="s">
        <v>1903</v>
      </c>
      <c r="R40" s="13" t="s">
        <v>1765</v>
      </c>
      <c r="S40" s="13" t="s">
        <v>1910</v>
      </c>
      <c r="T40" s="13" t="s">
        <v>1767</v>
      </c>
      <c r="U40" s="13" t="s">
        <v>1917</v>
      </c>
      <c r="V40" s="13" t="s">
        <v>1768</v>
      </c>
    </row>
    <row r="41" spans="1:22" ht="15">
      <c r="A41" s="100" t="s">
        <v>1853</v>
      </c>
      <c r="B41" s="100">
        <v>120</v>
      </c>
      <c r="C41" s="100" t="s">
        <v>1858</v>
      </c>
      <c r="D41" s="100">
        <v>21</v>
      </c>
      <c r="E41" s="100" t="s">
        <v>1858</v>
      </c>
      <c r="F41" s="100">
        <v>18</v>
      </c>
      <c r="G41" s="100" t="s">
        <v>1858</v>
      </c>
      <c r="H41" s="100">
        <v>11</v>
      </c>
      <c r="I41" s="100" t="s">
        <v>1858</v>
      </c>
      <c r="J41" s="100">
        <v>8</v>
      </c>
      <c r="K41" s="100" t="s">
        <v>1858</v>
      </c>
      <c r="L41" s="100">
        <v>15</v>
      </c>
      <c r="M41" s="100" t="s">
        <v>1893</v>
      </c>
      <c r="N41" s="100">
        <v>6</v>
      </c>
      <c r="O41" s="100" t="s">
        <v>1858</v>
      </c>
      <c r="P41" s="100">
        <v>5</v>
      </c>
      <c r="Q41" s="100" t="s">
        <v>1904</v>
      </c>
      <c r="R41" s="100">
        <v>7</v>
      </c>
      <c r="S41" s="100" t="s">
        <v>1862</v>
      </c>
      <c r="T41" s="100">
        <v>10</v>
      </c>
      <c r="U41" s="100" t="s">
        <v>1858</v>
      </c>
      <c r="V41" s="100">
        <v>8</v>
      </c>
    </row>
    <row r="42" spans="1:22" ht="15">
      <c r="A42" s="100" t="s">
        <v>1854</v>
      </c>
      <c r="B42" s="100">
        <v>16</v>
      </c>
      <c r="C42" s="100" t="s">
        <v>1861</v>
      </c>
      <c r="D42" s="100">
        <v>8</v>
      </c>
      <c r="E42" s="100" t="s">
        <v>296</v>
      </c>
      <c r="F42" s="100">
        <v>16</v>
      </c>
      <c r="G42" s="100" t="s">
        <v>1859</v>
      </c>
      <c r="H42" s="100">
        <v>8</v>
      </c>
      <c r="I42" s="100" t="s">
        <v>1879</v>
      </c>
      <c r="J42" s="100">
        <v>6</v>
      </c>
      <c r="K42" s="100" t="s">
        <v>1862</v>
      </c>
      <c r="L42" s="100">
        <v>7</v>
      </c>
      <c r="M42" s="100" t="s">
        <v>1861</v>
      </c>
      <c r="N42" s="100">
        <v>6</v>
      </c>
      <c r="O42" s="100" t="s">
        <v>1865</v>
      </c>
      <c r="P42" s="100">
        <v>3</v>
      </c>
      <c r="Q42" s="100" t="s">
        <v>1860</v>
      </c>
      <c r="R42" s="100">
        <v>6</v>
      </c>
      <c r="S42" s="100" t="s">
        <v>1911</v>
      </c>
      <c r="T42" s="100">
        <v>5</v>
      </c>
      <c r="U42" s="100" t="s">
        <v>1861</v>
      </c>
      <c r="V42" s="100">
        <v>5</v>
      </c>
    </row>
    <row r="43" spans="1:22" ht="15">
      <c r="A43" s="100" t="s">
        <v>1855</v>
      </c>
      <c r="B43" s="100">
        <v>0</v>
      </c>
      <c r="C43" s="100" t="s">
        <v>1859</v>
      </c>
      <c r="D43" s="100">
        <v>7</v>
      </c>
      <c r="E43" s="100" t="s">
        <v>303</v>
      </c>
      <c r="F43" s="100">
        <v>15</v>
      </c>
      <c r="G43" s="100" t="s">
        <v>1861</v>
      </c>
      <c r="H43" s="100">
        <v>8</v>
      </c>
      <c r="I43" s="100" t="s">
        <v>1860</v>
      </c>
      <c r="J43" s="100">
        <v>5</v>
      </c>
      <c r="K43" s="100" t="s">
        <v>1815</v>
      </c>
      <c r="L43" s="100">
        <v>6</v>
      </c>
      <c r="M43" s="100" t="s">
        <v>1859</v>
      </c>
      <c r="N43" s="100">
        <v>6</v>
      </c>
      <c r="O43" s="100" t="s">
        <v>1862</v>
      </c>
      <c r="P43" s="100">
        <v>2</v>
      </c>
      <c r="Q43" s="100" t="s">
        <v>1858</v>
      </c>
      <c r="R43" s="100">
        <v>4</v>
      </c>
      <c r="S43" s="100" t="s">
        <v>1912</v>
      </c>
      <c r="T43" s="100">
        <v>5</v>
      </c>
      <c r="U43" s="100" t="s">
        <v>1918</v>
      </c>
      <c r="V43" s="100">
        <v>4</v>
      </c>
    </row>
    <row r="44" spans="1:22" ht="15">
      <c r="A44" s="100" t="s">
        <v>1856</v>
      </c>
      <c r="B44" s="100">
        <v>2718</v>
      </c>
      <c r="C44" s="100" t="s">
        <v>1864</v>
      </c>
      <c r="D44" s="100">
        <v>6</v>
      </c>
      <c r="E44" s="100" t="s">
        <v>1868</v>
      </c>
      <c r="F44" s="100">
        <v>12</v>
      </c>
      <c r="G44" s="100" t="s">
        <v>1875</v>
      </c>
      <c r="H44" s="100">
        <v>8</v>
      </c>
      <c r="I44" s="100" t="s">
        <v>1880</v>
      </c>
      <c r="J44" s="100">
        <v>4</v>
      </c>
      <c r="K44" s="100" t="s">
        <v>1887</v>
      </c>
      <c r="L44" s="100">
        <v>6</v>
      </c>
      <c r="M44" s="100" t="s">
        <v>1858</v>
      </c>
      <c r="N44" s="100">
        <v>6</v>
      </c>
      <c r="O44" s="100" t="s">
        <v>1860</v>
      </c>
      <c r="P44" s="100">
        <v>2</v>
      </c>
      <c r="Q44" s="100" t="s">
        <v>1905</v>
      </c>
      <c r="R44" s="100">
        <v>3</v>
      </c>
      <c r="S44" s="100" t="s">
        <v>1858</v>
      </c>
      <c r="T44" s="100">
        <v>5</v>
      </c>
      <c r="U44" s="100" t="s">
        <v>1919</v>
      </c>
      <c r="V44" s="100">
        <v>4</v>
      </c>
    </row>
    <row r="45" spans="1:22" ht="15">
      <c r="A45" s="100" t="s">
        <v>1857</v>
      </c>
      <c r="B45" s="100">
        <v>2854</v>
      </c>
      <c r="C45" s="100" t="s">
        <v>316</v>
      </c>
      <c r="D45" s="100">
        <v>6</v>
      </c>
      <c r="E45" s="100" t="s">
        <v>1869</v>
      </c>
      <c r="F45" s="100">
        <v>11</v>
      </c>
      <c r="G45" s="100" t="s">
        <v>301</v>
      </c>
      <c r="H45" s="100">
        <v>8</v>
      </c>
      <c r="I45" s="100" t="s">
        <v>1881</v>
      </c>
      <c r="J45" s="100">
        <v>3</v>
      </c>
      <c r="K45" s="100" t="s">
        <v>1888</v>
      </c>
      <c r="L45" s="100">
        <v>6</v>
      </c>
      <c r="M45" s="100" t="s">
        <v>1894</v>
      </c>
      <c r="N45" s="100">
        <v>4</v>
      </c>
      <c r="O45" s="100" t="s">
        <v>1899</v>
      </c>
      <c r="P45" s="100">
        <v>2</v>
      </c>
      <c r="Q45" s="100" t="s">
        <v>1906</v>
      </c>
      <c r="R45" s="100">
        <v>3</v>
      </c>
      <c r="S45" s="100" t="s">
        <v>1913</v>
      </c>
      <c r="T45" s="100">
        <v>5</v>
      </c>
      <c r="U45" s="100" t="s">
        <v>1920</v>
      </c>
      <c r="V45" s="100">
        <v>3</v>
      </c>
    </row>
    <row r="46" spans="1:22" ht="15">
      <c r="A46" s="100" t="s">
        <v>1858</v>
      </c>
      <c r="B46" s="100">
        <v>107</v>
      </c>
      <c r="C46" s="100" t="s">
        <v>278</v>
      </c>
      <c r="D46" s="100">
        <v>5</v>
      </c>
      <c r="E46" s="100" t="s">
        <v>1860</v>
      </c>
      <c r="F46" s="100">
        <v>11</v>
      </c>
      <c r="G46" s="100" t="s">
        <v>1876</v>
      </c>
      <c r="H46" s="100">
        <v>5</v>
      </c>
      <c r="I46" s="100" t="s">
        <v>1882</v>
      </c>
      <c r="J46" s="100">
        <v>3</v>
      </c>
      <c r="K46" s="100" t="s">
        <v>1889</v>
      </c>
      <c r="L46" s="100">
        <v>6</v>
      </c>
      <c r="M46" s="100" t="s">
        <v>1895</v>
      </c>
      <c r="N46" s="100">
        <v>4</v>
      </c>
      <c r="O46" s="100" t="s">
        <v>1900</v>
      </c>
      <c r="P46" s="100">
        <v>2</v>
      </c>
      <c r="Q46" s="100" t="s">
        <v>1907</v>
      </c>
      <c r="R46" s="100">
        <v>3</v>
      </c>
      <c r="S46" s="100" t="s">
        <v>1859</v>
      </c>
      <c r="T46" s="100">
        <v>5</v>
      </c>
      <c r="U46" s="100" t="s">
        <v>1921</v>
      </c>
      <c r="V46" s="100">
        <v>3</v>
      </c>
    </row>
    <row r="47" spans="1:22" ht="15">
      <c r="A47" s="100" t="s">
        <v>1859</v>
      </c>
      <c r="B47" s="100">
        <v>34</v>
      </c>
      <c r="C47" s="100" t="s">
        <v>309</v>
      </c>
      <c r="D47" s="100">
        <v>5</v>
      </c>
      <c r="E47" s="100" t="s">
        <v>1870</v>
      </c>
      <c r="F47" s="100">
        <v>8</v>
      </c>
      <c r="G47" s="100" t="s">
        <v>316</v>
      </c>
      <c r="H47" s="100">
        <v>5</v>
      </c>
      <c r="I47" s="100" t="s">
        <v>287</v>
      </c>
      <c r="J47" s="100">
        <v>3</v>
      </c>
      <c r="K47" s="100" t="s">
        <v>1890</v>
      </c>
      <c r="L47" s="100">
        <v>6</v>
      </c>
      <c r="M47" s="100" t="s">
        <v>1815</v>
      </c>
      <c r="N47" s="100">
        <v>4</v>
      </c>
      <c r="O47" s="100" t="s">
        <v>1901</v>
      </c>
      <c r="P47" s="100">
        <v>2</v>
      </c>
      <c r="Q47" s="100" t="s">
        <v>288</v>
      </c>
      <c r="R47" s="100">
        <v>3</v>
      </c>
      <c r="S47" s="100" t="s">
        <v>1879</v>
      </c>
      <c r="T47" s="100">
        <v>4</v>
      </c>
      <c r="U47" s="100" t="s">
        <v>1922</v>
      </c>
      <c r="V47" s="100">
        <v>3</v>
      </c>
    </row>
    <row r="48" spans="1:22" ht="15">
      <c r="A48" s="100" t="s">
        <v>1860</v>
      </c>
      <c r="B48" s="100">
        <v>33</v>
      </c>
      <c r="C48" s="100" t="s">
        <v>1865</v>
      </c>
      <c r="D48" s="100">
        <v>4</v>
      </c>
      <c r="E48" s="100" t="s">
        <v>1871</v>
      </c>
      <c r="F48" s="100">
        <v>7</v>
      </c>
      <c r="G48" s="100" t="s">
        <v>1877</v>
      </c>
      <c r="H48" s="100">
        <v>5</v>
      </c>
      <c r="I48" s="100" t="s">
        <v>1883</v>
      </c>
      <c r="J48" s="100">
        <v>3</v>
      </c>
      <c r="K48" s="100" t="s">
        <v>1891</v>
      </c>
      <c r="L48" s="100">
        <v>5</v>
      </c>
      <c r="M48" s="100" t="s">
        <v>1896</v>
      </c>
      <c r="N48" s="100">
        <v>4</v>
      </c>
      <c r="O48" s="100" t="s">
        <v>316</v>
      </c>
      <c r="P48" s="100">
        <v>2</v>
      </c>
      <c r="Q48" s="100" t="s">
        <v>1908</v>
      </c>
      <c r="R48" s="100">
        <v>3</v>
      </c>
      <c r="S48" s="100" t="s">
        <v>1914</v>
      </c>
      <c r="T48" s="100">
        <v>4</v>
      </c>
      <c r="U48" s="100" t="s">
        <v>1801</v>
      </c>
      <c r="V48" s="100">
        <v>3</v>
      </c>
    </row>
    <row r="49" spans="1:22" ht="15">
      <c r="A49" s="100" t="s">
        <v>1861</v>
      </c>
      <c r="B49" s="100">
        <v>33</v>
      </c>
      <c r="C49" s="100" t="s">
        <v>283</v>
      </c>
      <c r="D49" s="100">
        <v>4</v>
      </c>
      <c r="E49" s="100" t="s">
        <v>1872</v>
      </c>
      <c r="F49" s="100">
        <v>7</v>
      </c>
      <c r="G49" s="100" t="s">
        <v>1865</v>
      </c>
      <c r="H49" s="100">
        <v>4</v>
      </c>
      <c r="I49" s="100" t="s">
        <v>1884</v>
      </c>
      <c r="J49" s="100">
        <v>3</v>
      </c>
      <c r="K49" s="100" t="s">
        <v>1860</v>
      </c>
      <c r="L49" s="100">
        <v>4</v>
      </c>
      <c r="M49" s="100" t="s">
        <v>308</v>
      </c>
      <c r="N49" s="100">
        <v>4</v>
      </c>
      <c r="O49" s="100" t="s">
        <v>1902</v>
      </c>
      <c r="P49" s="100">
        <v>2</v>
      </c>
      <c r="Q49" s="100" t="s">
        <v>1909</v>
      </c>
      <c r="R49" s="100">
        <v>3</v>
      </c>
      <c r="S49" s="100" t="s">
        <v>1915</v>
      </c>
      <c r="T49" s="100">
        <v>4</v>
      </c>
      <c r="U49" s="100" t="s">
        <v>1923</v>
      </c>
      <c r="V49" s="100">
        <v>3</v>
      </c>
    </row>
    <row r="50" spans="1:22" ht="15">
      <c r="A50" s="100" t="s">
        <v>1862</v>
      </c>
      <c r="B50" s="100">
        <v>27</v>
      </c>
      <c r="C50" s="100" t="s">
        <v>1866</v>
      </c>
      <c r="D50" s="100">
        <v>4</v>
      </c>
      <c r="E50" s="100" t="s">
        <v>1873</v>
      </c>
      <c r="F50" s="100">
        <v>7</v>
      </c>
      <c r="G50" s="100" t="s">
        <v>1797</v>
      </c>
      <c r="H50" s="100">
        <v>4</v>
      </c>
      <c r="I50" s="100" t="s">
        <v>1885</v>
      </c>
      <c r="J50" s="100">
        <v>2</v>
      </c>
      <c r="K50" s="100" t="s">
        <v>1875</v>
      </c>
      <c r="L50" s="100">
        <v>4</v>
      </c>
      <c r="M50" s="100" t="s">
        <v>1897</v>
      </c>
      <c r="N50" s="100">
        <v>2</v>
      </c>
      <c r="O50" s="100"/>
      <c r="P50" s="100"/>
      <c r="Q50" s="100" t="s">
        <v>305</v>
      </c>
      <c r="R50" s="100">
        <v>3</v>
      </c>
      <c r="S50" s="100" t="s">
        <v>1916</v>
      </c>
      <c r="T50" s="100">
        <v>4</v>
      </c>
      <c r="U50" s="100" t="s">
        <v>1924</v>
      </c>
      <c r="V50" s="100">
        <v>3</v>
      </c>
    </row>
    <row r="53" spans="1:22" ht="15" customHeight="1">
      <c r="A53" s="13" t="s">
        <v>1939</v>
      </c>
      <c r="B53" s="13" t="s">
        <v>1743</v>
      </c>
      <c r="C53" s="13" t="s">
        <v>1950</v>
      </c>
      <c r="D53" s="13" t="s">
        <v>1747</v>
      </c>
      <c r="E53" s="13" t="s">
        <v>1959</v>
      </c>
      <c r="F53" s="13" t="s">
        <v>1749</v>
      </c>
      <c r="G53" s="13" t="s">
        <v>1964</v>
      </c>
      <c r="H53" s="13" t="s">
        <v>1755</v>
      </c>
      <c r="I53" s="13" t="s">
        <v>1973</v>
      </c>
      <c r="J53" s="13" t="s">
        <v>1757</v>
      </c>
      <c r="K53" s="13" t="s">
        <v>1984</v>
      </c>
      <c r="L53" s="13" t="s">
        <v>1759</v>
      </c>
      <c r="M53" s="13" t="s">
        <v>1994</v>
      </c>
      <c r="N53" s="13" t="s">
        <v>1761</v>
      </c>
      <c r="O53" s="13" t="s">
        <v>2004</v>
      </c>
      <c r="P53" s="13" t="s">
        <v>1763</v>
      </c>
      <c r="Q53" s="13" t="s">
        <v>2006</v>
      </c>
      <c r="R53" s="13" t="s">
        <v>1765</v>
      </c>
      <c r="S53" s="13" t="s">
        <v>2017</v>
      </c>
      <c r="T53" s="13" t="s">
        <v>1767</v>
      </c>
      <c r="U53" s="13" t="s">
        <v>2027</v>
      </c>
      <c r="V53" s="13" t="s">
        <v>1768</v>
      </c>
    </row>
    <row r="54" spans="1:22" ht="15">
      <c r="A54" s="100" t="s">
        <v>1940</v>
      </c>
      <c r="B54" s="100">
        <v>13</v>
      </c>
      <c r="C54" s="100" t="s">
        <v>1944</v>
      </c>
      <c r="D54" s="100">
        <v>4</v>
      </c>
      <c r="E54" s="100" t="s">
        <v>1943</v>
      </c>
      <c r="F54" s="100">
        <v>9</v>
      </c>
      <c r="G54" s="100" t="s">
        <v>1940</v>
      </c>
      <c r="H54" s="100">
        <v>7</v>
      </c>
      <c r="I54" s="100" t="s">
        <v>1974</v>
      </c>
      <c r="J54" s="100">
        <v>2</v>
      </c>
      <c r="K54" s="100" t="s">
        <v>1985</v>
      </c>
      <c r="L54" s="100">
        <v>5</v>
      </c>
      <c r="M54" s="100" t="s">
        <v>1995</v>
      </c>
      <c r="N54" s="100">
        <v>4</v>
      </c>
      <c r="O54" s="100" t="s">
        <v>2005</v>
      </c>
      <c r="P54" s="100">
        <v>2</v>
      </c>
      <c r="Q54" s="100" t="s">
        <v>2007</v>
      </c>
      <c r="R54" s="100">
        <v>3</v>
      </c>
      <c r="S54" s="100" t="s">
        <v>2018</v>
      </c>
      <c r="T54" s="100">
        <v>5</v>
      </c>
      <c r="U54" s="100" t="s">
        <v>2028</v>
      </c>
      <c r="V54" s="100">
        <v>4</v>
      </c>
    </row>
    <row r="55" spans="1:22" ht="15">
      <c r="A55" s="100" t="s">
        <v>1941</v>
      </c>
      <c r="B55" s="100">
        <v>13</v>
      </c>
      <c r="C55" s="100" t="s">
        <v>1941</v>
      </c>
      <c r="D55" s="100">
        <v>4</v>
      </c>
      <c r="E55" s="100" t="s">
        <v>1945</v>
      </c>
      <c r="F55" s="100">
        <v>7</v>
      </c>
      <c r="G55" s="100" t="s">
        <v>1942</v>
      </c>
      <c r="H55" s="100">
        <v>4</v>
      </c>
      <c r="I55" s="100" t="s">
        <v>1975</v>
      </c>
      <c r="J55" s="100">
        <v>2</v>
      </c>
      <c r="K55" s="100" t="s">
        <v>1986</v>
      </c>
      <c r="L55" s="100">
        <v>4</v>
      </c>
      <c r="M55" s="100" t="s">
        <v>1996</v>
      </c>
      <c r="N55" s="100">
        <v>4</v>
      </c>
      <c r="O55" s="100"/>
      <c r="P55" s="100"/>
      <c r="Q55" s="100" t="s">
        <v>2008</v>
      </c>
      <c r="R55" s="100">
        <v>3</v>
      </c>
      <c r="S55" s="100" t="s">
        <v>2019</v>
      </c>
      <c r="T55" s="100">
        <v>4</v>
      </c>
      <c r="U55" s="100" t="s">
        <v>2029</v>
      </c>
      <c r="V55" s="100">
        <v>3</v>
      </c>
    </row>
    <row r="56" spans="1:22" ht="15">
      <c r="A56" s="100" t="s">
        <v>1942</v>
      </c>
      <c r="B56" s="100">
        <v>10</v>
      </c>
      <c r="C56" s="100" t="s">
        <v>1951</v>
      </c>
      <c r="D56" s="100">
        <v>4</v>
      </c>
      <c r="E56" s="100" t="s">
        <v>1946</v>
      </c>
      <c r="F56" s="100">
        <v>7</v>
      </c>
      <c r="G56" s="100" t="s">
        <v>1965</v>
      </c>
      <c r="H56" s="100">
        <v>3</v>
      </c>
      <c r="I56" s="100" t="s">
        <v>1976</v>
      </c>
      <c r="J56" s="100">
        <v>2</v>
      </c>
      <c r="K56" s="100" t="s">
        <v>1987</v>
      </c>
      <c r="L56" s="100">
        <v>4</v>
      </c>
      <c r="M56" s="100" t="s">
        <v>1997</v>
      </c>
      <c r="N56" s="100">
        <v>4</v>
      </c>
      <c r="O56" s="100"/>
      <c r="P56" s="100"/>
      <c r="Q56" s="100" t="s">
        <v>2009</v>
      </c>
      <c r="R56" s="100">
        <v>3</v>
      </c>
      <c r="S56" s="100" t="s">
        <v>2020</v>
      </c>
      <c r="T56" s="100">
        <v>4</v>
      </c>
      <c r="U56" s="100" t="s">
        <v>2030</v>
      </c>
      <c r="V56" s="100">
        <v>3</v>
      </c>
    </row>
    <row r="57" spans="1:22" ht="15">
      <c r="A57" s="100" t="s">
        <v>1943</v>
      </c>
      <c r="B57" s="100">
        <v>9</v>
      </c>
      <c r="C57" s="100" t="s">
        <v>1952</v>
      </c>
      <c r="D57" s="100">
        <v>3</v>
      </c>
      <c r="E57" s="100" t="s">
        <v>1947</v>
      </c>
      <c r="F57" s="100">
        <v>7</v>
      </c>
      <c r="G57" s="100" t="s">
        <v>1966</v>
      </c>
      <c r="H57" s="100">
        <v>3</v>
      </c>
      <c r="I57" s="100" t="s">
        <v>1977</v>
      </c>
      <c r="J57" s="100">
        <v>2</v>
      </c>
      <c r="K57" s="100" t="s">
        <v>1988</v>
      </c>
      <c r="L57" s="100">
        <v>4</v>
      </c>
      <c r="M57" s="100" t="s">
        <v>1998</v>
      </c>
      <c r="N57" s="100">
        <v>4</v>
      </c>
      <c r="O57" s="100"/>
      <c r="P57" s="100"/>
      <c r="Q57" s="100" t="s">
        <v>2010</v>
      </c>
      <c r="R57" s="100">
        <v>3</v>
      </c>
      <c r="S57" s="100" t="s">
        <v>2021</v>
      </c>
      <c r="T57" s="100">
        <v>4</v>
      </c>
      <c r="U57" s="100" t="s">
        <v>2031</v>
      </c>
      <c r="V57" s="100">
        <v>3</v>
      </c>
    </row>
    <row r="58" spans="1:22" ht="15">
      <c r="A58" s="100" t="s">
        <v>1944</v>
      </c>
      <c r="B58" s="100">
        <v>9</v>
      </c>
      <c r="C58" s="100" t="s">
        <v>1953</v>
      </c>
      <c r="D58" s="100">
        <v>3</v>
      </c>
      <c r="E58" s="100" t="s">
        <v>1948</v>
      </c>
      <c r="F58" s="100">
        <v>7</v>
      </c>
      <c r="G58" s="100" t="s">
        <v>1967</v>
      </c>
      <c r="H58" s="100">
        <v>3</v>
      </c>
      <c r="I58" s="100" t="s">
        <v>1978</v>
      </c>
      <c r="J58" s="100">
        <v>2</v>
      </c>
      <c r="K58" s="100" t="s">
        <v>1989</v>
      </c>
      <c r="L58" s="100">
        <v>3</v>
      </c>
      <c r="M58" s="100" t="s">
        <v>1941</v>
      </c>
      <c r="N58" s="100">
        <v>4</v>
      </c>
      <c r="O58" s="100"/>
      <c r="P58" s="100"/>
      <c r="Q58" s="100" t="s">
        <v>2011</v>
      </c>
      <c r="R58" s="100">
        <v>3</v>
      </c>
      <c r="S58" s="100" t="s">
        <v>2022</v>
      </c>
      <c r="T58" s="100">
        <v>4</v>
      </c>
      <c r="U58" s="100" t="s">
        <v>2032</v>
      </c>
      <c r="V58" s="100">
        <v>3</v>
      </c>
    </row>
    <row r="59" spans="1:22" ht="15">
      <c r="A59" s="100" t="s">
        <v>1945</v>
      </c>
      <c r="B59" s="100">
        <v>7</v>
      </c>
      <c r="C59" s="100" t="s">
        <v>1954</v>
      </c>
      <c r="D59" s="100">
        <v>3</v>
      </c>
      <c r="E59" s="100" t="s">
        <v>1949</v>
      </c>
      <c r="F59" s="100">
        <v>7</v>
      </c>
      <c r="G59" s="100" t="s">
        <v>1968</v>
      </c>
      <c r="H59" s="100">
        <v>2</v>
      </c>
      <c r="I59" s="100" t="s">
        <v>1979</v>
      </c>
      <c r="J59" s="100">
        <v>2</v>
      </c>
      <c r="K59" s="100" t="s">
        <v>1951</v>
      </c>
      <c r="L59" s="100">
        <v>3</v>
      </c>
      <c r="M59" s="100" t="s">
        <v>1999</v>
      </c>
      <c r="N59" s="100">
        <v>4</v>
      </c>
      <c r="O59" s="100"/>
      <c r="P59" s="100"/>
      <c r="Q59" s="100" t="s">
        <v>2012</v>
      </c>
      <c r="R59" s="100">
        <v>3</v>
      </c>
      <c r="S59" s="100" t="s">
        <v>2023</v>
      </c>
      <c r="T59" s="100">
        <v>4</v>
      </c>
      <c r="U59" s="100" t="s">
        <v>2033</v>
      </c>
      <c r="V59" s="100">
        <v>3</v>
      </c>
    </row>
    <row r="60" spans="1:22" ht="15">
      <c r="A60" s="100" t="s">
        <v>1946</v>
      </c>
      <c r="B60" s="100">
        <v>7</v>
      </c>
      <c r="C60" s="100" t="s">
        <v>1955</v>
      </c>
      <c r="D60" s="100">
        <v>3</v>
      </c>
      <c r="E60" s="100" t="s">
        <v>1960</v>
      </c>
      <c r="F60" s="100">
        <v>7</v>
      </c>
      <c r="G60" s="100" t="s">
        <v>1969</v>
      </c>
      <c r="H60" s="100">
        <v>2</v>
      </c>
      <c r="I60" s="100" t="s">
        <v>1980</v>
      </c>
      <c r="J60" s="100">
        <v>2</v>
      </c>
      <c r="K60" s="100" t="s">
        <v>1990</v>
      </c>
      <c r="L60" s="100">
        <v>3</v>
      </c>
      <c r="M60" s="100" t="s">
        <v>2000</v>
      </c>
      <c r="N60" s="100">
        <v>4</v>
      </c>
      <c r="O60" s="100"/>
      <c r="P60" s="100"/>
      <c r="Q60" s="100" t="s">
        <v>2013</v>
      </c>
      <c r="R60" s="100">
        <v>3</v>
      </c>
      <c r="S60" s="100" t="s">
        <v>2024</v>
      </c>
      <c r="T60" s="100">
        <v>4</v>
      </c>
      <c r="U60" s="100" t="s">
        <v>2034</v>
      </c>
      <c r="V60" s="100">
        <v>3</v>
      </c>
    </row>
    <row r="61" spans="1:22" ht="15">
      <c r="A61" s="100" t="s">
        <v>1947</v>
      </c>
      <c r="B61" s="100">
        <v>7</v>
      </c>
      <c r="C61" s="100" t="s">
        <v>1956</v>
      </c>
      <c r="D61" s="100">
        <v>3</v>
      </c>
      <c r="E61" s="100" t="s">
        <v>1961</v>
      </c>
      <c r="F61" s="100">
        <v>7</v>
      </c>
      <c r="G61" s="100" t="s">
        <v>1970</v>
      </c>
      <c r="H61" s="100">
        <v>2</v>
      </c>
      <c r="I61" s="100" t="s">
        <v>1981</v>
      </c>
      <c r="J61" s="100">
        <v>2</v>
      </c>
      <c r="K61" s="100" t="s">
        <v>1991</v>
      </c>
      <c r="L61" s="100">
        <v>3</v>
      </c>
      <c r="M61" s="100" t="s">
        <v>2001</v>
      </c>
      <c r="N61" s="100">
        <v>4</v>
      </c>
      <c r="O61" s="100"/>
      <c r="P61" s="100"/>
      <c r="Q61" s="100" t="s">
        <v>2014</v>
      </c>
      <c r="R61" s="100">
        <v>3</v>
      </c>
      <c r="S61" s="100" t="s">
        <v>2025</v>
      </c>
      <c r="T61" s="100">
        <v>4</v>
      </c>
      <c r="U61" s="100" t="s">
        <v>2035</v>
      </c>
      <c r="V61" s="100">
        <v>3</v>
      </c>
    </row>
    <row r="62" spans="1:22" ht="15">
      <c r="A62" s="100" t="s">
        <v>1948</v>
      </c>
      <c r="B62" s="100">
        <v>7</v>
      </c>
      <c r="C62" s="100" t="s">
        <v>1957</v>
      </c>
      <c r="D62" s="100">
        <v>3</v>
      </c>
      <c r="E62" s="100" t="s">
        <v>1962</v>
      </c>
      <c r="F62" s="100">
        <v>7</v>
      </c>
      <c r="G62" s="100" t="s">
        <v>1971</v>
      </c>
      <c r="H62" s="100">
        <v>2</v>
      </c>
      <c r="I62" s="100" t="s">
        <v>1982</v>
      </c>
      <c r="J62" s="100">
        <v>2</v>
      </c>
      <c r="K62" s="100" t="s">
        <v>1992</v>
      </c>
      <c r="L62" s="100">
        <v>3</v>
      </c>
      <c r="M62" s="100" t="s">
        <v>2002</v>
      </c>
      <c r="N62" s="100">
        <v>2</v>
      </c>
      <c r="O62" s="100"/>
      <c r="P62" s="100"/>
      <c r="Q62" s="100" t="s">
        <v>2015</v>
      </c>
      <c r="R62" s="100">
        <v>3</v>
      </c>
      <c r="S62" s="100" t="s">
        <v>2026</v>
      </c>
      <c r="T62" s="100">
        <v>4</v>
      </c>
      <c r="U62" s="100" t="s">
        <v>2036</v>
      </c>
      <c r="V62" s="100">
        <v>3</v>
      </c>
    </row>
    <row r="63" spans="1:22" ht="15">
      <c r="A63" s="100" t="s">
        <v>1949</v>
      </c>
      <c r="B63" s="100">
        <v>7</v>
      </c>
      <c r="C63" s="100" t="s">
        <v>1958</v>
      </c>
      <c r="D63" s="100">
        <v>3</v>
      </c>
      <c r="E63" s="100" t="s">
        <v>1963</v>
      </c>
      <c r="F63" s="100">
        <v>7</v>
      </c>
      <c r="G63" s="100" t="s">
        <v>1972</v>
      </c>
      <c r="H63" s="100">
        <v>2</v>
      </c>
      <c r="I63" s="100" t="s">
        <v>1983</v>
      </c>
      <c r="J63" s="100">
        <v>2</v>
      </c>
      <c r="K63" s="100" t="s">
        <v>1993</v>
      </c>
      <c r="L63" s="100">
        <v>3</v>
      </c>
      <c r="M63" s="100" t="s">
        <v>2003</v>
      </c>
      <c r="N63" s="100">
        <v>2</v>
      </c>
      <c r="O63" s="100"/>
      <c r="P63" s="100"/>
      <c r="Q63" s="100" t="s">
        <v>2016</v>
      </c>
      <c r="R63" s="100">
        <v>3</v>
      </c>
      <c r="S63" s="100" t="s">
        <v>1942</v>
      </c>
      <c r="T63" s="100">
        <v>4</v>
      </c>
      <c r="U63" s="100" t="s">
        <v>2037</v>
      </c>
      <c r="V63" s="100">
        <v>3</v>
      </c>
    </row>
    <row r="66" spans="1:22" ht="15" customHeight="1">
      <c r="A66" s="13" t="s">
        <v>2050</v>
      </c>
      <c r="B66" s="13" t="s">
        <v>1743</v>
      </c>
      <c r="C66" s="13" t="s">
        <v>2052</v>
      </c>
      <c r="D66" s="13" t="s">
        <v>1747</v>
      </c>
      <c r="E66" s="88" t="s">
        <v>2053</v>
      </c>
      <c r="F66" s="88" t="s">
        <v>1749</v>
      </c>
      <c r="G66" s="88" t="s">
        <v>2056</v>
      </c>
      <c r="H66" s="88" t="s">
        <v>1755</v>
      </c>
      <c r="I66" s="88" t="s">
        <v>2058</v>
      </c>
      <c r="J66" s="88" t="s">
        <v>1757</v>
      </c>
      <c r="K66" s="88" t="s">
        <v>2060</v>
      </c>
      <c r="L66" s="88" t="s">
        <v>1759</v>
      </c>
      <c r="M66" s="88" t="s">
        <v>2062</v>
      </c>
      <c r="N66" s="88" t="s">
        <v>1761</v>
      </c>
      <c r="O66" s="88" t="s">
        <v>2064</v>
      </c>
      <c r="P66" s="88" t="s">
        <v>1763</v>
      </c>
      <c r="Q66" s="88" t="s">
        <v>2066</v>
      </c>
      <c r="R66" s="88" t="s">
        <v>1765</v>
      </c>
      <c r="S66" s="13" t="s">
        <v>2068</v>
      </c>
      <c r="T66" s="13" t="s">
        <v>1767</v>
      </c>
      <c r="U66" s="88" t="s">
        <v>2070</v>
      </c>
      <c r="V66" s="88" t="s">
        <v>1768</v>
      </c>
    </row>
    <row r="67" spans="1:22" ht="15">
      <c r="A67" s="88" t="s">
        <v>325</v>
      </c>
      <c r="B67" s="88">
        <v>1</v>
      </c>
      <c r="C67" s="88" t="s">
        <v>283</v>
      </c>
      <c r="D67" s="88">
        <v>1</v>
      </c>
      <c r="E67" s="88"/>
      <c r="F67" s="88"/>
      <c r="G67" s="88"/>
      <c r="H67" s="88"/>
      <c r="I67" s="88"/>
      <c r="J67" s="88"/>
      <c r="K67" s="88"/>
      <c r="L67" s="88"/>
      <c r="M67" s="88"/>
      <c r="N67" s="88"/>
      <c r="O67" s="88"/>
      <c r="P67" s="88"/>
      <c r="Q67" s="88"/>
      <c r="R67" s="88"/>
      <c r="S67" s="88" t="s">
        <v>315</v>
      </c>
      <c r="T67" s="88">
        <v>1</v>
      </c>
      <c r="U67" s="88"/>
      <c r="V67" s="88"/>
    </row>
    <row r="68" spans="1:22" ht="15">
      <c r="A68" s="88" t="s">
        <v>315</v>
      </c>
      <c r="B68" s="88">
        <v>1</v>
      </c>
      <c r="C68" s="88"/>
      <c r="D68" s="88"/>
      <c r="E68" s="88"/>
      <c r="F68" s="88"/>
      <c r="G68" s="88"/>
      <c r="H68" s="88"/>
      <c r="I68" s="88"/>
      <c r="J68" s="88"/>
      <c r="K68" s="88"/>
      <c r="L68" s="88"/>
      <c r="M68" s="88"/>
      <c r="N68" s="88"/>
      <c r="O68" s="88"/>
      <c r="P68" s="88"/>
      <c r="Q68" s="88"/>
      <c r="R68" s="88"/>
      <c r="S68" s="88"/>
      <c r="T68" s="88"/>
      <c r="U68" s="88"/>
      <c r="V68" s="88"/>
    </row>
    <row r="69" spans="1:22" ht="15">
      <c r="A69" s="88" t="s">
        <v>307</v>
      </c>
      <c r="B69" s="88">
        <v>1</v>
      </c>
      <c r="C69" s="88"/>
      <c r="D69" s="88"/>
      <c r="E69" s="88"/>
      <c r="F69" s="88"/>
      <c r="G69" s="88"/>
      <c r="H69" s="88"/>
      <c r="I69" s="88"/>
      <c r="J69" s="88"/>
      <c r="K69" s="88"/>
      <c r="L69" s="88"/>
      <c r="M69" s="88"/>
      <c r="N69" s="88"/>
      <c r="O69" s="88"/>
      <c r="P69" s="88"/>
      <c r="Q69" s="88"/>
      <c r="R69" s="88"/>
      <c r="S69" s="88"/>
      <c r="T69" s="88"/>
      <c r="U69" s="88"/>
      <c r="V69" s="88"/>
    </row>
    <row r="70" spans="1:22" ht="15">
      <c r="A70" s="88" t="s">
        <v>283</v>
      </c>
      <c r="B70" s="88">
        <v>1</v>
      </c>
      <c r="C70" s="88"/>
      <c r="D70" s="88"/>
      <c r="E70" s="88"/>
      <c r="F70" s="88"/>
      <c r="G70" s="88"/>
      <c r="H70" s="88"/>
      <c r="I70" s="88"/>
      <c r="J70" s="88"/>
      <c r="K70" s="88"/>
      <c r="L70" s="88"/>
      <c r="M70" s="88"/>
      <c r="N70" s="88"/>
      <c r="O70" s="88"/>
      <c r="P70" s="88"/>
      <c r="Q70" s="88"/>
      <c r="R70" s="88"/>
      <c r="S70" s="88"/>
      <c r="T70" s="88"/>
      <c r="U70" s="88"/>
      <c r="V70" s="88"/>
    </row>
    <row r="73" spans="1:22" ht="15" customHeight="1">
      <c r="A73" s="13" t="s">
        <v>2051</v>
      </c>
      <c r="B73" s="13" t="s">
        <v>1743</v>
      </c>
      <c r="C73" s="13" t="s">
        <v>2054</v>
      </c>
      <c r="D73" s="13" t="s">
        <v>1747</v>
      </c>
      <c r="E73" s="13" t="s">
        <v>2055</v>
      </c>
      <c r="F73" s="13" t="s">
        <v>1749</v>
      </c>
      <c r="G73" s="13" t="s">
        <v>2057</v>
      </c>
      <c r="H73" s="13" t="s">
        <v>1755</v>
      </c>
      <c r="I73" s="13" t="s">
        <v>2059</v>
      </c>
      <c r="J73" s="13" t="s">
        <v>1757</v>
      </c>
      <c r="K73" s="13" t="s">
        <v>2061</v>
      </c>
      <c r="L73" s="13" t="s">
        <v>1759</v>
      </c>
      <c r="M73" s="13" t="s">
        <v>2063</v>
      </c>
      <c r="N73" s="13" t="s">
        <v>1761</v>
      </c>
      <c r="O73" s="88" t="s">
        <v>2065</v>
      </c>
      <c r="P73" s="88" t="s">
        <v>1763</v>
      </c>
      <c r="Q73" s="13" t="s">
        <v>2067</v>
      </c>
      <c r="R73" s="13" t="s">
        <v>1765</v>
      </c>
      <c r="S73" s="13" t="s">
        <v>2069</v>
      </c>
      <c r="T73" s="13" t="s">
        <v>1767</v>
      </c>
      <c r="U73" s="88" t="s">
        <v>2071</v>
      </c>
      <c r="V73" s="88" t="s">
        <v>1768</v>
      </c>
    </row>
    <row r="74" spans="1:22" ht="15">
      <c r="A74" s="88" t="s">
        <v>296</v>
      </c>
      <c r="B74" s="88">
        <v>19</v>
      </c>
      <c r="C74" s="88" t="s">
        <v>278</v>
      </c>
      <c r="D74" s="88">
        <v>5</v>
      </c>
      <c r="E74" s="88" t="s">
        <v>296</v>
      </c>
      <c r="F74" s="88">
        <v>16</v>
      </c>
      <c r="G74" s="88" t="s">
        <v>301</v>
      </c>
      <c r="H74" s="88">
        <v>8</v>
      </c>
      <c r="I74" s="88" t="s">
        <v>287</v>
      </c>
      <c r="J74" s="88">
        <v>3</v>
      </c>
      <c r="K74" s="88" t="s">
        <v>324</v>
      </c>
      <c r="L74" s="88">
        <v>1</v>
      </c>
      <c r="M74" s="88" t="s">
        <v>308</v>
      </c>
      <c r="N74" s="88">
        <v>4</v>
      </c>
      <c r="O74" s="88"/>
      <c r="P74" s="88"/>
      <c r="Q74" s="88" t="s">
        <v>288</v>
      </c>
      <c r="R74" s="88">
        <v>3</v>
      </c>
      <c r="S74" s="88" t="s">
        <v>275</v>
      </c>
      <c r="T74" s="88">
        <v>4</v>
      </c>
      <c r="U74" s="88"/>
      <c r="V74" s="88"/>
    </row>
    <row r="75" spans="1:22" ht="15">
      <c r="A75" s="88" t="s">
        <v>303</v>
      </c>
      <c r="B75" s="88">
        <v>15</v>
      </c>
      <c r="C75" s="88" t="s">
        <v>309</v>
      </c>
      <c r="D75" s="88">
        <v>5</v>
      </c>
      <c r="E75" s="88" t="s">
        <v>303</v>
      </c>
      <c r="F75" s="88">
        <v>15</v>
      </c>
      <c r="G75" s="88" t="s">
        <v>316</v>
      </c>
      <c r="H75" s="88">
        <v>1</v>
      </c>
      <c r="I75" s="88" t="s">
        <v>290</v>
      </c>
      <c r="J75" s="88">
        <v>2</v>
      </c>
      <c r="K75" s="88"/>
      <c r="L75" s="88"/>
      <c r="M75" s="88" t="s">
        <v>313</v>
      </c>
      <c r="N75" s="88">
        <v>2</v>
      </c>
      <c r="O75" s="88"/>
      <c r="P75" s="88"/>
      <c r="Q75" s="88" t="s">
        <v>305</v>
      </c>
      <c r="R75" s="88">
        <v>3</v>
      </c>
      <c r="S75" s="88" t="s">
        <v>276</v>
      </c>
      <c r="T75" s="88">
        <v>4</v>
      </c>
      <c r="U75" s="88"/>
      <c r="V75" s="88"/>
    </row>
    <row r="76" spans="1:22" ht="15">
      <c r="A76" s="88" t="s">
        <v>301</v>
      </c>
      <c r="B76" s="88">
        <v>10</v>
      </c>
      <c r="C76" s="88" t="s">
        <v>291</v>
      </c>
      <c r="D76" s="88">
        <v>3</v>
      </c>
      <c r="E76" s="88" t="s">
        <v>281</v>
      </c>
      <c r="F76" s="88">
        <v>5</v>
      </c>
      <c r="G76" s="88"/>
      <c r="H76" s="88"/>
      <c r="I76" s="88" t="s">
        <v>323</v>
      </c>
      <c r="J76" s="88">
        <v>2</v>
      </c>
      <c r="K76" s="88"/>
      <c r="L76" s="88"/>
      <c r="M76" s="88"/>
      <c r="N76" s="88"/>
      <c r="O76" s="88"/>
      <c r="P76" s="88"/>
      <c r="Q76" s="88" t="s">
        <v>304</v>
      </c>
      <c r="R76" s="88">
        <v>3</v>
      </c>
      <c r="S76" s="88"/>
      <c r="T76" s="88"/>
      <c r="U76" s="88"/>
      <c r="V76" s="88"/>
    </row>
    <row r="77" spans="1:22" ht="15">
      <c r="A77" s="88" t="s">
        <v>281</v>
      </c>
      <c r="B77" s="88">
        <v>8</v>
      </c>
      <c r="C77" s="88" t="s">
        <v>296</v>
      </c>
      <c r="D77" s="88">
        <v>3</v>
      </c>
      <c r="E77" s="88" t="s">
        <v>318</v>
      </c>
      <c r="F77" s="88">
        <v>1</v>
      </c>
      <c r="G77" s="88"/>
      <c r="H77" s="88"/>
      <c r="I77" s="88" t="s">
        <v>322</v>
      </c>
      <c r="J77" s="88">
        <v>2</v>
      </c>
      <c r="K77" s="88"/>
      <c r="L77" s="88"/>
      <c r="M77" s="88"/>
      <c r="N77" s="88"/>
      <c r="O77" s="88"/>
      <c r="P77" s="88"/>
      <c r="Q77" s="88"/>
      <c r="R77" s="88"/>
      <c r="S77" s="88"/>
      <c r="T77" s="88"/>
      <c r="U77" s="88"/>
      <c r="V77" s="88"/>
    </row>
    <row r="78" spans="1:22" ht="15">
      <c r="A78" s="88" t="s">
        <v>309</v>
      </c>
      <c r="B78" s="88">
        <v>5</v>
      </c>
      <c r="C78" s="88" t="s">
        <v>281</v>
      </c>
      <c r="D78" s="88">
        <v>3</v>
      </c>
      <c r="E78" s="88"/>
      <c r="F78" s="88"/>
      <c r="G78" s="88"/>
      <c r="H78" s="88"/>
      <c r="I78" s="88" t="s">
        <v>320</v>
      </c>
      <c r="J78" s="88">
        <v>2</v>
      </c>
      <c r="K78" s="88"/>
      <c r="L78" s="88"/>
      <c r="M78" s="88"/>
      <c r="N78" s="88"/>
      <c r="O78" s="88"/>
      <c r="P78" s="88"/>
      <c r="Q78" s="88"/>
      <c r="R78" s="88"/>
      <c r="S78" s="88"/>
      <c r="T78" s="88"/>
      <c r="U78" s="88"/>
      <c r="V78" s="88"/>
    </row>
    <row r="79" spans="1:22" ht="15">
      <c r="A79" s="88" t="s">
        <v>278</v>
      </c>
      <c r="B79" s="88">
        <v>5</v>
      </c>
      <c r="C79" s="88" t="s">
        <v>280</v>
      </c>
      <c r="D79" s="88">
        <v>3</v>
      </c>
      <c r="E79" s="88"/>
      <c r="F79" s="88"/>
      <c r="G79" s="88"/>
      <c r="H79" s="88"/>
      <c r="I79" s="88" t="s">
        <v>319</v>
      </c>
      <c r="J79" s="88">
        <v>1</v>
      </c>
      <c r="K79" s="88"/>
      <c r="L79" s="88"/>
      <c r="M79" s="88"/>
      <c r="N79" s="88"/>
      <c r="O79" s="88"/>
      <c r="P79" s="88"/>
      <c r="Q79" s="88"/>
      <c r="R79" s="88"/>
      <c r="S79" s="88"/>
      <c r="T79" s="88"/>
      <c r="U79" s="88"/>
      <c r="V79" s="88"/>
    </row>
    <row r="80" spans="1:22" ht="15">
      <c r="A80" s="88" t="s">
        <v>308</v>
      </c>
      <c r="B80" s="88">
        <v>4</v>
      </c>
      <c r="C80" s="88" t="s">
        <v>284</v>
      </c>
      <c r="D80" s="88">
        <v>3</v>
      </c>
      <c r="E80" s="88"/>
      <c r="F80" s="88"/>
      <c r="G80" s="88"/>
      <c r="H80" s="88"/>
      <c r="I80" s="88" t="s">
        <v>321</v>
      </c>
      <c r="J80" s="88">
        <v>1</v>
      </c>
      <c r="K80" s="88"/>
      <c r="L80" s="88"/>
      <c r="M80" s="88"/>
      <c r="N80" s="88"/>
      <c r="O80" s="88"/>
      <c r="P80" s="88"/>
      <c r="Q80" s="88"/>
      <c r="R80" s="88"/>
      <c r="S80" s="88"/>
      <c r="T80" s="88"/>
      <c r="U80" s="88"/>
      <c r="V80" s="88"/>
    </row>
    <row r="81" spans="1:22" ht="15">
      <c r="A81" s="88" t="s">
        <v>275</v>
      </c>
      <c r="B81" s="88">
        <v>4</v>
      </c>
      <c r="C81" s="88" t="s">
        <v>255</v>
      </c>
      <c r="D81" s="88">
        <v>3</v>
      </c>
      <c r="E81" s="88"/>
      <c r="F81" s="88"/>
      <c r="G81" s="88"/>
      <c r="H81" s="88"/>
      <c r="I81" s="88"/>
      <c r="J81" s="88"/>
      <c r="K81" s="88"/>
      <c r="L81" s="88"/>
      <c r="M81" s="88"/>
      <c r="N81" s="88"/>
      <c r="O81" s="88"/>
      <c r="P81" s="88"/>
      <c r="Q81" s="88"/>
      <c r="R81" s="88"/>
      <c r="S81" s="88"/>
      <c r="T81" s="88"/>
      <c r="U81" s="88"/>
      <c r="V81" s="88"/>
    </row>
    <row r="82" spans="1:22" ht="15">
      <c r="A82" s="88" t="s">
        <v>276</v>
      </c>
      <c r="B82" s="88">
        <v>4</v>
      </c>
      <c r="C82" s="88" t="s">
        <v>283</v>
      </c>
      <c r="D82" s="88">
        <v>3</v>
      </c>
      <c r="E82" s="88"/>
      <c r="F82" s="88"/>
      <c r="G82" s="88"/>
      <c r="H82" s="88"/>
      <c r="I82" s="88"/>
      <c r="J82" s="88"/>
      <c r="K82" s="88"/>
      <c r="L82" s="88"/>
      <c r="M82" s="88"/>
      <c r="N82" s="88"/>
      <c r="O82" s="88"/>
      <c r="P82" s="88"/>
      <c r="Q82" s="88"/>
      <c r="R82" s="88"/>
      <c r="S82" s="88"/>
      <c r="T82" s="88"/>
      <c r="U82" s="88"/>
      <c r="V82" s="88"/>
    </row>
    <row r="83" spans="1:22" ht="15">
      <c r="A83" s="88" t="s">
        <v>288</v>
      </c>
      <c r="B83" s="88">
        <v>3</v>
      </c>
      <c r="C83" s="88" t="s">
        <v>259</v>
      </c>
      <c r="D83" s="88">
        <v>3</v>
      </c>
      <c r="E83" s="88"/>
      <c r="F83" s="88"/>
      <c r="G83" s="88"/>
      <c r="H83" s="88"/>
      <c r="I83" s="88"/>
      <c r="J83" s="88"/>
      <c r="K83" s="88"/>
      <c r="L83" s="88"/>
      <c r="M83" s="88"/>
      <c r="N83" s="88"/>
      <c r="O83" s="88"/>
      <c r="P83" s="88"/>
      <c r="Q83" s="88"/>
      <c r="R83" s="88"/>
      <c r="S83" s="88"/>
      <c r="T83" s="88"/>
      <c r="U83" s="88"/>
      <c r="V83" s="88"/>
    </row>
    <row r="86" spans="1:22" ht="15" customHeight="1">
      <c r="A86" s="13" t="s">
        <v>2082</v>
      </c>
      <c r="B86" s="13" t="s">
        <v>1743</v>
      </c>
      <c r="C86" s="13" t="s">
        <v>2083</v>
      </c>
      <c r="D86" s="13" t="s">
        <v>1747</v>
      </c>
      <c r="E86" s="13" t="s">
        <v>2084</v>
      </c>
      <c r="F86" s="13" t="s">
        <v>1749</v>
      </c>
      <c r="G86" s="13" t="s">
        <v>2085</v>
      </c>
      <c r="H86" s="13" t="s">
        <v>1755</v>
      </c>
      <c r="I86" s="13" t="s">
        <v>2086</v>
      </c>
      <c r="J86" s="13" t="s">
        <v>1757</v>
      </c>
      <c r="K86" s="13" t="s">
        <v>2087</v>
      </c>
      <c r="L86" s="13" t="s">
        <v>1759</v>
      </c>
      <c r="M86" s="13" t="s">
        <v>2088</v>
      </c>
      <c r="N86" s="13" t="s">
        <v>1761</v>
      </c>
      <c r="O86" s="13" t="s">
        <v>2089</v>
      </c>
      <c r="P86" s="13" t="s">
        <v>1763</v>
      </c>
      <c r="Q86" s="13" t="s">
        <v>2090</v>
      </c>
      <c r="R86" s="13" t="s">
        <v>1765</v>
      </c>
      <c r="S86" s="13" t="s">
        <v>2091</v>
      </c>
      <c r="T86" s="13" t="s">
        <v>1767</v>
      </c>
      <c r="U86" s="13" t="s">
        <v>2092</v>
      </c>
      <c r="V86" s="13" t="s">
        <v>1768</v>
      </c>
    </row>
    <row r="87" spans="1:22" ht="15">
      <c r="A87" s="125" t="s">
        <v>293</v>
      </c>
      <c r="B87" s="88">
        <v>295472</v>
      </c>
      <c r="C87" s="125" t="s">
        <v>234</v>
      </c>
      <c r="D87" s="88">
        <v>52296</v>
      </c>
      <c r="E87" s="125" t="s">
        <v>268</v>
      </c>
      <c r="F87" s="88">
        <v>35048</v>
      </c>
      <c r="G87" s="125" t="s">
        <v>293</v>
      </c>
      <c r="H87" s="88">
        <v>295472</v>
      </c>
      <c r="I87" s="125" t="s">
        <v>321</v>
      </c>
      <c r="J87" s="88">
        <v>8142</v>
      </c>
      <c r="K87" s="125" t="s">
        <v>239</v>
      </c>
      <c r="L87" s="88">
        <v>76225</v>
      </c>
      <c r="M87" s="125" t="s">
        <v>261</v>
      </c>
      <c r="N87" s="88">
        <v>57736</v>
      </c>
      <c r="O87" s="125" t="s">
        <v>235</v>
      </c>
      <c r="P87" s="88">
        <v>681</v>
      </c>
      <c r="Q87" s="125" t="s">
        <v>289</v>
      </c>
      <c r="R87" s="88">
        <v>5874</v>
      </c>
      <c r="S87" s="125" t="s">
        <v>276</v>
      </c>
      <c r="T87" s="88">
        <v>1005</v>
      </c>
      <c r="U87" s="125" t="s">
        <v>264</v>
      </c>
      <c r="V87" s="88">
        <v>29775</v>
      </c>
    </row>
    <row r="88" spans="1:22" ht="15">
      <c r="A88" s="125" t="s">
        <v>239</v>
      </c>
      <c r="B88" s="88">
        <v>76225</v>
      </c>
      <c r="C88" s="125" t="s">
        <v>258</v>
      </c>
      <c r="D88" s="88">
        <v>51362</v>
      </c>
      <c r="E88" s="125" t="s">
        <v>296</v>
      </c>
      <c r="F88" s="88">
        <v>28731</v>
      </c>
      <c r="G88" s="125" t="s">
        <v>267</v>
      </c>
      <c r="H88" s="88">
        <v>34899</v>
      </c>
      <c r="I88" s="125" t="s">
        <v>319</v>
      </c>
      <c r="J88" s="88">
        <v>5822</v>
      </c>
      <c r="K88" s="125" t="s">
        <v>249</v>
      </c>
      <c r="L88" s="88">
        <v>19089</v>
      </c>
      <c r="M88" s="125" t="s">
        <v>252</v>
      </c>
      <c r="N88" s="88">
        <v>17162</v>
      </c>
      <c r="O88" s="125" t="s">
        <v>237</v>
      </c>
      <c r="P88" s="88">
        <v>186</v>
      </c>
      <c r="Q88" s="125" t="s">
        <v>246</v>
      </c>
      <c r="R88" s="88">
        <v>2702</v>
      </c>
      <c r="S88" s="125" t="s">
        <v>269</v>
      </c>
      <c r="T88" s="88">
        <v>119</v>
      </c>
      <c r="U88" s="125" t="s">
        <v>294</v>
      </c>
      <c r="V88" s="88">
        <v>6666</v>
      </c>
    </row>
    <row r="89" spans="1:22" ht="15">
      <c r="A89" s="125" t="s">
        <v>261</v>
      </c>
      <c r="B89" s="88">
        <v>57736</v>
      </c>
      <c r="C89" s="125" t="s">
        <v>278</v>
      </c>
      <c r="D89" s="88">
        <v>50790</v>
      </c>
      <c r="E89" s="125" t="s">
        <v>318</v>
      </c>
      <c r="F89" s="88">
        <v>24069</v>
      </c>
      <c r="G89" s="125" t="s">
        <v>260</v>
      </c>
      <c r="H89" s="88">
        <v>25620</v>
      </c>
      <c r="I89" s="125" t="s">
        <v>322</v>
      </c>
      <c r="J89" s="88">
        <v>5297</v>
      </c>
      <c r="K89" s="125" t="s">
        <v>244</v>
      </c>
      <c r="L89" s="88">
        <v>17212</v>
      </c>
      <c r="M89" s="125" t="s">
        <v>273</v>
      </c>
      <c r="N89" s="88">
        <v>1154</v>
      </c>
      <c r="O89" s="125" t="s">
        <v>241</v>
      </c>
      <c r="P89" s="88">
        <v>164</v>
      </c>
      <c r="Q89" s="125" t="s">
        <v>288</v>
      </c>
      <c r="R89" s="88">
        <v>1911</v>
      </c>
      <c r="S89" s="125" t="s">
        <v>275</v>
      </c>
      <c r="T89" s="88">
        <v>19</v>
      </c>
      <c r="U89" s="125" t="s">
        <v>265</v>
      </c>
      <c r="V89" s="88">
        <v>5770</v>
      </c>
    </row>
    <row r="90" spans="1:22" ht="15">
      <c r="A90" s="125" t="s">
        <v>234</v>
      </c>
      <c r="B90" s="88">
        <v>52296</v>
      </c>
      <c r="C90" s="125" t="s">
        <v>310</v>
      </c>
      <c r="D90" s="88">
        <v>40434</v>
      </c>
      <c r="E90" s="125" t="s">
        <v>297</v>
      </c>
      <c r="F90" s="88">
        <v>20729</v>
      </c>
      <c r="G90" s="125" t="s">
        <v>279</v>
      </c>
      <c r="H90" s="88">
        <v>10267</v>
      </c>
      <c r="I90" s="125" t="s">
        <v>290</v>
      </c>
      <c r="J90" s="88">
        <v>2914</v>
      </c>
      <c r="K90" s="125" t="s">
        <v>245</v>
      </c>
      <c r="L90" s="88">
        <v>15954</v>
      </c>
      <c r="M90" s="125" t="s">
        <v>266</v>
      </c>
      <c r="N90" s="88">
        <v>1091</v>
      </c>
      <c r="O90" s="125" t="s">
        <v>282</v>
      </c>
      <c r="P90" s="88">
        <v>127</v>
      </c>
      <c r="Q90" s="125" t="s">
        <v>305</v>
      </c>
      <c r="R90" s="88">
        <v>55</v>
      </c>
      <c r="S90" s="125" t="s">
        <v>270</v>
      </c>
      <c r="T90" s="88">
        <v>13</v>
      </c>
      <c r="U90" s="125" t="s">
        <v>295</v>
      </c>
      <c r="V90" s="88">
        <v>4059</v>
      </c>
    </row>
    <row r="91" spans="1:22" ht="15">
      <c r="A91" s="125" t="s">
        <v>258</v>
      </c>
      <c r="B91" s="88">
        <v>51362</v>
      </c>
      <c r="C91" s="125" t="s">
        <v>309</v>
      </c>
      <c r="D91" s="88">
        <v>13854</v>
      </c>
      <c r="E91" s="125" t="s">
        <v>242</v>
      </c>
      <c r="F91" s="88">
        <v>20268</v>
      </c>
      <c r="G91" s="125" t="s">
        <v>236</v>
      </c>
      <c r="H91" s="88">
        <v>5304</v>
      </c>
      <c r="I91" s="125" t="s">
        <v>320</v>
      </c>
      <c r="J91" s="88">
        <v>1032</v>
      </c>
      <c r="K91" s="125" t="s">
        <v>291</v>
      </c>
      <c r="L91" s="88">
        <v>2375</v>
      </c>
      <c r="M91" s="125" t="s">
        <v>313</v>
      </c>
      <c r="N91" s="88">
        <v>533</v>
      </c>
      <c r="O91" s="125" t="s">
        <v>254</v>
      </c>
      <c r="P91" s="88">
        <v>99</v>
      </c>
      <c r="Q91" s="125" t="s">
        <v>304</v>
      </c>
      <c r="R91" s="88">
        <v>54</v>
      </c>
      <c r="S91" s="125" t="s">
        <v>315</v>
      </c>
      <c r="T91" s="88">
        <v>0</v>
      </c>
      <c r="U91" s="125"/>
      <c r="V91" s="88"/>
    </row>
    <row r="92" spans="1:22" ht="15">
      <c r="A92" s="125" t="s">
        <v>278</v>
      </c>
      <c r="B92" s="88">
        <v>50790</v>
      </c>
      <c r="C92" s="125" t="s">
        <v>284</v>
      </c>
      <c r="D92" s="88">
        <v>12719</v>
      </c>
      <c r="E92" s="125" t="s">
        <v>281</v>
      </c>
      <c r="F92" s="88">
        <v>17565</v>
      </c>
      <c r="G92" s="125" t="s">
        <v>292</v>
      </c>
      <c r="H92" s="88">
        <v>982</v>
      </c>
      <c r="I92" s="125" t="s">
        <v>287</v>
      </c>
      <c r="J92" s="88">
        <v>244</v>
      </c>
      <c r="K92" s="125" t="s">
        <v>324</v>
      </c>
      <c r="L92" s="88">
        <v>332</v>
      </c>
      <c r="M92" s="125" t="s">
        <v>308</v>
      </c>
      <c r="N92" s="88">
        <v>50</v>
      </c>
      <c r="O92" s="125" t="s">
        <v>243</v>
      </c>
      <c r="P92" s="88">
        <v>88</v>
      </c>
      <c r="Q92" s="125"/>
      <c r="R92" s="88"/>
      <c r="S92" s="125"/>
      <c r="T92" s="88"/>
      <c r="U92" s="125"/>
      <c r="V92" s="88"/>
    </row>
    <row r="93" spans="1:22" ht="15">
      <c r="A93" s="125" t="s">
        <v>310</v>
      </c>
      <c r="B93" s="88">
        <v>40434</v>
      </c>
      <c r="C93" s="125" t="s">
        <v>283</v>
      </c>
      <c r="D93" s="88">
        <v>12114</v>
      </c>
      <c r="E93" s="125" t="s">
        <v>285</v>
      </c>
      <c r="F93" s="88">
        <v>10380</v>
      </c>
      <c r="G93" s="125" t="s">
        <v>277</v>
      </c>
      <c r="H93" s="88">
        <v>179</v>
      </c>
      <c r="I93" s="125" t="s">
        <v>286</v>
      </c>
      <c r="J93" s="88">
        <v>180</v>
      </c>
      <c r="K93" s="125"/>
      <c r="L93" s="88"/>
      <c r="M93" s="125"/>
      <c r="N93" s="88"/>
      <c r="O93" s="125"/>
      <c r="P93" s="88"/>
      <c r="Q93" s="125"/>
      <c r="R93" s="88"/>
      <c r="S93" s="125"/>
      <c r="T93" s="88"/>
      <c r="U93" s="125"/>
      <c r="V93" s="88"/>
    </row>
    <row r="94" spans="1:22" ht="15">
      <c r="A94" s="125" t="s">
        <v>268</v>
      </c>
      <c r="B94" s="88">
        <v>35048</v>
      </c>
      <c r="C94" s="125" t="s">
        <v>256</v>
      </c>
      <c r="D94" s="88">
        <v>5747</v>
      </c>
      <c r="E94" s="125" t="s">
        <v>257</v>
      </c>
      <c r="F94" s="88">
        <v>3088</v>
      </c>
      <c r="G94" s="125" t="s">
        <v>301</v>
      </c>
      <c r="H94" s="88">
        <v>146</v>
      </c>
      <c r="I94" s="125" t="s">
        <v>323</v>
      </c>
      <c r="J94" s="88">
        <v>86</v>
      </c>
      <c r="K94" s="125"/>
      <c r="L94" s="88"/>
      <c r="M94" s="125"/>
      <c r="N94" s="88"/>
      <c r="O94" s="125"/>
      <c r="P94" s="88"/>
      <c r="Q94" s="125"/>
      <c r="R94" s="88"/>
      <c r="S94" s="125"/>
      <c r="T94" s="88"/>
      <c r="U94" s="125"/>
      <c r="V94" s="88"/>
    </row>
    <row r="95" spans="1:22" ht="15">
      <c r="A95" s="125" t="s">
        <v>267</v>
      </c>
      <c r="B95" s="88">
        <v>34899</v>
      </c>
      <c r="C95" s="125" t="s">
        <v>312</v>
      </c>
      <c r="D95" s="88">
        <v>3861</v>
      </c>
      <c r="E95" s="125" t="s">
        <v>300</v>
      </c>
      <c r="F95" s="88">
        <v>797</v>
      </c>
      <c r="G95" s="125" t="s">
        <v>248</v>
      </c>
      <c r="H95" s="88">
        <v>140</v>
      </c>
      <c r="I95" s="125"/>
      <c r="J95" s="88"/>
      <c r="K95" s="125"/>
      <c r="L95" s="88"/>
      <c r="M95" s="125"/>
      <c r="N95" s="88"/>
      <c r="O95" s="125"/>
      <c r="P95" s="88"/>
      <c r="Q95" s="125"/>
      <c r="R95" s="88"/>
      <c r="S95" s="125"/>
      <c r="T95" s="88"/>
      <c r="U95" s="125"/>
      <c r="V95" s="88"/>
    </row>
    <row r="96" spans="1:22" ht="15">
      <c r="A96" s="125" t="s">
        <v>264</v>
      </c>
      <c r="B96" s="88">
        <v>29775</v>
      </c>
      <c r="C96" s="125" t="s">
        <v>259</v>
      </c>
      <c r="D96" s="88">
        <v>3037</v>
      </c>
      <c r="E96" s="125" t="s">
        <v>251</v>
      </c>
      <c r="F96" s="88">
        <v>191</v>
      </c>
      <c r="G96" s="125" t="s">
        <v>316</v>
      </c>
      <c r="H96" s="88">
        <v>15</v>
      </c>
      <c r="I96" s="125"/>
      <c r="J96" s="88"/>
      <c r="K96" s="125"/>
      <c r="L96" s="88"/>
      <c r="M96" s="125"/>
      <c r="N96" s="88"/>
      <c r="O96" s="125"/>
      <c r="P96" s="88"/>
      <c r="Q96" s="125"/>
      <c r="R96" s="88"/>
      <c r="S96" s="125"/>
      <c r="T96" s="88"/>
      <c r="U96" s="125"/>
      <c r="V96" s="88"/>
    </row>
  </sheetData>
  <hyperlinks>
    <hyperlink ref="A2" r:id="rId1" display="https://www.slideshare.net/primath/who-is-influencing-the-gdpr-discussion-on-twitter-implications-for-public-relations"/>
    <hyperlink ref="A3" r:id="rId2" display="https://nodexlgraphgallery.org/Pages/Graph.aspx?graphID=219892"/>
    <hyperlink ref="A4" r:id="rId3" display="https://scholarspace.manoa.hawaii.edu/handle/10125/63716"/>
    <hyperlink ref="A5" r:id="rId4" display="https://scholarspace.manoa.hawaii.edu/bitstream/10125/64002/0211.pdf"/>
    <hyperlink ref="A6" r:id="rId5" display="https://www.amazon.com/Fourth-Turning-American-Prophecy-Rendezvous/dp/0767900464"/>
    <hyperlink ref="A7" r:id="rId6" display="http://scholarspace.manoa.hawaii.edu/handle/10125/63936"/>
    <hyperlink ref="A8" r:id="rId7" display="https://scholarspace.manoa.hawaii.edu/bitstream/10125/64411/0538.pdf"/>
    <hyperlink ref="A9" r:id="rId8" display="http://nudger.de/"/>
    <hyperlink ref="A10" r:id="rId9" display="http://scholarspace.manoa.hawaii.edu/handle/10125/64221"/>
    <hyperlink ref="A11" r:id="rId10" display="https://socialmediaandsociety.org/2019/smsociety-2020-cfp-chicago-usa-july-22-24-diverse-voices-promises-and-perils-of-social-media-for-diversity/"/>
    <hyperlink ref="C2" r:id="rId11" display="https://nodexlgraphgallery.org/Pages/Graph.aspx?graphID=219892"/>
    <hyperlink ref="C3" r:id="rId12" display="https://scholarspace.manoa.hawaii.edu/handle/10125/63716"/>
    <hyperlink ref="C4" r:id="rId13" display="https://www.amazon.com/Fourth-Turning-American-Prophecy-Rendezvous/dp/0767900464"/>
    <hyperlink ref="C5" r:id="rId14" display="http://scholarspace.manoa.hawaii.edu/handle/10125/64443"/>
    <hyperlink ref="C6" r:id="rId15" display="https://event.crowdcompass.com/hicss-53/activity/DgBe7gyRMN"/>
    <hyperlink ref="C7" r:id="rId16" display="https://osf.io/ktwqd/"/>
    <hyperlink ref="C8" r:id="rId17" display="https://twitter.com/hicssnews/status/1082053324235407360"/>
    <hyperlink ref="E2" r:id="rId18" display="https://twitter.com/uawaltoncollege/status/1214657950628737025"/>
    <hyperlink ref="E3" r:id="rId19" display="https://twitter.com/colraftery/status/1214636456288763904"/>
    <hyperlink ref="G2" r:id="rId20" display="https://www.researchgate.net/publication/335867834_Bridges_Between_Islands_Cross-Chain_Technology_for_Distributed_Ledger_Technology"/>
    <hyperlink ref="G3" r:id="rId21" display="https://www.researchgate.net/publication/335867307_Do_Not_Be_Fooled_Toward_a_Holistic_Comparison_of_Distributed_Ledger_Technology_Designs"/>
    <hyperlink ref="G4" r:id="rId22" display="https://floriandierickx.github.io/agenda/"/>
    <hyperlink ref="G5" r:id="rId23" display="https://hicss.hawaii.edu/"/>
    <hyperlink ref="S2" r:id="rId24" display="http://scholarspace.manoa.hawaii.edu/handle/10125/63936"/>
    <hyperlink ref="S3" r:id="rId25" display="http://nudger.de/"/>
    <hyperlink ref="S4" r:id="rId26" display="http://scholarspace.manoa.hawaii.edu/handle/10125/64221"/>
    <hyperlink ref="U2" r:id="rId27" display="https://www.slideshare.net/primath/who-is-influencing-the-gdpr-discussion-on-twitter-implications-for-public-relations"/>
    <hyperlink ref="U3" r:id="rId28" display="https://socialmediaandsociety.org/2019/smsociety-2020-cfp-chicago-usa-july-22-24-diverse-voices-promises-and-perils-of-social-media-for-diversity/"/>
    <hyperlink ref="U4" r:id="rId29" display="https://scholarspace.manoa.hawaii.edu/handle/10125/64061"/>
  </hyperlinks>
  <printOptions/>
  <pageMargins left="0.7" right="0.7" top="0.75" bottom="0.75" header="0.3" footer="0.3"/>
  <pageSetup orientation="portrait" paperSize="9"/>
  <tableParts>
    <tablePart r:id="rId35"/>
    <tablePart r:id="rId33"/>
    <tablePart r:id="rId32"/>
    <tablePart r:id="rId37"/>
    <tablePart r:id="rId36"/>
    <tablePart r:id="rId30"/>
    <tablePart r:id="rId31"/>
    <tablePart r:id="rId3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95"/>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4" width="16.14062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6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1003</v>
      </c>
      <c r="AE2" s="13" t="s">
        <v>1004</v>
      </c>
      <c r="AF2" s="13" t="s">
        <v>1005</v>
      </c>
      <c r="AG2" s="13" t="s">
        <v>1006</v>
      </c>
      <c r="AH2" s="13" t="s">
        <v>1007</v>
      </c>
      <c r="AI2" s="13" t="s">
        <v>1008</v>
      </c>
      <c r="AJ2" s="13" t="s">
        <v>1009</v>
      </c>
      <c r="AK2" s="13" t="s">
        <v>1010</v>
      </c>
      <c r="AL2" s="13" t="s">
        <v>1011</v>
      </c>
      <c r="AM2" s="13" t="s">
        <v>1012</v>
      </c>
      <c r="AN2" s="13" t="s">
        <v>1013</v>
      </c>
      <c r="AO2" s="13" t="s">
        <v>1014</v>
      </c>
      <c r="AP2" s="13" t="s">
        <v>1015</v>
      </c>
      <c r="AQ2" s="13" t="s">
        <v>1016</v>
      </c>
      <c r="AR2" s="13" t="s">
        <v>1017</v>
      </c>
      <c r="AS2" s="13" t="s">
        <v>214</v>
      </c>
      <c r="AT2" s="13" t="s">
        <v>1018</v>
      </c>
      <c r="AU2" s="13" t="s">
        <v>1019</v>
      </c>
      <c r="AV2" s="13" t="s">
        <v>1020</v>
      </c>
      <c r="AW2" s="13" t="s">
        <v>1021</v>
      </c>
      <c r="AX2" s="13" t="s">
        <v>1022</v>
      </c>
      <c r="AY2" s="13" t="s">
        <v>1023</v>
      </c>
      <c r="AZ2" s="13" t="s">
        <v>1703</v>
      </c>
      <c r="BA2" s="129" t="s">
        <v>2111</v>
      </c>
      <c r="BB2" s="129" t="s">
        <v>2115</v>
      </c>
      <c r="BC2" s="129" t="s">
        <v>2116</v>
      </c>
      <c r="BD2" s="129" t="s">
        <v>2120</v>
      </c>
      <c r="BE2" s="129" t="s">
        <v>2121</v>
      </c>
      <c r="BF2" s="129" t="s">
        <v>2134</v>
      </c>
      <c r="BG2" s="129" t="s">
        <v>2148</v>
      </c>
      <c r="BH2" s="129" t="s">
        <v>2203</v>
      </c>
      <c r="BI2" s="129" t="s">
        <v>2225</v>
      </c>
      <c r="BJ2" s="129" t="s">
        <v>2272</v>
      </c>
      <c r="BK2" s="3"/>
      <c r="BL2" s="3"/>
    </row>
    <row r="3" spans="1:64" ht="15" customHeight="1">
      <c r="A3" s="65" t="s">
        <v>234</v>
      </c>
      <c r="B3" s="66"/>
      <c r="C3" s="66" t="s">
        <v>64</v>
      </c>
      <c r="D3" s="67">
        <v>70</v>
      </c>
      <c r="E3" s="69"/>
      <c r="F3" s="110" t="s">
        <v>539</v>
      </c>
      <c r="G3" s="66"/>
      <c r="H3" s="70" t="s">
        <v>234</v>
      </c>
      <c r="I3" s="71"/>
      <c r="J3" s="71" t="s">
        <v>159</v>
      </c>
      <c r="K3" s="70" t="s">
        <v>1563</v>
      </c>
      <c r="L3" s="74">
        <v>1</v>
      </c>
      <c r="M3" s="75">
        <v>66.97042083740234</v>
      </c>
      <c r="N3" s="75">
        <v>8252.0908203125</v>
      </c>
      <c r="O3" s="76"/>
      <c r="P3" s="77"/>
      <c r="Q3" s="77"/>
      <c r="R3" s="48"/>
      <c r="S3" s="48">
        <v>0</v>
      </c>
      <c r="T3" s="48">
        <v>1</v>
      </c>
      <c r="U3" s="49">
        <v>0</v>
      </c>
      <c r="V3" s="49">
        <v>0.006369</v>
      </c>
      <c r="W3" s="49">
        <v>0.006529</v>
      </c>
      <c r="X3" s="49">
        <v>0.350369</v>
      </c>
      <c r="Y3" s="49">
        <v>0</v>
      </c>
      <c r="Z3" s="49">
        <v>0</v>
      </c>
      <c r="AA3" s="72">
        <v>3</v>
      </c>
      <c r="AB3" s="72"/>
      <c r="AC3" s="73"/>
      <c r="AD3" s="88" t="s">
        <v>1024</v>
      </c>
      <c r="AE3" s="88">
        <v>321</v>
      </c>
      <c r="AF3" s="88">
        <v>701</v>
      </c>
      <c r="AG3" s="88">
        <v>52296</v>
      </c>
      <c r="AH3" s="88">
        <v>2733</v>
      </c>
      <c r="AI3" s="88"/>
      <c r="AJ3" s="88" t="s">
        <v>1115</v>
      </c>
      <c r="AK3" s="88" t="s">
        <v>1202</v>
      </c>
      <c r="AL3" s="95" t="s">
        <v>1272</v>
      </c>
      <c r="AM3" s="88"/>
      <c r="AN3" s="91">
        <v>39750.8178587963</v>
      </c>
      <c r="AO3" s="88"/>
      <c r="AP3" s="88" t="b">
        <v>0</v>
      </c>
      <c r="AQ3" s="88" t="b">
        <v>0</v>
      </c>
      <c r="AR3" s="88" t="b">
        <v>1</v>
      </c>
      <c r="AS3" s="88"/>
      <c r="AT3" s="88">
        <v>49</v>
      </c>
      <c r="AU3" s="95" t="s">
        <v>1409</v>
      </c>
      <c r="AV3" s="88" t="b">
        <v>0</v>
      </c>
      <c r="AW3" s="88" t="s">
        <v>1469</v>
      </c>
      <c r="AX3" s="95" t="s">
        <v>1470</v>
      </c>
      <c r="AY3" s="88" t="s">
        <v>66</v>
      </c>
      <c r="AZ3" s="88" t="str">
        <f>REPLACE(INDEX(GroupVertices[Group],MATCH(Vertices[[#This Row],[Vertex]],GroupVertices[Vertex],0)),1,1,"")</f>
        <v>1</v>
      </c>
      <c r="BA3" s="48"/>
      <c r="BB3" s="48"/>
      <c r="BC3" s="48"/>
      <c r="BD3" s="48"/>
      <c r="BE3" s="48" t="s">
        <v>439</v>
      </c>
      <c r="BF3" s="48" t="s">
        <v>439</v>
      </c>
      <c r="BG3" s="130" t="s">
        <v>2149</v>
      </c>
      <c r="BH3" s="130" t="s">
        <v>2149</v>
      </c>
      <c r="BI3" s="130" t="s">
        <v>2226</v>
      </c>
      <c r="BJ3" s="130" t="s">
        <v>2226</v>
      </c>
      <c r="BK3" s="3"/>
      <c r="BL3" s="3"/>
    </row>
    <row r="4" spans="1:67" ht="15">
      <c r="A4" s="65" t="s">
        <v>283</v>
      </c>
      <c r="B4" s="66"/>
      <c r="C4" s="66" t="s">
        <v>64</v>
      </c>
      <c r="D4" s="67">
        <v>1000</v>
      </c>
      <c r="E4" s="69"/>
      <c r="F4" s="110" t="s">
        <v>569</v>
      </c>
      <c r="G4" s="66"/>
      <c r="H4" s="70" t="s">
        <v>283</v>
      </c>
      <c r="I4" s="71"/>
      <c r="J4" s="71" t="s">
        <v>75</v>
      </c>
      <c r="K4" s="70" t="s">
        <v>1564</v>
      </c>
      <c r="L4" s="74">
        <v>5454.454545454545</v>
      </c>
      <c r="M4" s="75">
        <v>877.3630981445312</v>
      </c>
      <c r="N4" s="75">
        <v>7803.6064453125</v>
      </c>
      <c r="O4" s="76"/>
      <c r="P4" s="77"/>
      <c r="Q4" s="77"/>
      <c r="R4" s="103"/>
      <c r="S4" s="48">
        <v>6</v>
      </c>
      <c r="T4" s="48">
        <v>1</v>
      </c>
      <c r="U4" s="49">
        <v>84.2</v>
      </c>
      <c r="V4" s="49">
        <v>0.008696</v>
      </c>
      <c r="W4" s="49">
        <v>0.047308</v>
      </c>
      <c r="X4" s="49">
        <v>1.414371</v>
      </c>
      <c r="Y4" s="49">
        <v>0.25</v>
      </c>
      <c r="Z4" s="49">
        <v>0</v>
      </c>
      <c r="AA4" s="72">
        <v>4</v>
      </c>
      <c r="AB4" s="72"/>
      <c r="AC4" s="73"/>
      <c r="AD4" s="88" t="s">
        <v>1025</v>
      </c>
      <c r="AE4" s="88">
        <v>1110</v>
      </c>
      <c r="AF4" s="88">
        <v>7034</v>
      </c>
      <c r="AG4" s="88">
        <v>12114</v>
      </c>
      <c r="AH4" s="88">
        <v>2934</v>
      </c>
      <c r="AI4" s="88"/>
      <c r="AJ4" s="88" t="s">
        <v>1116</v>
      </c>
      <c r="AK4" s="88" t="s">
        <v>1203</v>
      </c>
      <c r="AL4" s="95" t="s">
        <v>1273</v>
      </c>
      <c r="AM4" s="88"/>
      <c r="AN4" s="91">
        <v>40444.7374537037</v>
      </c>
      <c r="AO4" s="95" t="s">
        <v>1335</v>
      </c>
      <c r="AP4" s="88" t="b">
        <v>1</v>
      </c>
      <c r="AQ4" s="88" t="b">
        <v>0</v>
      </c>
      <c r="AR4" s="88" t="b">
        <v>1</v>
      </c>
      <c r="AS4" s="88"/>
      <c r="AT4" s="88">
        <v>259</v>
      </c>
      <c r="AU4" s="95" t="s">
        <v>1409</v>
      </c>
      <c r="AV4" s="88" t="b">
        <v>0</v>
      </c>
      <c r="AW4" s="88" t="s">
        <v>1469</v>
      </c>
      <c r="AX4" s="95" t="s">
        <v>1471</v>
      </c>
      <c r="AY4" s="88" t="s">
        <v>66</v>
      </c>
      <c r="AZ4" s="88" t="str">
        <f>REPLACE(INDEX(GroupVertices[Group],MATCH(Vertices[[#This Row],[Vertex]],GroupVertices[Vertex],0)),1,1,"")</f>
        <v>1</v>
      </c>
      <c r="BA4" s="48"/>
      <c r="BB4" s="48"/>
      <c r="BC4" s="48"/>
      <c r="BD4" s="48"/>
      <c r="BE4" s="48" t="s">
        <v>439</v>
      </c>
      <c r="BF4" s="48" t="s">
        <v>439</v>
      </c>
      <c r="BG4" s="130" t="s">
        <v>2149</v>
      </c>
      <c r="BH4" s="130" t="s">
        <v>2149</v>
      </c>
      <c r="BI4" s="130" t="s">
        <v>2226</v>
      </c>
      <c r="BJ4" s="130" t="s">
        <v>2226</v>
      </c>
      <c r="BK4" s="2"/>
      <c r="BL4" s="3"/>
      <c r="BM4" s="3"/>
      <c r="BN4" s="3"/>
      <c r="BO4" s="3"/>
    </row>
    <row r="5" spans="1:67" ht="15">
      <c r="A5" s="65" t="s">
        <v>235</v>
      </c>
      <c r="B5" s="66"/>
      <c r="C5" s="66" t="s">
        <v>64</v>
      </c>
      <c r="D5" s="67">
        <v>380</v>
      </c>
      <c r="E5" s="69"/>
      <c r="F5" s="110" t="s">
        <v>540</v>
      </c>
      <c r="G5" s="66"/>
      <c r="H5" s="70" t="s">
        <v>235</v>
      </c>
      <c r="I5" s="71"/>
      <c r="J5" s="71" t="s">
        <v>159</v>
      </c>
      <c r="K5" s="70" t="s">
        <v>1565</v>
      </c>
      <c r="L5" s="74">
        <v>909.9090909090909</v>
      </c>
      <c r="M5" s="75">
        <v>6187.51318359375</v>
      </c>
      <c r="N5" s="75">
        <v>8051.55078125</v>
      </c>
      <c r="O5" s="76"/>
      <c r="P5" s="77"/>
      <c r="Q5" s="77"/>
      <c r="R5" s="103"/>
      <c r="S5" s="48">
        <v>1</v>
      </c>
      <c r="T5" s="48">
        <v>1</v>
      </c>
      <c r="U5" s="49">
        <v>0</v>
      </c>
      <c r="V5" s="49">
        <v>0</v>
      </c>
      <c r="W5" s="49">
        <v>0</v>
      </c>
      <c r="X5" s="49">
        <v>0.999994</v>
      </c>
      <c r="Y5" s="49">
        <v>0</v>
      </c>
      <c r="Z5" s="49">
        <v>0</v>
      </c>
      <c r="AA5" s="72">
        <v>5</v>
      </c>
      <c r="AB5" s="72"/>
      <c r="AC5" s="73"/>
      <c r="AD5" s="88" t="s">
        <v>1026</v>
      </c>
      <c r="AE5" s="88">
        <v>441</v>
      </c>
      <c r="AF5" s="88">
        <v>630</v>
      </c>
      <c r="AG5" s="88">
        <v>681</v>
      </c>
      <c r="AH5" s="88">
        <v>1218</v>
      </c>
      <c r="AI5" s="88"/>
      <c r="AJ5" s="88" t="s">
        <v>1117</v>
      </c>
      <c r="AK5" s="88" t="s">
        <v>1204</v>
      </c>
      <c r="AL5" s="88"/>
      <c r="AM5" s="88"/>
      <c r="AN5" s="91">
        <v>41796.49538194444</v>
      </c>
      <c r="AO5" s="95" t="s">
        <v>1336</v>
      </c>
      <c r="AP5" s="88" t="b">
        <v>0</v>
      </c>
      <c r="AQ5" s="88" t="b">
        <v>0</v>
      </c>
      <c r="AR5" s="88" t="b">
        <v>0</v>
      </c>
      <c r="AS5" s="88"/>
      <c r="AT5" s="88">
        <v>9</v>
      </c>
      <c r="AU5" s="95" t="s">
        <v>1409</v>
      </c>
      <c r="AV5" s="88" t="b">
        <v>0</v>
      </c>
      <c r="AW5" s="88" t="s">
        <v>1469</v>
      </c>
      <c r="AX5" s="95" t="s">
        <v>1472</v>
      </c>
      <c r="AY5" s="88" t="s">
        <v>66</v>
      </c>
      <c r="AZ5" s="88" t="str">
        <f>REPLACE(INDEX(GroupVertices[Group],MATCH(Vertices[[#This Row],[Vertex]],GroupVertices[Vertex],0)),1,1,"")</f>
        <v>7</v>
      </c>
      <c r="BA5" s="48"/>
      <c r="BB5" s="48"/>
      <c r="BC5" s="48"/>
      <c r="BD5" s="48"/>
      <c r="BE5" s="48" t="s">
        <v>2122</v>
      </c>
      <c r="BF5" s="48" t="s">
        <v>2135</v>
      </c>
      <c r="BG5" s="130" t="s">
        <v>2150</v>
      </c>
      <c r="BH5" s="130" t="s">
        <v>2204</v>
      </c>
      <c r="BI5" s="130" t="s">
        <v>2227</v>
      </c>
      <c r="BJ5" s="130" t="s">
        <v>2227</v>
      </c>
      <c r="BK5" s="2"/>
      <c r="BL5" s="3"/>
      <c r="BM5" s="3"/>
      <c r="BN5" s="3"/>
      <c r="BO5" s="3"/>
    </row>
    <row r="6" spans="1:67" ht="15">
      <c r="A6" s="65" t="s">
        <v>236</v>
      </c>
      <c r="B6" s="66"/>
      <c r="C6" s="66" t="s">
        <v>64</v>
      </c>
      <c r="D6" s="67">
        <v>70</v>
      </c>
      <c r="E6" s="69"/>
      <c r="F6" s="110" t="s">
        <v>541</v>
      </c>
      <c r="G6" s="66"/>
      <c r="H6" s="70" t="s">
        <v>236</v>
      </c>
      <c r="I6" s="71"/>
      <c r="J6" s="71" t="s">
        <v>159</v>
      </c>
      <c r="K6" s="70" t="s">
        <v>1566</v>
      </c>
      <c r="L6" s="74">
        <v>1</v>
      </c>
      <c r="M6" s="75">
        <v>4261.8955078125</v>
      </c>
      <c r="N6" s="75">
        <v>6557.91552734375</v>
      </c>
      <c r="O6" s="76"/>
      <c r="P6" s="77"/>
      <c r="Q6" s="77"/>
      <c r="R6" s="103"/>
      <c r="S6" s="48">
        <v>0</v>
      </c>
      <c r="T6" s="48">
        <v>1</v>
      </c>
      <c r="U6" s="49">
        <v>0</v>
      </c>
      <c r="V6" s="49">
        <v>0.006211</v>
      </c>
      <c r="W6" s="49">
        <v>0.001246</v>
      </c>
      <c r="X6" s="49">
        <v>0.439904</v>
      </c>
      <c r="Y6" s="49">
        <v>0</v>
      </c>
      <c r="Z6" s="49">
        <v>0</v>
      </c>
      <c r="AA6" s="72">
        <v>6</v>
      </c>
      <c r="AB6" s="72"/>
      <c r="AC6" s="73"/>
      <c r="AD6" s="88" t="s">
        <v>1027</v>
      </c>
      <c r="AE6" s="88">
        <v>5000</v>
      </c>
      <c r="AF6" s="88">
        <v>875</v>
      </c>
      <c r="AG6" s="88">
        <v>5304</v>
      </c>
      <c r="AH6" s="88">
        <v>9031</v>
      </c>
      <c r="AI6" s="88"/>
      <c r="AJ6" s="88" t="s">
        <v>1118</v>
      </c>
      <c r="AK6" s="88" t="s">
        <v>1205</v>
      </c>
      <c r="AL6" s="95" t="s">
        <v>1274</v>
      </c>
      <c r="AM6" s="88"/>
      <c r="AN6" s="91">
        <v>40538.454722222225</v>
      </c>
      <c r="AO6" s="95" t="s">
        <v>1337</v>
      </c>
      <c r="AP6" s="88" t="b">
        <v>0</v>
      </c>
      <c r="AQ6" s="88" t="b">
        <v>0</v>
      </c>
      <c r="AR6" s="88" t="b">
        <v>0</v>
      </c>
      <c r="AS6" s="88"/>
      <c r="AT6" s="88">
        <v>27</v>
      </c>
      <c r="AU6" s="95" t="s">
        <v>1409</v>
      </c>
      <c r="AV6" s="88" t="b">
        <v>0</v>
      </c>
      <c r="AW6" s="88" t="s">
        <v>1469</v>
      </c>
      <c r="AX6" s="95" t="s">
        <v>1473</v>
      </c>
      <c r="AY6" s="88" t="s">
        <v>66</v>
      </c>
      <c r="AZ6" s="88" t="str">
        <f>REPLACE(INDEX(GroupVertices[Group],MATCH(Vertices[[#This Row],[Vertex]],GroupVertices[Vertex],0)),1,1,"")</f>
        <v>3</v>
      </c>
      <c r="BA6" s="48" t="s">
        <v>408</v>
      </c>
      <c r="BB6" s="48" t="s">
        <v>408</v>
      </c>
      <c r="BC6" s="48" t="s">
        <v>427</v>
      </c>
      <c r="BD6" s="48" t="s">
        <v>427</v>
      </c>
      <c r="BE6" s="48"/>
      <c r="BF6" s="48"/>
      <c r="BG6" s="130" t="s">
        <v>2151</v>
      </c>
      <c r="BH6" s="130" t="s">
        <v>2151</v>
      </c>
      <c r="BI6" s="130" t="s">
        <v>2228</v>
      </c>
      <c r="BJ6" s="130" t="s">
        <v>2228</v>
      </c>
      <c r="BK6" s="2"/>
      <c r="BL6" s="3"/>
      <c r="BM6" s="3"/>
      <c r="BN6" s="3"/>
      <c r="BO6" s="3"/>
    </row>
    <row r="7" spans="1:67" ht="15">
      <c r="A7" s="65" t="s">
        <v>301</v>
      </c>
      <c r="B7" s="66"/>
      <c r="C7" s="66" t="s">
        <v>64</v>
      </c>
      <c r="D7" s="67">
        <v>1000</v>
      </c>
      <c r="E7" s="69"/>
      <c r="F7" s="110" t="s">
        <v>1422</v>
      </c>
      <c r="G7" s="66"/>
      <c r="H7" s="70" t="s">
        <v>301</v>
      </c>
      <c r="I7" s="71"/>
      <c r="J7" s="71" t="s">
        <v>75</v>
      </c>
      <c r="K7" s="70" t="s">
        <v>1567</v>
      </c>
      <c r="L7" s="74">
        <v>7272.272727272727</v>
      </c>
      <c r="M7" s="75">
        <v>4470.087890625</v>
      </c>
      <c r="N7" s="75">
        <v>6478.26123046875</v>
      </c>
      <c r="O7" s="76"/>
      <c r="P7" s="77"/>
      <c r="Q7" s="77"/>
      <c r="R7" s="103"/>
      <c r="S7" s="48">
        <v>8</v>
      </c>
      <c r="T7" s="48">
        <v>0</v>
      </c>
      <c r="U7" s="49">
        <v>500.3</v>
      </c>
      <c r="V7" s="49">
        <v>0.008403</v>
      </c>
      <c r="W7" s="49">
        <v>0.009032</v>
      </c>
      <c r="X7" s="49">
        <v>2.728513</v>
      </c>
      <c r="Y7" s="49">
        <v>0</v>
      </c>
      <c r="Z7" s="49">
        <v>0</v>
      </c>
      <c r="AA7" s="72">
        <v>7</v>
      </c>
      <c r="AB7" s="72"/>
      <c r="AC7" s="73"/>
      <c r="AD7" s="88" t="s">
        <v>1028</v>
      </c>
      <c r="AE7" s="88">
        <v>64</v>
      </c>
      <c r="AF7" s="88">
        <v>420</v>
      </c>
      <c r="AG7" s="88">
        <v>146</v>
      </c>
      <c r="AH7" s="88">
        <v>152</v>
      </c>
      <c r="AI7" s="88"/>
      <c r="AJ7" s="88" t="s">
        <v>1119</v>
      </c>
      <c r="AK7" s="88" t="s">
        <v>983</v>
      </c>
      <c r="AL7" s="95" t="s">
        <v>1275</v>
      </c>
      <c r="AM7" s="88"/>
      <c r="AN7" s="91">
        <v>41747.78324074074</v>
      </c>
      <c r="AO7" s="95" t="s">
        <v>1338</v>
      </c>
      <c r="AP7" s="88" t="b">
        <v>1</v>
      </c>
      <c r="AQ7" s="88" t="b">
        <v>0</v>
      </c>
      <c r="AR7" s="88" t="b">
        <v>1</v>
      </c>
      <c r="AS7" s="88"/>
      <c r="AT7" s="88">
        <v>11</v>
      </c>
      <c r="AU7" s="95" t="s">
        <v>1409</v>
      </c>
      <c r="AV7" s="88" t="b">
        <v>0</v>
      </c>
      <c r="AW7" s="88" t="s">
        <v>1469</v>
      </c>
      <c r="AX7" s="95" t="s">
        <v>1474</v>
      </c>
      <c r="AY7" s="88" t="s">
        <v>65</v>
      </c>
      <c r="AZ7" s="88" t="str">
        <f>REPLACE(INDEX(GroupVertices[Group],MATCH(Vertices[[#This Row],[Vertex]],GroupVertices[Vertex],0)),1,1,"")</f>
        <v>3</v>
      </c>
      <c r="BA7" s="48"/>
      <c r="BB7" s="48"/>
      <c r="BC7" s="48"/>
      <c r="BD7" s="48"/>
      <c r="BE7" s="48"/>
      <c r="BF7" s="48"/>
      <c r="BG7" s="48"/>
      <c r="BH7" s="48"/>
      <c r="BI7" s="48"/>
      <c r="BJ7" s="48"/>
      <c r="BK7" s="2"/>
      <c r="BL7" s="3"/>
      <c r="BM7" s="3"/>
      <c r="BN7" s="3"/>
      <c r="BO7" s="3"/>
    </row>
    <row r="8" spans="1:67" ht="15">
      <c r="A8" s="65" t="s">
        <v>237</v>
      </c>
      <c r="B8" s="66"/>
      <c r="C8" s="66" t="s">
        <v>64</v>
      </c>
      <c r="D8" s="67">
        <v>380</v>
      </c>
      <c r="E8" s="69"/>
      <c r="F8" s="110" t="s">
        <v>1423</v>
      </c>
      <c r="G8" s="66"/>
      <c r="H8" s="70" t="s">
        <v>237</v>
      </c>
      <c r="I8" s="71"/>
      <c r="J8" s="71" t="s">
        <v>159</v>
      </c>
      <c r="K8" s="70" t="s">
        <v>1568</v>
      </c>
      <c r="L8" s="74">
        <v>909.9090909090909</v>
      </c>
      <c r="M8" s="75">
        <v>5375.99267578125</v>
      </c>
      <c r="N8" s="75">
        <v>6823.0517578125</v>
      </c>
      <c r="O8" s="76"/>
      <c r="P8" s="77"/>
      <c r="Q8" s="77"/>
      <c r="R8" s="103"/>
      <c r="S8" s="48">
        <v>1</v>
      </c>
      <c r="T8" s="48">
        <v>1</v>
      </c>
      <c r="U8" s="49">
        <v>0</v>
      </c>
      <c r="V8" s="49">
        <v>0</v>
      </c>
      <c r="W8" s="49">
        <v>0</v>
      </c>
      <c r="X8" s="49">
        <v>0.999994</v>
      </c>
      <c r="Y8" s="49">
        <v>0</v>
      </c>
      <c r="Z8" s="49">
        <v>0</v>
      </c>
      <c r="AA8" s="72">
        <v>8</v>
      </c>
      <c r="AB8" s="72"/>
      <c r="AC8" s="73"/>
      <c r="AD8" s="88" t="s">
        <v>1029</v>
      </c>
      <c r="AE8" s="88">
        <v>176</v>
      </c>
      <c r="AF8" s="88">
        <v>83</v>
      </c>
      <c r="AG8" s="88">
        <v>186</v>
      </c>
      <c r="AH8" s="88">
        <v>276</v>
      </c>
      <c r="AI8" s="88"/>
      <c r="AJ8" s="88" t="s">
        <v>1120</v>
      </c>
      <c r="AK8" s="88" t="s">
        <v>1206</v>
      </c>
      <c r="AL8" s="95" t="s">
        <v>1276</v>
      </c>
      <c r="AM8" s="88"/>
      <c r="AN8" s="91">
        <v>43319.23642361111</v>
      </c>
      <c r="AO8" s="95" t="s">
        <v>1339</v>
      </c>
      <c r="AP8" s="88" t="b">
        <v>0</v>
      </c>
      <c r="AQ8" s="88" t="b">
        <v>0</v>
      </c>
      <c r="AR8" s="88" t="b">
        <v>0</v>
      </c>
      <c r="AS8" s="88"/>
      <c r="AT8" s="88">
        <v>0</v>
      </c>
      <c r="AU8" s="95" t="s">
        <v>1409</v>
      </c>
      <c r="AV8" s="88" t="b">
        <v>0</v>
      </c>
      <c r="AW8" s="88" t="s">
        <v>1469</v>
      </c>
      <c r="AX8" s="95" t="s">
        <v>1475</v>
      </c>
      <c r="AY8" s="88" t="s">
        <v>66</v>
      </c>
      <c r="AZ8" s="88" t="str">
        <f>REPLACE(INDEX(GroupVertices[Group],MATCH(Vertices[[#This Row],[Vertex]],GroupVertices[Vertex],0)),1,1,"")</f>
        <v>7</v>
      </c>
      <c r="BA8" s="48"/>
      <c r="BB8" s="48"/>
      <c r="BC8" s="48"/>
      <c r="BD8" s="48"/>
      <c r="BE8" s="48" t="s">
        <v>316</v>
      </c>
      <c r="BF8" s="48" t="s">
        <v>316</v>
      </c>
      <c r="BG8" s="130" t="s">
        <v>2152</v>
      </c>
      <c r="BH8" s="130" t="s">
        <v>2152</v>
      </c>
      <c r="BI8" s="130" t="s">
        <v>2229</v>
      </c>
      <c r="BJ8" s="130" t="s">
        <v>2229</v>
      </c>
      <c r="BK8" s="2"/>
      <c r="BL8" s="3"/>
      <c r="BM8" s="3"/>
      <c r="BN8" s="3"/>
      <c r="BO8" s="3"/>
    </row>
    <row r="9" spans="1:67" ht="15">
      <c r="A9" s="65" t="s">
        <v>238</v>
      </c>
      <c r="B9" s="66"/>
      <c r="C9" s="66" t="s">
        <v>64</v>
      </c>
      <c r="D9" s="67">
        <v>70</v>
      </c>
      <c r="E9" s="69"/>
      <c r="F9" s="110" t="s">
        <v>542</v>
      </c>
      <c r="G9" s="66"/>
      <c r="H9" s="70" t="s">
        <v>238</v>
      </c>
      <c r="I9" s="71"/>
      <c r="J9" s="71" t="s">
        <v>159</v>
      </c>
      <c r="K9" s="70" t="s">
        <v>1569</v>
      </c>
      <c r="L9" s="74">
        <v>1</v>
      </c>
      <c r="M9" s="75">
        <v>1037.912841796875</v>
      </c>
      <c r="N9" s="75">
        <v>9867.232421875</v>
      </c>
      <c r="O9" s="76"/>
      <c r="P9" s="77"/>
      <c r="Q9" s="77"/>
      <c r="R9" s="103"/>
      <c r="S9" s="48">
        <v>0</v>
      </c>
      <c r="T9" s="48">
        <v>1</v>
      </c>
      <c r="U9" s="49">
        <v>0</v>
      </c>
      <c r="V9" s="49">
        <v>0.006803</v>
      </c>
      <c r="W9" s="49">
        <v>0.006713</v>
      </c>
      <c r="X9" s="49">
        <v>0.353659</v>
      </c>
      <c r="Y9" s="49">
        <v>0</v>
      </c>
      <c r="Z9" s="49">
        <v>0</v>
      </c>
      <c r="AA9" s="72">
        <v>9</v>
      </c>
      <c r="AB9" s="72"/>
      <c r="AC9" s="73"/>
      <c r="AD9" s="88" t="s">
        <v>1030</v>
      </c>
      <c r="AE9" s="88">
        <v>90</v>
      </c>
      <c r="AF9" s="88">
        <v>710</v>
      </c>
      <c r="AG9" s="88">
        <v>748</v>
      </c>
      <c r="AH9" s="88">
        <v>2</v>
      </c>
      <c r="AI9" s="88"/>
      <c r="AJ9" s="88" t="s">
        <v>1121</v>
      </c>
      <c r="AK9" s="88" t="s">
        <v>1207</v>
      </c>
      <c r="AL9" s="95" t="s">
        <v>1277</v>
      </c>
      <c r="AM9" s="88"/>
      <c r="AN9" s="91">
        <v>39869.24423611111</v>
      </c>
      <c r="AO9" s="88"/>
      <c r="AP9" s="88" t="b">
        <v>0</v>
      </c>
      <c r="AQ9" s="88" t="b">
        <v>0</v>
      </c>
      <c r="AR9" s="88" t="b">
        <v>1</v>
      </c>
      <c r="AS9" s="88"/>
      <c r="AT9" s="88">
        <v>42</v>
      </c>
      <c r="AU9" s="95" t="s">
        <v>1410</v>
      </c>
      <c r="AV9" s="88" t="b">
        <v>0</v>
      </c>
      <c r="AW9" s="88" t="s">
        <v>1469</v>
      </c>
      <c r="AX9" s="95" t="s">
        <v>1476</v>
      </c>
      <c r="AY9" s="88" t="s">
        <v>66</v>
      </c>
      <c r="AZ9" s="88" t="str">
        <f>REPLACE(INDEX(GroupVertices[Group],MATCH(Vertices[[#This Row],[Vertex]],GroupVertices[Vertex],0)),1,1,"")</f>
        <v>1</v>
      </c>
      <c r="BA9" s="48" t="s">
        <v>409</v>
      </c>
      <c r="BB9" s="48" t="s">
        <v>409</v>
      </c>
      <c r="BC9" s="48" t="s">
        <v>428</v>
      </c>
      <c r="BD9" s="48" t="s">
        <v>428</v>
      </c>
      <c r="BE9" s="48" t="s">
        <v>316</v>
      </c>
      <c r="BF9" s="48" t="s">
        <v>316</v>
      </c>
      <c r="BG9" s="130" t="s">
        <v>2153</v>
      </c>
      <c r="BH9" s="130" t="s">
        <v>2153</v>
      </c>
      <c r="BI9" s="130" t="s">
        <v>2230</v>
      </c>
      <c r="BJ9" s="130" t="s">
        <v>2230</v>
      </c>
      <c r="BK9" s="2"/>
      <c r="BL9" s="3"/>
      <c r="BM9" s="3"/>
      <c r="BN9" s="3"/>
      <c r="BO9" s="3"/>
    </row>
    <row r="10" spans="1:67" ht="15">
      <c r="A10" s="65" t="s">
        <v>284</v>
      </c>
      <c r="B10" s="66"/>
      <c r="C10" s="66" t="s">
        <v>64</v>
      </c>
      <c r="D10" s="67">
        <v>1000</v>
      </c>
      <c r="E10" s="69"/>
      <c r="F10" s="110" t="s">
        <v>570</v>
      </c>
      <c r="G10" s="66"/>
      <c r="H10" s="70" t="s">
        <v>284</v>
      </c>
      <c r="I10" s="71"/>
      <c r="J10" s="71" t="s">
        <v>159</v>
      </c>
      <c r="K10" s="70" t="s">
        <v>1570</v>
      </c>
      <c r="L10" s="74">
        <v>4545.545454545455</v>
      </c>
      <c r="M10" s="75">
        <v>1264.5338134765625</v>
      </c>
      <c r="N10" s="75">
        <v>8369.189453125</v>
      </c>
      <c r="O10" s="76"/>
      <c r="P10" s="77"/>
      <c r="Q10" s="77"/>
      <c r="R10" s="103"/>
      <c r="S10" s="48">
        <v>5</v>
      </c>
      <c r="T10" s="48">
        <v>3</v>
      </c>
      <c r="U10" s="49">
        <v>260.7</v>
      </c>
      <c r="V10" s="49">
        <v>0.009524</v>
      </c>
      <c r="W10" s="49">
        <v>0.048642</v>
      </c>
      <c r="X10" s="49">
        <v>1.677195</v>
      </c>
      <c r="Y10" s="49">
        <v>0.16666666666666666</v>
      </c>
      <c r="Z10" s="49">
        <v>0</v>
      </c>
      <c r="AA10" s="72">
        <v>10</v>
      </c>
      <c r="AB10" s="72"/>
      <c r="AC10" s="73"/>
      <c r="AD10" s="88" t="s">
        <v>1031</v>
      </c>
      <c r="AE10" s="88">
        <v>1719</v>
      </c>
      <c r="AF10" s="88">
        <v>1734</v>
      </c>
      <c r="AG10" s="88">
        <v>12719</v>
      </c>
      <c r="AH10" s="88">
        <v>8579</v>
      </c>
      <c r="AI10" s="88"/>
      <c r="AJ10" s="88" t="s">
        <v>1122</v>
      </c>
      <c r="AK10" s="88" t="s">
        <v>1208</v>
      </c>
      <c r="AL10" s="88"/>
      <c r="AM10" s="88"/>
      <c r="AN10" s="91">
        <v>39514.51770833333</v>
      </c>
      <c r="AO10" s="95" t="s">
        <v>1340</v>
      </c>
      <c r="AP10" s="88" t="b">
        <v>0</v>
      </c>
      <c r="AQ10" s="88" t="b">
        <v>0</v>
      </c>
      <c r="AR10" s="88" t="b">
        <v>1</v>
      </c>
      <c r="AS10" s="88"/>
      <c r="AT10" s="88">
        <v>179</v>
      </c>
      <c r="AU10" s="95" t="s">
        <v>1409</v>
      </c>
      <c r="AV10" s="88" t="b">
        <v>0</v>
      </c>
      <c r="AW10" s="88" t="s">
        <v>1469</v>
      </c>
      <c r="AX10" s="95" t="s">
        <v>1477</v>
      </c>
      <c r="AY10" s="88" t="s">
        <v>66</v>
      </c>
      <c r="AZ10" s="88" t="str">
        <f>REPLACE(INDEX(GroupVertices[Group],MATCH(Vertices[[#This Row],[Vertex]],GroupVertices[Vertex],0)),1,1,"")</f>
        <v>1</v>
      </c>
      <c r="BA10" s="48" t="s">
        <v>2112</v>
      </c>
      <c r="BB10" s="48" t="s">
        <v>2112</v>
      </c>
      <c r="BC10" s="48" t="s">
        <v>2117</v>
      </c>
      <c r="BD10" s="48" t="s">
        <v>2117</v>
      </c>
      <c r="BE10" s="48" t="s">
        <v>2123</v>
      </c>
      <c r="BF10" s="48" t="s">
        <v>2136</v>
      </c>
      <c r="BG10" s="130" t="s">
        <v>2154</v>
      </c>
      <c r="BH10" s="130" t="s">
        <v>2205</v>
      </c>
      <c r="BI10" s="130" t="s">
        <v>2231</v>
      </c>
      <c r="BJ10" s="130" t="s">
        <v>2231</v>
      </c>
      <c r="BK10" s="2"/>
      <c r="BL10" s="3"/>
      <c r="BM10" s="3"/>
      <c r="BN10" s="3"/>
      <c r="BO10" s="3"/>
    </row>
    <row r="11" spans="1:67" ht="15">
      <c r="A11" s="65" t="s">
        <v>239</v>
      </c>
      <c r="B11" s="66"/>
      <c r="C11" s="66" t="s">
        <v>64</v>
      </c>
      <c r="D11" s="67">
        <v>70</v>
      </c>
      <c r="E11" s="69"/>
      <c r="F11" s="110" t="s">
        <v>543</v>
      </c>
      <c r="G11" s="66"/>
      <c r="H11" s="70" t="s">
        <v>239</v>
      </c>
      <c r="I11" s="71"/>
      <c r="J11" s="71" t="s">
        <v>159</v>
      </c>
      <c r="K11" s="70" t="s">
        <v>1571</v>
      </c>
      <c r="L11" s="74">
        <v>1</v>
      </c>
      <c r="M11" s="75">
        <v>9112.205078125</v>
      </c>
      <c r="N11" s="75">
        <v>6208.80322265625</v>
      </c>
      <c r="O11" s="76"/>
      <c r="P11" s="77"/>
      <c r="Q11" s="77"/>
      <c r="R11" s="103"/>
      <c r="S11" s="48">
        <v>0</v>
      </c>
      <c r="T11" s="48">
        <v>1</v>
      </c>
      <c r="U11" s="49">
        <v>0</v>
      </c>
      <c r="V11" s="49">
        <v>0.006494</v>
      </c>
      <c r="W11" s="49">
        <v>0.005969</v>
      </c>
      <c r="X11" s="49">
        <v>0.402897</v>
      </c>
      <c r="Y11" s="49">
        <v>0</v>
      </c>
      <c r="Z11" s="49">
        <v>0</v>
      </c>
      <c r="AA11" s="72">
        <v>11</v>
      </c>
      <c r="AB11" s="72"/>
      <c r="AC11" s="73"/>
      <c r="AD11" s="88" t="s">
        <v>1032</v>
      </c>
      <c r="AE11" s="88">
        <v>1</v>
      </c>
      <c r="AF11" s="88">
        <v>690</v>
      </c>
      <c r="AG11" s="88">
        <v>76225</v>
      </c>
      <c r="AH11" s="88">
        <v>0</v>
      </c>
      <c r="AI11" s="88"/>
      <c r="AJ11" s="88" t="s">
        <v>1123</v>
      </c>
      <c r="AK11" s="88" t="s">
        <v>1209</v>
      </c>
      <c r="AL11" s="95" t="s">
        <v>1278</v>
      </c>
      <c r="AM11" s="88"/>
      <c r="AN11" s="91">
        <v>43771.85099537037</v>
      </c>
      <c r="AO11" s="88"/>
      <c r="AP11" s="88" t="b">
        <v>1</v>
      </c>
      <c r="AQ11" s="88" t="b">
        <v>0</v>
      </c>
      <c r="AR11" s="88" t="b">
        <v>0</v>
      </c>
      <c r="AS11" s="88"/>
      <c r="AT11" s="88">
        <v>22</v>
      </c>
      <c r="AU11" s="88"/>
      <c r="AV11" s="88" t="b">
        <v>0</v>
      </c>
      <c r="AW11" s="88" t="s">
        <v>1469</v>
      </c>
      <c r="AX11" s="95" t="s">
        <v>1478</v>
      </c>
      <c r="AY11" s="88" t="s">
        <v>66</v>
      </c>
      <c r="AZ11" s="88" t="str">
        <f>REPLACE(INDEX(GroupVertices[Group],MATCH(Vertices[[#This Row],[Vertex]],GroupVertices[Vertex],0)),1,1,"")</f>
        <v>5</v>
      </c>
      <c r="BA11" s="48"/>
      <c r="BB11" s="48"/>
      <c r="BC11" s="48"/>
      <c r="BD11" s="48"/>
      <c r="BE11" s="48" t="s">
        <v>442</v>
      </c>
      <c r="BF11" s="48" t="s">
        <v>442</v>
      </c>
      <c r="BG11" s="130" t="s">
        <v>2155</v>
      </c>
      <c r="BH11" s="130" t="s">
        <v>2155</v>
      </c>
      <c r="BI11" s="130" t="s">
        <v>2232</v>
      </c>
      <c r="BJ11" s="130" t="s">
        <v>2232</v>
      </c>
      <c r="BK11" s="2"/>
      <c r="BL11" s="3"/>
      <c r="BM11" s="3"/>
      <c r="BN11" s="3"/>
      <c r="BO11" s="3"/>
    </row>
    <row r="12" spans="1:67" ht="15">
      <c r="A12" s="65" t="s">
        <v>291</v>
      </c>
      <c r="B12" s="66"/>
      <c r="C12" s="66" t="s">
        <v>64</v>
      </c>
      <c r="D12" s="67">
        <v>1000</v>
      </c>
      <c r="E12" s="69"/>
      <c r="F12" s="110" t="s">
        <v>1424</v>
      </c>
      <c r="G12" s="66"/>
      <c r="H12" s="70" t="s">
        <v>291</v>
      </c>
      <c r="I12" s="71"/>
      <c r="J12" s="71" t="s">
        <v>75</v>
      </c>
      <c r="K12" s="70" t="s">
        <v>1572</v>
      </c>
      <c r="L12" s="74">
        <v>7272.272727272727</v>
      </c>
      <c r="M12" s="75">
        <v>9144.1298828125</v>
      </c>
      <c r="N12" s="75">
        <v>8221.6259765625</v>
      </c>
      <c r="O12" s="76"/>
      <c r="P12" s="77"/>
      <c r="Q12" s="77"/>
      <c r="R12" s="103"/>
      <c r="S12" s="48">
        <v>8</v>
      </c>
      <c r="T12" s="48">
        <v>2</v>
      </c>
      <c r="U12" s="49">
        <v>400.2</v>
      </c>
      <c r="V12" s="49">
        <v>0.008929</v>
      </c>
      <c r="W12" s="49">
        <v>0.043254</v>
      </c>
      <c r="X12" s="49">
        <v>2.677739</v>
      </c>
      <c r="Y12" s="49">
        <v>0.03571428571428571</v>
      </c>
      <c r="Z12" s="49">
        <v>0</v>
      </c>
      <c r="AA12" s="72">
        <v>12</v>
      </c>
      <c r="AB12" s="72"/>
      <c r="AC12" s="73"/>
      <c r="AD12" s="88" t="s">
        <v>1033</v>
      </c>
      <c r="AE12" s="88">
        <v>496</v>
      </c>
      <c r="AF12" s="88">
        <v>471</v>
      </c>
      <c r="AG12" s="88">
        <v>2375</v>
      </c>
      <c r="AH12" s="88">
        <v>1647</v>
      </c>
      <c r="AI12" s="88"/>
      <c r="AJ12" s="88" t="s">
        <v>1124</v>
      </c>
      <c r="AK12" s="88" t="s">
        <v>1210</v>
      </c>
      <c r="AL12" s="95" t="s">
        <v>1279</v>
      </c>
      <c r="AM12" s="88"/>
      <c r="AN12" s="91">
        <v>39929.945289351854</v>
      </c>
      <c r="AO12" s="95" t="s">
        <v>1341</v>
      </c>
      <c r="AP12" s="88" t="b">
        <v>1</v>
      </c>
      <c r="AQ12" s="88" t="b">
        <v>0</v>
      </c>
      <c r="AR12" s="88" t="b">
        <v>1</v>
      </c>
      <c r="AS12" s="88"/>
      <c r="AT12" s="88">
        <v>37</v>
      </c>
      <c r="AU12" s="95" t="s">
        <v>1409</v>
      </c>
      <c r="AV12" s="88" t="b">
        <v>0</v>
      </c>
      <c r="AW12" s="88" t="s">
        <v>1469</v>
      </c>
      <c r="AX12" s="95" t="s">
        <v>1479</v>
      </c>
      <c r="AY12" s="88" t="s">
        <v>66</v>
      </c>
      <c r="AZ12" s="88" t="str">
        <f>REPLACE(INDEX(GroupVertices[Group],MATCH(Vertices[[#This Row],[Vertex]],GroupVertices[Vertex],0)),1,1,"")</f>
        <v>5</v>
      </c>
      <c r="BA12" s="48"/>
      <c r="BB12" s="48"/>
      <c r="BC12" s="48"/>
      <c r="BD12" s="48"/>
      <c r="BE12" s="48" t="s">
        <v>2124</v>
      </c>
      <c r="BF12" s="48" t="s">
        <v>2137</v>
      </c>
      <c r="BG12" s="130" t="s">
        <v>2156</v>
      </c>
      <c r="BH12" s="130" t="s">
        <v>2206</v>
      </c>
      <c r="BI12" s="130" t="s">
        <v>2233</v>
      </c>
      <c r="BJ12" s="130" t="s">
        <v>2273</v>
      </c>
      <c r="BK12" s="2"/>
      <c r="BL12" s="3"/>
      <c r="BM12" s="3"/>
      <c r="BN12" s="3"/>
      <c r="BO12" s="3"/>
    </row>
    <row r="13" spans="1:67" ht="15">
      <c r="A13" s="65" t="s">
        <v>240</v>
      </c>
      <c r="B13" s="66"/>
      <c r="C13" s="66" t="s">
        <v>64</v>
      </c>
      <c r="D13" s="67">
        <v>70</v>
      </c>
      <c r="E13" s="69"/>
      <c r="F13" s="110" t="s">
        <v>1425</v>
      </c>
      <c r="G13" s="66"/>
      <c r="H13" s="70" t="s">
        <v>240</v>
      </c>
      <c r="I13" s="71"/>
      <c r="J13" s="71" t="s">
        <v>159</v>
      </c>
      <c r="K13" s="70" t="s">
        <v>1573</v>
      </c>
      <c r="L13" s="74">
        <v>1</v>
      </c>
      <c r="M13" s="75">
        <v>8413.208984375</v>
      </c>
      <c r="N13" s="75">
        <v>3588.646240234375</v>
      </c>
      <c r="O13" s="76"/>
      <c r="P13" s="77"/>
      <c r="Q13" s="77"/>
      <c r="R13" s="103"/>
      <c r="S13" s="48">
        <v>0</v>
      </c>
      <c r="T13" s="48">
        <v>1</v>
      </c>
      <c r="U13" s="49">
        <v>0</v>
      </c>
      <c r="V13" s="49">
        <v>1</v>
      </c>
      <c r="W13" s="49">
        <v>0</v>
      </c>
      <c r="X13" s="49">
        <v>0.999994</v>
      </c>
      <c r="Y13" s="49">
        <v>0</v>
      </c>
      <c r="Z13" s="49">
        <v>0</v>
      </c>
      <c r="AA13" s="72">
        <v>13</v>
      </c>
      <c r="AB13" s="72"/>
      <c r="AC13" s="73"/>
      <c r="AD13" s="88" t="s">
        <v>1034</v>
      </c>
      <c r="AE13" s="88">
        <v>781</v>
      </c>
      <c r="AF13" s="88">
        <v>1239</v>
      </c>
      <c r="AG13" s="88">
        <v>2114</v>
      </c>
      <c r="AH13" s="88">
        <v>3122</v>
      </c>
      <c r="AI13" s="88"/>
      <c r="AJ13" s="88" t="s">
        <v>1125</v>
      </c>
      <c r="AK13" s="88" t="s">
        <v>1211</v>
      </c>
      <c r="AL13" s="95" t="s">
        <v>1280</v>
      </c>
      <c r="AM13" s="88"/>
      <c r="AN13" s="91">
        <v>41520.635659722226</v>
      </c>
      <c r="AO13" s="95" t="s">
        <v>1342</v>
      </c>
      <c r="AP13" s="88" t="b">
        <v>0</v>
      </c>
      <c r="AQ13" s="88" t="b">
        <v>0</v>
      </c>
      <c r="AR13" s="88" t="b">
        <v>1</v>
      </c>
      <c r="AS13" s="88"/>
      <c r="AT13" s="88">
        <v>30</v>
      </c>
      <c r="AU13" s="95" t="s">
        <v>1411</v>
      </c>
      <c r="AV13" s="88" t="b">
        <v>0</v>
      </c>
      <c r="AW13" s="88" t="s">
        <v>1469</v>
      </c>
      <c r="AX13" s="95" t="s">
        <v>1480</v>
      </c>
      <c r="AY13" s="88" t="s">
        <v>66</v>
      </c>
      <c r="AZ13" s="88" t="str">
        <f>REPLACE(INDEX(GroupVertices[Group],MATCH(Vertices[[#This Row],[Vertex]],GroupVertices[Vertex],0)),1,1,"")</f>
        <v>17</v>
      </c>
      <c r="BA13" s="48"/>
      <c r="BB13" s="48"/>
      <c r="BC13" s="48"/>
      <c r="BD13" s="48"/>
      <c r="BE13" s="48" t="s">
        <v>443</v>
      </c>
      <c r="BF13" s="48" t="s">
        <v>443</v>
      </c>
      <c r="BG13" s="130" t="s">
        <v>2157</v>
      </c>
      <c r="BH13" s="130" t="s">
        <v>2157</v>
      </c>
      <c r="BI13" s="130" t="s">
        <v>2234</v>
      </c>
      <c r="BJ13" s="130" t="s">
        <v>2234</v>
      </c>
      <c r="BK13" s="2"/>
      <c r="BL13" s="3"/>
      <c r="BM13" s="3"/>
      <c r="BN13" s="3"/>
      <c r="BO13" s="3"/>
    </row>
    <row r="14" spans="1:67" ht="15">
      <c r="A14" s="65" t="s">
        <v>302</v>
      </c>
      <c r="B14" s="66"/>
      <c r="C14" s="66" t="s">
        <v>64</v>
      </c>
      <c r="D14" s="67">
        <v>380</v>
      </c>
      <c r="E14" s="69"/>
      <c r="F14" s="110" t="s">
        <v>1426</v>
      </c>
      <c r="G14" s="66"/>
      <c r="H14" s="70" t="s">
        <v>302</v>
      </c>
      <c r="I14" s="71"/>
      <c r="J14" s="71" t="s">
        <v>159</v>
      </c>
      <c r="K14" s="70" t="s">
        <v>1574</v>
      </c>
      <c r="L14" s="74">
        <v>909.9090909090909</v>
      </c>
      <c r="M14" s="75">
        <v>8413.208984375</v>
      </c>
      <c r="N14" s="75">
        <v>2620.15673828125</v>
      </c>
      <c r="O14" s="76"/>
      <c r="P14" s="77"/>
      <c r="Q14" s="77"/>
      <c r="R14" s="103"/>
      <c r="S14" s="48">
        <v>1</v>
      </c>
      <c r="T14" s="48">
        <v>0</v>
      </c>
      <c r="U14" s="49">
        <v>0</v>
      </c>
      <c r="V14" s="49">
        <v>1</v>
      </c>
      <c r="W14" s="49">
        <v>0</v>
      </c>
      <c r="X14" s="49">
        <v>0.999994</v>
      </c>
      <c r="Y14" s="49">
        <v>0</v>
      </c>
      <c r="Z14" s="49">
        <v>0</v>
      </c>
      <c r="AA14" s="72">
        <v>14</v>
      </c>
      <c r="AB14" s="72"/>
      <c r="AC14" s="73"/>
      <c r="AD14" s="88" t="s">
        <v>1035</v>
      </c>
      <c r="AE14" s="88">
        <v>995</v>
      </c>
      <c r="AF14" s="88">
        <v>1387</v>
      </c>
      <c r="AG14" s="88">
        <v>7525</v>
      </c>
      <c r="AH14" s="88">
        <v>4239</v>
      </c>
      <c r="AI14" s="88"/>
      <c r="AJ14" s="88" t="s">
        <v>1126</v>
      </c>
      <c r="AK14" s="88" t="s">
        <v>1212</v>
      </c>
      <c r="AL14" s="95" t="s">
        <v>1281</v>
      </c>
      <c r="AM14" s="88"/>
      <c r="AN14" s="91">
        <v>39640.55322916667</v>
      </c>
      <c r="AO14" s="95" t="s">
        <v>1343</v>
      </c>
      <c r="AP14" s="88" t="b">
        <v>0</v>
      </c>
      <c r="AQ14" s="88" t="b">
        <v>0</v>
      </c>
      <c r="AR14" s="88" t="b">
        <v>0</v>
      </c>
      <c r="AS14" s="88"/>
      <c r="AT14" s="88">
        <v>113</v>
      </c>
      <c r="AU14" s="95" t="s">
        <v>1412</v>
      </c>
      <c r="AV14" s="88" t="b">
        <v>0</v>
      </c>
      <c r="AW14" s="88" t="s">
        <v>1469</v>
      </c>
      <c r="AX14" s="95" t="s">
        <v>1481</v>
      </c>
      <c r="AY14" s="88" t="s">
        <v>65</v>
      </c>
      <c r="AZ14" s="88" t="str">
        <f>REPLACE(INDEX(GroupVertices[Group],MATCH(Vertices[[#This Row],[Vertex]],GroupVertices[Vertex],0)),1,1,"")</f>
        <v>17</v>
      </c>
      <c r="BA14" s="48"/>
      <c r="BB14" s="48"/>
      <c r="BC14" s="48"/>
      <c r="BD14" s="48"/>
      <c r="BE14" s="48"/>
      <c r="BF14" s="48"/>
      <c r="BG14" s="48"/>
      <c r="BH14" s="48"/>
      <c r="BI14" s="48"/>
      <c r="BJ14" s="48"/>
      <c r="BK14" s="2"/>
      <c r="BL14" s="3"/>
      <c r="BM14" s="3"/>
      <c r="BN14" s="3"/>
      <c r="BO14" s="3"/>
    </row>
    <row r="15" spans="1:67" ht="15">
      <c r="A15" s="65" t="s">
        <v>241</v>
      </c>
      <c r="B15" s="66"/>
      <c r="C15" s="66" t="s">
        <v>64</v>
      </c>
      <c r="D15" s="67">
        <v>380</v>
      </c>
      <c r="E15" s="69"/>
      <c r="F15" s="110" t="s">
        <v>1427</v>
      </c>
      <c r="G15" s="66"/>
      <c r="H15" s="70" t="s">
        <v>241</v>
      </c>
      <c r="I15" s="71"/>
      <c r="J15" s="71" t="s">
        <v>159</v>
      </c>
      <c r="K15" s="70" t="s">
        <v>1575</v>
      </c>
      <c r="L15" s="74">
        <v>909.9090909090909</v>
      </c>
      <c r="M15" s="75">
        <v>6187.51318359375</v>
      </c>
      <c r="N15" s="75">
        <v>6823.0517578125</v>
      </c>
      <c r="O15" s="76"/>
      <c r="P15" s="77"/>
      <c r="Q15" s="77"/>
      <c r="R15" s="103"/>
      <c r="S15" s="48">
        <v>1</v>
      </c>
      <c r="T15" s="48">
        <v>1</v>
      </c>
      <c r="U15" s="49">
        <v>0</v>
      </c>
      <c r="V15" s="49">
        <v>0</v>
      </c>
      <c r="W15" s="49">
        <v>0</v>
      </c>
      <c r="X15" s="49">
        <v>0.999994</v>
      </c>
      <c r="Y15" s="49">
        <v>0</v>
      </c>
      <c r="Z15" s="49">
        <v>0</v>
      </c>
      <c r="AA15" s="72">
        <v>15</v>
      </c>
      <c r="AB15" s="72"/>
      <c r="AC15" s="73"/>
      <c r="AD15" s="88" t="s">
        <v>1036</v>
      </c>
      <c r="AE15" s="88">
        <v>73</v>
      </c>
      <c r="AF15" s="88">
        <v>168</v>
      </c>
      <c r="AG15" s="88">
        <v>164</v>
      </c>
      <c r="AH15" s="88">
        <v>25</v>
      </c>
      <c r="AI15" s="88"/>
      <c r="AJ15" s="88" t="s">
        <v>1127</v>
      </c>
      <c r="AK15" s="88" t="s">
        <v>1213</v>
      </c>
      <c r="AL15" s="95" t="s">
        <v>1282</v>
      </c>
      <c r="AM15" s="88"/>
      <c r="AN15" s="91">
        <v>40496.73048611111</v>
      </c>
      <c r="AO15" s="95" t="s">
        <v>1344</v>
      </c>
      <c r="AP15" s="88" t="b">
        <v>0</v>
      </c>
      <c r="AQ15" s="88" t="b">
        <v>0</v>
      </c>
      <c r="AR15" s="88" t="b">
        <v>1</v>
      </c>
      <c r="AS15" s="88"/>
      <c r="AT15" s="88">
        <v>2</v>
      </c>
      <c r="AU15" s="95" t="s">
        <v>1409</v>
      </c>
      <c r="AV15" s="88" t="b">
        <v>0</v>
      </c>
      <c r="AW15" s="88" t="s">
        <v>1469</v>
      </c>
      <c r="AX15" s="95" t="s">
        <v>1482</v>
      </c>
      <c r="AY15" s="88" t="s">
        <v>66</v>
      </c>
      <c r="AZ15" s="88" t="str">
        <f>REPLACE(INDEX(GroupVertices[Group],MATCH(Vertices[[#This Row],[Vertex]],GroupVertices[Vertex],0)),1,1,"")</f>
        <v>7</v>
      </c>
      <c r="BA15" s="48"/>
      <c r="BB15" s="48"/>
      <c r="BC15" s="48"/>
      <c r="BD15" s="48"/>
      <c r="BE15" s="48" t="s">
        <v>444</v>
      </c>
      <c r="BF15" s="48" t="s">
        <v>444</v>
      </c>
      <c r="BG15" s="130" t="s">
        <v>2158</v>
      </c>
      <c r="BH15" s="130" t="s">
        <v>2158</v>
      </c>
      <c r="BI15" s="130" t="s">
        <v>2235</v>
      </c>
      <c r="BJ15" s="130" t="s">
        <v>2235</v>
      </c>
      <c r="BK15" s="2"/>
      <c r="BL15" s="3"/>
      <c r="BM15" s="3"/>
      <c r="BN15" s="3"/>
      <c r="BO15" s="3"/>
    </row>
    <row r="16" spans="1:67" ht="15">
      <c r="A16" s="65" t="s">
        <v>242</v>
      </c>
      <c r="B16" s="66"/>
      <c r="C16" s="66" t="s">
        <v>64</v>
      </c>
      <c r="D16" s="67">
        <v>70</v>
      </c>
      <c r="E16" s="69"/>
      <c r="F16" s="110" t="s">
        <v>544</v>
      </c>
      <c r="G16" s="66"/>
      <c r="H16" s="70" t="s">
        <v>242</v>
      </c>
      <c r="I16" s="71"/>
      <c r="J16" s="71" t="s">
        <v>159</v>
      </c>
      <c r="K16" s="70" t="s">
        <v>1576</v>
      </c>
      <c r="L16" s="74">
        <v>1</v>
      </c>
      <c r="M16" s="75">
        <v>1620.061279296875</v>
      </c>
      <c r="N16" s="75">
        <v>3884.42822265625</v>
      </c>
      <c r="O16" s="76"/>
      <c r="P16" s="77"/>
      <c r="Q16" s="77"/>
      <c r="R16" s="103"/>
      <c r="S16" s="48">
        <v>0</v>
      </c>
      <c r="T16" s="48">
        <v>2</v>
      </c>
      <c r="U16" s="49">
        <v>0</v>
      </c>
      <c r="V16" s="49">
        <v>0.006897</v>
      </c>
      <c r="W16" s="49">
        <v>0.013765</v>
      </c>
      <c r="X16" s="49">
        <v>0.520078</v>
      </c>
      <c r="Y16" s="49">
        <v>0.5</v>
      </c>
      <c r="Z16" s="49">
        <v>0</v>
      </c>
      <c r="AA16" s="72">
        <v>16</v>
      </c>
      <c r="AB16" s="72"/>
      <c r="AC16" s="73"/>
      <c r="AD16" s="88" t="s">
        <v>1037</v>
      </c>
      <c r="AE16" s="88">
        <v>3926</v>
      </c>
      <c r="AF16" s="88">
        <v>9072</v>
      </c>
      <c r="AG16" s="88">
        <v>20268</v>
      </c>
      <c r="AH16" s="88">
        <v>16806</v>
      </c>
      <c r="AI16" s="88"/>
      <c r="AJ16" s="88" t="s">
        <v>1128</v>
      </c>
      <c r="AK16" s="88" t="s">
        <v>1214</v>
      </c>
      <c r="AL16" s="95" t="s">
        <v>1283</v>
      </c>
      <c r="AM16" s="88"/>
      <c r="AN16" s="91">
        <v>39888.747569444444</v>
      </c>
      <c r="AO16" s="95" t="s">
        <v>1345</v>
      </c>
      <c r="AP16" s="88" t="b">
        <v>0</v>
      </c>
      <c r="AQ16" s="88" t="b">
        <v>0</v>
      </c>
      <c r="AR16" s="88" t="b">
        <v>1</v>
      </c>
      <c r="AS16" s="88"/>
      <c r="AT16" s="88">
        <v>582</v>
      </c>
      <c r="AU16" s="95" t="s">
        <v>1410</v>
      </c>
      <c r="AV16" s="88" t="b">
        <v>0</v>
      </c>
      <c r="AW16" s="88" t="s">
        <v>1469</v>
      </c>
      <c r="AX16" s="95" t="s">
        <v>1483</v>
      </c>
      <c r="AY16" s="88" t="s">
        <v>66</v>
      </c>
      <c r="AZ16" s="88" t="str">
        <f>REPLACE(INDEX(GroupVertices[Group],MATCH(Vertices[[#This Row],[Vertex]],GroupVertices[Vertex],0)),1,1,"")</f>
        <v>2</v>
      </c>
      <c r="BA16" s="48"/>
      <c r="BB16" s="48"/>
      <c r="BC16" s="48"/>
      <c r="BD16" s="48"/>
      <c r="BE16" s="48" t="s">
        <v>316</v>
      </c>
      <c r="BF16" s="48" t="s">
        <v>316</v>
      </c>
      <c r="BG16" s="130" t="s">
        <v>2159</v>
      </c>
      <c r="BH16" s="130" t="s">
        <v>2159</v>
      </c>
      <c r="BI16" s="130" t="s">
        <v>2236</v>
      </c>
      <c r="BJ16" s="130" t="s">
        <v>2236</v>
      </c>
      <c r="BK16" s="2"/>
      <c r="BL16" s="3"/>
      <c r="BM16" s="3"/>
      <c r="BN16" s="3"/>
      <c r="BO16" s="3"/>
    </row>
    <row r="17" spans="1:67" ht="15">
      <c r="A17" s="65" t="s">
        <v>296</v>
      </c>
      <c r="B17" s="66"/>
      <c r="C17" s="66" t="s">
        <v>64</v>
      </c>
      <c r="D17" s="67">
        <v>1000</v>
      </c>
      <c r="E17" s="69"/>
      <c r="F17" s="110" t="s">
        <v>582</v>
      </c>
      <c r="G17" s="66"/>
      <c r="H17" s="70" t="s">
        <v>296</v>
      </c>
      <c r="I17" s="71"/>
      <c r="J17" s="71" t="s">
        <v>75</v>
      </c>
      <c r="K17" s="70" t="s">
        <v>1577</v>
      </c>
      <c r="L17" s="74">
        <v>9999</v>
      </c>
      <c r="M17" s="75">
        <v>1289.5350341796875</v>
      </c>
      <c r="N17" s="75">
        <v>1970.365478515625</v>
      </c>
      <c r="O17" s="76"/>
      <c r="P17" s="77"/>
      <c r="Q17" s="77"/>
      <c r="R17" s="103"/>
      <c r="S17" s="48">
        <v>11</v>
      </c>
      <c r="T17" s="48">
        <v>2</v>
      </c>
      <c r="U17" s="49">
        <v>393.2</v>
      </c>
      <c r="V17" s="49">
        <v>0.009615</v>
      </c>
      <c r="W17" s="49">
        <v>0.065578</v>
      </c>
      <c r="X17" s="49">
        <v>2.562705</v>
      </c>
      <c r="Y17" s="49">
        <v>0.12121212121212122</v>
      </c>
      <c r="Z17" s="49">
        <v>0.08333333333333333</v>
      </c>
      <c r="AA17" s="72">
        <v>17</v>
      </c>
      <c r="AB17" s="72"/>
      <c r="AC17" s="73"/>
      <c r="AD17" s="88" t="s">
        <v>1038</v>
      </c>
      <c r="AE17" s="88">
        <v>3930</v>
      </c>
      <c r="AF17" s="88">
        <v>14693</v>
      </c>
      <c r="AG17" s="88">
        <v>28731</v>
      </c>
      <c r="AH17" s="88">
        <v>30850</v>
      </c>
      <c r="AI17" s="88"/>
      <c r="AJ17" s="88" t="s">
        <v>1129</v>
      </c>
      <c r="AK17" s="88" t="s">
        <v>1215</v>
      </c>
      <c r="AL17" s="95" t="s">
        <v>1284</v>
      </c>
      <c r="AM17" s="88"/>
      <c r="AN17" s="91">
        <v>40724.40871527778</v>
      </c>
      <c r="AO17" s="95" t="s">
        <v>1346</v>
      </c>
      <c r="AP17" s="88" t="b">
        <v>0</v>
      </c>
      <c r="AQ17" s="88" t="b">
        <v>0</v>
      </c>
      <c r="AR17" s="88" t="b">
        <v>1</v>
      </c>
      <c r="AS17" s="88"/>
      <c r="AT17" s="88">
        <v>518</v>
      </c>
      <c r="AU17" s="95" t="s">
        <v>1409</v>
      </c>
      <c r="AV17" s="88" t="b">
        <v>0</v>
      </c>
      <c r="AW17" s="88" t="s">
        <v>1469</v>
      </c>
      <c r="AX17" s="95" t="s">
        <v>1484</v>
      </c>
      <c r="AY17" s="88" t="s">
        <v>66</v>
      </c>
      <c r="AZ17" s="88" t="str">
        <f>REPLACE(INDEX(GroupVertices[Group],MATCH(Vertices[[#This Row],[Vertex]],GroupVertices[Vertex],0)),1,1,"")</f>
        <v>2</v>
      </c>
      <c r="BA17" s="48"/>
      <c r="BB17" s="48"/>
      <c r="BC17" s="48"/>
      <c r="BD17" s="48"/>
      <c r="BE17" s="48" t="s">
        <v>316</v>
      </c>
      <c r="BF17" s="48" t="s">
        <v>316</v>
      </c>
      <c r="BG17" s="130" t="s">
        <v>2160</v>
      </c>
      <c r="BH17" s="130" t="s">
        <v>2207</v>
      </c>
      <c r="BI17" s="130" t="s">
        <v>2237</v>
      </c>
      <c r="BJ17" s="130" t="s">
        <v>2237</v>
      </c>
      <c r="BK17" s="2"/>
      <c r="BL17" s="3"/>
      <c r="BM17" s="3"/>
      <c r="BN17" s="3"/>
      <c r="BO17" s="3"/>
    </row>
    <row r="18" spans="1:67" ht="15">
      <c r="A18" s="65" t="s">
        <v>303</v>
      </c>
      <c r="B18" s="66"/>
      <c r="C18" s="66" t="s">
        <v>64</v>
      </c>
      <c r="D18" s="67">
        <v>1000</v>
      </c>
      <c r="E18" s="69"/>
      <c r="F18" s="110" t="s">
        <v>1428</v>
      </c>
      <c r="G18" s="66"/>
      <c r="H18" s="70" t="s">
        <v>303</v>
      </c>
      <c r="I18" s="71"/>
      <c r="J18" s="71" t="s">
        <v>75</v>
      </c>
      <c r="K18" s="70" t="s">
        <v>1578</v>
      </c>
      <c r="L18" s="74">
        <v>7272.272727272727</v>
      </c>
      <c r="M18" s="75">
        <v>1141.680419921875</v>
      </c>
      <c r="N18" s="75">
        <v>2541.3857421875</v>
      </c>
      <c r="O18" s="76"/>
      <c r="P18" s="77"/>
      <c r="Q18" s="77"/>
      <c r="R18" s="103"/>
      <c r="S18" s="48">
        <v>8</v>
      </c>
      <c r="T18" s="48">
        <v>0</v>
      </c>
      <c r="U18" s="49">
        <v>20</v>
      </c>
      <c r="V18" s="49">
        <v>0.007246</v>
      </c>
      <c r="W18" s="49">
        <v>0.034161</v>
      </c>
      <c r="X18" s="49">
        <v>1.774617</v>
      </c>
      <c r="Y18" s="49">
        <v>0.19642857142857142</v>
      </c>
      <c r="Z18" s="49">
        <v>0</v>
      </c>
      <c r="AA18" s="72">
        <v>18</v>
      </c>
      <c r="AB18" s="72"/>
      <c r="AC18" s="73"/>
      <c r="AD18" s="88" t="s">
        <v>1039</v>
      </c>
      <c r="AE18" s="88">
        <v>0</v>
      </c>
      <c r="AF18" s="88">
        <v>11</v>
      </c>
      <c r="AG18" s="88">
        <v>0</v>
      </c>
      <c r="AH18" s="88">
        <v>0</v>
      </c>
      <c r="AI18" s="88"/>
      <c r="AJ18" s="88"/>
      <c r="AK18" s="88"/>
      <c r="AL18" s="88"/>
      <c r="AM18" s="88"/>
      <c r="AN18" s="91">
        <v>40003.821388888886</v>
      </c>
      <c r="AO18" s="88"/>
      <c r="AP18" s="88" t="b">
        <v>1</v>
      </c>
      <c r="AQ18" s="88" t="b">
        <v>1</v>
      </c>
      <c r="AR18" s="88" t="b">
        <v>0</v>
      </c>
      <c r="AS18" s="88"/>
      <c r="AT18" s="88">
        <v>0</v>
      </c>
      <c r="AU18" s="95" t="s">
        <v>1409</v>
      </c>
      <c r="AV18" s="88" t="b">
        <v>0</v>
      </c>
      <c r="AW18" s="88" t="s">
        <v>1469</v>
      </c>
      <c r="AX18" s="95" t="s">
        <v>1485</v>
      </c>
      <c r="AY18" s="88" t="s">
        <v>65</v>
      </c>
      <c r="AZ18" s="88" t="str">
        <f>REPLACE(INDEX(GroupVertices[Group],MATCH(Vertices[[#This Row],[Vertex]],GroupVertices[Vertex],0)),1,1,"")</f>
        <v>2</v>
      </c>
      <c r="BA18" s="48"/>
      <c r="BB18" s="48"/>
      <c r="BC18" s="48"/>
      <c r="BD18" s="48"/>
      <c r="BE18" s="48"/>
      <c r="BF18" s="48"/>
      <c r="BG18" s="48"/>
      <c r="BH18" s="48"/>
      <c r="BI18" s="48"/>
      <c r="BJ18" s="48"/>
      <c r="BK18" s="2"/>
      <c r="BL18" s="3"/>
      <c r="BM18" s="3"/>
      <c r="BN18" s="3"/>
      <c r="BO18" s="3"/>
    </row>
    <row r="19" spans="1:67" ht="15">
      <c r="A19" s="65" t="s">
        <v>243</v>
      </c>
      <c r="B19" s="66"/>
      <c r="C19" s="66" t="s">
        <v>64</v>
      </c>
      <c r="D19" s="67">
        <v>380</v>
      </c>
      <c r="E19" s="69"/>
      <c r="F19" s="110" t="s">
        <v>1429</v>
      </c>
      <c r="G19" s="66"/>
      <c r="H19" s="70" t="s">
        <v>243</v>
      </c>
      <c r="I19" s="71"/>
      <c r="J19" s="71" t="s">
        <v>159</v>
      </c>
      <c r="K19" s="70" t="s">
        <v>1579</v>
      </c>
      <c r="L19" s="74">
        <v>909.9090909090909</v>
      </c>
      <c r="M19" s="75">
        <v>5375.99267578125</v>
      </c>
      <c r="N19" s="75">
        <v>9280.048828125</v>
      </c>
      <c r="O19" s="76"/>
      <c r="P19" s="77"/>
      <c r="Q19" s="77"/>
      <c r="R19" s="103"/>
      <c r="S19" s="48">
        <v>1</v>
      </c>
      <c r="T19" s="48">
        <v>1</v>
      </c>
      <c r="U19" s="49">
        <v>0</v>
      </c>
      <c r="V19" s="49">
        <v>0</v>
      </c>
      <c r="W19" s="49">
        <v>0</v>
      </c>
      <c r="X19" s="49">
        <v>0.999994</v>
      </c>
      <c r="Y19" s="49">
        <v>0</v>
      </c>
      <c r="Z19" s="49">
        <v>0</v>
      </c>
      <c r="AA19" s="72">
        <v>19</v>
      </c>
      <c r="AB19" s="72"/>
      <c r="AC19" s="73"/>
      <c r="AD19" s="88" t="s">
        <v>243</v>
      </c>
      <c r="AE19" s="88">
        <v>75</v>
      </c>
      <c r="AF19" s="88">
        <v>138</v>
      </c>
      <c r="AG19" s="88">
        <v>88</v>
      </c>
      <c r="AH19" s="88">
        <v>35</v>
      </c>
      <c r="AI19" s="88"/>
      <c r="AJ19" s="88" t="s">
        <v>1130</v>
      </c>
      <c r="AK19" s="88" t="s">
        <v>1216</v>
      </c>
      <c r="AL19" s="88"/>
      <c r="AM19" s="88"/>
      <c r="AN19" s="91">
        <v>39539.06349537037</v>
      </c>
      <c r="AO19" s="95" t="s">
        <v>1347</v>
      </c>
      <c r="AP19" s="88" t="b">
        <v>1</v>
      </c>
      <c r="AQ19" s="88" t="b">
        <v>0</v>
      </c>
      <c r="AR19" s="88" t="b">
        <v>0</v>
      </c>
      <c r="AS19" s="88"/>
      <c r="AT19" s="88">
        <v>5</v>
      </c>
      <c r="AU19" s="95" t="s">
        <v>1409</v>
      </c>
      <c r="AV19" s="88" t="b">
        <v>0</v>
      </c>
      <c r="AW19" s="88" t="s">
        <v>1469</v>
      </c>
      <c r="AX19" s="95" t="s">
        <v>1486</v>
      </c>
      <c r="AY19" s="88" t="s">
        <v>66</v>
      </c>
      <c r="AZ19" s="88" t="str">
        <f>REPLACE(INDEX(GroupVertices[Group],MATCH(Vertices[[#This Row],[Vertex]],GroupVertices[Vertex],0)),1,1,"")</f>
        <v>7</v>
      </c>
      <c r="BA19" s="48"/>
      <c r="BB19" s="48"/>
      <c r="BC19" s="48"/>
      <c r="BD19" s="48"/>
      <c r="BE19" s="48" t="s">
        <v>445</v>
      </c>
      <c r="BF19" s="48" t="s">
        <v>445</v>
      </c>
      <c r="BG19" s="130" t="s">
        <v>2161</v>
      </c>
      <c r="BH19" s="130" t="s">
        <v>2161</v>
      </c>
      <c r="BI19" s="130" t="s">
        <v>2238</v>
      </c>
      <c r="BJ19" s="130" t="s">
        <v>2238</v>
      </c>
      <c r="BK19" s="2"/>
      <c r="BL19" s="3"/>
      <c r="BM19" s="3"/>
      <c r="BN19" s="3"/>
      <c r="BO19" s="3"/>
    </row>
    <row r="20" spans="1:67" ht="15">
      <c r="A20" s="65" t="s">
        <v>244</v>
      </c>
      <c r="B20" s="66"/>
      <c r="C20" s="66" t="s">
        <v>64</v>
      </c>
      <c r="D20" s="67">
        <v>70</v>
      </c>
      <c r="E20" s="69"/>
      <c r="F20" s="110" t="s">
        <v>1430</v>
      </c>
      <c r="G20" s="66"/>
      <c r="H20" s="70" t="s">
        <v>244</v>
      </c>
      <c r="I20" s="71"/>
      <c r="J20" s="71" t="s">
        <v>159</v>
      </c>
      <c r="K20" s="70" t="s">
        <v>1580</v>
      </c>
      <c r="L20" s="74">
        <v>1</v>
      </c>
      <c r="M20" s="75">
        <v>8668.41015625</v>
      </c>
      <c r="N20" s="75">
        <v>9867.232421875</v>
      </c>
      <c r="O20" s="76"/>
      <c r="P20" s="77"/>
      <c r="Q20" s="77"/>
      <c r="R20" s="103"/>
      <c r="S20" s="48">
        <v>0</v>
      </c>
      <c r="T20" s="48">
        <v>1</v>
      </c>
      <c r="U20" s="49">
        <v>0</v>
      </c>
      <c r="V20" s="49">
        <v>0.006494</v>
      </c>
      <c r="W20" s="49">
        <v>0.005969</v>
      </c>
      <c r="X20" s="49">
        <v>0.402897</v>
      </c>
      <c r="Y20" s="49">
        <v>0</v>
      </c>
      <c r="Z20" s="49">
        <v>0</v>
      </c>
      <c r="AA20" s="72">
        <v>20</v>
      </c>
      <c r="AB20" s="72"/>
      <c r="AC20" s="73"/>
      <c r="AD20" s="88" t="s">
        <v>1040</v>
      </c>
      <c r="AE20" s="88">
        <v>26821</v>
      </c>
      <c r="AF20" s="88">
        <v>31459</v>
      </c>
      <c r="AG20" s="88">
        <v>17212</v>
      </c>
      <c r="AH20" s="88">
        <v>4115</v>
      </c>
      <c r="AI20" s="88"/>
      <c r="AJ20" s="88" t="s">
        <v>1131</v>
      </c>
      <c r="AK20" s="88" t="s">
        <v>1217</v>
      </c>
      <c r="AL20" s="95" t="s">
        <v>1285</v>
      </c>
      <c r="AM20" s="88"/>
      <c r="AN20" s="91">
        <v>40660.0478125</v>
      </c>
      <c r="AO20" s="95" t="s">
        <v>1348</v>
      </c>
      <c r="AP20" s="88" t="b">
        <v>0</v>
      </c>
      <c r="AQ20" s="88" t="b">
        <v>0</v>
      </c>
      <c r="AR20" s="88" t="b">
        <v>0</v>
      </c>
      <c r="AS20" s="88"/>
      <c r="AT20" s="88">
        <v>363</v>
      </c>
      <c r="AU20" s="95" t="s">
        <v>1413</v>
      </c>
      <c r="AV20" s="88" t="b">
        <v>0</v>
      </c>
      <c r="AW20" s="88" t="s">
        <v>1469</v>
      </c>
      <c r="AX20" s="95" t="s">
        <v>1487</v>
      </c>
      <c r="AY20" s="88" t="s">
        <v>66</v>
      </c>
      <c r="AZ20" s="88" t="str">
        <f>REPLACE(INDEX(GroupVertices[Group],MATCH(Vertices[[#This Row],[Vertex]],GroupVertices[Vertex],0)),1,1,"")</f>
        <v>5</v>
      </c>
      <c r="BA20" s="48"/>
      <c r="BB20" s="48"/>
      <c r="BC20" s="48"/>
      <c r="BD20" s="48"/>
      <c r="BE20" s="48" t="s">
        <v>446</v>
      </c>
      <c r="BF20" s="48" t="s">
        <v>446</v>
      </c>
      <c r="BG20" s="130" t="s">
        <v>2162</v>
      </c>
      <c r="BH20" s="130" t="s">
        <v>2162</v>
      </c>
      <c r="BI20" s="130" t="s">
        <v>2239</v>
      </c>
      <c r="BJ20" s="130" t="s">
        <v>2239</v>
      </c>
      <c r="BK20" s="2"/>
      <c r="BL20" s="3"/>
      <c r="BM20" s="3"/>
      <c r="BN20" s="3"/>
      <c r="BO20" s="3"/>
    </row>
    <row r="21" spans="1:67" ht="15">
      <c r="A21" s="65" t="s">
        <v>245</v>
      </c>
      <c r="B21" s="66"/>
      <c r="C21" s="66" t="s">
        <v>64</v>
      </c>
      <c r="D21" s="67">
        <v>70</v>
      </c>
      <c r="E21" s="69"/>
      <c r="F21" s="110" t="s">
        <v>1431</v>
      </c>
      <c r="G21" s="66"/>
      <c r="H21" s="70" t="s">
        <v>245</v>
      </c>
      <c r="I21" s="71"/>
      <c r="J21" s="71" t="s">
        <v>159</v>
      </c>
      <c r="K21" s="70" t="s">
        <v>1581</v>
      </c>
      <c r="L21" s="74">
        <v>1</v>
      </c>
      <c r="M21" s="75">
        <v>8322.744140625</v>
      </c>
      <c r="N21" s="75">
        <v>7671.2509765625</v>
      </c>
      <c r="O21" s="76"/>
      <c r="P21" s="77"/>
      <c r="Q21" s="77"/>
      <c r="R21" s="103"/>
      <c r="S21" s="48">
        <v>0</v>
      </c>
      <c r="T21" s="48">
        <v>1</v>
      </c>
      <c r="U21" s="49">
        <v>0</v>
      </c>
      <c r="V21" s="49">
        <v>0.006494</v>
      </c>
      <c r="W21" s="49">
        <v>0.005969</v>
      </c>
      <c r="X21" s="49">
        <v>0.402897</v>
      </c>
      <c r="Y21" s="49">
        <v>0</v>
      </c>
      <c r="Z21" s="49">
        <v>0</v>
      </c>
      <c r="AA21" s="72">
        <v>21</v>
      </c>
      <c r="AB21" s="72"/>
      <c r="AC21" s="73"/>
      <c r="AD21" s="88" t="s">
        <v>1041</v>
      </c>
      <c r="AE21" s="88">
        <v>679</v>
      </c>
      <c r="AF21" s="88">
        <v>7715</v>
      </c>
      <c r="AG21" s="88">
        <v>15954</v>
      </c>
      <c r="AH21" s="88">
        <v>37460</v>
      </c>
      <c r="AI21" s="88"/>
      <c r="AJ21" s="88" t="s">
        <v>1132</v>
      </c>
      <c r="AK21" s="88" t="s">
        <v>1218</v>
      </c>
      <c r="AL21" s="88"/>
      <c r="AM21" s="88"/>
      <c r="AN21" s="91">
        <v>42319.754699074074</v>
      </c>
      <c r="AO21" s="95" t="s">
        <v>1349</v>
      </c>
      <c r="AP21" s="88" t="b">
        <v>0</v>
      </c>
      <c r="AQ21" s="88" t="b">
        <v>0</v>
      </c>
      <c r="AR21" s="88" t="b">
        <v>0</v>
      </c>
      <c r="AS21" s="88"/>
      <c r="AT21" s="88">
        <v>437</v>
      </c>
      <c r="AU21" s="95" t="s">
        <v>1409</v>
      </c>
      <c r="AV21" s="88" t="b">
        <v>0</v>
      </c>
      <c r="AW21" s="88" t="s">
        <v>1469</v>
      </c>
      <c r="AX21" s="95" t="s">
        <v>1488</v>
      </c>
      <c r="AY21" s="88" t="s">
        <v>66</v>
      </c>
      <c r="AZ21" s="88" t="str">
        <f>REPLACE(INDEX(GroupVertices[Group],MATCH(Vertices[[#This Row],[Vertex]],GroupVertices[Vertex],0)),1,1,"")</f>
        <v>5</v>
      </c>
      <c r="BA21" s="48"/>
      <c r="BB21" s="48"/>
      <c r="BC21" s="48"/>
      <c r="BD21" s="48"/>
      <c r="BE21" s="48" t="s">
        <v>446</v>
      </c>
      <c r="BF21" s="48" t="s">
        <v>446</v>
      </c>
      <c r="BG21" s="130" t="s">
        <v>2162</v>
      </c>
      <c r="BH21" s="130" t="s">
        <v>2162</v>
      </c>
      <c r="BI21" s="130" t="s">
        <v>2239</v>
      </c>
      <c r="BJ21" s="130" t="s">
        <v>2239</v>
      </c>
      <c r="BK21" s="2"/>
      <c r="BL21" s="3"/>
      <c r="BM21" s="3"/>
      <c r="BN21" s="3"/>
      <c r="BO21" s="3"/>
    </row>
    <row r="22" spans="1:67" ht="15">
      <c r="A22" s="65" t="s">
        <v>246</v>
      </c>
      <c r="B22" s="66"/>
      <c r="C22" s="66" t="s">
        <v>64</v>
      </c>
      <c r="D22" s="67">
        <v>70</v>
      </c>
      <c r="E22" s="69"/>
      <c r="F22" s="110" t="s">
        <v>545</v>
      </c>
      <c r="G22" s="66"/>
      <c r="H22" s="70" t="s">
        <v>246</v>
      </c>
      <c r="I22" s="71"/>
      <c r="J22" s="71" t="s">
        <v>159</v>
      </c>
      <c r="K22" s="70" t="s">
        <v>1582</v>
      </c>
      <c r="L22" s="74">
        <v>1</v>
      </c>
      <c r="M22" s="75">
        <v>5444.64697265625</v>
      </c>
      <c r="N22" s="75">
        <v>131.76715087890625</v>
      </c>
      <c r="O22" s="76"/>
      <c r="P22" s="77"/>
      <c r="Q22" s="77"/>
      <c r="R22" s="103"/>
      <c r="S22" s="48">
        <v>0</v>
      </c>
      <c r="T22" s="48">
        <v>3</v>
      </c>
      <c r="U22" s="49">
        <v>0.666667</v>
      </c>
      <c r="V22" s="49">
        <v>0.2</v>
      </c>
      <c r="W22" s="49">
        <v>0</v>
      </c>
      <c r="X22" s="49">
        <v>0.903568</v>
      </c>
      <c r="Y22" s="49">
        <v>0.3333333333333333</v>
      </c>
      <c r="Z22" s="49">
        <v>0</v>
      </c>
      <c r="AA22" s="72">
        <v>22</v>
      </c>
      <c r="AB22" s="72"/>
      <c r="AC22" s="73"/>
      <c r="AD22" s="88" t="s">
        <v>1042</v>
      </c>
      <c r="AE22" s="88">
        <v>703</v>
      </c>
      <c r="AF22" s="88">
        <v>1017</v>
      </c>
      <c r="AG22" s="88">
        <v>2702</v>
      </c>
      <c r="AH22" s="88">
        <v>4703</v>
      </c>
      <c r="AI22" s="88"/>
      <c r="AJ22" s="88" t="s">
        <v>1133</v>
      </c>
      <c r="AK22" s="88" t="s">
        <v>1219</v>
      </c>
      <c r="AL22" s="95" t="s">
        <v>1286</v>
      </c>
      <c r="AM22" s="88"/>
      <c r="AN22" s="91">
        <v>42214.602627314816</v>
      </c>
      <c r="AO22" s="88"/>
      <c r="AP22" s="88" t="b">
        <v>0</v>
      </c>
      <c r="AQ22" s="88" t="b">
        <v>0</v>
      </c>
      <c r="AR22" s="88" t="b">
        <v>1</v>
      </c>
      <c r="AS22" s="88"/>
      <c r="AT22" s="88">
        <v>32</v>
      </c>
      <c r="AU22" s="95" t="s">
        <v>1409</v>
      </c>
      <c r="AV22" s="88" t="b">
        <v>0</v>
      </c>
      <c r="AW22" s="88" t="s">
        <v>1469</v>
      </c>
      <c r="AX22" s="95" t="s">
        <v>1489</v>
      </c>
      <c r="AY22" s="88" t="s">
        <v>66</v>
      </c>
      <c r="AZ22" s="88" t="str">
        <f>REPLACE(INDEX(GroupVertices[Group],MATCH(Vertices[[#This Row],[Vertex]],GroupVertices[Vertex],0)),1,1,"")</f>
        <v>8</v>
      </c>
      <c r="BA22" s="48"/>
      <c r="BB22" s="48"/>
      <c r="BC22" s="48"/>
      <c r="BD22" s="48"/>
      <c r="BE22" s="48" t="s">
        <v>316</v>
      </c>
      <c r="BF22" s="48" t="s">
        <v>316</v>
      </c>
      <c r="BG22" s="130" t="s">
        <v>2163</v>
      </c>
      <c r="BH22" s="130" t="s">
        <v>2163</v>
      </c>
      <c r="BI22" s="130" t="s">
        <v>2045</v>
      </c>
      <c r="BJ22" s="130" t="s">
        <v>2045</v>
      </c>
      <c r="BK22" s="2"/>
      <c r="BL22" s="3"/>
      <c r="BM22" s="3"/>
      <c r="BN22" s="3"/>
      <c r="BO22" s="3"/>
    </row>
    <row r="23" spans="1:67" ht="15">
      <c r="A23" s="65" t="s">
        <v>304</v>
      </c>
      <c r="B23" s="66"/>
      <c r="C23" s="66" t="s">
        <v>64</v>
      </c>
      <c r="D23" s="67">
        <v>1000</v>
      </c>
      <c r="E23" s="69"/>
      <c r="F23" s="110" t="s">
        <v>1432</v>
      </c>
      <c r="G23" s="66"/>
      <c r="H23" s="70" t="s">
        <v>304</v>
      </c>
      <c r="I23" s="71"/>
      <c r="J23" s="71" t="s">
        <v>159</v>
      </c>
      <c r="K23" s="70" t="s">
        <v>1583</v>
      </c>
      <c r="L23" s="74">
        <v>2727.7272727272725</v>
      </c>
      <c r="M23" s="75">
        <v>6651.8095703125</v>
      </c>
      <c r="N23" s="75">
        <v>937.6995239257812</v>
      </c>
      <c r="O23" s="76"/>
      <c r="P23" s="77"/>
      <c r="Q23" s="77"/>
      <c r="R23" s="103"/>
      <c r="S23" s="48">
        <v>3</v>
      </c>
      <c r="T23" s="48">
        <v>0</v>
      </c>
      <c r="U23" s="49">
        <v>0.666667</v>
      </c>
      <c r="V23" s="49">
        <v>0.2</v>
      </c>
      <c r="W23" s="49">
        <v>0</v>
      </c>
      <c r="X23" s="49">
        <v>0.895786</v>
      </c>
      <c r="Y23" s="49">
        <v>0.3333333333333333</v>
      </c>
      <c r="Z23" s="49">
        <v>0</v>
      </c>
      <c r="AA23" s="72">
        <v>23</v>
      </c>
      <c r="AB23" s="72"/>
      <c r="AC23" s="73"/>
      <c r="AD23" s="88" t="s">
        <v>1043</v>
      </c>
      <c r="AE23" s="88">
        <v>87</v>
      </c>
      <c r="AF23" s="88">
        <v>68</v>
      </c>
      <c r="AG23" s="88">
        <v>54</v>
      </c>
      <c r="AH23" s="88">
        <v>57</v>
      </c>
      <c r="AI23" s="88"/>
      <c r="AJ23" s="88"/>
      <c r="AK23" s="88"/>
      <c r="AL23" s="88"/>
      <c r="AM23" s="88"/>
      <c r="AN23" s="91">
        <v>43341.57010416667</v>
      </c>
      <c r="AO23" s="88"/>
      <c r="AP23" s="88" t="b">
        <v>1</v>
      </c>
      <c r="AQ23" s="88" t="b">
        <v>0</v>
      </c>
      <c r="AR23" s="88" t="b">
        <v>0</v>
      </c>
      <c r="AS23" s="88"/>
      <c r="AT23" s="88">
        <v>1</v>
      </c>
      <c r="AU23" s="88"/>
      <c r="AV23" s="88" t="b">
        <v>0</v>
      </c>
      <c r="AW23" s="88" t="s">
        <v>1469</v>
      </c>
      <c r="AX23" s="95" t="s">
        <v>1490</v>
      </c>
      <c r="AY23" s="88" t="s">
        <v>65</v>
      </c>
      <c r="AZ23" s="88" t="str">
        <f>REPLACE(INDEX(GroupVertices[Group],MATCH(Vertices[[#This Row],[Vertex]],GroupVertices[Vertex],0)),1,1,"")</f>
        <v>8</v>
      </c>
      <c r="BA23" s="48"/>
      <c r="BB23" s="48"/>
      <c r="BC23" s="48"/>
      <c r="BD23" s="48"/>
      <c r="BE23" s="48"/>
      <c r="BF23" s="48"/>
      <c r="BG23" s="48"/>
      <c r="BH23" s="48"/>
      <c r="BI23" s="48"/>
      <c r="BJ23" s="48"/>
      <c r="BK23" s="2"/>
      <c r="BL23" s="3"/>
      <c r="BM23" s="3"/>
      <c r="BN23" s="3"/>
      <c r="BO23" s="3"/>
    </row>
    <row r="24" spans="1:67" ht="15">
      <c r="A24" s="65" t="s">
        <v>305</v>
      </c>
      <c r="B24" s="66"/>
      <c r="C24" s="66" t="s">
        <v>64</v>
      </c>
      <c r="D24" s="67">
        <v>1000</v>
      </c>
      <c r="E24" s="69"/>
      <c r="F24" s="110" t="s">
        <v>1433</v>
      </c>
      <c r="G24" s="66"/>
      <c r="H24" s="70" t="s">
        <v>305</v>
      </c>
      <c r="I24" s="71"/>
      <c r="J24" s="71" t="s">
        <v>159</v>
      </c>
      <c r="K24" s="70" t="s">
        <v>1584</v>
      </c>
      <c r="L24" s="74">
        <v>2727.7272727272725</v>
      </c>
      <c r="M24" s="75">
        <v>4970.23193359375</v>
      </c>
      <c r="N24" s="75">
        <v>2224.287841796875</v>
      </c>
      <c r="O24" s="76"/>
      <c r="P24" s="77"/>
      <c r="Q24" s="77"/>
      <c r="R24" s="103"/>
      <c r="S24" s="48">
        <v>3</v>
      </c>
      <c r="T24" s="48">
        <v>0</v>
      </c>
      <c r="U24" s="49">
        <v>0.666667</v>
      </c>
      <c r="V24" s="49">
        <v>0.2</v>
      </c>
      <c r="W24" s="49">
        <v>0</v>
      </c>
      <c r="X24" s="49">
        <v>0.895786</v>
      </c>
      <c r="Y24" s="49">
        <v>0.3333333333333333</v>
      </c>
      <c r="Z24" s="49">
        <v>0</v>
      </c>
      <c r="AA24" s="72">
        <v>24</v>
      </c>
      <c r="AB24" s="72"/>
      <c r="AC24" s="73"/>
      <c r="AD24" s="88" t="s">
        <v>1044</v>
      </c>
      <c r="AE24" s="88">
        <v>218</v>
      </c>
      <c r="AF24" s="88">
        <v>112</v>
      </c>
      <c r="AG24" s="88">
        <v>55</v>
      </c>
      <c r="AH24" s="88">
        <v>15</v>
      </c>
      <c r="AI24" s="88"/>
      <c r="AJ24" s="88" t="s">
        <v>1134</v>
      </c>
      <c r="AK24" s="88" t="s">
        <v>1220</v>
      </c>
      <c r="AL24" s="95" t="s">
        <v>1287</v>
      </c>
      <c r="AM24" s="88"/>
      <c r="AN24" s="91">
        <v>43542.50782407408</v>
      </c>
      <c r="AO24" s="95" t="s">
        <v>1350</v>
      </c>
      <c r="AP24" s="88" t="b">
        <v>0</v>
      </c>
      <c r="AQ24" s="88" t="b">
        <v>0</v>
      </c>
      <c r="AR24" s="88" t="b">
        <v>0</v>
      </c>
      <c r="AS24" s="88"/>
      <c r="AT24" s="88">
        <v>1</v>
      </c>
      <c r="AU24" s="95" t="s">
        <v>1409</v>
      </c>
      <c r="AV24" s="88" t="b">
        <v>0</v>
      </c>
      <c r="AW24" s="88" t="s">
        <v>1469</v>
      </c>
      <c r="AX24" s="95" t="s">
        <v>1491</v>
      </c>
      <c r="AY24" s="88" t="s">
        <v>65</v>
      </c>
      <c r="AZ24" s="88" t="str">
        <f>REPLACE(INDEX(GroupVertices[Group],MATCH(Vertices[[#This Row],[Vertex]],GroupVertices[Vertex],0)),1,1,"")</f>
        <v>8</v>
      </c>
      <c r="BA24" s="48"/>
      <c r="BB24" s="48"/>
      <c r="BC24" s="48"/>
      <c r="BD24" s="48"/>
      <c r="BE24" s="48"/>
      <c r="BF24" s="48"/>
      <c r="BG24" s="48"/>
      <c r="BH24" s="48"/>
      <c r="BI24" s="48"/>
      <c r="BJ24" s="48"/>
      <c r="BK24" s="2"/>
      <c r="BL24" s="3"/>
      <c r="BM24" s="3"/>
      <c r="BN24" s="3"/>
      <c r="BO24" s="3"/>
    </row>
    <row r="25" spans="1:67" ht="15">
      <c r="A25" s="65" t="s">
        <v>288</v>
      </c>
      <c r="B25" s="66"/>
      <c r="C25" s="66" t="s">
        <v>64</v>
      </c>
      <c r="D25" s="67">
        <v>690</v>
      </c>
      <c r="E25" s="69"/>
      <c r="F25" s="110" t="s">
        <v>573</v>
      </c>
      <c r="G25" s="66"/>
      <c r="H25" s="70" t="s">
        <v>288</v>
      </c>
      <c r="I25" s="71"/>
      <c r="J25" s="71" t="s">
        <v>159</v>
      </c>
      <c r="K25" s="70" t="s">
        <v>1585</v>
      </c>
      <c r="L25" s="74">
        <v>1818.8181818181818</v>
      </c>
      <c r="M25" s="75">
        <v>5811.02099609375</v>
      </c>
      <c r="N25" s="75">
        <v>1580.9937744140625</v>
      </c>
      <c r="O25" s="76"/>
      <c r="P25" s="77"/>
      <c r="Q25" s="77"/>
      <c r="R25" s="103"/>
      <c r="S25" s="48">
        <v>2</v>
      </c>
      <c r="T25" s="48">
        <v>2</v>
      </c>
      <c r="U25" s="49">
        <v>1.333333</v>
      </c>
      <c r="V25" s="49">
        <v>0.25</v>
      </c>
      <c r="W25" s="49">
        <v>0</v>
      </c>
      <c r="X25" s="49">
        <v>1.157442</v>
      </c>
      <c r="Y25" s="49">
        <v>0.3333333333333333</v>
      </c>
      <c r="Z25" s="49">
        <v>0</v>
      </c>
      <c r="AA25" s="72">
        <v>25</v>
      </c>
      <c r="AB25" s="72"/>
      <c r="AC25" s="73"/>
      <c r="AD25" s="88" t="s">
        <v>1045</v>
      </c>
      <c r="AE25" s="88">
        <v>199</v>
      </c>
      <c r="AF25" s="88">
        <v>1344</v>
      </c>
      <c r="AG25" s="88">
        <v>1911</v>
      </c>
      <c r="AH25" s="88">
        <v>2201</v>
      </c>
      <c r="AI25" s="88"/>
      <c r="AJ25" s="88" t="s">
        <v>1135</v>
      </c>
      <c r="AK25" s="88" t="s">
        <v>1221</v>
      </c>
      <c r="AL25" s="95" t="s">
        <v>1288</v>
      </c>
      <c r="AM25" s="88"/>
      <c r="AN25" s="91">
        <v>41106.76068287037</v>
      </c>
      <c r="AO25" s="95" t="s">
        <v>1351</v>
      </c>
      <c r="AP25" s="88" t="b">
        <v>0</v>
      </c>
      <c r="AQ25" s="88" t="b">
        <v>0</v>
      </c>
      <c r="AR25" s="88" t="b">
        <v>0</v>
      </c>
      <c r="AS25" s="88"/>
      <c r="AT25" s="88">
        <v>14</v>
      </c>
      <c r="AU25" s="95" t="s">
        <v>1409</v>
      </c>
      <c r="AV25" s="88" t="b">
        <v>0</v>
      </c>
      <c r="AW25" s="88" t="s">
        <v>1469</v>
      </c>
      <c r="AX25" s="95" t="s">
        <v>1492</v>
      </c>
      <c r="AY25" s="88" t="s">
        <v>66</v>
      </c>
      <c r="AZ25" s="88" t="str">
        <f>REPLACE(INDEX(GroupVertices[Group],MATCH(Vertices[[#This Row],[Vertex]],GroupVertices[Vertex],0)),1,1,"")</f>
        <v>8</v>
      </c>
      <c r="BA25" s="48"/>
      <c r="BB25" s="48"/>
      <c r="BC25" s="48"/>
      <c r="BD25" s="48"/>
      <c r="BE25" s="48" t="s">
        <v>316</v>
      </c>
      <c r="BF25" s="48" t="s">
        <v>316</v>
      </c>
      <c r="BG25" s="130" t="s">
        <v>2163</v>
      </c>
      <c r="BH25" s="130" t="s">
        <v>2163</v>
      </c>
      <c r="BI25" s="130" t="s">
        <v>2045</v>
      </c>
      <c r="BJ25" s="130" t="s">
        <v>2045</v>
      </c>
      <c r="BK25" s="2"/>
      <c r="BL25" s="3"/>
      <c r="BM25" s="3"/>
      <c r="BN25" s="3"/>
      <c r="BO25" s="3"/>
    </row>
    <row r="26" spans="1:67" ht="15">
      <c r="A26" s="65" t="s">
        <v>247</v>
      </c>
      <c r="B26" s="66"/>
      <c r="C26" s="66" t="s">
        <v>64</v>
      </c>
      <c r="D26" s="67">
        <v>70</v>
      </c>
      <c r="E26" s="69"/>
      <c r="F26" s="110" t="s">
        <v>1434</v>
      </c>
      <c r="G26" s="66"/>
      <c r="H26" s="70" t="s">
        <v>247</v>
      </c>
      <c r="I26" s="71"/>
      <c r="J26" s="71" t="s">
        <v>159</v>
      </c>
      <c r="K26" s="70" t="s">
        <v>1586</v>
      </c>
      <c r="L26" s="74">
        <v>1</v>
      </c>
      <c r="M26" s="75">
        <v>2995.97509765625</v>
      </c>
      <c r="N26" s="75">
        <v>8438.314453125</v>
      </c>
      <c r="O26" s="76"/>
      <c r="P26" s="77"/>
      <c r="Q26" s="77"/>
      <c r="R26" s="103"/>
      <c r="S26" s="48">
        <v>0</v>
      </c>
      <c r="T26" s="48">
        <v>1</v>
      </c>
      <c r="U26" s="49">
        <v>0</v>
      </c>
      <c r="V26" s="49">
        <v>0.007042</v>
      </c>
      <c r="W26" s="49">
        <v>0.005888</v>
      </c>
      <c r="X26" s="49">
        <v>0.3633</v>
      </c>
      <c r="Y26" s="49">
        <v>0</v>
      </c>
      <c r="Z26" s="49">
        <v>0</v>
      </c>
      <c r="AA26" s="72">
        <v>26</v>
      </c>
      <c r="AB26" s="72"/>
      <c r="AC26" s="73"/>
      <c r="AD26" s="88" t="s">
        <v>1046</v>
      </c>
      <c r="AE26" s="88">
        <v>126</v>
      </c>
      <c r="AF26" s="88">
        <v>18</v>
      </c>
      <c r="AG26" s="88">
        <v>13</v>
      </c>
      <c r="AH26" s="88">
        <v>42</v>
      </c>
      <c r="AI26" s="88"/>
      <c r="AJ26" s="88" t="s">
        <v>1136</v>
      </c>
      <c r="AK26" s="88" t="s">
        <v>1222</v>
      </c>
      <c r="AL26" s="88"/>
      <c r="AM26" s="88"/>
      <c r="AN26" s="91">
        <v>40315.780023148145</v>
      </c>
      <c r="AO26" s="95" t="s">
        <v>1352</v>
      </c>
      <c r="AP26" s="88" t="b">
        <v>0</v>
      </c>
      <c r="AQ26" s="88" t="b">
        <v>0</v>
      </c>
      <c r="AR26" s="88" t="b">
        <v>1</v>
      </c>
      <c r="AS26" s="88"/>
      <c r="AT26" s="88">
        <v>0</v>
      </c>
      <c r="AU26" s="95" t="s">
        <v>1409</v>
      </c>
      <c r="AV26" s="88" t="b">
        <v>0</v>
      </c>
      <c r="AW26" s="88" t="s">
        <v>1469</v>
      </c>
      <c r="AX26" s="95" t="s">
        <v>1493</v>
      </c>
      <c r="AY26" s="88" t="s">
        <v>66</v>
      </c>
      <c r="AZ26" s="88" t="str">
        <f>REPLACE(INDEX(GroupVertices[Group],MATCH(Vertices[[#This Row],[Vertex]],GroupVertices[Vertex],0)),1,1,"")</f>
        <v>1</v>
      </c>
      <c r="BA26" s="48"/>
      <c r="BB26" s="48"/>
      <c r="BC26" s="48"/>
      <c r="BD26" s="48"/>
      <c r="BE26" s="48"/>
      <c r="BF26" s="48"/>
      <c r="BG26" s="130" t="s">
        <v>2164</v>
      </c>
      <c r="BH26" s="130" t="s">
        <v>2164</v>
      </c>
      <c r="BI26" s="130" t="s">
        <v>2240</v>
      </c>
      <c r="BJ26" s="130" t="s">
        <v>2240</v>
      </c>
      <c r="BK26" s="2"/>
      <c r="BL26" s="3"/>
      <c r="BM26" s="3"/>
      <c r="BN26" s="3"/>
      <c r="BO26" s="3"/>
    </row>
    <row r="27" spans="1:67" ht="15">
      <c r="A27" s="65" t="s">
        <v>278</v>
      </c>
      <c r="B27" s="66"/>
      <c r="C27" s="66" t="s">
        <v>64</v>
      </c>
      <c r="D27" s="67">
        <v>1000</v>
      </c>
      <c r="E27" s="69"/>
      <c r="F27" s="110" t="s">
        <v>566</v>
      </c>
      <c r="G27" s="66"/>
      <c r="H27" s="70" t="s">
        <v>278</v>
      </c>
      <c r="I27" s="71"/>
      <c r="J27" s="71" t="s">
        <v>159</v>
      </c>
      <c r="K27" s="70" t="s">
        <v>1587</v>
      </c>
      <c r="L27" s="74">
        <v>4545.545454545455</v>
      </c>
      <c r="M27" s="75">
        <v>2063.87841796875</v>
      </c>
      <c r="N27" s="75">
        <v>7474.66845703125</v>
      </c>
      <c r="O27" s="76"/>
      <c r="P27" s="77"/>
      <c r="Q27" s="77"/>
      <c r="R27" s="103"/>
      <c r="S27" s="48">
        <v>5</v>
      </c>
      <c r="T27" s="48">
        <v>1</v>
      </c>
      <c r="U27" s="49">
        <v>470.2</v>
      </c>
      <c r="V27" s="49">
        <v>0.01</v>
      </c>
      <c r="W27" s="49">
        <v>0.042661</v>
      </c>
      <c r="X27" s="49">
        <v>1.505652</v>
      </c>
      <c r="Y27" s="49">
        <v>0.16666666666666666</v>
      </c>
      <c r="Z27" s="49">
        <v>0</v>
      </c>
      <c r="AA27" s="72">
        <v>27</v>
      </c>
      <c r="AB27" s="72"/>
      <c r="AC27" s="73"/>
      <c r="AD27" s="88" t="s">
        <v>1047</v>
      </c>
      <c r="AE27" s="88">
        <v>1023</v>
      </c>
      <c r="AF27" s="88">
        <v>41064</v>
      </c>
      <c r="AG27" s="88">
        <v>50790</v>
      </c>
      <c r="AH27" s="88">
        <v>3</v>
      </c>
      <c r="AI27" s="88"/>
      <c r="AJ27" s="88" t="s">
        <v>1137</v>
      </c>
      <c r="AK27" s="88" t="s">
        <v>1223</v>
      </c>
      <c r="AL27" s="95" t="s">
        <v>1289</v>
      </c>
      <c r="AM27" s="88"/>
      <c r="AN27" s="91">
        <v>40841.05672453704</v>
      </c>
      <c r="AO27" s="95" t="s">
        <v>1353</v>
      </c>
      <c r="AP27" s="88" t="b">
        <v>0</v>
      </c>
      <c r="AQ27" s="88" t="b">
        <v>0</v>
      </c>
      <c r="AR27" s="88" t="b">
        <v>1</v>
      </c>
      <c r="AS27" s="88"/>
      <c r="AT27" s="88">
        <v>1088</v>
      </c>
      <c r="AU27" s="95" t="s">
        <v>1409</v>
      </c>
      <c r="AV27" s="88" t="b">
        <v>1</v>
      </c>
      <c r="AW27" s="88" t="s">
        <v>1469</v>
      </c>
      <c r="AX27" s="95" t="s">
        <v>1494</v>
      </c>
      <c r="AY27" s="88" t="s">
        <v>66</v>
      </c>
      <c r="AZ27" s="88" t="str">
        <f>REPLACE(INDEX(GroupVertices[Group],MATCH(Vertices[[#This Row],[Vertex]],GroupVertices[Vertex],0)),1,1,"")</f>
        <v>1</v>
      </c>
      <c r="BA27" s="48"/>
      <c r="BB27" s="48"/>
      <c r="BC27" s="48"/>
      <c r="BD27" s="48"/>
      <c r="BE27" s="48" t="s">
        <v>454</v>
      </c>
      <c r="BF27" s="48" t="s">
        <v>454</v>
      </c>
      <c r="BG27" s="130" t="s">
        <v>2165</v>
      </c>
      <c r="BH27" s="130" t="s">
        <v>2165</v>
      </c>
      <c r="BI27" s="130" t="s">
        <v>2241</v>
      </c>
      <c r="BJ27" s="130" t="s">
        <v>2241</v>
      </c>
      <c r="BK27" s="2"/>
      <c r="BL27" s="3"/>
      <c r="BM27" s="3"/>
      <c r="BN27" s="3"/>
      <c r="BO27" s="3"/>
    </row>
    <row r="28" spans="1:67" ht="15">
      <c r="A28" s="65" t="s">
        <v>248</v>
      </c>
      <c r="B28" s="66"/>
      <c r="C28" s="66" t="s">
        <v>64</v>
      </c>
      <c r="D28" s="67">
        <v>70</v>
      </c>
      <c r="E28" s="69"/>
      <c r="F28" s="110" t="s">
        <v>1435</v>
      </c>
      <c r="G28" s="66"/>
      <c r="H28" s="70" t="s">
        <v>248</v>
      </c>
      <c r="I28" s="71"/>
      <c r="J28" s="71" t="s">
        <v>159</v>
      </c>
      <c r="K28" s="70" t="s">
        <v>1588</v>
      </c>
      <c r="L28" s="74">
        <v>1</v>
      </c>
      <c r="M28" s="75">
        <v>4917.017578125</v>
      </c>
      <c r="N28" s="75">
        <v>6466.07470703125</v>
      </c>
      <c r="O28" s="76"/>
      <c r="P28" s="77"/>
      <c r="Q28" s="77"/>
      <c r="R28" s="103"/>
      <c r="S28" s="48">
        <v>0</v>
      </c>
      <c r="T28" s="48">
        <v>1</v>
      </c>
      <c r="U28" s="49">
        <v>0</v>
      </c>
      <c r="V28" s="49">
        <v>0.006211</v>
      </c>
      <c r="W28" s="49">
        <v>0.001246</v>
      </c>
      <c r="X28" s="49">
        <v>0.439904</v>
      </c>
      <c r="Y28" s="49">
        <v>0</v>
      </c>
      <c r="Z28" s="49">
        <v>0</v>
      </c>
      <c r="AA28" s="72">
        <v>28</v>
      </c>
      <c r="AB28" s="72"/>
      <c r="AC28" s="73"/>
      <c r="AD28" s="88" t="s">
        <v>1048</v>
      </c>
      <c r="AE28" s="88">
        <v>172</v>
      </c>
      <c r="AF28" s="88">
        <v>219</v>
      </c>
      <c r="AG28" s="88">
        <v>140</v>
      </c>
      <c r="AH28" s="88">
        <v>336</v>
      </c>
      <c r="AI28" s="88"/>
      <c r="AJ28" s="88" t="s">
        <v>1138</v>
      </c>
      <c r="AK28" s="88" t="s">
        <v>1224</v>
      </c>
      <c r="AL28" s="95" t="s">
        <v>1290</v>
      </c>
      <c r="AM28" s="88"/>
      <c r="AN28" s="91">
        <v>43249.37721064815</v>
      </c>
      <c r="AO28" s="95" t="s">
        <v>1354</v>
      </c>
      <c r="AP28" s="88" t="b">
        <v>1</v>
      </c>
      <c r="AQ28" s="88" t="b">
        <v>0</v>
      </c>
      <c r="AR28" s="88" t="b">
        <v>0</v>
      </c>
      <c r="AS28" s="88"/>
      <c r="AT28" s="88">
        <v>5</v>
      </c>
      <c r="AU28" s="88"/>
      <c r="AV28" s="88" t="b">
        <v>0</v>
      </c>
      <c r="AW28" s="88" t="s">
        <v>1469</v>
      </c>
      <c r="AX28" s="95" t="s">
        <v>1495</v>
      </c>
      <c r="AY28" s="88" t="s">
        <v>66</v>
      </c>
      <c r="AZ28" s="88" t="str">
        <f>REPLACE(INDEX(GroupVertices[Group],MATCH(Vertices[[#This Row],[Vertex]],GroupVertices[Vertex],0)),1,1,"")</f>
        <v>3</v>
      </c>
      <c r="BA28" s="48" t="s">
        <v>410</v>
      </c>
      <c r="BB28" s="48" t="s">
        <v>410</v>
      </c>
      <c r="BC28" s="48" t="s">
        <v>1776</v>
      </c>
      <c r="BD28" s="48" t="s">
        <v>1776</v>
      </c>
      <c r="BE28" s="48" t="s">
        <v>447</v>
      </c>
      <c r="BF28" s="48" t="s">
        <v>447</v>
      </c>
      <c r="BG28" s="130" t="s">
        <v>2166</v>
      </c>
      <c r="BH28" s="130" t="s">
        <v>2166</v>
      </c>
      <c r="BI28" s="130" t="s">
        <v>2242</v>
      </c>
      <c r="BJ28" s="130" t="s">
        <v>2242</v>
      </c>
      <c r="BK28" s="2"/>
      <c r="BL28" s="3"/>
      <c r="BM28" s="3"/>
      <c r="BN28" s="3"/>
      <c r="BO28" s="3"/>
    </row>
    <row r="29" spans="1:67" ht="15">
      <c r="A29" s="65" t="s">
        <v>249</v>
      </c>
      <c r="B29" s="66"/>
      <c r="C29" s="66" t="s">
        <v>64</v>
      </c>
      <c r="D29" s="67">
        <v>70</v>
      </c>
      <c r="E29" s="69"/>
      <c r="F29" s="110" t="s">
        <v>1436</v>
      </c>
      <c r="G29" s="66"/>
      <c r="H29" s="70" t="s">
        <v>249</v>
      </c>
      <c r="I29" s="71"/>
      <c r="J29" s="71" t="s">
        <v>159</v>
      </c>
      <c r="K29" s="70" t="s">
        <v>1589</v>
      </c>
      <c r="L29" s="74">
        <v>1</v>
      </c>
      <c r="M29" s="75">
        <v>9671.5048828125</v>
      </c>
      <c r="N29" s="75">
        <v>9805.76953125</v>
      </c>
      <c r="O29" s="76"/>
      <c r="P29" s="77"/>
      <c r="Q29" s="77"/>
      <c r="R29" s="103"/>
      <c r="S29" s="48">
        <v>0</v>
      </c>
      <c r="T29" s="48">
        <v>1</v>
      </c>
      <c r="U29" s="49">
        <v>0</v>
      </c>
      <c r="V29" s="49">
        <v>0.006494</v>
      </c>
      <c r="W29" s="49">
        <v>0.005969</v>
      </c>
      <c r="X29" s="49">
        <v>0.402897</v>
      </c>
      <c r="Y29" s="49">
        <v>0</v>
      </c>
      <c r="Z29" s="49">
        <v>0</v>
      </c>
      <c r="AA29" s="72">
        <v>29</v>
      </c>
      <c r="AB29" s="72"/>
      <c r="AC29" s="73"/>
      <c r="AD29" s="88" t="s">
        <v>1049</v>
      </c>
      <c r="AE29" s="88">
        <v>1383</v>
      </c>
      <c r="AF29" s="88">
        <v>1518</v>
      </c>
      <c r="AG29" s="88">
        <v>19089</v>
      </c>
      <c r="AH29" s="88">
        <v>7872</v>
      </c>
      <c r="AI29" s="88"/>
      <c r="AJ29" s="88" t="s">
        <v>1139</v>
      </c>
      <c r="AK29" s="88" t="s">
        <v>1225</v>
      </c>
      <c r="AL29" s="88"/>
      <c r="AM29" s="88"/>
      <c r="AN29" s="91">
        <v>39835.423310185186</v>
      </c>
      <c r="AO29" s="95" t="s">
        <v>1355</v>
      </c>
      <c r="AP29" s="88" t="b">
        <v>0</v>
      </c>
      <c r="AQ29" s="88" t="b">
        <v>0</v>
      </c>
      <c r="AR29" s="88" t="b">
        <v>1</v>
      </c>
      <c r="AS29" s="88"/>
      <c r="AT29" s="88">
        <v>35</v>
      </c>
      <c r="AU29" s="95" t="s">
        <v>1409</v>
      </c>
      <c r="AV29" s="88" t="b">
        <v>0</v>
      </c>
      <c r="AW29" s="88" t="s">
        <v>1469</v>
      </c>
      <c r="AX29" s="95" t="s">
        <v>1496</v>
      </c>
      <c r="AY29" s="88" t="s">
        <v>66</v>
      </c>
      <c r="AZ29" s="88" t="str">
        <f>REPLACE(INDEX(GroupVertices[Group],MATCH(Vertices[[#This Row],[Vertex]],GroupVertices[Vertex],0)),1,1,"")</f>
        <v>5</v>
      </c>
      <c r="BA29" s="48"/>
      <c r="BB29" s="48"/>
      <c r="BC29" s="48"/>
      <c r="BD29" s="48"/>
      <c r="BE29" s="48" t="s">
        <v>448</v>
      </c>
      <c r="BF29" s="48" t="s">
        <v>448</v>
      </c>
      <c r="BG29" s="130" t="s">
        <v>2167</v>
      </c>
      <c r="BH29" s="130" t="s">
        <v>2167</v>
      </c>
      <c r="BI29" s="130" t="s">
        <v>2243</v>
      </c>
      <c r="BJ29" s="130" t="s">
        <v>2243</v>
      </c>
      <c r="BK29" s="2"/>
      <c r="BL29" s="3"/>
      <c r="BM29" s="3"/>
      <c r="BN29" s="3"/>
      <c r="BO29" s="3"/>
    </row>
    <row r="30" spans="1:67" ht="15">
      <c r="A30" s="65" t="s">
        <v>250</v>
      </c>
      <c r="B30" s="66"/>
      <c r="C30" s="66" t="s">
        <v>64</v>
      </c>
      <c r="D30" s="67">
        <v>70</v>
      </c>
      <c r="E30" s="69"/>
      <c r="F30" s="110" t="s">
        <v>1437</v>
      </c>
      <c r="G30" s="66"/>
      <c r="H30" s="70" t="s">
        <v>250</v>
      </c>
      <c r="I30" s="71"/>
      <c r="J30" s="71" t="s">
        <v>159</v>
      </c>
      <c r="K30" s="70" t="s">
        <v>1590</v>
      </c>
      <c r="L30" s="74">
        <v>1</v>
      </c>
      <c r="M30" s="75">
        <v>6995.04296875</v>
      </c>
      <c r="N30" s="75">
        <v>1989.329833984375</v>
      </c>
      <c r="O30" s="76"/>
      <c r="P30" s="77"/>
      <c r="Q30" s="77"/>
      <c r="R30" s="103"/>
      <c r="S30" s="48">
        <v>0</v>
      </c>
      <c r="T30" s="48">
        <v>2</v>
      </c>
      <c r="U30" s="49">
        <v>2</v>
      </c>
      <c r="V30" s="49">
        <v>0.5</v>
      </c>
      <c r="W30" s="49">
        <v>0</v>
      </c>
      <c r="X30" s="49">
        <v>1.459451</v>
      </c>
      <c r="Y30" s="49">
        <v>0</v>
      </c>
      <c r="Z30" s="49">
        <v>0</v>
      </c>
      <c r="AA30" s="72">
        <v>30</v>
      </c>
      <c r="AB30" s="72"/>
      <c r="AC30" s="73"/>
      <c r="AD30" s="88" t="s">
        <v>1050</v>
      </c>
      <c r="AE30" s="88">
        <v>344</v>
      </c>
      <c r="AF30" s="88">
        <v>468</v>
      </c>
      <c r="AG30" s="88">
        <v>1142</v>
      </c>
      <c r="AH30" s="88">
        <v>562</v>
      </c>
      <c r="AI30" s="88"/>
      <c r="AJ30" s="88" t="s">
        <v>1140</v>
      </c>
      <c r="AK30" s="88" t="s">
        <v>1226</v>
      </c>
      <c r="AL30" s="95" t="s">
        <v>1291</v>
      </c>
      <c r="AM30" s="88"/>
      <c r="AN30" s="91">
        <v>39974.79640046296</v>
      </c>
      <c r="AO30" s="95" t="s">
        <v>1356</v>
      </c>
      <c r="AP30" s="88" t="b">
        <v>1</v>
      </c>
      <c r="AQ30" s="88" t="b">
        <v>0</v>
      </c>
      <c r="AR30" s="88" t="b">
        <v>1</v>
      </c>
      <c r="AS30" s="88"/>
      <c r="AT30" s="88">
        <v>21</v>
      </c>
      <c r="AU30" s="95" t="s">
        <v>1409</v>
      </c>
      <c r="AV30" s="88" t="b">
        <v>0</v>
      </c>
      <c r="AW30" s="88" t="s">
        <v>1469</v>
      </c>
      <c r="AX30" s="95" t="s">
        <v>1497</v>
      </c>
      <c r="AY30" s="88" t="s">
        <v>66</v>
      </c>
      <c r="AZ30" s="88" t="str">
        <f>REPLACE(INDEX(GroupVertices[Group],MATCH(Vertices[[#This Row],[Vertex]],GroupVertices[Vertex],0)),1,1,"")</f>
        <v>11</v>
      </c>
      <c r="BA30" s="48"/>
      <c r="BB30" s="48"/>
      <c r="BC30" s="48"/>
      <c r="BD30" s="48"/>
      <c r="BE30" s="48" t="s">
        <v>449</v>
      </c>
      <c r="BF30" s="48" t="s">
        <v>449</v>
      </c>
      <c r="BG30" s="130" t="s">
        <v>2168</v>
      </c>
      <c r="BH30" s="130" t="s">
        <v>2168</v>
      </c>
      <c r="BI30" s="130" t="s">
        <v>2244</v>
      </c>
      <c r="BJ30" s="130" t="s">
        <v>2244</v>
      </c>
      <c r="BK30" s="2"/>
      <c r="BL30" s="3"/>
      <c r="BM30" s="3"/>
      <c r="BN30" s="3"/>
      <c r="BO30" s="3"/>
    </row>
    <row r="31" spans="1:67" ht="15">
      <c r="A31" s="65" t="s">
        <v>306</v>
      </c>
      <c r="B31" s="66"/>
      <c r="C31" s="66" t="s">
        <v>64</v>
      </c>
      <c r="D31" s="67">
        <v>380</v>
      </c>
      <c r="E31" s="69"/>
      <c r="F31" s="110" t="s">
        <v>1438</v>
      </c>
      <c r="G31" s="66"/>
      <c r="H31" s="70" t="s">
        <v>306</v>
      </c>
      <c r="I31" s="71"/>
      <c r="J31" s="71" t="s">
        <v>159</v>
      </c>
      <c r="K31" s="70" t="s">
        <v>1591</v>
      </c>
      <c r="L31" s="74">
        <v>909.9090909090909</v>
      </c>
      <c r="M31" s="75">
        <v>7575.08056640625</v>
      </c>
      <c r="N31" s="75">
        <v>1989.329833984375</v>
      </c>
      <c r="O31" s="76"/>
      <c r="P31" s="77"/>
      <c r="Q31" s="77"/>
      <c r="R31" s="103"/>
      <c r="S31" s="48">
        <v>1</v>
      </c>
      <c r="T31" s="48">
        <v>0</v>
      </c>
      <c r="U31" s="49">
        <v>0</v>
      </c>
      <c r="V31" s="49">
        <v>0.333333</v>
      </c>
      <c r="W31" s="49">
        <v>0</v>
      </c>
      <c r="X31" s="49">
        <v>0.770266</v>
      </c>
      <c r="Y31" s="49">
        <v>0</v>
      </c>
      <c r="Z31" s="49">
        <v>0</v>
      </c>
      <c r="AA31" s="72">
        <v>31</v>
      </c>
      <c r="AB31" s="72"/>
      <c r="AC31" s="73"/>
      <c r="AD31" s="88" t="s">
        <v>1051</v>
      </c>
      <c r="AE31" s="88">
        <v>265</v>
      </c>
      <c r="AF31" s="88">
        <v>221</v>
      </c>
      <c r="AG31" s="88">
        <v>537</v>
      </c>
      <c r="AH31" s="88">
        <v>1336</v>
      </c>
      <c r="AI31" s="88"/>
      <c r="AJ31" s="88" t="s">
        <v>1141</v>
      </c>
      <c r="AK31" s="88"/>
      <c r="AL31" s="88"/>
      <c r="AM31" s="88"/>
      <c r="AN31" s="91">
        <v>42151.70423611111</v>
      </c>
      <c r="AO31" s="95" t="s">
        <v>1357</v>
      </c>
      <c r="AP31" s="88" t="b">
        <v>1</v>
      </c>
      <c r="AQ31" s="88" t="b">
        <v>0</v>
      </c>
      <c r="AR31" s="88" t="b">
        <v>0</v>
      </c>
      <c r="AS31" s="88"/>
      <c r="AT31" s="88">
        <v>7</v>
      </c>
      <c r="AU31" s="95" t="s">
        <v>1409</v>
      </c>
      <c r="AV31" s="88" t="b">
        <v>0</v>
      </c>
      <c r="AW31" s="88" t="s">
        <v>1469</v>
      </c>
      <c r="AX31" s="95" t="s">
        <v>1498</v>
      </c>
      <c r="AY31" s="88" t="s">
        <v>65</v>
      </c>
      <c r="AZ31" s="88" t="str">
        <f>REPLACE(INDEX(GroupVertices[Group],MATCH(Vertices[[#This Row],[Vertex]],GroupVertices[Vertex],0)),1,1,"")</f>
        <v>11</v>
      </c>
      <c r="BA31" s="48"/>
      <c r="BB31" s="48"/>
      <c r="BC31" s="48"/>
      <c r="BD31" s="48"/>
      <c r="BE31" s="48"/>
      <c r="BF31" s="48"/>
      <c r="BG31" s="48"/>
      <c r="BH31" s="48"/>
      <c r="BI31" s="48"/>
      <c r="BJ31" s="48"/>
      <c r="BK31" s="2"/>
      <c r="BL31" s="3"/>
      <c r="BM31" s="3"/>
      <c r="BN31" s="3"/>
      <c r="BO31" s="3"/>
    </row>
    <row r="32" spans="1:67" ht="15">
      <c r="A32" s="65" t="s">
        <v>307</v>
      </c>
      <c r="B32" s="66"/>
      <c r="C32" s="66" t="s">
        <v>64</v>
      </c>
      <c r="D32" s="67">
        <v>380</v>
      </c>
      <c r="E32" s="69"/>
      <c r="F32" s="110" t="s">
        <v>1439</v>
      </c>
      <c r="G32" s="66"/>
      <c r="H32" s="70" t="s">
        <v>307</v>
      </c>
      <c r="I32" s="71"/>
      <c r="J32" s="71" t="s">
        <v>159</v>
      </c>
      <c r="K32" s="70" t="s">
        <v>1592</v>
      </c>
      <c r="L32" s="74">
        <v>909.9090909090909</v>
      </c>
      <c r="M32" s="75">
        <v>6995.04296875</v>
      </c>
      <c r="N32" s="75">
        <v>732.9110107421875</v>
      </c>
      <c r="O32" s="76"/>
      <c r="P32" s="77"/>
      <c r="Q32" s="77"/>
      <c r="R32" s="103"/>
      <c r="S32" s="48">
        <v>1</v>
      </c>
      <c r="T32" s="48">
        <v>0</v>
      </c>
      <c r="U32" s="49">
        <v>0</v>
      </c>
      <c r="V32" s="49">
        <v>0.333333</v>
      </c>
      <c r="W32" s="49">
        <v>0</v>
      </c>
      <c r="X32" s="49">
        <v>0.770266</v>
      </c>
      <c r="Y32" s="49">
        <v>0</v>
      </c>
      <c r="Z32" s="49">
        <v>0</v>
      </c>
      <c r="AA32" s="72">
        <v>32</v>
      </c>
      <c r="AB32" s="72"/>
      <c r="AC32" s="73"/>
      <c r="AD32" s="88" t="s">
        <v>1052</v>
      </c>
      <c r="AE32" s="88">
        <v>752</v>
      </c>
      <c r="AF32" s="88">
        <v>162850</v>
      </c>
      <c r="AG32" s="88">
        <v>28819</v>
      </c>
      <c r="AH32" s="88">
        <v>4583</v>
      </c>
      <c r="AI32" s="88"/>
      <c r="AJ32" s="88" t="s">
        <v>1142</v>
      </c>
      <c r="AK32" s="88" t="s">
        <v>1227</v>
      </c>
      <c r="AL32" s="95" t="s">
        <v>1292</v>
      </c>
      <c r="AM32" s="88"/>
      <c r="AN32" s="91">
        <v>39589.9891087963</v>
      </c>
      <c r="AO32" s="95" t="s">
        <v>1358</v>
      </c>
      <c r="AP32" s="88" t="b">
        <v>0</v>
      </c>
      <c r="AQ32" s="88" t="b">
        <v>0</v>
      </c>
      <c r="AR32" s="88" t="b">
        <v>1</v>
      </c>
      <c r="AS32" s="88"/>
      <c r="AT32" s="88">
        <v>1219</v>
      </c>
      <c r="AU32" s="95" t="s">
        <v>1409</v>
      </c>
      <c r="AV32" s="88" t="b">
        <v>1</v>
      </c>
      <c r="AW32" s="88" t="s">
        <v>1469</v>
      </c>
      <c r="AX32" s="95" t="s">
        <v>1499</v>
      </c>
      <c r="AY32" s="88" t="s">
        <v>65</v>
      </c>
      <c r="AZ32" s="88" t="str">
        <f>REPLACE(INDEX(GroupVertices[Group],MATCH(Vertices[[#This Row],[Vertex]],GroupVertices[Vertex],0)),1,1,"")</f>
        <v>11</v>
      </c>
      <c r="BA32" s="48"/>
      <c r="BB32" s="48"/>
      <c r="BC32" s="48"/>
      <c r="BD32" s="48"/>
      <c r="BE32" s="48"/>
      <c r="BF32" s="48"/>
      <c r="BG32" s="48"/>
      <c r="BH32" s="48"/>
      <c r="BI32" s="48"/>
      <c r="BJ32" s="48"/>
      <c r="BK32" s="2"/>
      <c r="BL32" s="3"/>
      <c r="BM32" s="3"/>
      <c r="BN32" s="3"/>
      <c r="BO32" s="3"/>
    </row>
    <row r="33" spans="1:67" ht="15">
      <c r="A33" s="65" t="s">
        <v>251</v>
      </c>
      <c r="B33" s="66"/>
      <c r="C33" s="66" t="s">
        <v>64</v>
      </c>
      <c r="D33" s="67">
        <v>70</v>
      </c>
      <c r="E33" s="69"/>
      <c r="F33" s="110" t="s">
        <v>546</v>
      </c>
      <c r="G33" s="66"/>
      <c r="H33" s="70" t="s">
        <v>251</v>
      </c>
      <c r="I33" s="71"/>
      <c r="J33" s="71" t="s">
        <v>159</v>
      </c>
      <c r="K33" s="70" t="s">
        <v>1593</v>
      </c>
      <c r="L33" s="74">
        <v>1</v>
      </c>
      <c r="M33" s="75">
        <v>1840.456298828125</v>
      </c>
      <c r="N33" s="75">
        <v>131.76715087890625</v>
      </c>
      <c r="O33" s="76"/>
      <c r="P33" s="77"/>
      <c r="Q33" s="77"/>
      <c r="R33" s="103"/>
      <c r="S33" s="48">
        <v>0</v>
      </c>
      <c r="T33" s="48">
        <v>2</v>
      </c>
      <c r="U33" s="49">
        <v>0</v>
      </c>
      <c r="V33" s="49">
        <v>0.006944</v>
      </c>
      <c r="W33" s="49">
        <v>0.018748</v>
      </c>
      <c r="X33" s="49">
        <v>0.514189</v>
      </c>
      <c r="Y33" s="49">
        <v>1</v>
      </c>
      <c r="Z33" s="49">
        <v>0</v>
      </c>
      <c r="AA33" s="72">
        <v>33</v>
      </c>
      <c r="AB33" s="72"/>
      <c r="AC33" s="73"/>
      <c r="AD33" s="88" t="s">
        <v>1053</v>
      </c>
      <c r="AE33" s="88">
        <v>91</v>
      </c>
      <c r="AF33" s="88">
        <v>42</v>
      </c>
      <c r="AG33" s="88">
        <v>191</v>
      </c>
      <c r="AH33" s="88">
        <v>64</v>
      </c>
      <c r="AI33" s="88"/>
      <c r="AJ33" s="88"/>
      <c r="AK33" s="88" t="s">
        <v>1228</v>
      </c>
      <c r="AL33" s="88"/>
      <c r="AM33" s="88"/>
      <c r="AN33" s="91">
        <v>39419.12758101852</v>
      </c>
      <c r="AO33" s="95" t="s">
        <v>1359</v>
      </c>
      <c r="AP33" s="88" t="b">
        <v>0</v>
      </c>
      <c r="AQ33" s="88" t="b">
        <v>0</v>
      </c>
      <c r="AR33" s="88" t="b">
        <v>0</v>
      </c>
      <c r="AS33" s="88"/>
      <c r="AT33" s="88">
        <v>0</v>
      </c>
      <c r="AU33" s="95" t="s">
        <v>1414</v>
      </c>
      <c r="AV33" s="88" t="b">
        <v>0</v>
      </c>
      <c r="AW33" s="88" t="s">
        <v>1469</v>
      </c>
      <c r="AX33" s="95" t="s">
        <v>1500</v>
      </c>
      <c r="AY33" s="88" t="s">
        <v>66</v>
      </c>
      <c r="AZ33" s="88" t="str">
        <f>REPLACE(INDEX(GroupVertices[Group],MATCH(Vertices[[#This Row],[Vertex]],GroupVertices[Vertex],0)),1,1,"")</f>
        <v>2</v>
      </c>
      <c r="BA33" s="48" t="s">
        <v>411</v>
      </c>
      <c r="BB33" s="48" t="s">
        <v>411</v>
      </c>
      <c r="BC33" s="48" t="s">
        <v>430</v>
      </c>
      <c r="BD33" s="48" t="s">
        <v>430</v>
      </c>
      <c r="BE33" s="48" t="s">
        <v>450</v>
      </c>
      <c r="BF33" s="48" t="s">
        <v>450</v>
      </c>
      <c r="BG33" s="130" t="s">
        <v>2169</v>
      </c>
      <c r="BH33" s="130" t="s">
        <v>2169</v>
      </c>
      <c r="BI33" s="130" t="s">
        <v>2245</v>
      </c>
      <c r="BJ33" s="130" t="s">
        <v>2245</v>
      </c>
      <c r="BK33" s="2"/>
      <c r="BL33" s="3"/>
      <c r="BM33" s="3"/>
      <c r="BN33" s="3"/>
      <c r="BO33" s="3"/>
    </row>
    <row r="34" spans="1:67" ht="15">
      <c r="A34" s="65" t="s">
        <v>281</v>
      </c>
      <c r="B34" s="66"/>
      <c r="C34" s="66" t="s">
        <v>64</v>
      </c>
      <c r="D34" s="67">
        <v>1000</v>
      </c>
      <c r="E34" s="69"/>
      <c r="F34" s="110" t="s">
        <v>579</v>
      </c>
      <c r="G34" s="66"/>
      <c r="H34" s="70" t="s">
        <v>281</v>
      </c>
      <c r="I34" s="71"/>
      <c r="J34" s="71" t="s">
        <v>75</v>
      </c>
      <c r="K34" s="70" t="s">
        <v>1594</v>
      </c>
      <c r="L34" s="74">
        <v>8181.181818181818</v>
      </c>
      <c r="M34" s="75">
        <v>1909.382080078125</v>
      </c>
      <c r="N34" s="75">
        <v>1270.8760986328125</v>
      </c>
      <c r="O34" s="76"/>
      <c r="P34" s="77"/>
      <c r="Q34" s="77"/>
      <c r="R34" s="103"/>
      <c r="S34" s="48">
        <v>9</v>
      </c>
      <c r="T34" s="48">
        <v>4</v>
      </c>
      <c r="U34" s="49">
        <v>255.2</v>
      </c>
      <c r="V34" s="49">
        <v>0.009434</v>
      </c>
      <c r="W34" s="49">
        <v>0.070268</v>
      </c>
      <c r="X34" s="49">
        <v>2.363896</v>
      </c>
      <c r="Y34" s="49">
        <v>0.14444444444444443</v>
      </c>
      <c r="Z34" s="49">
        <v>0.1</v>
      </c>
      <c r="AA34" s="72">
        <v>34</v>
      </c>
      <c r="AB34" s="72"/>
      <c r="AC34" s="73"/>
      <c r="AD34" s="88" t="s">
        <v>1054</v>
      </c>
      <c r="AE34" s="88">
        <v>1107</v>
      </c>
      <c r="AF34" s="88">
        <v>1358</v>
      </c>
      <c r="AG34" s="88">
        <v>17565</v>
      </c>
      <c r="AH34" s="88">
        <v>8779</v>
      </c>
      <c r="AI34" s="88"/>
      <c r="AJ34" s="88" t="s">
        <v>1143</v>
      </c>
      <c r="AK34" s="88" t="s">
        <v>1229</v>
      </c>
      <c r="AL34" s="88"/>
      <c r="AM34" s="88"/>
      <c r="AN34" s="91">
        <v>40283.741215277776</v>
      </c>
      <c r="AO34" s="95" t="s">
        <v>1360</v>
      </c>
      <c r="AP34" s="88" t="b">
        <v>0</v>
      </c>
      <c r="AQ34" s="88" t="b">
        <v>0</v>
      </c>
      <c r="AR34" s="88" t="b">
        <v>1</v>
      </c>
      <c r="AS34" s="88"/>
      <c r="AT34" s="88">
        <v>215</v>
      </c>
      <c r="AU34" s="95" t="s">
        <v>1415</v>
      </c>
      <c r="AV34" s="88" t="b">
        <v>0</v>
      </c>
      <c r="AW34" s="88" t="s">
        <v>1469</v>
      </c>
      <c r="AX34" s="95" t="s">
        <v>1501</v>
      </c>
      <c r="AY34" s="88" t="s">
        <v>66</v>
      </c>
      <c r="AZ34" s="88" t="str">
        <f>REPLACE(INDEX(GroupVertices[Group],MATCH(Vertices[[#This Row],[Vertex]],GroupVertices[Vertex],0)),1,1,"")</f>
        <v>2</v>
      </c>
      <c r="BA34" s="48" t="s">
        <v>425</v>
      </c>
      <c r="BB34" s="48" t="s">
        <v>425</v>
      </c>
      <c r="BC34" s="48" t="s">
        <v>430</v>
      </c>
      <c r="BD34" s="48" t="s">
        <v>430</v>
      </c>
      <c r="BE34" s="48" t="s">
        <v>2125</v>
      </c>
      <c r="BF34" s="48" t="s">
        <v>2138</v>
      </c>
      <c r="BG34" s="130" t="s">
        <v>2170</v>
      </c>
      <c r="BH34" s="130" t="s">
        <v>2208</v>
      </c>
      <c r="BI34" s="130" t="s">
        <v>2246</v>
      </c>
      <c r="BJ34" s="130" t="s">
        <v>2246</v>
      </c>
      <c r="BK34" s="2"/>
      <c r="BL34" s="3"/>
      <c r="BM34" s="3"/>
      <c r="BN34" s="3"/>
      <c r="BO34" s="3"/>
    </row>
    <row r="35" spans="1:67" ht="15">
      <c r="A35" s="65" t="s">
        <v>252</v>
      </c>
      <c r="B35" s="66"/>
      <c r="C35" s="66" t="s">
        <v>64</v>
      </c>
      <c r="D35" s="67">
        <v>70</v>
      </c>
      <c r="E35" s="69"/>
      <c r="F35" s="110" t="s">
        <v>1440</v>
      </c>
      <c r="G35" s="66"/>
      <c r="H35" s="70" t="s">
        <v>252</v>
      </c>
      <c r="I35" s="71"/>
      <c r="J35" s="71" t="s">
        <v>159</v>
      </c>
      <c r="K35" s="70" t="s">
        <v>1595</v>
      </c>
      <c r="L35" s="74">
        <v>1</v>
      </c>
      <c r="M35" s="75">
        <v>8002.046875</v>
      </c>
      <c r="N35" s="75">
        <v>6208.80322265625</v>
      </c>
      <c r="O35" s="76"/>
      <c r="P35" s="77"/>
      <c r="Q35" s="77"/>
      <c r="R35" s="103"/>
      <c r="S35" s="48">
        <v>0</v>
      </c>
      <c r="T35" s="48">
        <v>1</v>
      </c>
      <c r="U35" s="49">
        <v>0</v>
      </c>
      <c r="V35" s="49">
        <v>0.1</v>
      </c>
      <c r="W35" s="49">
        <v>0</v>
      </c>
      <c r="X35" s="49">
        <v>0.561565</v>
      </c>
      <c r="Y35" s="49">
        <v>0</v>
      </c>
      <c r="Z35" s="49">
        <v>0</v>
      </c>
      <c r="AA35" s="72">
        <v>35</v>
      </c>
      <c r="AB35" s="72"/>
      <c r="AC35" s="73"/>
      <c r="AD35" s="88" t="s">
        <v>1055</v>
      </c>
      <c r="AE35" s="88">
        <v>6532</v>
      </c>
      <c r="AF35" s="88">
        <v>10926</v>
      </c>
      <c r="AG35" s="88">
        <v>17162</v>
      </c>
      <c r="AH35" s="88">
        <v>25629</v>
      </c>
      <c r="AI35" s="88"/>
      <c r="AJ35" s="88" t="s">
        <v>1144</v>
      </c>
      <c r="AK35" s="88" t="s">
        <v>1230</v>
      </c>
      <c r="AL35" s="95" t="s">
        <v>1293</v>
      </c>
      <c r="AM35" s="88"/>
      <c r="AN35" s="91">
        <v>41583.670011574075</v>
      </c>
      <c r="AO35" s="95" t="s">
        <v>1361</v>
      </c>
      <c r="AP35" s="88" t="b">
        <v>0</v>
      </c>
      <c r="AQ35" s="88" t="b">
        <v>0</v>
      </c>
      <c r="AR35" s="88" t="b">
        <v>1</v>
      </c>
      <c r="AS35" s="88"/>
      <c r="AT35" s="88">
        <v>345</v>
      </c>
      <c r="AU35" s="95" t="s">
        <v>1409</v>
      </c>
      <c r="AV35" s="88" t="b">
        <v>0</v>
      </c>
      <c r="AW35" s="88" t="s">
        <v>1469</v>
      </c>
      <c r="AX35" s="95" t="s">
        <v>1502</v>
      </c>
      <c r="AY35" s="88" t="s">
        <v>66</v>
      </c>
      <c r="AZ35" s="88" t="str">
        <f>REPLACE(INDEX(GroupVertices[Group],MATCH(Vertices[[#This Row],[Vertex]],GroupVertices[Vertex],0)),1,1,"")</f>
        <v>6</v>
      </c>
      <c r="BA35" s="48"/>
      <c r="BB35" s="48"/>
      <c r="BC35" s="48"/>
      <c r="BD35" s="48"/>
      <c r="BE35" s="48" t="s">
        <v>451</v>
      </c>
      <c r="BF35" s="48" t="s">
        <v>451</v>
      </c>
      <c r="BG35" s="130" t="s">
        <v>2171</v>
      </c>
      <c r="BH35" s="130" t="s">
        <v>2171</v>
      </c>
      <c r="BI35" s="130" t="s">
        <v>2247</v>
      </c>
      <c r="BJ35" s="130" t="s">
        <v>2247</v>
      </c>
      <c r="BK35" s="2"/>
      <c r="BL35" s="3"/>
      <c r="BM35" s="3"/>
      <c r="BN35" s="3"/>
      <c r="BO35" s="3"/>
    </row>
    <row r="36" spans="1:67" ht="15">
      <c r="A36" s="65" t="s">
        <v>308</v>
      </c>
      <c r="B36" s="66"/>
      <c r="C36" s="66" t="s">
        <v>64</v>
      </c>
      <c r="D36" s="67">
        <v>1000</v>
      </c>
      <c r="E36" s="69"/>
      <c r="F36" s="110" t="s">
        <v>1441</v>
      </c>
      <c r="G36" s="66"/>
      <c r="H36" s="70" t="s">
        <v>308</v>
      </c>
      <c r="I36" s="71"/>
      <c r="J36" s="71" t="s">
        <v>159</v>
      </c>
      <c r="K36" s="70" t="s">
        <v>1596</v>
      </c>
      <c r="L36" s="74">
        <v>3636.6363636363635</v>
      </c>
      <c r="M36" s="75">
        <v>7494.9609375</v>
      </c>
      <c r="N36" s="75">
        <v>7508.9326171875</v>
      </c>
      <c r="O36" s="76"/>
      <c r="P36" s="77"/>
      <c r="Q36" s="77"/>
      <c r="R36" s="103"/>
      <c r="S36" s="48">
        <v>4</v>
      </c>
      <c r="T36" s="48">
        <v>0</v>
      </c>
      <c r="U36" s="49">
        <v>15</v>
      </c>
      <c r="V36" s="49">
        <v>0.166667</v>
      </c>
      <c r="W36" s="49">
        <v>0</v>
      </c>
      <c r="X36" s="49">
        <v>1.936781</v>
      </c>
      <c r="Y36" s="49">
        <v>0</v>
      </c>
      <c r="Z36" s="49">
        <v>0</v>
      </c>
      <c r="AA36" s="72">
        <v>36</v>
      </c>
      <c r="AB36" s="72"/>
      <c r="AC36" s="73"/>
      <c r="AD36" s="88" t="s">
        <v>1056</v>
      </c>
      <c r="AE36" s="88">
        <v>55</v>
      </c>
      <c r="AF36" s="88">
        <v>63</v>
      </c>
      <c r="AG36" s="88">
        <v>50</v>
      </c>
      <c r="AH36" s="88">
        <v>84</v>
      </c>
      <c r="AI36" s="88"/>
      <c r="AJ36" s="88" t="s">
        <v>1145</v>
      </c>
      <c r="AK36" s="88" t="s">
        <v>1231</v>
      </c>
      <c r="AL36" s="95" t="s">
        <v>1294</v>
      </c>
      <c r="AM36" s="88"/>
      <c r="AN36" s="91">
        <v>41833.88232638889</v>
      </c>
      <c r="AO36" s="95" t="s">
        <v>1362</v>
      </c>
      <c r="AP36" s="88" t="b">
        <v>1</v>
      </c>
      <c r="AQ36" s="88" t="b">
        <v>0</v>
      </c>
      <c r="AR36" s="88" t="b">
        <v>1</v>
      </c>
      <c r="AS36" s="88"/>
      <c r="AT36" s="88">
        <v>2</v>
      </c>
      <c r="AU36" s="95" t="s">
        <v>1409</v>
      </c>
      <c r="AV36" s="88" t="b">
        <v>0</v>
      </c>
      <c r="AW36" s="88" t="s">
        <v>1469</v>
      </c>
      <c r="AX36" s="95" t="s">
        <v>1503</v>
      </c>
      <c r="AY36" s="88" t="s">
        <v>65</v>
      </c>
      <c r="AZ36" s="88" t="str">
        <f>REPLACE(INDEX(GroupVertices[Group],MATCH(Vertices[[#This Row],[Vertex]],GroupVertices[Vertex],0)),1,1,"")</f>
        <v>6</v>
      </c>
      <c r="BA36" s="48"/>
      <c r="BB36" s="48"/>
      <c r="BC36" s="48"/>
      <c r="BD36" s="48"/>
      <c r="BE36" s="48"/>
      <c r="BF36" s="48"/>
      <c r="BG36" s="48"/>
      <c r="BH36" s="48"/>
      <c r="BI36" s="48"/>
      <c r="BJ36" s="48"/>
      <c r="BK36" s="2"/>
      <c r="BL36" s="3"/>
      <c r="BM36" s="3"/>
      <c r="BN36" s="3"/>
      <c r="BO36" s="3"/>
    </row>
    <row r="37" spans="1:67" ht="15">
      <c r="A37" s="65" t="s">
        <v>253</v>
      </c>
      <c r="B37" s="66"/>
      <c r="C37" s="66" t="s">
        <v>64</v>
      </c>
      <c r="D37" s="67">
        <v>70</v>
      </c>
      <c r="E37" s="69"/>
      <c r="F37" s="110" t="s">
        <v>547</v>
      </c>
      <c r="G37" s="66"/>
      <c r="H37" s="70" t="s">
        <v>253</v>
      </c>
      <c r="I37" s="71"/>
      <c r="J37" s="71" t="s">
        <v>159</v>
      </c>
      <c r="K37" s="70" t="s">
        <v>1597</v>
      </c>
      <c r="L37" s="74">
        <v>1</v>
      </c>
      <c r="M37" s="75">
        <v>1454.7601318359375</v>
      </c>
      <c r="N37" s="75">
        <v>7158.35595703125</v>
      </c>
      <c r="O37" s="76"/>
      <c r="P37" s="77"/>
      <c r="Q37" s="77"/>
      <c r="R37" s="103"/>
      <c r="S37" s="48">
        <v>0</v>
      </c>
      <c r="T37" s="48">
        <v>10</v>
      </c>
      <c r="U37" s="49">
        <v>320.766667</v>
      </c>
      <c r="V37" s="49">
        <v>0.011628</v>
      </c>
      <c r="W37" s="49">
        <v>0.075556</v>
      </c>
      <c r="X37" s="49">
        <v>2.161279</v>
      </c>
      <c r="Y37" s="49">
        <v>0.16666666666666666</v>
      </c>
      <c r="Z37" s="49">
        <v>0</v>
      </c>
      <c r="AA37" s="72">
        <v>37</v>
      </c>
      <c r="AB37" s="72"/>
      <c r="AC37" s="73"/>
      <c r="AD37" s="88" t="s">
        <v>1057</v>
      </c>
      <c r="AE37" s="88">
        <v>1376</v>
      </c>
      <c r="AF37" s="88">
        <v>1811</v>
      </c>
      <c r="AG37" s="88">
        <v>2131</v>
      </c>
      <c r="AH37" s="88">
        <v>27990</v>
      </c>
      <c r="AI37" s="88"/>
      <c r="AJ37" s="88" t="s">
        <v>1146</v>
      </c>
      <c r="AK37" s="88" t="s">
        <v>1232</v>
      </c>
      <c r="AL37" s="95" t="s">
        <v>1295</v>
      </c>
      <c r="AM37" s="88"/>
      <c r="AN37" s="91">
        <v>40333.691087962965</v>
      </c>
      <c r="AO37" s="95" t="s">
        <v>1363</v>
      </c>
      <c r="AP37" s="88" t="b">
        <v>1</v>
      </c>
      <c r="AQ37" s="88" t="b">
        <v>0</v>
      </c>
      <c r="AR37" s="88" t="b">
        <v>0</v>
      </c>
      <c r="AS37" s="88"/>
      <c r="AT37" s="88">
        <v>206</v>
      </c>
      <c r="AU37" s="95" t="s">
        <v>1409</v>
      </c>
      <c r="AV37" s="88" t="b">
        <v>0</v>
      </c>
      <c r="AW37" s="88" t="s">
        <v>1469</v>
      </c>
      <c r="AX37" s="95" t="s">
        <v>1504</v>
      </c>
      <c r="AY37" s="88" t="s">
        <v>66</v>
      </c>
      <c r="AZ37" s="88" t="str">
        <f>REPLACE(INDEX(GroupVertices[Group],MATCH(Vertices[[#This Row],[Vertex]],GroupVertices[Vertex],0)),1,1,"")</f>
        <v>1</v>
      </c>
      <c r="BA37" s="48" t="s">
        <v>412</v>
      </c>
      <c r="BB37" s="48" t="s">
        <v>412</v>
      </c>
      <c r="BC37" s="48" t="s">
        <v>431</v>
      </c>
      <c r="BD37" s="48" t="s">
        <v>431</v>
      </c>
      <c r="BE37" s="48" t="s">
        <v>452</v>
      </c>
      <c r="BF37" s="48" t="s">
        <v>452</v>
      </c>
      <c r="BG37" s="130" t="s">
        <v>2172</v>
      </c>
      <c r="BH37" s="130" t="s">
        <v>2172</v>
      </c>
      <c r="BI37" s="130" t="s">
        <v>2248</v>
      </c>
      <c r="BJ37" s="130" t="s">
        <v>2248</v>
      </c>
      <c r="BK37" s="2"/>
      <c r="BL37" s="3"/>
      <c r="BM37" s="3"/>
      <c r="BN37" s="3"/>
      <c r="BO37" s="3"/>
    </row>
    <row r="38" spans="1:67" ht="15">
      <c r="A38" s="65" t="s">
        <v>259</v>
      </c>
      <c r="B38" s="66"/>
      <c r="C38" s="66" t="s">
        <v>64</v>
      </c>
      <c r="D38" s="67">
        <v>690</v>
      </c>
      <c r="E38" s="69"/>
      <c r="F38" s="110" t="s">
        <v>550</v>
      </c>
      <c r="G38" s="66"/>
      <c r="H38" s="70" t="s">
        <v>259</v>
      </c>
      <c r="I38" s="71"/>
      <c r="J38" s="71" t="s">
        <v>159</v>
      </c>
      <c r="K38" s="70" t="s">
        <v>1598</v>
      </c>
      <c r="L38" s="74">
        <v>1818.8181818181818</v>
      </c>
      <c r="M38" s="75">
        <v>1787.1025390625</v>
      </c>
      <c r="N38" s="75">
        <v>6974.34033203125</v>
      </c>
      <c r="O38" s="76"/>
      <c r="P38" s="77"/>
      <c r="Q38" s="77"/>
      <c r="R38" s="103"/>
      <c r="S38" s="48">
        <v>2</v>
      </c>
      <c r="T38" s="48">
        <v>12</v>
      </c>
      <c r="U38" s="49">
        <v>566.966667</v>
      </c>
      <c r="V38" s="49">
        <v>0.012195</v>
      </c>
      <c r="W38" s="49">
        <v>0.089198</v>
      </c>
      <c r="X38" s="49">
        <v>3.213619</v>
      </c>
      <c r="Y38" s="49">
        <v>0.13186813186813187</v>
      </c>
      <c r="Z38" s="49">
        <v>0</v>
      </c>
      <c r="AA38" s="72">
        <v>38</v>
      </c>
      <c r="AB38" s="72"/>
      <c r="AC38" s="73"/>
      <c r="AD38" s="88" t="s">
        <v>1058</v>
      </c>
      <c r="AE38" s="88">
        <v>1191</v>
      </c>
      <c r="AF38" s="88">
        <v>686</v>
      </c>
      <c r="AG38" s="88">
        <v>3037</v>
      </c>
      <c r="AH38" s="88">
        <v>1972</v>
      </c>
      <c r="AI38" s="88"/>
      <c r="AJ38" s="88" t="s">
        <v>1147</v>
      </c>
      <c r="AK38" s="88" t="s">
        <v>1233</v>
      </c>
      <c r="AL38" s="95" t="s">
        <v>1296</v>
      </c>
      <c r="AM38" s="88"/>
      <c r="AN38" s="91">
        <v>40848.878541666665</v>
      </c>
      <c r="AO38" s="88"/>
      <c r="AP38" s="88" t="b">
        <v>0</v>
      </c>
      <c r="AQ38" s="88" t="b">
        <v>0</v>
      </c>
      <c r="AR38" s="88" t="b">
        <v>1</v>
      </c>
      <c r="AS38" s="88"/>
      <c r="AT38" s="88">
        <v>66</v>
      </c>
      <c r="AU38" s="95" t="s">
        <v>1416</v>
      </c>
      <c r="AV38" s="88" t="b">
        <v>0</v>
      </c>
      <c r="AW38" s="88" t="s">
        <v>1469</v>
      </c>
      <c r="AX38" s="95" t="s">
        <v>1505</v>
      </c>
      <c r="AY38" s="88" t="s">
        <v>66</v>
      </c>
      <c r="AZ38" s="88" t="str">
        <f>REPLACE(INDEX(GroupVertices[Group],MATCH(Vertices[[#This Row],[Vertex]],GroupVertices[Vertex],0)),1,1,"")</f>
        <v>1</v>
      </c>
      <c r="BA38" s="48" t="s">
        <v>2113</v>
      </c>
      <c r="BB38" s="48" t="s">
        <v>2113</v>
      </c>
      <c r="BC38" s="48" t="s">
        <v>2118</v>
      </c>
      <c r="BD38" s="48" t="s">
        <v>2118</v>
      </c>
      <c r="BE38" s="48" t="s">
        <v>316</v>
      </c>
      <c r="BF38" s="48" t="s">
        <v>316</v>
      </c>
      <c r="BG38" s="130" t="s">
        <v>2173</v>
      </c>
      <c r="BH38" s="130" t="s">
        <v>2209</v>
      </c>
      <c r="BI38" s="130" t="s">
        <v>2249</v>
      </c>
      <c r="BJ38" s="130" t="s">
        <v>2249</v>
      </c>
      <c r="BK38" s="2"/>
      <c r="BL38" s="3"/>
      <c r="BM38" s="3"/>
      <c r="BN38" s="3"/>
      <c r="BO38" s="3"/>
    </row>
    <row r="39" spans="1:67" ht="15">
      <c r="A39" s="65" t="s">
        <v>255</v>
      </c>
      <c r="B39" s="66"/>
      <c r="C39" s="66" t="s">
        <v>64</v>
      </c>
      <c r="D39" s="67">
        <v>1000</v>
      </c>
      <c r="E39" s="69"/>
      <c r="F39" s="110" t="s">
        <v>1442</v>
      </c>
      <c r="G39" s="66"/>
      <c r="H39" s="70" t="s">
        <v>255</v>
      </c>
      <c r="I39" s="71"/>
      <c r="J39" s="71" t="s">
        <v>159</v>
      </c>
      <c r="K39" s="70" t="s">
        <v>1599</v>
      </c>
      <c r="L39" s="74">
        <v>2727.7272727272725</v>
      </c>
      <c r="M39" s="75">
        <v>1862.118408203125</v>
      </c>
      <c r="N39" s="75">
        <v>5566.5556640625</v>
      </c>
      <c r="O39" s="76"/>
      <c r="P39" s="77"/>
      <c r="Q39" s="77"/>
      <c r="R39" s="103"/>
      <c r="S39" s="48">
        <v>3</v>
      </c>
      <c r="T39" s="48">
        <v>2</v>
      </c>
      <c r="U39" s="49">
        <v>61.2</v>
      </c>
      <c r="V39" s="49">
        <v>0.008929</v>
      </c>
      <c r="W39" s="49">
        <v>0.040483</v>
      </c>
      <c r="X39" s="49">
        <v>1.17224</v>
      </c>
      <c r="Y39" s="49">
        <v>0.25</v>
      </c>
      <c r="Z39" s="49">
        <v>0</v>
      </c>
      <c r="AA39" s="72">
        <v>39</v>
      </c>
      <c r="AB39" s="72"/>
      <c r="AC39" s="73"/>
      <c r="AD39" s="88" t="s">
        <v>1059</v>
      </c>
      <c r="AE39" s="88">
        <v>1741</v>
      </c>
      <c r="AF39" s="88">
        <v>5663</v>
      </c>
      <c r="AG39" s="88">
        <v>2871</v>
      </c>
      <c r="AH39" s="88">
        <v>11605</v>
      </c>
      <c r="AI39" s="88"/>
      <c r="AJ39" s="88" t="s">
        <v>1148</v>
      </c>
      <c r="AK39" s="88" t="s">
        <v>1234</v>
      </c>
      <c r="AL39" s="95" t="s">
        <v>1297</v>
      </c>
      <c r="AM39" s="88"/>
      <c r="AN39" s="91">
        <v>41809.82953703704</v>
      </c>
      <c r="AO39" s="95" t="s">
        <v>1364</v>
      </c>
      <c r="AP39" s="88" t="b">
        <v>1</v>
      </c>
      <c r="AQ39" s="88" t="b">
        <v>0</v>
      </c>
      <c r="AR39" s="88" t="b">
        <v>1</v>
      </c>
      <c r="AS39" s="88"/>
      <c r="AT39" s="88">
        <v>159</v>
      </c>
      <c r="AU39" s="95" t="s">
        <v>1409</v>
      </c>
      <c r="AV39" s="88" t="b">
        <v>0</v>
      </c>
      <c r="AW39" s="88" t="s">
        <v>1469</v>
      </c>
      <c r="AX39" s="95" t="s">
        <v>1506</v>
      </c>
      <c r="AY39" s="88" t="s">
        <v>66</v>
      </c>
      <c r="AZ39" s="88" t="str">
        <f>REPLACE(INDEX(GroupVertices[Group],MATCH(Vertices[[#This Row],[Vertex]],GroupVertices[Vertex],0)),1,1,"")</f>
        <v>1</v>
      </c>
      <c r="BA39" s="48"/>
      <c r="BB39" s="48"/>
      <c r="BC39" s="48"/>
      <c r="BD39" s="48"/>
      <c r="BE39" s="48" t="s">
        <v>453</v>
      </c>
      <c r="BF39" s="48" t="s">
        <v>453</v>
      </c>
      <c r="BG39" s="130" t="s">
        <v>2174</v>
      </c>
      <c r="BH39" s="130" t="s">
        <v>2174</v>
      </c>
      <c r="BI39" s="130" t="s">
        <v>2250</v>
      </c>
      <c r="BJ39" s="130" t="s">
        <v>2250</v>
      </c>
      <c r="BK39" s="2"/>
      <c r="BL39" s="3"/>
      <c r="BM39" s="3"/>
      <c r="BN39" s="3"/>
      <c r="BO39" s="3"/>
    </row>
    <row r="40" spans="1:67" ht="15">
      <c r="A40" s="65" t="s">
        <v>280</v>
      </c>
      <c r="B40" s="66"/>
      <c r="C40" s="66" t="s">
        <v>64</v>
      </c>
      <c r="D40" s="67">
        <v>1000</v>
      </c>
      <c r="E40" s="69"/>
      <c r="F40" s="110" t="s">
        <v>568</v>
      </c>
      <c r="G40" s="66"/>
      <c r="H40" s="70" t="s">
        <v>280</v>
      </c>
      <c r="I40" s="71"/>
      <c r="J40" s="71" t="s">
        <v>159</v>
      </c>
      <c r="K40" s="70" t="s">
        <v>1600</v>
      </c>
      <c r="L40" s="74">
        <v>3636.6363636363635</v>
      </c>
      <c r="M40" s="75">
        <v>1154.91357421875</v>
      </c>
      <c r="N40" s="75">
        <v>6195.4150390625</v>
      </c>
      <c r="O40" s="76"/>
      <c r="P40" s="77"/>
      <c r="Q40" s="77"/>
      <c r="R40" s="103"/>
      <c r="S40" s="48">
        <v>4</v>
      </c>
      <c r="T40" s="48">
        <v>4</v>
      </c>
      <c r="U40" s="49">
        <v>88</v>
      </c>
      <c r="V40" s="49">
        <v>0.009091</v>
      </c>
      <c r="W40" s="49">
        <v>0.053891</v>
      </c>
      <c r="X40" s="49">
        <v>1.601052</v>
      </c>
      <c r="Y40" s="49">
        <v>0.26666666666666666</v>
      </c>
      <c r="Z40" s="49">
        <v>0</v>
      </c>
      <c r="AA40" s="72">
        <v>40</v>
      </c>
      <c r="AB40" s="72"/>
      <c r="AC40" s="73"/>
      <c r="AD40" s="88" t="s">
        <v>1060</v>
      </c>
      <c r="AE40" s="88">
        <v>189</v>
      </c>
      <c r="AF40" s="88">
        <v>77</v>
      </c>
      <c r="AG40" s="88">
        <v>91</v>
      </c>
      <c r="AH40" s="88">
        <v>337</v>
      </c>
      <c r="AI40" s="88"/>
      <c r="AJ40" s="88" t="s">
        <v>1149</v>
      </c>
      <c r="AK40" s="88" t="s">
        <v>1235</v>
      </c>
      <c r="AL40" s="88"/>
      <c r="AM40" s="88"/>
      <c r="AN40" s="91">
        <v>42689.61560185185</v>
      </c>
      <c r="AO40" s="95" t="s">
        <v>1365</v>
      </c>
      <c r="AP40" s="88" t="b">
        <v>1</v>
      </c>
      <c r="AQ40" s="88" t="b">
        <v>0</v>
      </c>
      <c r="AR40" s="88" t="b">
        <v>0</v>
      </c>
      <c r="AS40" s="88"/>
      <c r="AT40" s="88">
        <v>6</v>
      </c>
      <c r="AU40" s="88"/>
      <c r="AV40" s="88" t="b">
        <v>0</v>
      </c>
      <c r="AW40" s="88" t="s">
        <v>1469</v>
      </c>
      <c r="AX40" s="95" t="s">
        <v>1507</v>
      </c>
      <c r="AY40" s="88" t="s">
        <v>66</v>
      </c>
      <c r="AZ40" s="88" t="str">
        <f>REPLACE(INDEX(GroupVertices[Group],MATCH(Vertices[[#This Row],[Vertex]],GroupVertices[Vertex],0)),1,1,"")</f>
        <v>1</v>
      </c>
      <c r="BA40" s="48"/>
      <c r="BB40" s="48"/>
      <c r="BC40" s="48"/>
      <c r="BD40" s="48"/>
      <c r="BE40" s="48" t="s">
        <v>2126</v>
      </c>
      <c r="BF40" s="48" t="s">
        <v>2139</v>
      </c>
      <c r="BG40" s="130" t="s">
        <v>2175</v>
      </c>
      <c r="BH40" s="130" t="s">
        <v>2210</v>
      </c>
      <c r="BI40" s="130" t="s">
        <v>2251</v>
      </c>
      <c r="BJ40" s="130" t="s">
        <v>2251</v>
      </c>
      <c r="BK40" s="2"/>
      <c r="BL40" s="3"/>
      <c r="BM40" s="3"/>
      <c r="BN40" s="3"/>
      <c r="BO40" s="3"/>
    </row>
    <row r="41" spans="1:67" ht="15">
      <c r="A41" s="65" t="s">
        <v>309</v>
      </c>
      <c r="B41" s="66"/>
      <c r="C41" s="66" t="s">
        <v>64</v>
      </c>
      <c r="D41" s="67">
        <v>1000</v>
      </c>
      <c r="E41" s="69"/>
      <c r="F41" s="110" t="s">
        <v>1443</v>
      </c>
      <c r="G41" s="66"/>
      <c r="H41" s="70" t="s">
        <v>309</v>
      </c>
      <c r="I41" s="71"/>
      <c r="J41" s="71" t="s">
        <v>159</v>
      </c>
      <c r="K41" s="70" t="s">
        <v>1601</v>
      </c>
      <c r="L41" s="74">
        <v>4545.545454545455</v>
      </c>
      <c r="M41" s="75">
        <v>1429.958251953125</v>
      </c>
      <c r="N41" s="75">
        <v>5688.83203125</v>
      </c>
      <c r="O41" s="76"/>
      <c r="P41" s="77"/>
      <c r="Q41" s="77"/>
      <c r="R41" s="103"/>
      <c r="S41" s="48">
        <v>5</v>
      </c>
      <c r="T41" s="48">
        <v>0</v>
      </c>
      <c r="U41" s="49">
        <v>2</v>
      </c>
      <c r="V41" s="49">
        <v>0.008475</v>
      </c>
      <c r="W41" s="49">
        <v>0.046189</v>
      </c>
      <c r="X41" s="49">
        <v>1.106223</v>
      </c>
      <c r="Y41" s="49">
        <v>0.4</v>
      </c>
      <c r="Z41" s="49">
        <v>0</v>
      </c>
      <c r="AA41" s="72">
        <v>41</v>
      </c>
      <c r="AB41" s="72"/>
      <c r="AC41" s="73"/>
      <c r="AD41" s="88" t="s">
        <v>1061</v>
      </c>
      <c r="AE41" s="88">
        <v>6159</v>
      </c>
      <c r="AF41" s="88">
        <v>561032</v>
      </c>
      <c r="AG41" s="88">
        <v>13854</v>
      </c>
      <c r="AH41" s="88">
        <v>11986</v>
      </c>
      <c r="AI41" s="88"/>
      <c r="AJ41" s="88" t="s">
        <v>1150</v>
      </c>
      <c r="AK41" s="88" t="s">
        <v>1236</v>
      </c>
      <c r="AL41" s="95" t="s">
        <v>1298</v>
      </c>
      <c r="AM41" s="88"/>
      <c r="AN41" s="91">
        <v>39827.86246527778</v>
      </c>
      <c r="AO41" s="95" t="s">
        <v>1366</v>
      </c>
      <c r="AP41" s="88" t="b">
        <v>0</v>
      </c>
      <c r="AQ41" s="88" t="b">
        <v>0</v>
      </c>
      <c r="AR41" s="88" t="b">
        <v>0</v>
      </c>
      <c r="AS41" s="88"/>
      <c r="AT41" s="88">
        <v>5998</v>
      </c>
      <c r="AU41" s="95" t="s">
        <v>1413</v>
      </c>
      <c r="AV41" s="88" t="b">
        <v>1</v>
      </c>
      <c r="AW41" s="88" t="s">
        <v>1469</v>
      </c>
      <c r="AX41" s="95" t="s">
        <v>1508</v>
      </c>
      <c r="AY41" s="88" t="s">
        <v>65</v>
      </c>
      <c r="AZ41" s="88" t="str">
        <f>REPLACE(INDEX(GroupVertices[Group],MATCH(Vertices[[#This Row],[Vertex]],GroupVertices[Vertex],0)),1,1,"")</f>
        <v>1</v>
      </c>
      <c r="BA41" s="48"/>
      <c r="BB41" s="48"/>
      <c r="BC41" s="48"/>
      <c r="BD41" s="48"/>
      <c r="BE41" s="48"/>
      <c r="BF41" s="48"/>
      <c r="BG41" s="48"/>
      <c r="BH41" s="48"/>
      <c r="BI41" s="48"/>
      <c r="BJ41" s="48"/>
      <c r="BK41" s="2"/>
      <c r="BL41" s="3"/>
      <c r="BM41" s="3"/>
      <c r="BN41" s="3"/>
      <c r="BO41" s="3"/>
    </row>
    <row r="42" spans="1:67" ht="15">
      <c r="A42" s="65" t="s">
        <v>254</v>
      </c>
      <c r="B42" s="66"/>
      <c r="C42" s="66" t="s">
        <v>64</v>
      </c>
      <c r="D42" s="67">
        <v>380</v>
      </c>
      <c r="E42" s="69"/>
      <c r="F42" s="110" t="s">
        <v>1444</v>
      </c>
      <c r="G42" s="66"/>
      <c r="H42" s="70" t="s">
        <v>254</v>
      </c>
      <c r="I42" s="71"/>
      <c r="J42" s="71" t="s">
        <v>159</v>
      </c>
      <c r="K42" s="70" t="s">
        <v>1602</v>
      </c>
      <c r="L42" s="74">
        <v>909.9090909090909</v>
      </c>
      <c r="M42" s="75">
        <v>6187.51318359375</v>
      </c>
      <c r="N42" s="75">
        <v>9280.048828125</v>
      </c>
      <c r="O42" s="76"/>
      <c r="P42" s="77"/>
      <c r="Q42" s="77"/>
      <c r="R42" s="103"/>
      <c r="S42" s="48">
        <v>1</v>
      </c>
      <c r="T42" s="48">
        <v>1</v>
      </c>
      <c r="U42" s="49">
        <v>0</v>
      </c>
      <c r="V42" s="49">
        <v>0</v>
      </c>
      <c r="W42" s="49">
        <v>0</v>
      </c>
      <c r="X42" s="49">
        <v>0.999994</v>
      </c>
      <c r="Y42" s="49">
        <v>0</v>
      </c>
      <c r="Z42" s="49">
        <v>0</v>
      </c>
      <c r="AA42" s="72">
        <v>42</v>
      </c>
      <c r="AB42" s="72"/>
      <c r="AC42" s="73"/>
      <c r="AD42" s="88" t="s">
        <v>1062</v>
      </c>
      <c r="AE42" s="88">
        <v>306</v>
      </c>
      <c r="AF42" s="88">
        <v>51</v>
      </c>
      <c r="AG42" s="88">
        <v>99</v>
      </c>
      <c r="AH42" s="88">
        <v>189</v>
      </c>
      <c r="AI42" s="88"/>
      <c r="AJ42" s="88" t="s">
        <v>1151</v>
      </c>
      <c r="AK42" s="88" t="s">
        <v>1237</v>
      </c>
      <c r="AL42" s="88"/>
      <c r="AM42" s="88"/>
      <c r="AN42" s="91">
        <v>43198.05503472222</v>
      </c>
      <c r="AO42" s="95" t="s">
        <v>1367</v>
      </c>
      <c r="AP42" s="88" t="b">
        <v>1</v>
      </c>
      <c r="AQ42" s="88" t="b">
        <v>0</v>
      </c>
      <c r="AR42" s="88" t="b">
        <v>0</v>
      </c>
      <c r="AS42" s="88"/>
      <c r="AT42" s="88">
        <v>1</v>
      </c>
      <c r="AU42" s="88"/>
      <c r="AV42" s="88" t="b">
        <v>0</v>
      </c>
      <c r="AW42" s="88" t="s">
        <v>1469</v>
      </c>
      <c r="AX42" s="95" t="s">
        <v>1509</v>
      </c>
      <c r="AY42" s="88" t="s">
        <v>66</v>
      </c>
      <c r="AZ42" s="88" t="str">
        <f>REPLACE(INDEX(GroupVertices[Group],MATCH(Vertices[[#This Row],[Vertex]],GroupVertices[Vertex],0)),1,1,"")</f>
        <v>7</v>
      </c>
      <c r="BA42" s="48"/>
      <c r="BB42" s="48"/>
      <c r="BC42" s="48"/>
      <c r="BD42" s="48"/>
      <c r="BE42" s="48" t="s">
        <v>316</v>
      </c>
      <c r="BF42" s="48" t="s">
        <v>316</v>
      </c>
      <c r="BG42" s="130" t="s">
        <v>1858</v>
      </c>
      <c r="BH42" s="130" t="s">
        <v>1858</v>
      </c>
      <c r="BI42" s="130" t="s">
        <v>950</v>
      </c>
      <c r="BJ42" s="130" t="s">
        <v>950</v>
      </c>
      <c r="BK42" s="2"/>
      <c r="BL42" s="3"/>
      <c r="BM42" s="3"/>
      <c r="BN42" s="3"/>
      <c r="BO42" s="3"/>
    </row>
    <row r="43" spans="1:67" ht="15">
      <c r="A43" s="65" t="s">
        <v>256</v>
      </c>
      <c r="B43" s="66"/>
      <c r="C43" s="66" t="s">
        <v>64</v>
      </c>
      <c r="D43" s="67">
        <v>380</v>
      </c>
      <c r="E43" s="69"/>
      <c r="F43" s="110" t="s">
        <v>1445</v>
      </c>
      <c r="G43" s="66"/>
      <c r="H43" s="70" t="s">
        <v>256</v>
      </c>
      <c r="I43" s="71"/>
      <c r="J43" s="71" t="s">
        <v>159</v>
      </c>
      <c r="K43" s="70" t="s">
        <v>1603</v>
      </c>
      <c r="L43" s="74">
        <v>909.9090909090909</v>
      </c>
      <c r="M43" s="75">
        <v>2059.377685546875</v>
      </c>
      <c r="N43" s="75">
        <v>3989.1298828125</v>
      </c>
      <c r="O43" s="76"/>
      <c r="P43" s="77"/>
      <c r="Q43" s="77"/>
      <c r="R43" s="103"/>
      <c r="S43" s="48">
        <v>1</v>
      </c>
      <c r="T43" s="48">
        <v>1</v>
      </c>
      <c r="U43" s="49">
        <v>18.3</v>
      </c>
      <c r="V43" s="49">
        <v>0.007576</v>
      </c>
      <c r="W43" s="49">
        <v>0.006833</v>
      </c>
      <c r="X43" s="49">
        <v>0.639185</v>
      </c>
      <c r="Y43" s="49">
        <v>0</v>
      </c>
      <c r="Z43" s="49">
        <v>0</v>
      </c>
      <c r="AA43" s="72">
        <v>43</v>
      </c>
      <c r="AB43" s="72"/>
      <c r="AC43" s="73"/>
      <c r="AD43" s="88" t="s">
        <v>1063</v>
      </c>
      <c r="AE43" s="88">
        <v>236</v>
      </c>
      <c r="AF43" s="88">
        <v>2590</v>
      </c>
      <c r="AG43" s="88">
        <v>5747</v>
      </c>
      <c r="AH43" s="88">
        <v>13662</v>
      </c>
      <c r="AI43" s="88"/>
      <c r="AJ43" s="88" t="s">
        <v>1152</v>
      </c>
      <c r="AK43" s="88" t="s">
        <v>1238</v>
      </c>
      <c r="AL43" s="95" t="s">
        <v>1299</v>
      </c>
      <c r="AM43" s="88"/>
      <c r="AN43" s="91">
        <v>42744.656006944446</v>
      </c>
      <c r="AO43" s="95" t="s">
        <v>1368</v>
      </c>
      <c r="AP43" s="88" t="b">
        <v>0</v>
      </c>
      <c r="AQ43" s="88" t="b">
        <v>0</v>
      </c>
      <c r="AR43" s="88" t="b">
        <v>0</v>
      </c>
      <c r="AS43" s="88"/>
      <c r="AT43" s="88">
        <v>76</v>
      </c>
      <c r="AU43" s="95" t="s">
        <v>1409</v>
      </c>
      <c r="AV43" s="88" t="b">
        <v>0</v>
      </c>
      <c r="AW43" s="88" t="s">
        <v>1469</v>
      </c>
      <c r="AX43" s="95" t="s">
        <v>1510</v>
      </c>
      <c r="AY43" s="88" t="s">
        <v>66</v>
      </c>
      <c r="AZ43" s="88" t="str">
        <f>REPLACE(INDEX(GroupVertices[Group],MATCH(Vertices[[#This Row],[Vertex]],GroupVertices[Vertex],0)),1,1,"")</f>
        <v>1</v>
      </c>
      <c r="BA43" s="48"/>
      <c r="BB43" s="48"/>
      <c r="BC43" s="48"/>
      <c r="BD43" s="48"/>
      <c r="BE43" s="48" t="s">
        <v>454</v>
      </c>
      <c r="BF43" s="48" t="s">
        <v>454</v>
      </c>
      <c r="BG43" s="130" t="s">
        <v>2165</v>
      </c>
      <c r="BH43" s="130" t="s">
        <v>2165</v>
      </c>
      <c r="BI43" s="130" t="s">
        <v>2241</v>
      </c>
      <c r="BJ43" s="130" t="s">
        <v>2241</v>
      </c>
      <c r="BK43" s="2"/>
      <c r="BL43" s="3"/>
      <c r="BM43" s="3"/>
      <c r="BN43" s="3"/>
      <c r="BO43" s="3"/>
    </row>
    <row r="44" spans="1:67" ht="15">
      <c r="A44" s="65" t="s">
        <v>257</v>
      </c>
      <c r="B44" s="66"/>
      <c r="C44" s="66" t="s">
        <v>64</v>
      </c>
      <c r="D44" s="67">
        <v>70</v>
      </c>
      <c r="E44" s="69"/>
      <c r="F44" s="110" t="s">
        <v>548</v>
      </c>
      <c r="G44" s="66"/>
      <c r="H44" s="70" t="s">
        <v>257</v>
      </c>
      <c r="I44" s="71"/>
      <c r="J44" s="71" t="s">
        <v>159</v>
      </c>
      <c r="K44" s="70" t="s">
        <v>1604</v>
      </c>
      <c r="L44" s="74">
        <v>1</v>
      </c>
      <c r="M44" s="75">
        <v>66.97042083740234</v>
      </c>
      <c r="N44" s="75">
        <v>2291.427001953125</v>
      </c>
      <c r="O44" s="76"/>
      <c r="P44" s="77"/>
      <c r="Q44" s="77"/>
      <c r="R44" s="103"/>
      <c r="S44" s="48">
        <v>0</v>
      </c>
      <c r="T44" s="48">
        <v>2</v>
      </c>
      <c r="U44" s="49">
        <v>0</v>
      </c>
      <c r="V44" s="49">
        <v>0.006897</v>
      </c>
      <c r="W44" s="49">
        <v>0.013765</v>
      </c>
      <c r="X44" s="49">
        <v>0.520078</v>
      </c>
      <c r="Y44" s="49">
        <v>0.5</v>
      </c>
      <c r="Z44" s="49">
        <v>0</v>
      </c>
      <c r="AA44" s="72">
        <v>44</v>
      </c>
      <c r="AB44" s="72"/>
      <c r="AC44" s="73"/>
      <c r="AD44" s="88" t="s">
        <v>1064</v>
      </c>
      <c r="AE44" s="88">
        <v>516</v>
      </c>
      <c r="AF44" s="88">
        <v>412</v>
      </c>
      <c r="AG44" s="88">
        <v>3088</v>
      </c>
      <c r="AH44" s="88">
        <v>1554</v>
      </c>
      <c r="AI44" s="88"/>
      <c r="AJ44" s="88" t="s">
        <v>1153</v>
      </c>
      <c r="AK44" s="88" t="s">
        <v>1239</v>
      </c>
      <c r="AL44" s="95" t="s">
        <v>1300</v>
      </c>
      <c r="AM44" s="88"/>
      <c r="AN44" s="91">
        <v>39840.90530092592</v>
      </c>
      <c r="AO44" s="95" t="s">
        <v>1369</v>
      </c>
      <c r="AP44" s="88" t="b">
        <v>0</v>
      </c>
      <c r="AQ44" s="88" t="b">
        <v>0</v>
      </c>
      <c r="AR44" s="88" t="b">
        <v>1</v>
      </c>
      <c r="AS44" s="88"/>
      <c r="AT44" s="88">
        <v>69</v>
      </c>
      <c r="AU44" s="95" t="s">
        <v>1409</v>
      </c>
      <c r="AV44" s="88" t="b">
        <v>0</v>
      </c>
      <c r="AW44" s="88" t="s">
        <v>1469</v>
      </c>
      <c r="AX44" s="95" t="s">
        <v>1511</v>
      </c>
      <c r="AY44" s="88" t="s">
        <v>66</v>
      </c>
      <c r="AZ44" s="88" t="str">
        <f>REPLACE(INDEX(GroupVertices[Group],MATCH(Vertices[[#This Row],[Vertex]],GroupVertices[Vertex],0)),1,1,"")</f>
        <v>2</v>
      </c>
      <c r="BA44" s="48"/>
      <c r="BB44" s="48"/>
      <c r="BC44" s="48"/>
      <c r="BD44" s="48"/>
      <c r="BE44" s="48" t="s">
        <v>316</v>
      </c>
      <c r="BF44" s="48" t="s">
        <v>316</v>
      </c>
      <c r="BG44" s="130" t="s">
        <v>2159</v>
      </c>
      <c r="BH44" s="130" t="s">
        <v>2159</v>
      </c>
      <c r="BI44" s="130" t="s">
        <v>2236</v>
      </c>
      <c r="BJ44" s="130" t="s">
        <v>2236</v>
      </c>
      <c r="BK44" s="2"/>
      <c r="BL44" s="3"/>
      <c r="BM44" s="3"/>
      <c r="BN44" s="3"/>
      <c r="BO44" s="3"/>
    </row>
    <row r="45" spans="1:67" ht="15">
      <c r="A45" s="65" t="s">
        <v>258</v>
      </c>
      <c r="B45" s="66"/>
      <c r="C45" s="66" t="s">
        <v>64</v>
      </c>
      <c r="D45" s="67">
        <v>70</v>
      </c>
      <c r="E45" s="69"/>
      <c r="F45" s="110" t="s">
        <v>549</v>
      </c>
      <c r="G45" s="66"/>
      <c r="H45" s="70" t="s">
        <v>258</v>
      </c>
      <c r="I45" s="71"/>
      <c r="J45" s="71" t="s">
        <v>159</v>
      </c>
      <c r="K45" s="70" t="s">
        <v>1605</v>
      </c>
      <c r="L45" s="74">
        <v>1</v>
      </c>
      <c r="M45" s="75">
        <v>1241.9434814453125</v>
      </c>
      <c r="N45" s="75">
        <v>6875.59619140625</v>
      </c>
      <c r="O45" s="76"/>
      <c r="P45" s="77"/>
      <c r="Q45" s="77"/>
      <c r="R45" s="103"/>
      <c r="S45" s="48">
        <v>0</v>
      </c>
      <c r="T45" s="48">
        <v>10</v>
      </c>
      <c r="U45" s="49">
        <v>320.766667</v>
      </c>
      <c r="V45" s="49">
        <v>0.011628</v>
      </c>
      <c r="W45" s="49">
        <v>0.075556</v>
      </c>
      <c r="X45" s="49">
        <v>2.161279</v>
      </c>
      <c r="Y45" s="49">
        <v>0.16666666666666666</v>
      </c>
      <c r="Z45" s="49">
        <v>0</v>
      </c>
      <c r="AA45" s="72">
        <v>45</v>
      </c>
      <c r="AB45" s="72"/>
      <c r="AC45" s="73"/>
      <c r="AD45" s="88" t="s">
        <v>1065</v>
      </c>
      <c r="AE45" s="88">
        <v>4970</v>
      </c>
      <c r="AF45" s="88">
        <v>3058</v>
      </c>
      <c r="AG45" s="88">
        <v>51362</v>
      </c>
      <c r="AH45" s="88">
        <v>112</v>
      </c>
      <c r="AI45" s="88"/>
      <c r="AJ45" s="88" t="s">
        <v>1154</v>
      </c>
      <c r="AK45" s="88" t="s">
        <v>1240</v>
      </c>
      <c r="AL45" s="88"/>
      <c r="AM45" s="88"/>
      <c r="AN45" s="91">
        <v>43356.89596064815</v>
      </c>
      <c r="AO45" s="95" t="s">
        <v>1370</v>
      </c>
      <c r="AP45" s="88" t="b">
        <v>0</v>
      </c>
      <c r="AQ45" s="88" t="b">
        <v>0</v>
      </c>
      <c r="AR45" s="88" t="b">
        <v>0</v>
      </c>
      <c r="AS45" s="88"/>
      <c r="AT45" s="88">
        <v>80</v>
      </c>
      <c r="AU45" s="95" t="s">
        <v>1409</v>
      </c>
      <c r="AV45" s="88" t="b">
        <v>0</v>
      </c>
      <c r="AW45" s="88" t="s">
        <v>1469</v>
      </c>
      <c r="AX45" s="95" t="s">
        <v>1512</v>
      </c>
      <c r="AY45" s="88" t="s">
        <v>66</v>
      </c>
      <c r="AZ45" s="88" t="str">
        <f>REPLACE(INDEX(GroupVertices[Group],MATCH(Vertices[[#This Row],[Vertex]],GroupVertices[Vertex],0)),1,1,"")</f>
        <v>1</v>
      </c>
      <c r="BA45" s="48" t="s">
        <v>412</v>
      </c>
      <c r="BB45" s="48" t="s">
        <v>412</v>
      </c>
      <c r="BC45" s="48" t="s">
        <v>431</v>
      </c>
      <c r="BD45" s="48" t="s">
        <v>431</v>
      </c>
      <c r="BE45" s="48" t="s">
        <v>446</v>
      </c>
      <c r="BF45" s="48" t="s">
        <v>446</v>
      </c>
      <c r="BG45" s="130" t="s">
        <v>2176</v>
      </c>
      <c r="BH45" s="130" t="s">
        <v>2172</v>
      </c>
      <c r="BI45" s="130" t="s">
        <v>2252</v>
      </c>
      <c r="BJ45" s="130" t="s">
        <v>2248</v>
      </c>
      <c r="BK45" s="2"/>
      <c r="BL45" s="3"/>
      <c r="BM45" s="3"/>
      <c r="BN45" s="3"/>
      <c r="BO45" s="3"/>
    </row>
    <row r="46" spans="1:67" ht="15">
      <c r="A46" s="65" t="s">
        <v>310</v>
      </c>
      <c r="B46" s="66"/>
      <c r="C46" s="66" t="s">
        <v>64</v>
      </c>
      <c r="D46" s="67">
        <v>380</v>
      </c>
      <c r="E46" s="69"/>
      <c r="F46" s="110" t="s">
        <v>1446</v>
      </c>
      <c r="G46" s="66"/>
      <c r="H46" s="70" t="s">
        <v>310</v>
      </c>
      <c r="I46" s="71"/>
      <c r="J46" s="71" t="s">
        <v>159</v>
      </c>
      <c r="K46" s="70" t="s">
        <v>1606</v>
      </c>
      <c r="L46" s="74">
        <v>909.9090909090909</v>
      </c>
      <c r="M46" s="75">
        <v>2685.60400390625</v>
      </c>
      <c r="N46" s="75">
        <v>7028.8525390625</v>
      </c>
      <c r="O46" s="76"/>
      <c r="P46" s="77"/>
      <c r="Q46" s="77"/>
      <c r="R46" s="103"/>
      <c r="S46" s="48">
        <v>1</v>
      </c>
      <c r="T46" s="48">
        <v>0</v>
      </c>
      <c r="U46" s="49">
        <v>0</v>
      </c>
      <c r="V46" s="49">
        <v>0.008065</v>
      </c>
      <c r="W46" s="49">
        <v>0.01231</v>
      </c>
      <c r="X46" s="49">
        <v>0.345112</v>
      </c>
      <c r="Y46" s="49">
        <v>0</v>
      </c>
      <c r="Z46" s="49">
        <v>0</v>
      </c>
      <c r="AA46" s="72">
        <v>46</v>
      </c>
      <c r="AB46" s="72"/>
      <c r="AC46" s="73"/>
      <c r="AD46" s="88" t="s">
        <v>1066</v>
      </c>
      <c r="AE46" s="88">
        <v>6980</v>
      </c>
      <c r="AF46" s="88">
        <v>49895</v>
      </c>
      <c r="AG46" s="88">
        <v>40434</v>
      </c>
      <c r="AH46" s="88">
        <v>19562</v>
      </c>
      <c r="AI46" s="88"/>
      <c r="AJ46" s="88" t="s">
        <v>1155</v>
      </c>
      <c r="AK46" s="88" t="s">
        <v>1241</v>
      </c>
      <c r="AL46" s="95" t="s">
        <v>1301</v>
      </c>
      <c r="AM46" s="88"/>
      <c r="AN46" s="91">
        <v>39842.43966435185</v>
      </c>
      <c r="AO46" s="95" t="s">
        <v>1371</v>
      </c>
      <c r="AP46" s="88" t="b">
        <v>1</v>
      </c>
      <c r="AQ46" s="88" t="b">
        <v>0</v>
      </c>
      <c r="AR46" s="88" t="b">
        <v>1</v>
      </c>
      <c r="AS46" s="88"/>
      <c r="AT46" s="88">
        <v>552</v>
      </c>
      <c r="AU46" s="95" t="s">
        <v>1409</v>
      </c>
      <c r="AV46" s="88" t="b">
        <v>1</v>
      </c>
      <c r="AW46" s="88" t="s">
        <v>1469</v>
      </c>
      <c r="AX46" s="95" t="s">
        <v>1513</v>
      </c>
      <c r="AY46" s="88" t="s">
        <v>65</v>
      </c>
      <c r="AZ46" s="88" t="str">
        <f>REPLACE(INDEX(GroupVertices[Group],MATCH(Vertices[[#This Row],[Vertex]],GroupVertices[Vertex],0)),1,1,"")</f>
        <v>1</v>
      </c>
      <c r="BA46" s="48"/>
      <c r="BB46" s="48"/>
      <c r="BC46" s="48"/>
      <c r="BD46" s="48"/>
      <c r="BE46" s="48"/>
      <c r="BF46" s="48"/>
      <c r="BG46" s="48"/>
      <c r="BH46" s="48"/>
      <c r="BI46" s="48"/>
      <c r="BJ46" s="48"/>
      <c r="BK46" s="2"/>
      <c r="BL46" s="3"/>
      <c r="BM46" s="3"/>
      <c r="BN46" s="3"/>
      <c r="BO46" s="3"/>
    </row>
    <row r="47" spans="1:67" ht="15">
      <c r="A47" s="65" t="s">
        <v>311</v>
      </c>
      <c r="B47" s="66"/>
      <c r="C47" s="66" t="s">
        <v>64</v>
      </c>
      <c r="D47" s="67">
        <v>380</v>
      </c>
      <c r="E47" s="69"/>
      <c r="F47" s="110" t="s">
        <v>1447</v>
      </c>
      <c r="G47" s="66"/>
      <c r="H47" s="70" t="s">
        <v>311</v>
      </c>
      <c r="I47" s="71"/>
      <c r="J47" s="71" t="s">
        <v>159</v>
      </c>
      <c r="K47" s="70" t="s">
        <v>1607</v>
      </c>
      <c r="L47" s="74">
        <v>909.9090909090909</v>
      </c>
      <c r="M47" s="75">
        <v>2568.467041015625</v>
      </c>
      <c r="N47" s="75">
        <v>6056.15478515625</v>
      </c>
      <c r="O47" s="76"/>
      <c r="P47" s="77"/>
      <c r="Q47" s="77"/>
      <c r="R47" s="103"/>
      <c r="S47" s="48">
        <v>1</v>
      </c>
      <c r="T47" s="48">
        <v>0</v>
      </c>
      <c r="U47" s="49">
        <v>0</v>
      </c>
      <c r="V47" s="49">
        <v>0.008065</v>
      </c>
      <c r="W47" s="49">
        <v>0.01231</v>
      </c>
      <c r="X47" s="49">
        <v>0.345112</v>
      </c>
      <c r="Y47" s="49">
        <v>0</v>
      </c>
      <c r="Z47" s="49">
        <v>0</v>
      </c>
      <c r="AA47" s="72">
        <v>47</v>
      </c>
      <c r="AB47" s="72"/>
      <c r="AC47" s="73"/>
      <c r="AD47" s="88" t="s">
        <v>1067</v>
      </c>
      <c r="AE47" s="88">
        <v>2358</v>
      </c>
      <c r="AF47" s="88">
        <v>1018</v>
      </c>
      <c r="AG47" s="88">
        <v>1717</v>
      </c>
      <c r="AH47" s="88">
        <v>201</v>
      </c>
      <c r="AI47" s="88"/>
      <c r="AJ47" s="88" t="s">
        <v>1156</v>
      </c>
      <c r="AK47" s="88" t="s">
        <v>1241</v>
      </c>
      <c r="AL47" s="95" t="s">
        <v>1302</v>
      </c>
      <c r="AM47" s="88"/>
      <c r="AN47" s="91">
        <v>42074.76482638889</v>
      </c>
      <c r="AO47" s="95" t="s">
        <v>1372</v>
      </c>
      <c r="AP47" s="88" t="b">
        <v>1</v>
      </c>
      <c r="AQ47" s="88" t="b">
        <v>0</v>
      </c>
      <c r="AR47" s="88" t="b">
        <v>0</v>
      </c>
      <c r="AS47" s="88"/>
      <c r="AT47" s="88">
        <v>31</v>
      </c>
      <c r="AU47" s="95" t="s">
        <v>1409</v>
      </c>
      <c r="AV47" s="88" t="b">
        <v>0</v>
      </c>
      <c r="AW47" s="88" t="s">
        <v>1469</v>
      </c>
      <c r="AX47" s="95" t="s">
        <v>1514</v>
      </c>
      <c r="AY47" s="88" t="s">
        <v>65</v>
      </c>
      <c r="AZ47" s="88" t="str">
        <f>REPLACE(INDEX(GroupVertices[Group],MATCH(Vertices[[#This Row],[Vertex]],GroupVertices[Vertex],0)),1,1,"")</f>
        <v>1</v>
      </c>
      <c r="BA47" s="48"/>
      <c r="BB47" s="48"/>
      <c r="BC47" s="48"/>
      <c r="BD47" s="48"/>
      <c r="BE47" s="48"/>
      <c r="BF47" s="48"/>
      <c r="BG47" s="48"/>
      <c r="BH47" s="48"/>
      <c r="BI47" s="48"/>
      <c r="BJ47" s="48"/>
      <c r="BK47" s="2"/>
      <c r="BL47" s="3"/>
      <c r="BM47" s="3"/>
      <c r="BN47" s="3"/>
      <c r="BO47" s="3"/>
    </row>
    <row r="48" spans="1:67" ht="15">
      <c r="A48" s="65" t="s">
        <v>312</v>
      </c>
      <c r="B48" s="66"/>
      <c r="C48" s="66" t="s">
        <v>64</v>
      </c>
      <c r="D48" s="67">
        <v>380</v>
      </c>
      <c r="E48" s="69"/>
      <c r="F48" s="110" t="s">
        <v>1448</v>
      </c>
      <c r="G48" s="66"/>
      <c r="H48" s="70" t="s">
        <v>312</v>
      </c>
      <c r="I48" s="71"/>
      <c r="J48" s="71" t="s">
        <v>159</v>
      </c>
      <c r="K48" s="70" t="s">
        <v>1608</v>
      </c>
      <c r="L48" s="74">
        <v>909.9090909090909</v>
      </c>
      <c r="M48" s="75">
        <v>2146.962646484375</v>
      </c>
      <c r="N48" s="75">
        <v>8613.6123046875</v>
      </c>
      <c r="O48" s="76"/>
      <c r="P48" s="77"/>
      <c r="Q48" s="77"/>
      <c r="R48" s="103"/>
      <c r="S48" s="48">
        <v>1</v>
      </c>
      <c r="T48" s="48">
        <v>0</v>
      </c>
      <c r="U48" s="49">
        <v>0</v>
      </c>
      <c r="V48" s="49">
        <v>0.008065</v>
      </c>
      <c r="W48" s="49">
        <v>0.01231</v>
      </c>
      <c r="X48" s="49">
        <v>0.345112</v>
      </c>
      <c r="Y48" s="49">
        <v>0</v>
      </c>
      <c r="Z48" s="49">
        <v>0</v>
      </c>
      <c r="AA48" s="72">
        <v>48</v>
      </c>
      <c r="AB48" s="72"/>
      <c r="AC48" s="73"/>
      <c r="AD48" s="88" t="s">
        <v>1068</v>
      </c>
      <c r="AE48" s="88">
        <v>3038</v>
      </c>
      <c r="AF48" s="88">
        <v>3004</v>
      </c>
      <c r="AG48" s="88">
        <v>3861</v>
      </c>
      <c r="AH48" s="88">
        <v>1976</v>
      </c>
      <c r="AI48" s="88"/>
      <c r="AJ48" s="88" t="s">
        <v>1157</v>
      </c>
      <c r="AK48" s="88" t="s">
        <v>1242</v>
      </c>
      <c r="AL48" s="95" t="s">
        <v>1303</v>
      </c>
      <c r="AM48" s="88"/>
      <c r="AN48" s="91">
        <v>42430.400092592594</v>
      </c>
      <c r="AO48" s="95" t="s">
        <v>1373</v>
      </c>
      <c r="AP48" s="88" t="b">
        <v>0</v>
      </c>
      <c r="AQ48" s="88" t="b">
        <v>0</v>
      </c>
      <c r="AR48" s="88" t="b">
        <v>1</v>
      </c>
      <c r="AS48" s="88"/>
      <c r="AT48" s="88">
        <v>17</v>
      </c>
      <c r="AU48" s="95" t="s">
        <v>1409</v>
      </c>
      <c r="AV48" s="88" t="b">
        <v>0</v>
      </c>
      <c r="AW48" s="88" t="s">
        <v>1469</v>
      </c>
      <c r="AX48" s="95" t="s">
        <v>1515</v>
      </c>
      <c r="AY48" s="88" t="s">
        <v>65</v>
      </c>
      <c r="AZ48" s="88" t="str">
        <f>REPLACE(INDEX(GroupVertices[Group],MATCH(Vertices[[#This Row],[Vertex]],GroupVertices[Vertex],0)),1,1,"")</f>
        <v>1</v>
      </c>
      <c r="BA48" s="48"/>
      <c r="BB48" s="48"/>
      <c r="BC48" s="48"/>
      <c r="BD48" s="48"/>
      <c r="BE48" s="48"/>
      <c r="BF48" s="48"/>
      <c r="BG48" s="48"/>
      <c r="BH48" s="48"/>
      <c r="BI48" s="48"/>
      <c r="BJ48" s="48"/>
      <c r="BK48" s="2"/>
      <c r="BL48" s="3"/>
      <c r="BM48" s="3"/>
      <c r="BN48" s="3"/>
      <c r="BO48" s="3"/>
    </row>
    <row r="49" spans="1:67" ht="15">
      <c r="A49" s="65" t="s">
        <v>260</v>
      </c>
      <c r="B49" s="66"/>
      <c r="C49" s="66" t="s">
        <v>64</v>
      </c>
      <c r="D49" s="67">
        <v>70</v>
      </c>
      <c r="E49" s="69"/>
      <c r="F49" s="110" t="s">
        <v>551</v>
      </c>
      <c r="G49" s="66"/>
      <c r="H49" s="70" t="s">
        <v>260</v>
      </c>
      <c r="I49" s="71"/>
      <c r="J49" s="71" t="s">
        <v>159</v>
      </c>
      <c r="K49" s="70" t="s">
        <v>1609</v>
      </c>
      <c r="L49" s="74">
        <v>1</v>
      </c>
      <c r="M49" s="75">
        <v>4749.64892578125</v>
      </c>
      <c r="N49" s="75">
        <v>4945.16455078125</v>
      </c>
      <c r="O49" s="76"/>
      <c r="P49" s="77"/>
      <c r="Q49" s="77"/>
      <c r="R49" s="103"/>
      <c r="S49" s="48">
        <v>0</v>
      </c>
      <c r="T49" s="48">
        <v>1</v>
      </c>
      <c r="U49" s="49">
        <v>0</v>
      </c>
      <c r="V49" s="49">
        <v>0.006211</v>
      </c>
      <c r="W49" s="49">
        <v>0.001246</v>
      </c>
      <c r="X49" s="49">
        <v>0.439904</v>
      </c>
      <c r="Y49" s="49">
        <v>0</v>
      </c>
      <c r="Z49" s="49">
        <v>0</v>
      </c>
      <c r="AA49" s="72">
        <v>49</v>
      </c>
      <c r="AB49" s="72"/>
      <c r="AC49" s="73"/>
      <c r="AD49" s="88" t="s">
        <v>1069</v>
      </c>
      <c r="AE49" s="88">
        <v>5001</v>
      </c>
      <c r="AF49" s="88">
        <v>3145</v>
      </c>
      <c r="AG49" s="88">
        <v>25620</v>
      </c>
      <c r="AH49" s="88">
        <v>25168</v>
      </c>
      <c r="AI49" s="88"/>
      <c r="AJ49" s="88" t="s">
        <v>1158</v>
      </c>
      <c r="AK49" s="88" t="s">
        <v>1243</v>
      </c>
      <c r="AL49" s="95" t="s">
        <v>1304</v>
      </c>
      <c r="AM49" s="88"/>
      <c r="AN49" s="91">
        <v>40306.13523148148</v>
      </c>
      <c r="AO49" s="95" t="s">
        <v>1374</v>
      </c>
      <c r="AP49" s="88" t="b">
        <v>0</v>
      </c>
      <c r="AQ49" s="88" t="b">
        <v>0</v>
      </c>
      <c r="AR49" s="88" t="b">
        <v>1</v>
      </c>
      <c r="AS49" s="88"/>
      <c r="AT49" s="88">
        <v>114</v>
      </c>
      <c r="AU49" s="95" t="s">
        <v>1409</v>
      </c>
      <c r="AV49" s="88" t="b">
        <v>0</v>
      </c>
      <c r="AW49" s="88" t="s">
        <v>1469</v>
      </c>
      <c r="AX49" s="95" t="s">
        <v>1516</v>
      </c>
      <c r="AY49" s="88" t="s">
        <v>66</v>
      </c>
      <c r="AZ49" s="88" t="str">
        <f>REPLACE(INDEX(GroupVertices[Group],MATCH(Vertices[[#This Row],[Vertex]],GroupVertices[Vertex],0)),1,1,"")</f>
        <v>3</v>
      </c>
      <c r="BA49" s="48"/>
      <c r="BB49" s="48"/>
      <c r="BC49" s="48"/>
      <c r="BD49" s="48"/>
      <c r="BE49" s="48" t="s">
        <v>454</v>
      </c>
      <c r="BF49" s="48" t="s">
        <v>454</v>
      </c>
      <c r="BG49" s="130" t="s">
        <v>2165</v>
      </c>
      <c r="BH49" s="130" t="s">
        <v>2165</v>
      </c>
      <c r="BI49" s="130" t="s">
        <v>2241</v>
      </c>
      <c r="BJ49" s="130" t="s">
        <v>2241</v>
      </c>
      <c r="BK49" s="2"/>
      <c r="BL49" s="3"/>
      <c r="BM49" s="3"/>
      <c r="BN49" s="3"/>
      <c r="BO49" s="3"/>
    </row>
    <row r="50" spans="1:67" ht="15">
      <c r="A50" s="65" t="s">
        <v>261</v>
      </c>
      <c r="B50" s="66"/>
      <c r="C50" s="66" t="s">
        <v>64</v>
      </c>
      <c r="D50" s="67">
        <v>70</v>
      </c>
      <c r="E50" s="69"/>
      <c r="F50" s="110" t="s">
        <v>1449</v>
      </c>
      <c r="G50" s="66"/>
      <c r="H50" s="70" t="s">
        <v>261</v>
      </c>
      <c r="I50" s="71"/>
      <c r="J50" s="71" t="s">
        <v>159</v>
      </c>
      <c r="K50" s="70" t="s">
        <v>1610</v>
      </c>
      <c r="L50" s="74">
        <v>1</v>
      </c>
      <c r="M50" s="75">
        <v>6646.48779296875</v>
      </c>
      <c r="N50" s="75">
        <v>6779.7958984375</v>
      </c>
      <c r="O50" s="76"/>
      <c r="P50" s="77"/>
      <c r="Q50" s="77"/>
      <c r="R50" s="103"/>
      <c r="S50" s="48">
        <v>0</v>
      </c>
      <c r="T50" s="48">
        <v>1</v>
      </c>
      <c r="U50" s="49">
        <v>0</v>
      </c>
      <c r="V50" s="49">
        <v>0.1</v>
      </c>
      <c r="W50" s="49">
        <v>0</v>
      </c>
      <c r="X50" s="49">
        <v>0.561565</v>
      </c>
      <c r="Y50" s="49">
        <v>0</v>
      </c>
      <c r="Z50" s="49">
        <v>0</v>
      </c>
      <c r="AA50" s="72">
        <v>50</v>
      </c>
      <c r="AB50" s="72"/>
      <c r="AC50" s="73"/>
      <c r="AD50" s="88" t="s">
        <v>1070</v>
      </c>
      <c r="AE50" s="88">
        <v>3158</v>
      </c>
      <c r="AF50" s="88">
        <v>3636</v>
      </c>
      <c r="AG50" s="88">
        <v>57736</v>
      </c>
      <c r="AH50" s="88">
        <v>11246</v>
      </c>
      <c r="AI50" s="88"/>
      <c r="AJ50" s="88" t="s">
        <v>1159</v>
      </c>
      <c r="AK50" s="88"/>
      <c r="AL50" s="95" t="s">
        <v>1305</v>
      </c>
      <c r="AM50" s="88"/>
      <c r="AN50" s="91">
        <v>39846.26248842593</v>
      </c>
      <c r="AO50" s="95" t="s">
        <v>1375</v>
      </c>
      <c r="AP50" s="88" t="b">
        <v>0</v>
      </c>
      <c r="AQ50" s="88" t="b">
        <v>0</v>
      </c>
      <c r="AR50" s="88" t="b">
        <v>0</v>
      </c>
      <c r="AS50" s="88"/>
      <c r="AT50" s="88">
        <v>354</v>
      </c>
      <c r="AU50" s="95" t="s">
        <v>1409</v>
      </c>
      <c r="AV50" s="88" t="b">
        <v>0</v>
      </c>
      <c r="AW50" s="88" t="s">
        <v>1469</v>
      </c>
      <c r="AX50" s="95" t="s">
        <v>1517</v>
      </c>
      <c r="AY50" s="88" t="s">
        <v>66</v>
      </c>
      <c r="AZ50" s="88" t="str">
        <f>REPLACE(INDEX(GroupVertices[Group],MATCH(Vertices[[#This Row],[Vertex]],GroupVertices[Vertex],0)),1,1,"")</f>
        <v>6</v>
      </c>
      <c r="BA50" s="48"/>
      <c r="BB50" s="48"/>
      <c r="BC50" s="48"/>
      <c r="BD50" s="48"/>
      <c r="BE50" s="48" t="s">
        <v>451</v>
      </c>
      <c r="BF50" s="48" t="s">
        <v>451</v>
      </c>
      <c r="BG50" s="130" t="s">
        <v>2171</v>
      </c>
      <c r="BH50" s="130" t="s">
        <v>2171</v>
      </c>
      <c r="BI50" s="130" t="s">
        <v>2247</v>
      </c>
      <c r="BJ50" s="130" t="s">
        <v>2247</v>
      </c>
      <c r="BK50" s="2"/>
      <c r="BL50" s="3"/>
      <c r="BM50" s="3"/>
      <c r="BN50" s="3"/>
      <c r="BO50" s="3"/>
    </row>
    <row r="51" spans="1:67" ht="15">
      <c r="A51" s="65" t="s">
        <v>262</v>
      </c>
      <c r="B51" s="66"/>
      <c r="C51" s="66" t="s">
        <v>64</v>
      </c>
      <c r="D51" s="67">
        <v>690</v>
      </c>
      <c r="E51" s="69"/>
      <c r="F51" s="110" t="s">
        <v>552</v>
      </c>
      <c r="G51" s="66"/>
      <c r="H51" s="70" t="s">
        <v>262</v>
      </c>
      <c r="I51" s="71"/>
      <c r="J51" s="71" t="s">
        <v>159</v>
      </c>
      <c r="K51" s="70" t="s">
        <v>1611</v>
      </c>
      <c r="L51" s="74">
        <v>1818.8181818181818</v>
      </c>
      <c r="M51" s="75">
        <v>9453.5517578125</v>
      </c>
      <c r="N51" s="75">
        <v>4659.2197265625</v>
      </c>
      <c r="O51" s="76"/>
      <c r="P51" s="77"/>
      <c r="Q51" s="77"/>
      <c r="R51" s="103"/>
      <c r="S51" s="48">
        <v>2</v>
      </c>
      <c r="T51" s="48">
        <v>1</v>
      </c>
      <c r="U51" s="49">
        <v>0</v>
      </c>
      <c r="V51" s="49">
        <v>1</v>
      </c>
      <c r="W51" s="49">
        <v>0</v>
      </c>
      <c r="X51" s="49">
        <v>1.298238</v>
      </c>
      <c r="Y51" s="49">
        <v>0</v>
      </c>
      <c r="Z51" s="49">
        <v>0</v>
      </c>
      <c r="AA51" s="72">
        <v>51</v>
      </c>
      <c r="AB51" s="72"/>
      <c r="AC51" s="73"/>
      <c r="AD51" s="88" t="s">
        <v>1071</v>
      </c>
      <c r="AE51" s="88">
        <v>5</v>
      </c>
      <c r="AF51" s="88">
        <v>22</v>
      </c>
      <c r="AG51" s="88">
        <v>37</v>
      </c>
      <c r="AH51" s="88">
        <v>1</v>
      </c>
      <c r="AI51" s="88"/>
      <c r="AJ51" s="88" t="s">
        <v>1160</v>
      </c>
      <c r="AK51" s="88"/>
      <c r="AL51" s="88"/>
      <c r="AM51" s="88"/>
      <c r="AN51" s="91">
        <v>43527.004155092596</v>
      </c>
      <c r="AO51" s="88"/>
      <c r="AP51" s="88" t="b">
        <v>1</v>
      </c>
      <c r="AQ51" s="88" t="b">
        <v>0</v>
      </c>
      <c r="AR51" s="88" t="b">
        <v>0</v>
      </c>
      <c r="AS51" s="88"/>
      <c r="AT51" s="88">
        <v>0</v>
      </c>
      <c r="AU51" s="88"/>
      <c r="AV51" s="88" t="b">
        <v>0</v>
      </c>
      <c r="AW51" s="88" t="s">
        <v>1469</v>
      </c>
      <c r="AX51" s="95" t="s">
        <v>1518</v>
      </c>
      <c r="AY51" s="88" t="s">
        <v>66</v>
      </c>
      <c r="AZ51" s="88" t="str">
        <f>REPLACE(INDEX(GroupVertices[Group],MATCH(Vertices[[#This Row],[Vertex]],GroupVertices[Vertex],0)),1,1,"")</f>
        <v>16</v>
      </c>
      <c r="BA51" s="48" t="s">
        <v>414</v>
      </c>
      <c r="BB51" s="48" t="s">
        <v>414</v>
      </c>
      <c r="BC51" s="48" t="s">
        <v>430</v>
      </c>
      <c r="BD51" s="48" t="s">
        <v>430</v>
      </c>
      <c r="BE51" s="48"/>
      <c r="BF51" s="48"/>
      <c r="BG51" s="130" t="s">
        <v>2177</v>
      </c>
      <c r="BH51" s="130" t="s">
        <v>2177</v>
      </c>
      <c r="BI51" s="130" t="s">
        <v>2049</v>
      </c>
      <c r="BJ51" s="130" t="s">
        <v>2049</v>
      </c>
      <c r="BK51" s="2"/>
      <c r="BL51" s="3"/>
      <c r="BM51" s="3"/>
      <c r="BN51" s="3"/>
      <c r="BO51" s="3"/>
    </row>
    <row r="52" spans="1:67" ht="15">
      <c r="A52" s="65" t="s">
        <v>263</v>
      </c>
      <c r="B52" s="66"/>
      <c r="C52" s="66" t="s">
        <v>64</v>
      </c>
      <c r="D52" s="67">
        <v>70</v>
      </c>
      <c r="E52" s="69"/>
      <c r="F52" s="110" t="s">
        <v>553</v>
      </c>
      <c r="G52" s="66"/>
      <c r="H52" s="70" t="s">
        <v>263</v>
      </c>
      <c r="I52" s="71"/>
      <c r="J52" s="71" t="s">
        <v>159</v>
      </c>
      <c r="K52" s="70" t="s">
        <v>1612</v>
      </c>
      <c r="L52" s="74">
        <v>1</v>
      </c>
      <c r="M52" s="75">
        <v>9453.5517578125</v>
      </c>
      <c r="N52" s="75">
        <v>5622.47412109375</v>
      </c>
      <c r="O52" s="76"/>
      <c r="P52" s="77"/>
      <c r="Q52" s="77"/>
      <c r="R52" s="103"/>
      <c r="S52" s="48">
        <v>0</v>
      </c>
      <c r="T52" s="48">
        <v>1</v>
      </c>
      <c r="U52" s="49">
        <v>0</v>
      </c>
      <c r="V52" s="49">
        <v>1</v>
      </c>
      <c r="W52" s="49">
        <v>0</v>
      </c>
      <c r="X52" s="49">
        <v>0.70175</v>
      </c>
      <c r="Y52" s="49">
        <v>0</v>
      </c>
      <c r="Z52" s="49">
        <v>0</v>
      </c>
      <c r="AA52" s="72">
        <v>52</v>
      </c>
      <c r="AB52" s="72"/>
      <c r="AC52" s="73"/>
      <c r="AD52" s="88" t="s">
        <v>1072</v>
      </c>
      <c r="AE52" s="88">
        <v>286</v>
      </c>
      <c r="AF52" s="88">
        <v>42</v>
      </c>
      <c r="AG52" s="88">
        <v>459</v>
      </c>
      <c r="AH52" s="88">
        <v>693</v>
      </c>
      <c r="AI52" s="88"/>
      <c r="AJ52" s="88" t="s">
        <v>1161</v>
      </c>
      <c r="AK52" s="88" t="s">
        <v>1218</v>
      </c>
      <c r="AL52" s="88"/>
      <c r="AM52" s="88"/>
      <c r="AN52" s="91">
        <v>42898.588738425926</v>
      </c>
      <c r="AO52" s="95" t="s">
        <v>1376</v>
      </c>
      <c r="AP52" s="88" t="b">
        <v>1</v>
      </c>
      <c r="AQ52" s="88" t="b">
        <v>0</v>
      </c>
      <c r="AR52" s="88" t="b">
        <v>0</v>
      </c>
      <c r="AS52" s="88"/>
      <c r="AT52" s="88">
        <v>0</v>
      </c>
      <c r="AU52" s="88"/>
      <c r="AV52" s="88" t="b">
        <v>0</v>
      </c>
      <c r="AW52" s="88" t="s">
        <v>1469</v>
      </c>
      <c r="AX52" s="95" t="s">
        <v>1519</v>
      </c>
      <c r="AY52" s="88" t="s">
        <v>66</v>
      </c>
      <c r="AZ52" s="88" t="str">
        <f>REPLACE(INDEX(GroupVertices[Group],MATCH(Vertices[[#This Row],[Vertex]],GroupVertices[Vertex],0)),1,1,"")</f>
        <v>16</v>
      </c>
      <c r="BA52" s="48"/>
      <c r="BB52" s="48"/>
      <c r="BC52" s="48"/>
      <c r="BD52" s="48"/>
      <c r="BE52" s="48"/>
      <c r="BF52" s="48"/>
      <c r="BG52" s="130" t="s">
        <v>2177</v>
      </c>
      <c r="BH52" s="130" t="s">
        <v>2177</v>
      </c>
      <c r="BI52" s="130" t="s">
        <v>2049</v>
      </c>
      <c r="BJ52" s="130" t="s">
        <v>2049</v>
      </c>
      <c r="BK52" s="2"/>
      <c r="BL52" s="3"/>
      <c r="BM52" s="3"/>
      <c r="BN52" s="3"/>
      <c r="BO52" s="3"/>
    </row>
    <row r="53" spans="1:67" ht="15">
      <c r="A53" s="65" t="s">
        <v>264</v>
      </c>
      <c r="B53" s="66"/>
      <c r="C53" s="66" t="s">
        <v>64</v>
      </c>
      <c r="D53" s="67">
        <v>70</v>
      </c>
      <c r="E53" s="69"/>
      <c r="F53" s="110" t="s">
        <v>554</v>
      </c>
      <c r="G53" s="66"/>
      <c r="H53" s="70" t="s">
        <v>264</v>
      </c>
      <c r="I53" s="71"/>
      <c r="J53" s="71" t="s">
        <v>159</v>
      </c>
      <c r="K53" s="70" t="s">
        <v>1613</v>
      </c>
      <c r="L53" s="74">
        <v>1</v>
      </c>
      <c r="M53" s="75">
        <v>6992.12353515625</v>
      </c>
      <c r="N53" s="75">
        <v>6104.1015625</v>
      </c>
      <c r="O53" s="76"/>
      <c r="P53" s="77"/>
      <c r="Q53" s="77"/>
      <c r="R53" s="103"/>
      <c r="S53" s="48">
        <v>0</v>
      </c>
      <c r="T53" s="48">
        <v>1</v>
      </c>
      <c r="U53" s="49">
        <v>0</v>
      </c>
      <c r="V53" s="49">
        <v>0.2</v>
      </c>
      <c r="W53" s="49">
        <v>0</v>
      </c>
      <c r="X53" s="49">
        <v>0.610684</v>
      </c>
      <c r="Y53" s="49">
        <v>0</v>
      </c>
      <c r="Z53" s="49">
        <v>0</v>
      </c>
      <c r="AA53" s="72">
        <v>53</v>
      </c>
      <c r="AB53" s="72"/>
      <c r="AC53" s="73"/>
      <c r="AD53" s="88" t="s">
        <v>1073</v>
      </c>
      <c r="AE53" s="88">
        <v>1294</v>
      </c>
      <c r="AF53" s="88">
        <v>2422</v>
      </c>
      <c r="AG53" s="88">
        <v>29775</v>
      </c>
      <c r="AH53" s="88">
        <v>5059</v>
      </c>
      <c r="AI53" s="88"/>
      <c r="AJ53" s="88" t="s">
        <v>1162</v>
      </c>
      <c r="AK53" s="88" t="s">
        <v>1244</v>
      </c>
      <c r="AL53" s="95" t="s">
        <v>1306</v>
      </c>
      <c r="AM53" s="88"/>
      <c r="AN53" s="91">
        <v>40820.09829861111</v>
      </c>
      <c r="AO53" s="95" t="s">
        <v>1377</v>
      </c>
      <c r="AP53" s="88" t="b">
        <v>0</v>
      </c>
      <c r="AQ53" s="88" t="b">
        <v>0</v>
      </c>
      <c r="AR53" s="88" t="b">
        <v>0</v>
      </c>
      <c r="AS53" s="88"/>
      <c r="AT53" s="88">
        <v>381</v>
      </c>
      <c r="AU53" s="95" t="s">
        <v>1417</v>
      </c>
      <c r="AV53" s="88" t="b">
        <v>0</v>
      </c>
      <c r="AW53" s="88" t="s">
        <v>1469</v>
      </c>
      <c r="AX53" s="95" t="s">
        <v>1520</v>
      </c>
      <c r="AY53" s="88" t="s">
        <v>66</v>
      </c>
      <c r="AZ53" s="88" t="str">
        <f>REPLACE(INDEX(GroupVertices[Group],MATCH(Vertices[[#This Row],[Vertex]],GroupVertices[Vertex],0)),1,1,"")</f>
        <v>10</v>
      </c>
      <c r="BA53" s="48" t="s">
        <v>415</v>
      </c>
      <c r="BB53" s="48" t="s">
        <v>415</v>
      </c>
      <c r="BC53" s="48" t="s">
        <v>432</v>
      </c>
      <c r="BD53" s="48" t="s">
        <v>432</v>
      </c>
      <c r="BE53" s="48" t="s">
        <v>2127</v>
      </c>
      <c r="BF53" s="48" t="s">
        <v>2140</v>
      </c>
      <c r="BG53" s="130" t="s">
        <v>2178</v>
      </c>
      <c r="BH53" s="130" t="s">
        <v>2211</v>
      </c>
      <c r="BI53" s="130" t="s">
        <v>2253</v>
      </c>
      <c r="BJ53" s="130" t="s">
        <v>2253</v>
      </c>
      <c r="BK53" s="2"/>
      <c r="BL53" s="3"/>
      <c r="BM53" s="3"/>
      <c r="BN53" s="3"/>
      <c r="BO53" s="3"/>
    </row>
    <row r="54" spans="1:67" ht="15">
      <c r="A54" s="65" t="s">
        <v>294</v>
      </c>
      <c r="B54" s="66"/>
      <c r="C54" s="66" t="s">
        <v>64</v>
      </c>
      <c r="D54" s="67">
        <v>1000</v>
      </c>
      <c r="E54" s="69"/>
      <c r="F54" s="110" t="s">
        <v>577</v>
      </c>
      <c r="G54" s="66"/>
      <c r="H54" s="70" t="s">
        <v>294</v>
      </c>
      <c r="I54" s="71"/>
      <c r="J54" s="71" t="s">
        <v>159</v>
      </c>
      <c r="K54" s="70" t="s">
        <v>1614</v>
      </c>
      <c r="L54" s="74">
        <v>3636.6363636363635</v>
      </c>
      <c r="M54" s="75">
        <v>7187.41552734375</v>
      </c>
      <c r="N54" s="75">
        <v>4174.384765625</v>
      </c>
      <c r="O54" s="76"/>
      <c r="P54" s="77"/>
      <c r="Q54" s="77"/>
      <c r="R54" s="103"/>
      <c r="S54" s="48">
        <v>4</v>
      </c>
      <c r="T54" s="48">
        <v>1</v>
      </c>
      <c r="U54" s="49">
        <v>6</v>
      </c>
      <c r="V54" s="49">
        <v>0.333333</v>
      </c>
      <c r="W54" s="49">
        <v>0</v>
      </c>
      <c r="X54" s="49">
        <v>2.167925</v>
      </c>
      <c r="Y54" s="49">
        <v>0</v>
      </c>
      <c r="Z54" s="49">
        <v>0</v>
      </c>
      <c r="AA54" s="72">
        <v>54</v>
      </c>
      <c r="AB54" s="72"/>
      <c r="AC54" s="73"/>
      <c r="AD54" s="88" t="s">
        <v>1074</v>
      </c>
      <c r="AE54" s="88">
        <v>993</v>
      </c>
      <c r="AF54" s="88">
        <v>3464</v>
      </c>
      <c r="AG54" s="88">
        <v>6666</v>
      </c>
      <c r="AH54" s="88">
        <v>1236</v>
      </c>
      <c r="AI54" s="88"/>
      <c r="AJ54" s="88" t="s">
        <v>1163</v>
      </c>
      <c r="AK54" s="88" t="s">
        <v>1244</v>
      </c>
      <c r="AL54" s="95" t="s">
        <v>1307</v>
      </c>
      <c r="AM54" s="88"/>
      <c r="AN54" s="91">
        <v>40094.12678240741</v>
      </c>
      <c r="AO54" s="95" t="s">
        <v>1378</v>
      </c>
      <c r="AP54" s="88" t="b">
        <v>0</v>
      </c>
      <c r="AQ54" s="88" t="b">
        <v>0</v>
      </c>
      <c r="AR54" s="88" t="b">
        <v>0</v>
      </c>
      <c r="AS54" s="88"/>
      <c r="AT54" s="88">
        <v>315</v>
      </c>
      <c r="AU54" s="95" t="s">
        <v>1414</v>
      </c>
      <c r="AV54" s="88" t="b">
        <v>0</v>
      </c>
      <c r="AW54" s="88" t="s">
        <v>1469</v>
      </c>
      <c r="AX54" s="95" t="s">
        <v>1521</v>
      </c>
      <c r="AY54" s="88" t="s">
        <v>66</v>
      </c>
      <c r="AZ54" s="88" t="str">
        <f>REPLACE(INDEX(GroupVertices[Group],MATCH(Vertices[[#This Row],[Vertex]],GroupVertices[Vertex],0)),1,1,"")</f>
        <v>10</v>
      </c>
      <c r="BA54" s="48" t="s">
        <v>2114</v>
      </c>
      <c r="BB54" s="48" t="s">
        <v>2114</v>
      </c>
      <c r="BC54" s="48" t="s">
        <v>2119</v>
      </c>
      <c r="BD54" s="48" t="s">
        <v>2119</v>
      </c>
      <c r="BE54" s="48" t="s">
        <v>2128</v>
      </c>
      <c r="BF54" s="48" t="s">
        <v>2141</v>
      </c>
      <c r="BG54" s="130" t="s">
        <v>2179</v>
      </c>
      <c r="BH54" s="130" t="s">
        <v>2212</v>
      </c>
      <c r="BI54" s="130" t="s">
        <v>2254</v>
      </c>
      <c r="BJ54" s="130" t="s">
        <v>2254</v>
      </c>
      <c r="BK54" s="2"/>
      <c r="BL54" s="3"/>
      <c r="BM54" s="3"/>
      <c r="BN54" s="3"/>
      <c r="BO54" s="3"/>
    </row>
    <row r="55" spans="1:67" ht="15">
      <c r="A55" s="65" t="s">
        <v>265</v>
      </c>
      <c r="B55" s="66"/>
      <c r="C55" s="66" t="s">
        <v>64</v>
      </c>
      <c r="D55" s="67">
        <v>70</v>
      </c>
      <c r="E55" s="69"/>
      <c r="F55" s="110" t="s">
        <v>555</v>
      </c>
      <c r="G55" s="66"/>
      <c r="H55" s="70" t="s">
        <v>265</v>
      </c>
      <c r="I55" s="71"/>
      <c r="J55" s="71" t="s">
        <v>159</v>
      </c>
      <c r="K55" s="70" t="s">
        <v>1615</v>
      </c>
      <c r="L55" s="74">
        <v>1</v>
      </c>
      <c r="M55" s="75">
        <v>6705.02392578125</v>
      </c>
      <c r="N55" s="75">
        <v>2722.24072265625</v>
      </c>
      <c r="O55" s="76"/>
      <c r="P55" s="77"/>
      <c r="Q55" s="77"/>
      <c r="R55" s="103"/>
      <c r="S55" s="48">
        <v>0</v>
      </c>
      <c r="T55" s="48">
        <v>1</v>
      </c>
      <c r="U55" s="49">
        <v>0</v>
      </c>
      <c r="V55" s="49">
        <v>0.2</v>
      </c>
      <c r="W55" s="49">
        <v>0</v>
      </c>
      <c r="X55" s="49">
        <v>0.610684</v>
      </c>
      <c r="Y55" s="49">
        <v>0</v>
      </c>
      <c r="Z55" s="49">
        <v>0</v>
      </c>
      <c r="AA55" s="72">
        <v>55</v>
      </c>
      <c r="AB55" s="72"/>
      <c r="AC55" s="73"/>
      <c r="AD55" s="88" t="s">
        <v>1075</v>
      </c>
      <c r="AE55" s="88">
        <v>555</v>
      </c>
      <c r="AF55" s="88">
        <v>3024</v>
      </c>
      <c r="AG55" s="88">
        <v>5770</v>
      </c>
      <c r="AH55" s="88">
        <v>347</v>
      </c>
      <c r="AI55" s="88"/>
      <c r="AJ55" s="88" t="s">
        <v>1164</v>
      </c>
      <c r="AK55" s="88" t="s">
        <v>1244</v>
      </c>
      <c r="AL55" s="95" t="s">
        <v>1308</v>
      </c>
      <c r="AM55" s="88"/>
      <c r="AN55" s="91">
        <v>40444.64954861111</v>
      </c>
      <c r="AO55" s="95" t="s">
        <v>1379</v>
      </c>
      <c r="AP55" s="88" t="b">
        <v>0</v>
      </c>
      <c r="AQ55" s="88" t="b">
        <v>0</v>
      </c>
      <c r="AR55" s="88" t="b">
        <v>1</v>
      </c>
      <c r="AS55" s="88"/>
      <c r="AT55" s="88">
        <v>155</v>
      </c>
      <c r="AU55" s="95" t="s">
        <v>1409</v>
      </c>
      <c r="AV55" s="88" t="b">
        <v>0</v>
      </c>
      <c r="AW55" s="88" t="s">
        <v>1469</v>
      </c>
      <c r="AX55" s="95" t="s">
        <v>1522</v>
      </c>
      <c r="AY55" s="88" t="s">
        <v>66</v>
      </c>
      <c r="AZ55" s="88" t="str">
        <f>REPLACE(INDEX(GroupVertices[Group],MATCH(Vertices[[#This Row],[Vertex]],GroupVertices[Vertex],0)),1,1,"")</f>
        <v>10</v>
      </c>
      <c r="BA55" s="48" t="s">
        <v>415</v>
      </c>
      <c r="BB55" s="48" t="s">
        <v>415</v>
      </c>
      <c r="BC55" s="48" t="s">
        <v>432</v>
      </c>
      <c r="BD55" s="48" t="s">
        <v>432</v>
      </c>
      <c r="BE55" s="48" t="s">
        <v>2127</v>
      </c>
      <c r="BF55" s="48" t="s">
        <v>2140</v>
      </c>
      <c r="BG55" s="130" t="s">
        <v>2178</v>
      </c>
      <c r="BH55" s="130" t="s">
        <v>2211</v>
      </c>
      <c r="BI55" s="130" t="s">
        <v>2253</v>
      </c>
      <c r="BJ55" s="130" t="s">
        <v>2253</v>
      </c>
      <c r="BK55" s="2"/>
      <c r="BL55" s="3"/>
      <c r="BM55" s="3"/>
      <c r="BN55" s="3"/>
      <c r="BO55" s="3"/>
    </row>
    <row r="56" spans="1:67" ht="15">
      <c r="A56" s="65" t="s">
        <v>266</v>
      </c>
      <c r="B56" s="66"/>
      <c r="C56" s="66" t="s">
        <v>64</v>
      </c>
      <c r="D56" s="67">
        <v>70</v>
      </c>
      <c r="E56" s="69"/>
      <c r="F56" s="110" t="s">
        <v>1450</v>
      </c>
      <c r="G56" s="66"/>
      <c r="H56" s="70" t="s">
        <v>266</v>
      </c>
      <c r="I56" s="71"/>
      <c r="J56" s="71" t="s">
        <v>159</v>
      </c>
      <c r="K56" s="70" t="s">
        <v>1616</v>
      </c>
      <c r="L56" s="74">
        <v>1</v>
      </c>
      <c r="M56" s="75">
        <v>7128.48193359375</v>
      </c>
      <c r="N56" s="75">
        <v>8962.1240234375</v>
      </c>
      <c r="O56" s="76"/>
      <c r="P56" s="77"/>
      <c r="Q56" s="77"/>
      <c r="R56" s="103"/>
      <c r="S56" s="48">
        <v>0</v>
      </c>
      <c r="T56" s="48">
        <v>2</v>
      </c>
      <c r="U56" s="49">
        <v>3</v>
      </c>
      <c r="V56" s="49">
        <v>0.125</v>
      </c>
      <c r="W56" s="49">
        <v>0</v>
      </c>
      <c r="X56" s="49">
        <v>0.978966</v>
      </c>
      <c r="Y56" s="49">
        <v>0</v>
      </c>
      <c r="Z56" s="49">
        <v>0</v>
      </c>
      <c r="AA56" s="72">
        <v>56</v>
      </c>
      <c r="AB56" s="72"/>
      <c r="AC56" s="73"/>
      <c r="AD56" s="88" t="s">
        <v>1076</v>
      </c>
      <c r="AE56" s="88">
        <v>253</v>
      </c>
      <c r="AF56" s="88">
        <v>264</v>
      </c>
      <c r="AG56" s="88">
        <v>1091</v>
      </c>
      <c r="AH56" s="88">
        <v>1356</v>
      </c>
      <c r="AI56" s="88"/>
      <c r="AJ56" s="88" t="s">
        <v>1165</v>
      </c>
      <c r="AK56" s="88" t="s">
        <v>1231</v>
      </c>
      <c r="AL56" s="88"/>
      <c r="AM56" s="88"/>
      <c r="AN56" s="91">
        <v>40831.455925925926</v>
      </c>
      <c r="AO56" s="95" t="s">
        <v>1380</v>
      </c>
      <c r="AP56" s="88" t="b">
        <v>0</v>
      </c>
      <c r="AQ56" s="88" t="b">
        <v>0</v>
      </c>
      <c r="AR56" s="88" t="b">
        <v>1</v>
      </c>
      <c r="AS56" s="88"/>
      <c r="AT56" s="88">
        <v>5</v>
      </c>
      <c r="AU56" s="95" t="s">
        <v>1418</v>
      </c>
      <c r="AV56" s="88" t="b">
        <v>0</v>
      </c>
      <c r="AW56" s="88" t="s">
        <v>1469</v>
      </c>
      <c r="AX56" s="95" t="s">
        <v>1523</v>
      </c>
      <c r="AY56" s="88" t="s">
        <v>66</v>
      </c>
      <c r="AZ56" s="88" t="str">
        <f>REPLACE(INDEX(GroupVertices[Group],MATCH(Vertices[[#This Row],[Vertex]],GroupVertices[Vertex],0)),1,1,"")</f>
        <v>6</v>
      </c>
      <c r="BA56" s="48"/>
      <c r="BB56" s="48"/>
      <c r="BC56" s="48"/>
      <c r="BD56" s="48"/>
      <c r="BE56" s="48" t="s">
        <v>2129</v>
      </c>
      <c r="BF56" s="48" t="s">
        <v>2142</v>
      </c>
      <c r="BG56" s="130" t="s">
        <v>2180</v>
      </c>
      <c r="BH56" s="130" t="s">
        <v>2213</v>
      </c>
      <c r="BI56" s="130" t="s">
        <v>2255</v>
      </c>
      <c r="BJ56" s="130" t="s">
        <v>2255</v>
      </c>
      <c r="BK56" s="2"/>
      <c r="BL56" s="3"/>
      <c r="BM56" s="3"/>
      <c r="BN56" s="3"/>
      <c r="BO56" s="3"/>
    </row>
    <row r="57" spans="1:67" ht="15">
      <c r="A57" s="65" t="s">
        <v>313</v>
      </c>
      <c r="B57" s="66"/>
      <c r="C57" s="66" t="s">
        <v>64</v>
      </c>
      <c r="D57" s="67">
        <v>690</v>
      </c>
      <c r="E57" s="69"/>
      <c r="F57" s="110" t="s">
        <v>1451</v>
      </c>
      <c r="G57" s="66"/>
      <c r="H57" s="70" t="s">
        <v>313</v>
      </c>
      <c r="I57" s="71"/>
      <c r="J57" s="71" t="s">
        <v>159</v>
      </c>
      <c r="K57" s="70" t="s">
        <v>1617</v>
      </c>
      <c r="L57" s="74">
        <v>1818.8181818181818</v>
      </c>
      <c r="M57" s="75">
        <v>7896.2568359375</v>
      </c>
      <c r="N57" s="75">
        <v>9692.904296875</v>
      </c>
      <c r="O57" s="76"/>
      <c r="P57" s="77"/>
      <c r="Q57" s="77"/>
      <c r="R57" s="103"/>
      <c r="S57" s="48">
        <v>2</v>
      </c>
      <c r="T57" s="48">
        <v>0</v>
      </c>
      <c r="U57" s="49">
        <v>1</v>
      </c>
      <c r="V57" s="49">
        <v>0.1</v>
      </c>
      <c r="W57" s="49">
        <v>0</v>
      </c>
      <c r="X57" s="49">
        <v>0.982121</v>
      </c>
      <c r="Y57" s="49">
        <v>0</v>
      </c>
      <c r="Z57" s="49">
        <v>0</v>
      </c>
      <c r="AA57" s="72">
        <v>57</v>
      </c>
      <c r="AB57" s="72"/>
      <c r="AC57" s="73"/>
      <c r="AD57" s="88" t="s">
        <v>1077</v>
      </c>
      <c r="AE57" s="88">
        <v>215</v>
      </c>
      <c r="AF57" s="88">
        <v>202</v>
      </c>
      <c r="AG57" s="88">
        <v>533</v>
      </c>
      <c r="AH57" s="88">
        <v>1389</v>
      </c>
      <c r="AI57" s="88"/>
      <c r="AJ57" s="88" t="s">
        <v>1166</v>
      </c>
      <c r="AK57" s="88" t="s">
        <v>1245</v>
      </c>
      <c r="AL57" s="95" t="s">
        <v>1309</v>
      </c>
      <c r="AM57" s="88"/>
      <c r="AN57" s="91">
        <v>40830.575787037036</v>
      </c>
      <c r="AO57" s="88"/>
      <c r="AP57" s="88" t="b">
        <v>0</v>
      </c>
      <c r="AQ57" s="88" t="b">
        <v>0</v>
      </c>
      <c r="AR57" s="88" t="b">
        <v>0</v>
      </c>
      <c r="AS57" s="88"/>
      <c r="AT57" s="88">
        <v>4</v>
      </c>
      <c r="AU57" s="95" t="s">
        <v>1409</v>
      </c>
      <c r="AV57" s="88" t="b">
        <v>0</v>
      </c>
      <c r="AW57" s="88" t="s">
        <v>1469</v>
      </c>
      <c r="AX57" s="95" t="s">
        <v>1524</v>
      </c>
      <c r="AY57" s="88" t="s">
        <v>65</v>
      </c>
      <c r="AZ57" s="88" t="str">
        <f>REPLACE(INDEX(GroupVertices[Group],MATCH(Vertices[[#This Row],[Vertex]],GroupVertices[Vertex],0)),1,1,"")</f>
        <v>6</v>
      </c>
      <c r="BA57" s="48"/>
      <c r="BB57" s="48"/>
      <c r="BC57" s="48"/>
      <c r="BD57" s="48"/>
      <c r="BE57" s="48"/>
      <c r="BF57" s="48"/>
      <c r="BG57" s="48"/>
      <c r="BH57" s="48"/>
      <c r="BI57" s="48"/>
      <c r="BJ57" s="48"/>
      <c r="BK57" s="2"/>
      <c r="BL57" s="3"/>
      <c r="BM57" s="3"/>
      <c r="BN57" s="3"/>
      <c r="BO57" s="3"/>
    </row>
    <row r="58" spans="1:67" ht="15">
      <c r="A58" s="65" t="s">
        <v>267</v>
      </c>
      <c r="B58" s="66"/>
      <c r="C58" s="66" t="s">
        <v>64</v>
      </c>
      <c r="D58" s="67">
        <v>70</v>
      </c>
      <c r="E58" s="69"/>
      <c r="F58" s="110" t="s">
        <v>556</v>
      </c>
      <c r="G58" s="66"/>
      <c r="H58" s="70" t="s">
        <v>267</v>
      </c>
      <c r="I58" s="71"/>
      <c r="J58" s="71" t="s">
        <v>159</v>
      </c>
      <c r="K58" s="70" t="s">
        <v>1618</v>
      </c>
      <c r="L58" s="74">
        <v>1</v>
      </c>
      <c r="M58" s="75">
        <v>4348.0615234375</v>
      </c>
      <c r="N58" s="75">
        <v>4502.16748046875</v>
      </c>
      <c r="O58" s="76"/>
      <c r="P58" s="77"/>
      <c r="Q58" s="77"/>
      <c r="R58" s="103"/>
      <c r="S58" s="48">
        <v>0</v>
      </c>
      <c r="T58" s="48">
        <v>1</v>
      </c>
      <c r="U58" s="49">
        <v>0</v>
      </c>
      <c r="V58" s="49">
        <v>0.006211</v>
      </c>
      <c r="W58" s="49">
        <v>0.001246</v>
      </c>
      <c r="X58" s="49">
        <v>0.439904</v>
      </c>
      <c r="Y58" s="49">
        <v>0</v>
      </c>
      <c r="Z58" s="49">
        <v>0</v>
      </c>
      <c r="AA58" s="72">
        <v>58</v>
      </c>
      <c r="AB58" s="72"/>
      <c r="AC58" s="73"/>
      <c r="AD58" s="88" t="s">
        <v>1078</v>
      </c>
      <c r="AE58" s="88">
        <v>5001</v>
      </c>
      <c r="AF58" s="88">
        <v>1159</v>
      </c>
      <c r="AG58" s="88">
        <v>34899</v>
      </c>
      <c r="AH58" s="88">
        <v>6657</v>
      </c>
      <c r="AI58" s="88"/>
      <c r="AJ58" s="88" t="s">
        <v>1167</v>
      </c>
      <c r="AK58" s="88" t="s">
        <v>1246</v>
      </c>
      <c r="AL58" s="95" t="s">
        <v>1310</v>
      </c>
      <c r="AM58" s="88"/>
      <c r="AN58" s="91">
        <v>40697.01675925926</v>
      </c>
      <c r="AO58" s="95" t="s">
        <v>1381</v>
      </c>
      <c r="AP58" s="88" t="b">
        <v>1</v>
      </c>
      <c r="AQ58" s="88" t="b">
        <v>0</v>
      </c>
      <c r="AR58" s="88" t="b">
        <v>1</v>
      </c>
      <c r="AS58" s="88"/>
      <c r="AT58" s="88">
        <v>106</v>
      </c>
      <c r="AU58" s="95" t="s">
        <v>1409</v>
      </c>
      <c r="AV58" s="88" t="b">
        <v>0</v>
      </c>
      <c r="AW58" s="88" t="s">
        <v>1469</v>
      </c>
      <c r="AX58" s="95" t="s">
        <v>1525</v>
      </c>
      <c r="AY58" s="88" t="s">
        <v>66</v>
      </c>
      <c r="AZ58" s="88" t="str">
        <f>REPLACE(INDEX(GroupVertices[Group],MATCH(Vertices[[#This Row],[Vertex]],GroupVertices[Vertex],0)),1,1,"")</f>
        <v>3</v>
      </c>
      <c r="BA58" s="48"/>
      <c r="BB58" s="48"/>
      <c r="BC58" s="48"/>
      <c r="BD58" s="48"/>
      <c r="BE58" s="48" t="s">
        <v>457</v>
      </c>
      <c r="BF58" s="48" t="s">
        <v>457</v>
      </c>
      <c r="BG58" s="130" t="s">
        <v>2181</v>
      </c>
      <c r="BH58" s="130" t="s">
        <v>2181</v>
      </c>
      <c r="BI58" s="130" t="s">
        <v>2256</v>
      </c>
      <c r="BJ58" s="130" t="s">
        <v>2256</v>
      </c>
      <c r="BK58" s="2"/>
      <c r="BL58" s="3"/>
      <c r="BM58" s="3"/>
      <c r="BN58" s="3"/>
      <c r="BO58" s="3"/>
    </row>
    <row r="59" spans="1:67" ht="15">
      <c r="A59" s="65" t="s">
        <v>268</v>
      </c>
      <c r="B59" s="66"/>
      <c r="C59" s="66" t="s">
        <v>64</v>
      </c>
      <c r="D59" s="67">
        <v>70</v>
      </c>
      <c r="E59" s="69"/>
      <c r="F59" s="110" t="s">
        <v>557</v>
      </c>
      <c r="G59" s="66"/>
      <c r="H59" s="70" t="s">
        <v>268</v>
      </c>
      <c r="I59" s="71"/>
      <c r="J59" s="71" t="s">
        <v>159</v>
      </c>
      <c r="K59" s="70" t="s">
        <v>1619</v>
      </c>
      <c r="L59" s="74">
        <v>1</v>
      </c>
      <c r="M59" s="75">
        <v>620.5819702148438</v>
      </c>
      <c r="N59" s="75">
        <v>1092.536376953125</v>
      </c>
      <c r="O59" s="76"/>
      <c r="P59" s="77"/>
      <c r="Q59" s="77"/>
      <c r="R59" s="103"/>
      <c r="S59" s="48">
        <v>0</v>
      </c>
      <c r="T59" s="48">
        <v>3</v>
      </c>
      <c r="U59" s="49">
        <v>0</v>
      </c>
      <c r="V59" s="49">
        <v>0.006993</v>
      </c>
      <c r="W59" s="49">
        <v>0.023463</v>
      </c>
      <c r="X59" s="49">
        <v>0.702742</v>
      </c>
      <c r="Y59" s="49">
        <v>0.6666666666666666</v>
      </c>
      <c r="Z59" s="49">
        <v>0</v>
      </c>
      <c r="AA59" s="72">
        <v>59</v>
      </c>
      <c r="AB59" s="72"/>
      <c r="AC59" s="73"/>
      <c r="AD59" s="88" t="s">
        <v>1079</v>
      </c>
      <c r="AE59" s="88">
        <v>756</v>
      </c>
      <c r="AF59" s="88">
        <v>1472</v>
      </c>
      <c r="AG59" s="88">
        <v>35048</v>
      </c>
      <c r="AH59" s="88">
        <v>25199</v>
      </c>
      <c r="AI59" s="88"/>
      <c r="AJ59" s="88" t="s">
        <v>1168</v>
      </c>
      <c r="AK59" s="88" t="s">
        <v>1247</v>
      </c>
      <c r="AL59" s="88"/>
      <c r="AM59" s="88"/>
      <c r="AN59" s="91">
        <v>42130.13009259259</v>
      </c>
      <c r="AO59" s="95" t="s">
        <v>1382</v>
      </c>
      <c r="AP59" s="88" t="b">
        <v>0</v>
      </c>
      <c r="AQ59" s="88" t="b">
        <v>0</v>
      </c>
      <c r="AR59" s="88" t="b">
        <v>1</v>
      </c>
      <c r="AS59" s="88"/>
      <c r="AT59" s="88">
        <v>406</v>
      </c>
      <c r="AU59" s="95" t="s">
        <v>1409</v>
      </c>
      <c r="AV59" s="88" t="b">
        <v>0</v>
      </c>
      <c r="AW59" s="88" t="s">
        <v>1469</v>
      </c>
      <c r="AX59" s="95" t="s">
        <v>1526</v>
      </c>
      <c r="AY59" s="88" t="s">
        <v>66</v>
      </c>
      <c r="AZ59" s="88" t="str">
        <f>REPLACE(INDEX(GroupVertices[Group],MATCH(Vertices[[#This Row],[Vertex]],GroupVertices[Vertex],0)),1,1,"")</f>
        <v>2</v>
      </c>
      <c r="BA59" s="48"/>
      <c r="BB59" s="48"/>
      <c r="BC59" s="48"/>
      <c r="BD59" s="48"/>
      <c r="BE59" s="48" t="s">
        <v>316</v>
      </c>
      <c r="BF59" s="48" t="s">
        <v>316</v>
      </c>
      <c r="BG59" s="130" t="s">
        <v>2182</v>
      </c>
      <c r="BH59" s="130" t="s">
        <v>2214</v>
      </c>
      <c r="BI59" s="130" t="s">
        <v>2257</v>
      </c>
      <c r="BJ59" s="130" t="s">
        <v>2274</v>
      </c>
      <c r="BK59" s="2"/>
      <c r="BL59" s="3"/>
      <c r="BM59" s="3"/>
      <c r="BN59" s="3"/>
      <c r="BO59" s="3"/>
    </row>
    <row r="60" spans="1:67" ht="15">
      <c r="A60" s="65" t="s">
        <v>269</v>
      </c>
      <c r="B60" s="66"/>
      <c r="C60" s="66" t="s">
        <v>64</v>
      </c>
      <c r="D60" s="67">
        <v>70</v>
      </c>
      <c r="E60" s="69"/>
      <c r="F60" s="110" t="s">
        <v>1452</v>
      </c>
      <c r="G60" s="66"/>
      <c r="H60" s="70" t="s">
        <v>269</v>
      </c>
      <c r="I60" s="71"/>
      <c r="J60" s="71" t="s">
        <v>159</v>
      </c>
      <c r="K60" s="70" t="s">
        <v>1620</v>
      </c>
      <c r="L60" s="74">
        <v>1</v>
      </c>
      <c r="M60" s="75">
        <v>6651.8095703125</v>
      </c>
      <c r="N60" s="75">
        <v>3521.645263671875</v>
      </c>
      <c r="O60" s="76"/>
      <c r="P60" s="77"/>
      <c r="Q60" s="77"/>
      <c r="R60" s="103"/>
      <c r="S60" s="48">
        <v>0</v>
      </c>
      <c r="T60" s="48">
        <v>2</v>
      </c>
      <c r="U60" s="49">
        <v>0</v>
      </c>
      <c r="V60" s="49">
        <v>0.166667</v>
      </c>
      <c r="W60" s="49">
        <v>0</v>
      </c>
      <c r="X60" s="49">
        <v>0.837013</v>
      </c>
      <c r="Y60" s="49">
        <v>1</v>
      </c>
      <c r="Z60" s="49">
        <v>0</v>
      </c>
      <c r="AA60" s="72">
        <v>60</v>
      </c>
      <c r="AB60" s="72"/>
      <c r="AC60" s="73"/>
      <c r="AD60" s="88" t="s">
        <v>1080</v>
      </c>
      <c r="AE60" s="88">
        <v>235</v>
      </c>
      <c r="AF60" s="88">
        <v>80</v>
      </c>
      <c r="AG60" s="88">
        <v>119</v>
      </c>
      <c r="AH60" s="88">
        <v>148</v>
      </c>
      <c r="AI60" s="88"/>
      <c r="AJ60" s="88" t="s">
        <v>1169</v>
      </c>
      <c r="AK60" s="88" t="s">
        <v>1248</v>
      </c>
      <c r="AL60" s="95" t="s">
        <v>1311</v>
      </c>
      <c r="AM60" s="88"/>
      <c r="AN60" s="91">
        <v>42145.95243055555</v>
      </c>
      <c r="AO60" s="95" t="s">
        <v>1383</v>
      </c>
      <c r="AP60" s="88" t="b">
        <v>1</v>
      </c>
      <c r="AQ60" s="88" t="b">
        <v>0</v>
      </c>
      <c r="AR60" s="88" t="b">
        <v>1</v>
      </c>
      <c r="AS60" s="88"/>
      <c r="AT60" s="88">
        <v>2</v>
      </c>
      <c r="AU60" s="95" t="s">
        <v>1409</v>
      </c>
      <c r="AV60" s="88" t="b">
        <v>0</v>
      </c>
      <c r="AW60" s="88" t="s">
        <v>1469</v>
      </c>
      <c r="AX60" s="95" t="s">
        <v>1527</v>
      </c>
      <c r="AY60" s="88" t="s">
        <v>66</v>
      </c>
      <c r="AZ60" s="88" t="str">
        <f>REPLACE(INDEX(GroupVertices[Group],MATCH(Vertices[[#This Row],[Vertex]],GroupVertices[Vertex],0)),1,1,"")</f>
        <v>9</v>
      </c>
      <c r="BA60" s="48" t="s">
        <v>416</v>
      </c>
      <c r="BB60" s="48" t="s">
        <v>416</v>
      </c>
      <c r="BC60" s="48" t="s">
        <v>433</v>
      </c>
      <c r="BD60" s="48" t="s">
        <v>433</v>
      </c>
      <c r="BE60" s="48" t="s">
        <v>458</v>
      </c>
      <c r="BF60" s="48" t="s">
        <v>458</v>
      </c>
      <c r="BG60" s="130" t="s">
        <v>2183</v>
      </c>
      <c r="BH60" s="130" t="s">
        <v>2183</v>
      </c>
      <c r="BI60" s="130" t="s">
        <v>2258</v>
      </c>
      <c r="BJ60" s="130" t="s">
        <v>2258</v>
      </c>
      <c r="BK60" s="2"/>
      <c r="BL60" s="3"/>
      <c r="BM60" s="3"/>
      <c r="BN60" s="3"/>
      <c r="BO60" s="3"/>
    </row>
    <row r="61" spans="1:67" ht="15">
      <c r="A61" s="65" t="s">
        <v>276</v>
      </c>
      <c r="B61" s="66"/>
      <c r="C61" s="66" t="s">
        <v>64</v>
      </c>
      <c r="D61" s="67">
        <v>1000</v>
      </c>
      <c r="E61" s="69"/>
      <c r="F61" s="110" t="s">
        <v>564</v>
      </c>
      <c r="G61" s="66"/>
      <c r="H61" s="70" t="s">
        <v>276</v>
      </c>
      <c r="I61" s="71"/>
      <c r="J61" s="71" t="s">
        <v>159</v>
      </c>
      <c r="K61" s="70" t="s">
        <v>1621</v>
      </c>
      <c r="L61" s="74">
        <v>2727.7272727272725</v>
      </c>
      <c r="M61" s="75">
        <v>5891.00732421875</v>
      </c>
      <c r="N61" s="75">
        <v>4559.76220703125</v>
      </c>
      <c r="O61" s="76"/>
      <c r="P61" s="77"/>
      <c r="Q61" s="77"/>
      <c r="R61" s="103"/>
      <c r="S61" s="48">
        <v>3</v>
      </c>
      <c r="T61" s="48">
        <v>2</v>
      </c>
      <c r="U61" s="49">
        <v>7</v>
      </c>
      <c r="V61" s="49">
        <v>0.25</v>
      </c>
      <c r="W61" s="49">
        <v>0</v>
      </c>
      <c r="X61" s="49">
        <v>1.624201</v>
      </c>
      <c r="Y61" s="49">
        <v>0.16666666666666666</v>
      </c>
      <c r="Z61" s="49">
        <v>0.25</v>
      </c>
      <c r="AA61" s="72">
        <v>61</v>
      </c>
      <c r="AB61" s="72"/>
      <c r="AC61" s="73"/>
      <c r="AD61" s="88" t="s">
        <v>1081</v>
      </c>
      <c r="AE61" s="88">
        <v>10</v>
      </c>
      <c r="AF61" s="88">
        <v>80</v>
      </c>
      <c r="AG61" s="88">
        <v>1005</v>
      </c>
      <c r="AH61" s="88">
        <v>215</v>
      </c>
      <c r="AI61" s="88"/>
      <c r="AJ61" s="88"/>
      <c r="AK61" s="88"/>
      <c r="AL61" s="95" t="s">
        <v>1312</v>
      </c>
      <c r="AM61" s="88"/>
      <c r="AN61" s="91">
        <v>40219.79258101852</v>
      </c>
      <c r="AO61" s="88"/>
      <c r="AP61" s="88" t="b">
        <v>1</v>
      </c>
      <c r="AQ61" s="88" t="b">
        <v>0</v>
      </c>
      <c r="AR61" s="88" t="b">
        <v>0</v>
      </c>
      <c r="AS61" s="88"/>
      <c r="AT61" s="88">
        <v>4</v>
      </c>
      <c r="AU61" s="95" t="s">
        <v>1409</v>
      </c>
      <c r="AV61" s="88" t="b">
        <v>0</v>
      </c>
      <c r="AW61" s="88" t="s">
        <v>1469</v>
      </c>
      <c r="AX61" s="95" t="s">
        <v>1528</v>
      </c>
      <c r="AY61" s="88" t="s">
        <v>66</v>
      </c>
      <c r="AZ61" s="88" t="str">
        <f>REPLACE(INDEX(GroupVertices[Group],MATCH(Vertices[[#This Row],[Vertex]],GroupVertices[Vertex],0)),1,1,"")</f>
        <v>9</v>
      </c>
      <c r="BA61" s="48" t="s">
        <v>418</v>
      </c>
      <c r="BB61" s="48" t="s">
        <v>418</v>
      </c>
      <c r="BC61" s="48" t="s">
        <v>428</v>
      </c>
      <c r="BD61" s="48" t="s">
        <v>428</v>
      </c>
      <c r="BE61" s="48" t="s">
        <v>2130</v>
      </c>
      <c r="BF61" s="48" t="s">
        <v>2143</v>
      </c>
      <c r="BG61" s="130" t="s">
        <v>2184</v>
      </c>
      <c r="BH61" s="130" t="s">
        <v>2215</v>
      </c>
      <c r="BI61" s="130" t="s">
        <v>2259</v>
      </c>
      <c r="BJ61" s="130" t="s">
        <v>2275</v>
      </c>
      <c r="BK61" s="2"/>
      <c r="BL61" s="3"/>
      <c r="BM61" s="3"/>
      <c r="BN61" s="3"/>
      <c r="BO61" s="3"/>
    </row>
    <row r="62" spans="1:67" ht="15">
      <c r="A62" s="65" t="s">
        <v>275</v>
      </c>
      <c r="B62" s="66"/>
      <c r="C62" s="66" t="s">
        <v>64</v>
      </c>
      <c r="D62" s="67">
        <v>1000</v>
      </c>
      <c r="E62" s="69"/>
      <c r="F62" s="110" t="s">
        <v>563</v>
      </c>
      <c r="G62" s="66"/>
      <c r="H62" s="70" t="s">
        <v>275</v>
      </c>
      <c r="I62" s="71"/>
      <c r="J62" s="71" t="s">
        <v>159</v>
      </c>
      <c r="K62" s="70" t="s">
        <v>1622</v>
      </c>
      <c r="L62" s="74">
        <v>2727.7272727272725</v>
      </c>
      <c r="M62" s="75">
        <v>5756.52197265625</v>
      </c>
      <c r="N62" s="75">
        <v>3161.987548828125</v>
      </c>
      <c r="O62" s="76"/>
      <c r="P62" s="77"/>
      <c r="Q62" s="77"/>
      <c r="R62" s="103"/>
      <c r="S62" s="48">
        <v>3</v>
      </c>
      <c r="T62" s="48">
        <v>1</v>
      </c>
      <c r="U62" s="49">
        <v>1</v>
      </c>
      <c r="V62" s="49">
        <v>0.2</v>
      </c>
      <c r="W62" s="49">
        <v>0</v>
      </c>
      <c r="X62" s="49">
        <v>1.206602</v>
      </c>
      <c r="Y62" s="49">
        <v>0.3333333333333333</v>
      </c>
      <c r="Z62" s="49">
        <v>0.3333333333333333</v>
      </c>
      <c r="AA62" s="72">
        <v>62</v>
      </c>
      <c r="AB62" s="72"/>
      <c r="AC62" s="73"/>
      <c r="AD62" s="88" t="s">
        <v>1082</v>
      </c>
      <c r="AE62" s="88">
        <v>58</v>
      </c>
      <c r="AF62" s="88">
        <v>17</v>
      </c>
      <c r="AG62" s="88">
        <v>19</v>
      </c>
      <c r="AH62" s="88">
        <v>63</v>
      </c>
      <c r="AI62" s="88"/>
      <c r="AJ62" s="88" t="s">
        <v>1170</v>
      </c>
      <c r="AK62" s="88"/>
      <c r="AL62" s="88"/>
      <c r="AM62" s="88"/>
      <c r="AN62" s="91">
        <v>43682.93400462963</v>
      </c>
      <c r="AO62" s="95" t="s">
        <v>1384</v>
      </c>
      <c r="AP62" s="88" t="b">
        <v>1</v>
      </c>
      <c r="AQ62" s="88" t="b">
        <v>0</v>
      </c>
      <c r="AR62" s="88" t="b">
        <v>1</v>
      </c>
      <c r="AS62" s="88"/>
      <c r="AT62" s="88">
        <v>3</v>
      </c>
      <c r="AU62" s="88"/>
      <c r="AV62" s="88" t="b">
        <v>0</v>
      </c>
      <c r="AW62" s="88" t="s">
        <v>1469</v>
      </c>
      <c r="AX62" s="95" t="s">
        <v>1529</v>
      </c>
      <c r="AY62" s="88" t="s">
        <v>66</v>
      </c>
      <c r="AZ62" s="88" t="str">
        <f>REPLACE(INDEX(GroupVertices[Group],MATCH(Vertices[[#This Row],[Vertex]],GroupVertices[Vertex],0)),1,1,"")</f>
        <v>9</v>
      </c>
      <c r="BA62" s="48"/>
      <c r="BB62" s="48"/>
      <c r="BC62" s="48"/>
      <c r="BD62" s="48"/>
      <c r="BE62" s="48" t="s">
        <v>458</v>
      </c>
      <c r="BF62" s="48" t="s">
        <v>458</v>
      </c>
      <c r="BG62" s="130" t="s">
        <v>2183</v>
      </c>
      <c r="BH62" s="130" t="s">
        <v>2183</v>
      </c>
      <c r="BI62" s="130" t="s">
        <v>2258</v>
      </c>
      <c r="BJ62" s="130" t="s">
        <v>2258</v>
      </c>
      <c r="BK62" s="2"/>
      <c r="BL62" s="3"/>
      <c r="BM62" s="3"/>
      <c r="BN62" s="3"/>
      <c r="BO62" s="3"/>
    </row>
    <row r="63" spans="1:67" ht="15">
      <c r="A63" s="65" t="s">
        <v>270</v>
      </c>
      <c r="B63" s="66"/>
      <c r="C63" s="66" t="s">
        <v>64</v>
      </c>
      <c r="D63" s="67">
        <v>70</v>
      </c>
      <c r="E63" s="69"/>
      <c r="F63" s="110" t="s">
        <v>558</v>
      </c>
      <c r="G63" s="66"/>
      <c r="H63" s="70" t="s">
        <v>270</v>
      </c>
      <c r="I63" s="71"/>
      <c r="J63" s="71" t="s">
        <v>159</v>
      </c>
      <c r="K63" s="70" t="s">
        <v>1623</v>
      </c>
      <c r="L63" s="74">
        <v>1</v>
      </c>
      <c r="M63" s="75">
        <v>4970.23193359375</v>
      </c>
      <c r="N63" s="75">
        <v>3935.19287109375</v>
      </c>
      <c r="O63" s="76"/>
      <c r="P63" s="77"/>
      <c r="Q63" s="77"/>
      <c r="R63" s="103"/>
      <c r="S63" s="48">
        <v>0</v>
      </c>
      <c r="T63" s="48">
        <v>2</v>
      </c>
      <c r="U63" s="49">
        <v>0</v>
      </c>
      <c r="V63" s="49">
        <v>0.166667</v>
      </c>
      <c r="W63" s="49">
        <v>0</v>
      </c>
      <c r="X63" s="49">
        <v>0.837013</v>
      </c>
      <c r="Y63" s="49">
        <v>1</v>
      </c>
      <c r="Z63" s="49">
        <v>0</v>
      </c>
      <c r="AA63" s="72">
        <v>63</v>
      </c>
      <c r="AB63" s="72"/>
      <c r="AC63" s="73"/>
      <c r="AD63" s="88" t="s">
        <v>1083</v>
      </c>
      <c r="AE63" s="88">
        <v>16</v>
      </c>
      <c r="AF63" s="88">
        <v>8</v>
      </c>
      <c r="AG63" s="88">
        <v>13</v>
      </c>
      <c r="AH63" s="88">
        <v>19</v>
      </c>
      <c r="AI63" s="88"/>
      <c r="AJ63" s="88" t="s">
        <v>1171</v>
      </c>
      <c r="AK63" s="88" t="s">
        <v>1249</v>
      </c>
      <c r="AL63" s="88"/>
      <c r="AM63" s="88"/>
      <c r="AN63" s="91">
        <v>43790.36070601852</v>
      </c>
      <c r="AO63" s="88"/>
      <c r="AP63" s="88" t="b">
        <v>1</v>
      </c>
      <c r="AQ63" s="88" t="b">
        <v>0</v>
      </c>
      <c r="AR63" s="88" t="b">
        <v>0</v>
      </c>
      <c r="AS63" s="88"/>
      <c r="AT63" s="88">
        <v>0</v>
      </c>
      <c r="AU63" s="88"/>
      <c r="AV63" s="88" t="b">
        <v>0</v>
      </c>
      <c r="AW63" s="88" t="s">
        <v>1469</v>
      </c>
      <c r="AX63" s="95" t="s">
        <v>1530</v>
      </c>
      <c r="AY63" s="88" t="s">
        <v>66</v>
      </c>
      <c r="AZ63" s="88" t="str">
        <f>REPLACE(INDEX(GroupVertices[Group],MATCH(Vertices[[#This Row],[Vertex]],GroupVertices[Vertex],0)),1,1,"")</f>
        <v>9</v>
      </c>
      <c r="BA63" s="48"/>
      <c r="BB63" s="48"/>
      <c r="BC63" s="48"/>
      <c r="BD63" s="48"/>
      <c r="BE63" s="48" t="s">
        <v>458</v>
      </c>
      <c r="BF63" s="48" t="s">
        <v>458</v>
      </c>
      <c r="BG63" s="130" t="s">
        <v>2183</v>
      </c>
      <c r="BH63" s="130" t="s">
        <v>2183</v>
      </c>
      <c r="BI63" s="130" t="s">
        <v>2258</v>
      </c>
      <c r="BJ63" s="130" t="s">
        <v>2258</v>
      </c>
      <c r="BK63" s="2"/>
      <c r="BL63" s="3"/>
      <c r="BM63" s="3"/>
      <c r="BN63" s="3"/>
      <c r="BO63" s="3"/>
    </row>
    <row r="64" spans="1:67" ht="15">
      <c r="A64" s="65" t="s">
        <v>271</v>
      </c>
      <c r="B64" s="66"/>
      <c r="C64" s="66" t="s">
        <v>64</v>
      </c>
      <c r="D64" s="67">
        <v>690</v>
      </c>
      <c r="E64" s="69"/>
      <c r="F64" s="110" t="s">
        <v>559</v>
      </c>
      <c r="G64" s="66"/>
      <c r="H64" s="70" t="s">
        <v>271</v>
      </c>
      <c r="I64" s="71"/>
      <c r="J64" s="71" t="s">
        <v>159</v>
      </c>
      <c r="K64" s="70" t="s">
        <v>1624</v>
      </c>
      <c r="L64" s="74">
        <v>1818.8181818181818</v>
      </c>
      <c r="M64" s="75">
        <v>8413.208984375</v>
      </c>
      <c r="N64" s="75">
        <v>4659.2197265625</v>
      </c>
      <c r="O64" s="76"/>
      <c r="P64" s="77"/>
      <c r="Q64" s="77"/>
      <c r="R64" s="103"/>
      <c r="S64" s="48">
        <v>2</v>
      </c>
      <c r="T64" s="48">
        <v>1</v>
      </c>
      <c r="U64" s="49">
        <v>0</v>
      </c>
      <c r="V64" s="49">
        <v>1</v>
      </c>
      <c r="W64" s="49">
        <v>0</v>
      </c>
      <c r="X64" s="49">
        <v>1.298238</v>
      </c>
      <c r="Y64" s="49">
        <v>0</v>
      </c>
      <c r="Z64" s="49">
        <v>0</v>
      </c>
      <c r="AA64" s="72">
        <v>64</v>
      </c>
      <c r="AB64" s="72"/>
      <c r="AC64" s="73"/>
      <c r="AD64" s="88" t="s">
        <v>1084</v>
      </c>
      <c r="AE64" s="88">
        <v>385</v>
      </c>
      <c r="AF64" s="88">
        <v>125</v>
      </c>
      <c r="AG64" s="88">
        <v>380</v>
      </c>
      <c r="AH64" s="88">
        <v>1160</v>
      </c>
      <c r="AI64" s="88"/>
      <c r="AJ64" s="88" t="s">
        <v>1172</v>
      </c>
      <c r="AK64" s="88" t="s">
        <v>1250</v>
      </c>
      <c r="AL64" s="95" t="s">
        <v>1313</v>
      </c>
      <c r="AM64" s="88"/>
      <c r="AN64" s="91">
        <v>41673.44188657407</v>
      </c>
      <c r="AO64" s="95" t="s">
        <v>1385</v>
      </c>
      <c r="AP64" s="88" t="b">
        <v>1</v>
      </c>
      <c r="AQ64" s="88" t="b">
        <v>0</v>
      </c>
      <c r="AR64" s="88" t="b">
        <v>1</v>
      </c>
      <c r="AS64" s="88"/>
      <c r="AT64" s="88">
        <v>8</v>
      </c>
      <c r="AU64" s="95" t="s">
        <v>1409</v>
      </c>
      <c r="AV64" s="88" t="b">
        <v>0</v>
      </c>
      <c r="AW64" s="88" t="s">
        <v>1469</v>
      </c>
      <c r="AX64" s="95" t="s">
        <v>1531</v>
      </c>
      <c r="AY64" s="88" t="s">
        <v>66</v>
      </c>
      <c r="AZ64" s="88" t="str">
        <f>REPLACE(INDEX(GroupVertices[Group],MATCH(Vertices[[#This Row],[Vertex]],GroupVertices[Vertex],0)),1,1,"")</f>
        <v>15</v>
      </c>
      <c r="BA64" s="48"/>
      <c r="BB64" s="48"/>
      <c r="BC64" s="48"/>
      <c r="BD64" s="48"/>
      <c r="BE64" s="48" t="s">
        <v>1851</v>
      </c>
      <c r="BF64" s="48" t="s">
        <v>2144</v>
      </c>
      <c r="BG64" s="130" t="s">
        <v>2185</v>
      </c>
      <c r="BH64" s="130" t="s">
        <v>2216</v>
      </c>
      <c r="BI64" s="130" t="s">
        <v>2048</v>
      </c>
      <c r="BJ64" s="130" t="s">
        <v>2048</v>
      </c>
      <c r="BK64" s="2"/>
      <c r="BL64" s="3"/>
      <c r="BM64" s="3"/>
      <c r="BN64" s="3"/>
      <c r="BO64" s="3"/>
    </row>
    <row r="65" spans="1:67" ht="15">
      <c r="A65" s="65" t="s">
        <v>272</v>
      </c>
      <c r="B65" s="66"/>
      <c r="C65" s="66" t="s">
        <v>64</v>
      </c>
      <c r="D65" s="67">
        <v>70</v>
      </c>
      <c r="E65" s="69"/>
      <c r="F65" s="110" t="s">
        <v>560</v>
      </c>
      <c r="G65" s="66"/>
      <c r="H65" s="70" t="s">
        <v>272</v>
      </c>
      <c r="I65" s="71"/>
      <c r="J65" s="71" t="s">
        <v>159</v>
      </c>
      <c r="K65" s="70" t="s">
        <v>1625</v>
      </c>
      <c r="L65" s="74">
        <v>1</v>
      </c>
      <c r="M65" s="75">
        <v>8413.208984375</v>
      </c>
      <c r="N65" s="75">
        <v>5622.47412109375</v>
      </c>
      <c r="O65" s="76"/>
      <c r="P65" s="77"/>
      <c r="Q65" s="77"/>
      <c r="R65" s="103"/>
      <c r="S65" s="48">
        <v>0</v>
      </c>
      <c r="T65" s="48">
        <v>1</v>
      </c>
      <c r="U65" s="49">
        <v>0</v>
      </c>
      <c r="V65" s="49">
        <v>1</v>
      </c>
      <c r="W65" s="49">
        <v>0</v>
      </c>
      <c r="X65" s="49">
        <v>0.70175</v>
      </c>
      <c r="Y65" s="49">
        <v>0</v>
      </c>
      <c r="Z65" s="49">
        <v>0</v>
      </c>
      <c r="AA65" s="72">
        <v>65</v>
      </c>
      <c r="AB65" s="72"/>
      <c r="AC65" s="73"/>
      <c r="AD65" s="88" t="s">
        <v>1085</v>
      </c>
      <c r="AE65" s="88">
        <v>958</v>
      </c>
      <c r="AF65" s="88">
        <v>709</v>
      </c>
      <c r="AG65" s="88">
        <v>993</v>
      </c>
      <c r="AH65" s="88">
        <v>1203</v>
      </c>
      <c r="AI65" s="88"/>
      <c r="AJ65" s="88" t="s">
        <v>1173</v>
      </c>
      <c r="AK65" s="88" t="s">
        <v>1251</v>
      </c>
      <c r="AL65" s="95" t="s">
        <v>1314</v>
      </c>
      <c r="AM65" s="88"/>
      <c r="AN65" s="91">
        <v>42027.60377314815</v>
      </c>
      <c r="AO65" s="95" t="s">
        <v>1386</v>
      </c>
      <c r="AP65" s="88" t="b">
        <v>0</v>
      </c>
      <c r="AQ65" s="88" t="b">
        <v>0</v>
      </c>
      <c r="AR65" s="88" t="b">
        <v>1</v>
      </c>
      <c r="AS65" s="88"/>
      <c r="AT65" s="88">
        <v>58</v>
      </c>
      <c r="AU65" s="95" t="s">
        <v>1409</v>
      </c>
      <c r="AV65" s="88" t="b">
        <v>0</v>
      </c>
      <c r="AW65" s="88" t="s">
        <v>1469</v>
      </c>
      <c r="AX65" s="95" t="s">
        <v>1532</v>
      </c>
      <c r="AY65" s="88" t="s">
        <v>66</v>
      </c>
      <c r="AZ65" s="88" t="str">
        <f>REPLACE(INDEX(GroupVertices[Group],MATCH(Vertices[[#This Row],[Vertex]],GroupVertices[Vertex],0)),1,1,"")</f>
        <v>15</v>
      </c>
      <c r="BA65" s="48"/>
      <c r="BB65" s="48"/>
      <c r="BC65" s="48"/>
      <c r="BD65" s="48"/>
      <c r="BE65" s="48" t="s">
        <v>316</v>
      </c>
      <c r="BF65" s="48" t="s">
        <v>316</v>
      </c>
      <c r="BG65" s="130" t="s">
        <v>2186</v>
      </c>
      <c r="BH65" s="130" t="s">
        <v>2186</v>
      </c>
      <c r="BI65" s="130" t="s">
        <v>2048</v>
      </c>
      <c r="BJ65" s="130" t="s">
        <v>2048</v>
      </c>
      <c r="BK65" s="2"/>
      <c r="BL65" s="3"/>
      <c r="BM65" s="3"/>
      <c r="BN65" s="3"/>
      <c r="BO65" s="3"/>
    </row>
    <row r="66" spans="1:67" ht="15">
      <c r="A66" s="65" t="s">
        <v>273</v>
      </c>
      <c r="B66" s="66"/>
      <c r="C66" s="66" t="s">
        <v>64</v>
      </c>
      <c r="D66" s="67">
        <v>70</v>
      </c>
      <c r="E66" s="69"/>
      <c r="F66" s="110" t="s">
        <v>561</v>
      </c>
      <c r="G66" s="66"/>
      <c r="H66" s="70" t="s">
        <v>273</v>
      </c>
      <c r="I66" s="71"/>
      <c r="J66" s="71" t="s">
        <v>159</v>
      </c>
      <c r="K66" s="70" t="s">
        <v>1626</v>
      </c>
      <c r="L66" s="74">
        <v>1</v>
      </c>
      <c r="M66" s="75">
        <v>8269.529296875</v>
      </c>
      <c r="N66" s="75">
        <v>8481.4873046875</v>
      </c>
      <c r="O66" s="76"/>
      <c r="P66" s="77"/>
      <c r="Q66" s="77"/>
      <c r="R66" s="103"/>
      <c r="S66" s="48">
        <v>0</v>
      </c>
      <c r="T66" s="48">
        <v>2</v>
      </c>
      <c r="U66" s="49">
        <v>3</v>
      </c>
      <c r="V66" s="49">
        <v>0.125</v>
      </c>
      <c r="W66" s="49">
        <v>0</v>
      </c>
      <c r="X66" s="49">
        <v>0.978966</v>
      </c>
      <c r="Y66" s="49">
        <v>0</v>
      </c>
      <c r="Z66" s="49">
        <v>0</v>
      </c>
      <c r="AA66" s="72">
        <v>66</v>
      </c>
      <c r="AB66" s="72"/>
      <c r="AC66" s="73"/>
      <c r="AD66" s="88" t="s">
        <v>1086</v>
      </c>
      <c r="AE66" s="88">
        <v>83</v>
      </c>
      <c r="AF66" s="88">
        <v>493</v>
      </c>
      <c r="AG66" s="88">
        <v>1154</v>
      </c>
      <c r="AH66" s="88">
        <v>659</v>
      </c>
      <c r="AI66" s="88"/>
      <c r="AJ66" s="88"/>
      <c r="AK66" s="88" t="s">
        <v>1245</v>
      </c>
      <c r="AL66" s="95" t="s">
        <v>1315</v>
      </c>
      <c r="AM66" s="88"/>
      <c r="AN66" s="91">
        <v>40115.59869212963</v>
      </c>
      <c r="AO66" s="88"/>
      <c r="AP66" s="88" t="b">
        <v>0</v>
      </c>
      <c r="AQ66" s="88" t="b">
        <v>0</v>
      </c>
      <c r="AR66" s="88" t="b">
        <v>0</v>
      </c>
      <c r="AS66" s="88"/>
      <c r="AT66" s="88">
        <v>18</v>
      </c>
      <c r="AU66" s="95" t="s">
        <v>1419</v>
      </c>
      <c r="AV66" s="88" t="b">
        <v>0</v>
      </c>
      <c r="AW66" s="88" t="s">
        <v>1469</v>
      </c>
      <c r="AX66" s="95" t="s">
        <v>1533</v>
      </c>
      <c r="AY66" s="88" t="s">
        <v>66</v>
      </c>
      <c r="AZ66" s="88" t="str">
        <f>REPLACE(INDEX(GroupVertices[Group],MATCH(Vertices[[#This Row],[Vertex]],GroupVertices[Vertex],0)),1,1,"")</f>
        <v>6</v>
      </c>
      <c r="BA66" s="48"/>
      <c r="BB66" s="48"/>
      <c r="BC66" s="48"/>
      <c r="BD66" s="48"/>
      <c r="BE66" s="48" t="s">
        <v>451</v>
      </c>
      <c r="BF66" s="48" t="s">
        <v>451</v>
      </c>
      <c r="BG66" s="130" t="s">
        <v>1931</v>
      </c>
      <c r="BH66" s="130" t="s">
        <v>2217</v>
      </c>
      <c r="BI66" s="130" t="s">
        <v>2044</v>
      </c>
      <c r="BJ66" s="130" t="s">
        <v>2044</v>
      </c>
      <c r="BK66" s="2"/>
      <c r="BL66" s="3"/>
      <c r="BM66" s="3"/>
      <c r="BN66" s="3"/>
      <c r="BO66" s="3"/>
    </row>
    <row r="67" spans="1:67" ht="15">
      <c r="A67" s="65" t="s">
        <v>274</v>
      </c>
      <c r="B67" s="66"/>
      <c r="C67" s="66" t="s">
        <v>64</v>
      </c>
      <c r="D67" s="67">
        <v>70</v>
      </c>
      <c r="E67" s="69"/>
      <c r="F67" s="110" t="s">
        <v>562</v>
      </c>
      <c r="G67" s="66"/>
      <c r="H67" s="70" t="s">
        <v>274</v>
      </c>
      <c r="I67" s="71"/>
      <c r="J67" s="71" t="s">
        <v>159</v>
      </c>
      <c r="K67" s="70" t="s">
        <v>1627</v>
      </c>
      <c r="L67" s="74">
        <v>1</v>
      </c>
      <c r="M67" s="75">
        <v>9453.5517578125</v>
      </c>
      <c r="N67" s="75">
        <v>1549.583251953125</v>
      </c>
      <c r="O67" s="76"/>
      <c r="P67" s="77"/>
      <c r="Q67" s="77"/>
      <c r="R67" s="103"/>
      <c r="S67" s="48">
        <v>0</v>
      </c>
      <c r="T67" s="48">
        <v>1</v>
      </c>
      <c r="U67" s="49">
        <v>0</v>
      </c>
      <c r="V67" s="49">
        <v>1</v>
      </c>
      <c r="W67" s="49">
        <v>0</v>
      </c>
      <c r="X67" s="49">
        <v>0.999994</v>
      </c>
      <c r="Y67" s="49">
        <v>0</v>
      </c>
      <c r="Z67" s="49">
        <v>0</v>
      </c>
      <c r="AA67" s="72">
        <v>67</v>
      </c>
      <c r="AB67" s="72"/>
      <c r="AC67" s="73"/>
      <c r="AD67" s="88" t="s">
        <v>1087</v>
      </c>
      <c r="AE67" s="88">
        <v>281</v>
      </c>
      <c r="AF67" s="88">
        <v>319</v>
      </c>
      <c r="AG67" s="88">
        <v>601</v>
      </c>
      <c r="AH67" s="88">
        <v>1114</v>
      </c>
      <c r="AI67" s="88"/>
      <c r="AJ67" s="88" t="s">
        <v>1174</v>
      </c>
      <c r="AK67" s="88" t="s">
        <v>1252</v>
      </c>
      <c r="AL67" s="88"/>
      <c r="AM67" s="88"/>
      <c r="AN67" s="91">
        <v>42607.14791666667</v>
      </c>
      <c r="AO67" s="95" t="s">
        <v>1387</v>
      </c>
      <c r="AP67" s="88" t="b">
        <v>0</v>
      </c>
      <c r="AQ67" s="88" t="b">
        <v>0</v>
      </c>
      <c r="AR67" s="88" t="b">
        <v>0</v>
      </c>
      <c r="AS67" s="88"/>
      <c r="AT67" s="88">
        <v>3</v>
      </c>
      <c r="AU67" s="95" t="s">
        <v>1409</v>
      </c>
      <c r="AV67" s="88" t="b">
        <v>0</v>
      </c>
      <c r="AW67" s="88" t="s">
        <v>1469</v>
      </c>
      <c r="AX67" s="95" t="s">
        <v>1534</v>
      </c>
      <c r="AY67" s="88" t="s">
        <v>66</v>
      </c>
      <c r="AZ67" s="88" t="str">
        <f>REPLACE(INDEX(GroupVertices[Group],MATCH(Vertices[[#This Row],[Vertex]],GroupVertices[Vertex],0)),1,1,"")</f>
        <v>14</v>
      </c>
      <c r="BA67" s="48" t="s">
        <v>417</v>
      </c>
      <c r="BB67" s="48" t="s">
        <v>417</v>
      </c>
      <c r="BC67" s="48" t="s">
        <v>428</v>
      </c>
      <c r="BD67" s="48" t="s">
        <v>428</v>
      </c>
      <c r="BE67" s="48" t="s">
        <v>461</v>
      </c>
      <c r="BF67" s="48" t="s">
        <v>461</v>
      </c>
      <c r="BG67" s="130" t="s">
        <v>2187</v>
      </c>
      <c r="BH67" s="130" t="s">
        <v>2187</v>
      </c>
      <c r="BI67" s="130" t="s">
        <v>2260</v>
      </c>
      <c r="BJ67" s="130" t="s">
        <v>2260</v>
      </c>
      <c r="BK67" s="2"/>
      <c r="BL67" s="3"/>
      <c r="BM67" s="3"/>
      <c r="BN67" s="3"/>
      <c r="BO67" s="3"/>
    </row>
    <row r="68" spans="1:67" ht="15">
      <c r="A68" s="65" t="s">
        <v>314</v>
      </c>
      <c r="B68" s="66"/>
      <c r="C68" s="66" t="s">
        <v>64</v>
      </c>
      <c r="D68" s="67">
        <v>380</v>
      </c>
      <c r="E68" s="69"/>
      <c r="F68" s="110" t="s">
        <v>1453</v>
      </c>
      <c r="G68" s="66"/>
      <c r="H68" s="70" t="s">
        <v>314</v>
      </c>
      <c r="I68" s="71"/>
      <c r="J68" s="71" t="s">
        <v>159</v>
      </c>
      <c r="K68" s="70" t="s">
        <v>1628</v>
      </c>
      <c r="L68" s="74">
        <v>909.9090909090909</v>
      </c>
      <c r="M68" s="75">
        <v>9453.5517578125</v>
      </c>
      <c r="N68" s="75">
        <v>586.3287963867188</v>
      </c>
      <c r="O68" s="76"/>
      <c r="P68" s="77"/>
      <c r="Q68" s="77"/>
      <c r="R68" s="103"/>
      <c r="S68" s="48">
        <v>1</v>
      </c>
      <c r="T68" s="48">
        <v>0</v>
      </c>
      <c r="U68" s="49">
        <v>0</v>
      </c>
      <c r="V68" s="49">
        <v>1</v>
      </c>
      <c r="W68" s="49">
        <v>0</v>
      </c>
      <c r="X68" s="49">
        <v>0.999994</v>
      </c>
      <c r="Y68" s="49">
        <v>0</v>
      </c>
      <c r="Z68" s="49">
        <v>0</v>
      </c>
      <c r="AA68" s="72">
        <v>68</v>
      </c>
      <c r="AB68" s="72"/>
      <c r="AC68" s="73"/>
      <c r="AD68" s="88" t="s">
        <v>314</v>
      </c>
      <c r="AE68" s="88">
        <v>348</v>
      </c>
      <c r="AF68" s="88">
        <v>1039</v>
      </c>
      <c r="AG68" s="88">
        <v>10133</v>
      </c>
      <c r="AH68" s="88">
        <v>52803</v>
      </c>
      <c r="AI68" s="88"/>
      <c r="AJ68" s="88" t="s">
        <v>1175</v>
      </c>
      <c r="AK68" s="88"/>
      <c r="AL68" s="95" t="s">
        <v>1316</v>
      </c>
      <c r="AM68" s="88"/>
      <c r="AN68" s="91">
        <v>39604.05056712963</v>
      </c>
      <c r="AO68" s="88"/>
      <c r="AP68" s="88" t="b">
        <v>1</v>
      </c>
      <c r="AQ68" s="88" t="b">
        <v>0</v>
      </c>
      <c r="AR68" s="88" t="b">
        <v>0</v>
      </c>
      <c r="AS68" s="88"/>
      <c r="AT68" s="88">
        <v>36</v>
      </c>
      <c r="AU68" s="95" t="s">
        <v>1409</v>
      </c>
      <c r="AV68" s="88" t="b">
        <v>0</v>
      </c>
      <c r="AW68" s="88" t="s">
        <v>1469</v>
      </c>
      <c r="AX68" s="95" t="s">
        <v>1535</v>
      </c>
      <c r="AY68" s="88" t="s">
        <v>65</v>
      </c>
      <c r="AZ68" s="88" t="str">
        <f>REPLACE(INDEX(GroupVertices[Group],MATCH(Vertices[[#This Row],[Vertex]],GroupVertices[Vertex],0)),1,1,"")</f>
        <v>14</v>
      </c>
      <c r="BA68" s="48"/>
      <c r="BB68" s="48"/>
      <c r="BC68" s="48"/>
      <c r="BD68" s="48"/>
      <c r="BE68" s="48"/>
      <c r="BF68" s="48"/>
      <c r="BG68" s="48"/>
      <c r="BH68" s="48"/>
      <c r="BI68" s="48"/>
      <c r="BJ68" s="48"/>
      <c r="BK68" s="2"/>
      <c r="BL68" s="3"/>
      <c r="BM68" s="3"/>
      <c r="BN68" s="3"/>
      <c r="BO68" s="3"/>
    </row>
    <row r="69" spans="1:67" ht="15">
      <c r="A69" s="65" t="s">
        <v>315</v>
      </c>
      <c r="B69" s="66"/>
      <c r="C69" s="66" t="s">
        <v>64</v>
      </c>
      <c r="D69" s="67">
        <v>380</v>
      </c>
      <c r="E69" s="69"/>
      <c r="F69" s="110" t="s">
        <v>1428</v>
      </c>
      <c r="G69" s="66"/>
      <c r="H69" s="70" t="s">
        <v>315</v>
      </c>
      <c r="I69" s="71"/>
      <c r="J69" s="71" t="s">
        <v>159</v>
      </c>
      <c r="K69" s="70" t="s">
        <v>1629</v>
      </c>
      <c r="L69" s="74">
        <v>909.9090909090909</v>
      </c>
      <c r="M69" s="75">
        <v>6039.595703125</v>
      </c>
      <c r="N69" s="75">
        <v>6104.1015625</v>
      </c>
      <c r="O69" s="76"/>
      <c r="P69" s="77"/>
      <c r="Q69" s="77"/>
      <c r="R69" s="103"/>
      <c r="S69" s="48">
        <v>1</v>
      </c>
      <c r="T69" s="48">
        <v>0</v>
      </c>
      <c r="U69" s="49">
        <v>0</v>
      </c>
      <c r="V69" s="49">
        <v>0.142857</v>
      </c>
      <c r="W69" s="49">
        <v>0</v>
      </c>
      <c r="X69" s="49">
        <v>0.495142</v>
      </c>
      <c r="Y69" s="49">
        <v>0</v>
      </c>
      <c r="Z69" s="49">
        <v>0</v>
      </c>
      <c r="AA69" s="72">
        <v>69</v>
      </c>
      <c r="AB69" s="72"/>
      <c r="AC69" s="73"/>
      <c r="AD69" s="88" t="s">
        <v>1088</v>
      </c>
      <c r="AE69" s="88">
        <v>20</v>
      </c>
      <c r="AF69" s="88">
        <v>3</v>
      </c>
      <c r="AG69" s="88">
        <v>0</v>
      </c>
      <c r="AH69" s="88">
        <v>0</v>
      </c>
      <c r="AI69" s="88"/>
      <c r="AJ69" s="88"/>
      <c r="AK69" s="88"/>
      <c r="AL69" s="88"/>
      <c r="AM69" s="88"/>
      <c r="AN69" s="91">
        <v>43081.16175925926</v>
      </c>
      <c r="AO69" s="88"/>
      <c r="AP69" s="88" t="b">
        <v>1</v>
      </c>
      <c r="AQ69" s="88" t="b">
        <v>1</v>
      </c>
      <c r="AR69" s="88" t="b">
        <v>0</v>
      </c>
      <c r="AS69" s="88"/>
      <c r="AT69" s="88">
        <v>0</v>
      </c>
      <c r="AU69" s="88"/>
      <c r="AV69" s="88" t="b">
        <v>0</v>
      </c>
      <c r="AW69" s="88" t="s">
        <v>1469</v>
      </c>
      <c r="AX69" s="95" t="s">
        <v>1536</v>
      </c>
      <c r="AY69" s="88" t="s">
        <v>65</v>
      </c>
      <c r="AZ69" s="88" t="str">
        <f>REPLACE(INDEX(GroupVertices[Group],MATCH(Vertices[[#This Row],[Vertex]],GroupVertices[Vertex],0)),1,1,"")</f>
        <v>9</v>
      </c>
      <c r="BA69" s="48"/>
      <c r="BB69" s="48"/>
      <c r="BC69" s="48"/>
      <c r="BD69" s="48"/>
      <c r="BE69" s="48"/>
      <c r="BF69" s="48"/>
      <c r="BG69" s="48"/>
      <c r="BH69" s="48"/>
      <c r="BI69" s="48"/>
      <c r="BJ69" s="48"/>
      <c r="BK69" s="2"/>
      <c r="BL69" s="3"/>
      <c r="BM69" s="3"/>
      <c r="BN69" s="3"/>
      <c r="BO69" s="3"/>
    </row>
    <row r="70" spans="1:67" ht="15">
      <c r="A70" s="65" t="s">
        <v>277</v>
      </c>
      <c r="B70" s="66"/>
      <c r="C70" s="66" t="s">
        <v>64</v>
      </c>
      <c r="D70" s="67">
        <v>380</v>
      </c>
      <c r="E70" s="69"/>
      <c r="F70" s="110" t="s">
        <v>565</v>
      </c>
      <c r="G70" s="66"/>
      <c r="H70" s="70" t="s">
        <v>277</v>
      </c>
      <c r="I70" s="71"/>
      <c r="J70" s="71" t="s">
        <v>159</v>
      </c>
      <c r="K70" s="70" t="s">
        <v>1630</v>
      </c>
      <c r="L70" s="74">
        <v>909.9090909090909</v>
      </c>
      <c r="M70" s="75">
        <v>4611.181640625</v>
      </c>
      <c r="N70" s="75">
        <v>8366.3857421875</v>
      </c>
      <c r="O70" s="76"/>
      <c r="P70" s="77"/>
      <c r="Q70" s="77"/>
      <c r="R70" s="103"/>
      <c r="S70" s="48">
        <v>1</v>
      </c>
      <c r="T70" s="48">
        <v>3</v>
      </c>
      <c r="U70" s="49">
        <v>84</v>
      </c>
      <c r="V70" s="49">
        <v>0.006289</v>
      </c>
      <c r="W70" s="49">
        <v>0.001479</v>
      </c>
      <c r="X70" s="49">
        <v>1.192442</v>
      </c>
      <c r="Y70" s="49">
        <v>0</v>
      </c>
      <c r="Z70" s="49">
        <v>0</v>
      </c>
      <c r="AA70" s="72">
        <v>70</v>
      </c>
      <c r="AB70" s="72"/>
      <c r="AC70" s="73"/>
      <c r="AD70" s="88" t="s">
        <v>1089</v>
      </c>
      <c r="AE70" s="88">
        <v>138</v>
      </c>
      <c r="AF70" s="88">
        <v>86</v>
      </c>
      <c r="AG70" s="88">
        <v>179</v>
      </c>
      <c r="AH70" s="88">
        <v>564</v>
      </c>
      <c r="AI70" s="88"/>
      <c r="AJ70" s="88" t="s">
        <v>1176</v>
      </c>
      <c r="AK70" s="88" t="s">
        <v>1253</v>
      </c>
      <c r="AL70" s="88"/>
      <c r="AM70" s="88"/>
      <c r="AN70" s="91">
        <v>41306.124131944445</v>
      </c>
      <c r="AO70" s="95" t="s">
        <v>1388</v>
      </c>
      <c r="AP70" s="88" t="b">
        <v>0</v>
      </c>
      <c r="AQ70" s="88" t="b">
        <v>0</v>
      </c>
      <c r="AR70" s="88" t="b">
        <v>1</v>
      </c>
      <c r="AS70" s="88"/>
      <c r="AT70" s="88">
        <v>0</v>
      </c>
      <c r="AU70" s="95" t="s">
        <v>1409</v>
      </c>
      <c r="AV70" s="88" t="b">
        <v>0</v>
      </c>
      <c r="AW70" s="88" t="s">
        <v>1469</v>
      </c>
      <c r="AX70" s="95" t="s">
        <v>1537</v>
      </c>
      <c r="AY70" s="88" t="s">
        <v>66</v>
      </c>
      <c r="AZ70" s="88" t="str">
        <f>REPLACE(INDEX(GroupVertices[Group],MATCH(Vertices[[#This Row],[Vertex]],GroupVertices[Vertex],0)),1,1,"")</f>
        <v>3</v>
      </c>
      <c r="BA70" s="48"/>
      <c r="BB70" s="48"/>
      <c r="BC70" s="48"/>
      <c r="BD70" s="48"/>
      <c r="BE70" s="48" t="s">
        <v>316</v>
      </c>
      <c r="BF70" s="48" t="s">
        <v>316</v>
      </c>
      <c r="BG70" s="130" t="s">
        <v>2188</v>
      </c>
      <c r="BH70" s="130" t="s">
        <v>2218</v>
      </c>
      <c r="BI70" s="130" t="s">
        <v>2261</v>
      </c>
      <c r="BJ70" s="130" t="s">
        <v>2276</v>
      </c>
      <c r="BK70" s="2"/>
      <c r="BL70" s="3"/>
      <c r="BM70" s="3"/>
      <c r="BN70" s="3"/>
      <c r="BO70" s="3"/>
    </row>
    <row r="71" spans="1:67" ht="15">
      <c r="A71" s="65" t="s">
        <v>316</v>
      </c>
      <c r="B71" s="66"/>
      <c r="C71" s="66" t="s">
        <v>64</v>
      </c>
      <c r="D71" s="67">
        <v>380</v>
      </c>
      <c r="E71" s="69"/>
      <c r="F71" s="110" t="s">
        <v>1454</v>
      </c>
      <c r="G71" s="66"/>
      <c r="H71" s="70" t="s">
        <v>316</v>
      </c>
      <c r="I71" s="71"/>
      <c r="J71" s="71" t="s">
        <v>159</v>
      </c>
      <c r="K71" s="70" t="s">
        <v>1631</v>
      </c>
      <c r="L71" s="74">
        <v>909.9090909090909</v>
      </c>
      <c r="M71" s="75">
        <v>4821.00341796875</v>
      </c>
      <c r="N71" s="75">
        <v>9758.7626953125</v>
      </c>
      <c r="O71" s="76"/>
      <c r="P71" s="77"/>
      <c r="Q71" s="77"/>
      <c r="R71" s="103"/>
      <c r="S71" s="48">
        <v>1</v>
      </c>
      <c r="T71" s="48">
        <v>0</v>
      </c>
      <c r="U71" s="49">
        <v>0</v>
      </c>
      <c r="V71" s="49">
        <v>0.004975</v>
      </c>
      <c r="W71" s="49">
        <v>0.000204</v>
      </c>
      <c r="X71" s="49">
        <v>0.487858</v>
      </c>
      <c r="Y71" s="49">
        <v>0</v>
      </c>
      <c r="Z71" s="49">
        <v>0</v>
      </c>
      <c r="AA71" s="72">
        <v>71</v>
      </c>
      <c r="AB71" s="72"/>
      <c r="AC71" s="73"/>
      <c r="AD71" s="88" t="s">
        <v>1090</v>
      </c>
      <c r="AE71" s="88">
        <v>2</v>
      </c>
      <c r="AF71" s="88">
        <v>1</v>
      </c>
      <c r="AG71" s="88">
        <v>15</v>
      </c>
      <c r="AH71" s="88">
        <v>0</v>
      </c>
      <c r="AI71" s="88"/>
      <c r="AJ71" s="88" t="s">
        <v>1177</v>
      </c>
      <c r="AK71" s="88" t="s">
        <v>1254</v>
      </c>
      <c r="AL71" s="88"/>
      <c r="AM71" s="88"/>
      <c r="AN71" s="91">
        <v>40003.09111111111</v>
      </c>
      <c r="AO71" s="88"/>
      <c r="AP71" s="88" t="b">
        <v>0</v>
      </c>
      <c r="AQ71" s="88" t="b">
        <v>0</v>
      </c>
      <c r="AR71" s="88" t="b">
        <v>0</v>
      </c>
      <c r="AS71" s="88"/>
      <c r="AT71" s="88">
        <v>0</v>
      </c>
      <c r="AU71" s="95" t="s">
        <v>1409</v>
      </c>
      <c r="AV71" s="88" t="b">
        <v>0</v>
      </c>
      <c r="AW71" s="88" t="s">
        <v>1469</v>
      </c>
      <c r="AX71" s="95" t="s">
        <v>1538</v>
      </c>
      <c r="AY71" s="88" t="s">
        <v>65</v>
      </c>
      <c r="AZ71" s="88" t="str">
        <f>REPLACE(INDEX(GroupVertices[Group],MATCH(Vertices[[#This Row],[Vertex]],GroupVertices[Vertex],0)),1,1,"")</f>
        <v>3</v>
      </c>
      <c r="BA71" s="48"/>
      <c r="BB71" s="48"/>
      <c r="BC71" s="48"/>
      <c r="BD71" s="48"/>
      <c r="BE71" s="48"/>
      <c r="BF71" s="48"/>
      <c r="BG71" s="48"/>
      <c r="BH71" s="48"/>
      <c r="BI71" s="48"/>
      <c r="BJ71" s="48"/>
      <c r="BK71" s="2"/>
      <c r="BL71" s="3"/>
      <c r="BM71" s="3"/>
      <c r="BN71" s="3"/>
      <c r="BO71" s="3"/>
    </row>
    <row r="72" spans="1:67" ht="15">
      <c r="A72" s="65" t="s">
        <v>279</v>
      </c>
      <c r="B72" s="66"/>
      <c r="C72" s="66" t="s">
        <v>64</v>
      </c>
      <c r="D72" s="67">
        <v>690</v>
      </c>
      <c r="E72" s="69"/>
      <c r="F72" s="110" t="s">
        <v>567</v>
      </c>
      <c r="G72" s="66"/>
      <c r="H72" s="70" t="s">
        <v>279</v>
      </c>
      <c r="I72" s="71"/>
      <c r="J72" s="71" t="s">
        <v>159</v>
      </c>
      <c r="K72" s="70" t="s">
        <v>1632</v>
      </c>
      <c r="L72" s="74">
        <v>1818.8181818181818</v>
      </c>
      <c r="M72" s="75">
        <v>3911.14208984375</v>
      </c>
      <c r="N72" s="75">
        <v>6818.26025390625</v>
      </c>
      <c r="O72" s="76"/>
      <c r="P72" s="77"/>
      <c r="Q72" s="77"/>
      <c r="R72" s="103"/>
      <c r="S72" s="48">
        <v>2</v>
      </c>
      <c r="T72" s="48">
        <v>3</v>
      </c>
      <c r="U72" s="49">
        <v>200</v>
      </c>
      <c r="V72" s="49">
        <v>0.008</v>
      </c>
      <c r="W72" s="49">
        <v>0.009482</v>
      </c>
      <c r="X72" s="49">
        <v>1.223659</v>
      </c>
      <c r="Y72" s="49">
        <v>0</v>
      </c>
      <c r="Z72" s="49">
        <v>0</v>
      </c>
      <c r="AA72" s="72">
        <v>72</v>
      </c>
      <c r="AB72" s="72"/>
      <c r="AC72" s="73"/>
      <c r="AD72" s="88" t="s">
        <v>1091</v>
      </c>
      <c r="AE72" s="88">
        <v>2850</v>
      </c>
      <c r="AF72" s="88">
        <v>2869</v>
      </c>
      <c r="AG72" s="88">
        <v>10267</v>
      </c>
      <c r="AH72" s="88">
        <v>7983</v>
      </c>
      <c r="AI72" s="88"/>
      <c r="AJ72" s="88" t="s">
        <v>1178</v>
      </c>
      <c r="AK72" s="88" t="s">
        <v>1255</v>
      </c>
      <c r="AL72" s="95" t="s">
        <v>1317</v>
      </c>
      <c r="AM72" s="88"/>
      <c r="AN72" s="91">
        <v>40654.80681712963</v>
      </c>
      <c r="AO72" s="88"/>
      <c r="AP72" s="88" t="b">
        <v>1</v>
      </c>
      <c r="AQ72" s="88" t="b">
        <v>0</v>
      </c>
      <c r="AR72" s="88" t="b">
        <v>1</v>
      </c>
      <c r="AS72" s="88"/>
      <c r="AT72" s="88">
        <v>186</v>
      </c>
      <c r="AU72" s="95" t="s">
        <v>1409</v>
      </c>
      <c r="AV72" s="88" t="b">
        <v>0</v>
      </c>
      <c r="AW72" s="88" t="s">
        <v>1469</v>
      </c>
      <c r="AX72" s="95" t="s">
        <v>1539</v>
      </c>
      <c r="AY72" s="88" t="s">
        <v>66</v>
      </c>
      <c r="AZ72" s="88" t="str">
        <f>REPLACE(INDEX(GroupVertices[Group],MATCH(Vertices[[#This Row],[Vertex]],GroupVertices[Vertex],0)),1,1,"")</f>
        <v>3</v>
      </c>
      <c r="BA72" s="48"/>
      <c r="BB72" s="48"/>
      <c r="BC72" s="48"/>
      <c r="BD72" s="48"/>
      <c r="BE72" s="48" t="s">
        <v>2131</v>
      </c>
      <c r="BF72" s="48" t="s">
        <v>2145</v>
      </c>
      <c r="BG72" s="130" t="s">
        <v>2189</v>
      </c>
      <c r="BH72" s="130" t="s">
        <v>2219</v>
      </c>
      <c r="BI72" s="130" t="s">
        <v>2262</v>
      </c>
      <c r="BJ72" s="130" t="s">
        <v>2262</v>
      </c>
      <c r="BK72" s="2"/>
      <c r="BL72" s="3"/>
      <c r="BM72" s="3"/>
      <c r="BN72" s="3"/>
      <c r="BO72" s="3"/>
    </row>
    <row r="73" spans="1:67" ht="15">
      <c r="A73" s="65" t="s">
        <v>317</v>
      </c>
      <c r="B73" s="66"/>
      <c r="C73" s="66" t="s">
        <v>64</v>
      </c>
      <c r="D73" s="67">
        <v>380</v>
      </c>
      <c r="E73" s="69"/>
      <c r="F73" s="110" t="s">
        <v>1455</v>
      </c>
      <c r="G73" s="66"/>
      <c r="H73" s="70" t="s">
        <v>317</v>
      </c>
      <c r="I73" s="71"/>
      <c r="J73" s="71" t="s">
        <v>159</v>
      </c>
      <c r="K73" s="70" t="s">
        <v>1633</v>
      </c>
      <c r="L73" s="74">
        <v>909.9090909090909</v>
      </c>
      <c r="M73" s="75">
        <v>461.99053955078125</v>
      </c>
      <c r="N73" s="75">
        <v>5094.12890625</v>
      </c>
      <c r="O73" s="76"/>
      <c r="P73" s="77"/>
      <c r="Q73" s="77"/>
      <c r="R73" s="103"/>
      <c r="S73" s="48">
        <v>1</v>
      </c>
      <c r="T73" s="48">
        <v>0</v>
      </c>
      <c r="U73" s="49">
        <v>0</v>
      </c>
      <c r="V73" s="49">
        <v>0.006579</v>
      </c>
      <c r="W73" s="49">
        <v>0.007437</v>
      </c>
      <c r="X73" s="49">
        <v>0.344413</v>
      </c>
      <c r="Y73" s="49">
        <v>0</v>
      </c>
      <c r="Z73" s="49">
        <v>0</v>
      </c>
      <c r="AA73" s="72">
        <v>73</v>
      </c>
      <c r="AB73" s="72"/>
      <c r="AC73" s="73"/>
      <c r="AD73" s="88" t="s">
        <v>1092</v>
      </c>
      <c r="AE73" s="88">
        <v>1</v>
      </c>
      <c r="AF73" s="88">
        <v>262</v>
      </c>
      <c r="AG73" s="88">
        <v>856</v>
      </c>
      <c r="AH73" s="88">
        <v>0</v>
      </c>
      <c r="AI73" s="88"/>
      <c r="AJ73" s="88" t="s">
        <v>1179</v>
      </c>
      <c r="AK73" s="88"/>
      <c r="AL73" s="95" t="s">
        <v>1318</v>
      </c>
      <c r="AM73" s="88"/>
      <c r="AN73" s="91">
        <v>40877.40791666666</v>
      </c>
      <c r="AO73" s="95" t="s">
        <v>1389</v>
      </c>
      <c r="AP73" s="88" t="b">
        <v>1</v>
      </c>
      <c r="AQ73" s="88" t="b">
        <v>0</v>
      </c>
      <c r="AR73" s="88" t="b">
        <v>0</v>
      </c>
      <c r="AS73" s="88"/>
      <c r="AT73" s="88">
        <v>3</v>
      </c>
      <c r="AU73" s="95" t="s">
        <v>1409</v>
      </c>
      <c r="AV73" s="88" t="b">
        <v>0</v>
      </c>
      <c r="AW73" s="88" t="s">
        <v>1469</v>
      </c>
      <c r="AX73" s="95" t="s">
        <v>1540</v>
      </c>
      <c r="AY73" s="88" t="s">
        <v>65</v>
      </c>
      <c r="AZ73" s="88" t="str">
        <f>REPLACE(INDEX(GroupVertices[Group],MATCH(Vertices[[#This Row],[Vertex]],GroupVertices[Vertex],0)),1,1,"")</f>
        <v>1</v>
      </c>
      <c r="BA73" s="48"/>
      <c r="BB73" s="48"/>
      <c r="BC73" s="48"/>
      <c r="BD73" s="48"/>
      <c r="BE73" s="48"/>
      <c r="BF73" s="48"/>
      <c r="BG73" s="48"/>
      <c r="BH73" s="48"/>
      <c r="BI73" s="48"/>
      <c r="BJ73" s="48"/>
      <c r="BK73" s="2"/>
      <c r="BL73" s="3"/>
      <c r="BM73" s="3"/>
      <c r="BN73" s="3"/>
      <c r="BO73" s="3"/>
    </row>
    <row r="74" spans="1:67" ht="15">
      <c r="A74" s="65" t="s">
        <v>318</v>
      </c>
      <c r="B74" s="66"/>
      <c r="C74" s="66" t="s">
        <v>64</v>
      </c>
      <c r="D74" s="67">
        <v>380</v>
      </c>
      <c r="E74" s="69"/>
      <c r="F74" s="110" t="s">
        <v>1456</v>
      </c>
      <c r="G74" s="66"/>
      <c r="H74" s="70" t="s">
        <v>318</v>
      </c>
      <c r="I74" s="71"/>
      <c r="J74" s="71" t="s">
        <v>159</v>
      </c>
      <c r="K74" s="70" t="s">
        <v>1634</v>
      </c>
      <c r="L74" s="74">
        <v>909.9090909090909</v>
      </c>
      <c r="M74" s="75">
        <v>2995.97509765625</v>
      </c>
      <c r="N74" s="75">
        <v>606.8729248046875</v>
      </c>
      <c r="O74" s="76"/>
      <c r="P74" s="77"/>
      <c r="Q74" s="77"/>
      <c r="R74" s="103"/>
      <c r="S74" s="48">
        <v>1</v>
      </c>
      <c r="T74" s="48">
        <v>0</v>
      </c>
      <c r="U74" s="49">
        <v>0</v>
      </c>
      <c r="V74" s="49">
        <v>0.006757</v>
      </c>
      <c r="W74" s="49">
        <v>0.009698</v>
      </c>
      <c r="X74" s="49">
        <v>0.332664</v>
      </c>
      <c r="Y74" s="49">
        <v>0</v>
      </c>
      <c r="Z74" s="49">
        <v>0</v>
      </c>
      <c r="AA74" s="72">
        <v>74</v>
      </c>
      <c r="AB74" s="72"/>
      <c r="AC74" s="73"/>
      <c r="AD74" s="88" t="s">
        <v>1093</v>
      </c>
      <c r="AE74" s="88">
        <v>228</v>
      </c>
      <c r="AF74" s="88">
        <v>266845</v>
      </c>
      <c r="AG74" s="88">
        <v>24069</v>
      </c>
      <c r="AH74" s="88">
        <v>4535</v>
      </c>
      <c r="AI74" s="88"/>
      <c r="AJ74" s="88" t="s">
        <v>1180</v>
      </c>
      <c r="AK74" s="88" t="s">
        <v>1215</v>
      </c>
      <c r="AL74" s="95" t="s">
        <v>1319</v>
      </c>
      <c r="AM74" s="88"/>
      <c r="AN74" s="91">
        <v>40077.813368055555</v>
      </c>
      <c r="AO74" s="95" t="s">
        <v>1390</v>
      </c>
      <c r="AP74" s="88" t="b">
        <v>0</v>
      </c>
      <c r="AQ74" s="88" t="b">
        <v>0</v>
      </c>
      <c r="AR74" s="88" t="b">
        <v>0</v>
      </c>
      <c r="AS74" s="88"/>
      <c r="AT74" s="88">
        <v>3576</v>
      </c>
      <c r="AU74" s="95" t="s">
        <v>1409</v>
      </c>
      <c r="AV74" s="88" t="b">
        <v>1</v>
      </c>
      <c r="AW74" s="88" t="s">
        <v>1469</v>
      </c>
      <c r="AX74" s="95" t="s">
        <v>1541</v>
      </c>
      <c r="AY74" s="88" t="s">
        <v>65</v>
      </c>
      <c r="AZ74" s="88" t="str">
        <f>REPLACE(INDEX(GroupVertices[Group],MATCH(Vertices[[#This Row],[Vertex]],GroupVertices[Vertex],0)),1,1,"")</f>
        <v>2</v>
      </c>
      <c r="BA74" s="48"/>
      <c r="BB74" s="48"/>
      <c r="BC74" s="48"/>
      <c r="BD74" s="48"/>
      <c r="BE74" s="48"/>
      <c r="BF74" s="48"/>
      <c r="BG74" s="48"/>
      <c r="BH74" s="48"/>
      <c r="BI74" s="48"/>
      <c r="BJ74" s="48"/>
      <c r="BK74" s="2"/>
      <c r="BL74" s="3"/>
      <c r="BM74" s="3"/>
      <c r="BN74" s="3"/>
      <c r="BO74" s="3"/>
    </row>
    <row r="75" spans="1:67" ht="15">
      <c r="A75" s="65" t="s">
        <v>282</v>
      </c>
      <c r="B75" s="66"/>
      <c r="C75" s="66" t="s">
        <v>64</v>
      </c>
      <c r="D75" s="67">
        <v>380</v>
      </c>
      <c r="E75" s="69"/>
      <c r="F75" s="110" t="s">
        <v>1457</v>
      </c>
      <c r="G75" s="66"/>
      <c r="H75" s="70" t="s">
        <v>282</v>
      </c>
      <c r="I75" s="71"/>
      <c r="J75" s="71" t="s">
        <v>159</v>
      </c>
      <c r="K75" s="70" t="s">
        <v>1635</v>
      </c>
      <c r="L75" s="74">
        <v>909.9090909090909</v>
      </c>
      <c r="M75" s="75">
        <v>5375.99267578125</v>
      </c>
      <c r="N75" s="75">
        <v>8051.55078125</v>
      </c>
      <c r="O75" s="76"/>
      <c r="P75" s="77"/>
      <c r="Q75" s="77"/>
      <c r="R75" s="103"/>
      <c r="S75" s="48">
        <v>1</v>
      </c>
      <c r="T75" s="48">
        <v>1</v>
      </c>
      <c r="U75" s="49">
        <v>0</v>
      </c>
      <c r="V75" s="49">
        <v>0</v>
      </c>
      <c r="W75" s="49">
        <v>0</v>
      </c>
      <c r="X75" s="49">
        <v>0.999994</v>
      </c>
      <c r="Y75" s="49">
        <v>0</v>
      </c>
      <c r="Z75" s="49">
        <v>0</v>
      </c>
      <c r="AA75" s="72">
        <v>75</v>
      </c>
      <c r="AB75" s="72"/>
      <c r="AC75" s="73"/>
      <c r="AD75" s="88" t="s">
        <v>1094</v>
      </c>
      <c r="AE75" s="88">
        <v>21</v>
      </c>
      <c r="AF75" s="88">
        <v>92</v>
      </c>
      <c r="AG75" s="88">
        <v>127</v>
      </c>
      <c r="AH75" s="88">
        <v>48</v>
      </c>
      <c r="AI75" s="88"/>
      <c r="AJ75" s="88" t="s">
        <v>1181</v>
      </c>
      <c r="AK75" s="88" t="s">
        <v>1256</v>
      </c>
      <c r="AL75" s="88"/>
      <c r="AM75" s="88"/>
      <c r="AN75" s="91">
        <v>41105.44568287037</v>
      </c>
      <c r="AO75" s="88"/>
      <c r="AP75" s="88" t="b">
        <v>1</v>
      </c>
      <c r="AQ75" s="88" t="b">
        <v>0</v>
      </c>
      <c r="AR75" s="88" t="b">
        <v>0</v>
      </c>
      <c r="AS75" s="88"/>
      <c r="AT75" s="88">
        <v>2</v>
      </c>
      <c r="AU75" s="95" t="s">
        <v>1409</v>
      </c>
      <c r="AV75" s="88" t="b">
        <v>0</v>
      </c>
      <c r="AW75" s="88" t="s">
        <v>1469</v>
      </c>
      <c r="AX75" s="95" t="s">
        <v>1542</v>
      </c>
      <c r="AY75" s="88" t="s">
        <v>66</v>
      </c>
      <c r="AZ75" s="88" t="str">
        <f>REPLACE(INDEX(GroupVertices[Group],MATCH(Vertices[[#This Row],[Vertex]],GroupVertices[Vertex],0)),1,1,"")</f>
        <v>7</v>
      </c>
      <c r="BA75" s="48"/>
      <c r="BB75" s="48"/>
      <c r="BC75" s="48"/>
      <c r="BD75" s="48"/>
      <c r="BE75" s="48"/>
      <c r="BF75" s="48"/>
      <c r="BG75" s="130" t="s">
        <v>2190</v>
      </c>
      <c r="BH75" s="130" t="s">
        <v>2190</v>
      </c>
      <c r="BI75" s="130" t="s">
        <v>2263</v>
      </c>
      <c r="BJ75" s="130" t="s">
        <v>2263</v>
      </c>
      <c r="BK75" s="2"/>
      <c r="BL75" s="3"/>
      <c r="BM75" s="3"/>
      <c r="BN75" s="3"/>
      <c r="BO75" s="3"/>
    </row>
    <row r="76" spans="1:67" ht="15">
      <c r="A76" s="65" t="s">
        <v>292</v>
      </c>
      <c r="B76" s="66"/>
      <c r="C76" s="66" t="s">
        <v>64</v>
      </c>
      <c r="D76" s="67">
        <v>1000</v>
      </c>
      <c r="E76" s="69"/>
      <c r="F76" s="110" t="s">
        <v>1458</v>
      </c>
      <c r="G76" s="66"/>
      <c r="H76" s="70" t="s">
        <v>292</v>
      </c>
      <c r="I76" s="71"/>
      <c r="J76" s="71" t="s">
        <v>159</v>
      </c>
      <c r="K76" s="70" t="s">
        <v>1636</v>
      </c>
      <c r="L76" s="74">
        <v>2727.7272727272725</v>
      </c>
      <c r="M76" s="75">
        <v>3472.974609375</v>
      </c>
      <c r="N76" s="75">
        <v>6879.5244140625</v>
      </c>
      <c r="O76" s="76"/>
      <c r="P76" s="77"/>
      <c r="Q76" s="77"/>
      <c r="R76" s="103"/>
      <c r="S76" s="48">
        <v>3</v>
      </c>
      <c r="T76" s="48">
        <v>1</v>
      </c>
      <c r="U76" s="49">
        <v>84</v>
      </c>
      <c r="V76" s="49">
        <v>0.006061</v>
      </c>
      <c r="W76" s="49">
        <v>0.001552</v>
      </c>
      <c r="X76" s="49">
        <v>1.129653</v>
      </c>
      <c r="Y76" s="49">
        <v>0</v>
      </c>
      <c r="Z76" s="49">
        <v>0</v>
      </c>
      <c r="AA76" s="72">
        <v>76</v>
      </c>
      <c r="AB76" s="72"/>
      <c r="AC76" s="73"/>
      <c r="AD76" s="88" t="s">
        <v>1095</v>
      </c>
      <c r="AE76" s="88">
        <v>468</v>
      </c>
      <c r="AF76" s="88">
        <v>287</v>
      </c>
      <c r="AG76" s="88">
        <v>982</v>
      </c>
      <c r="AH76" s="88">
        <v>2099</v>
      </c>
      <c r="AI76" s="88"/>
      <c r="AJ76" s="88" t="s">
        <v>1182</v>
      </c>
      <c r="AK76" s="88" t="s">
        <v>1257</v>
      </c>
      <c r="AL76" s="95" t="s">
        <v>1320</v>
      </c>
      <c r="AM76" s="88"/>
      <c r="AN76" s="91">
        <v>40829.11084490741</v>
      </c>
      <c r="AO76" s="95" t="s">
        <v>1391</v>
      </c>
      <c r="AP76" s="88" t="b">
        <v>0</v>
      </c>
      <c r="AQ76" s="88" t="b">
        <v>0</v>
      </c>
      <c r="AR76" s="88" t="b">
        <v>1</v>
      </c>
      <c r="AS76" s="88"/>
      <c r="AT76" s="88">
        <v>16</v>
      </c>
      <c r="AU76" s="95" t="s">
        <v>1420</v>
      </c>
      <c r="AV76" s="88" t="b">
        <v>0</v>
      </c>
      <c r="AW76" s="88" t="s">
        <v>1469</v>
      </c>
      <c r="AX76" s="95" t="s">
        <v>1543</v>
      </c>
      <c r="AY76" s="88" t="s">
        <v>66</v>
      </c>
      <c r="AZ76" s="88" t="str">
        <f>REPLACE(INDEX(GroupVertices[Group],MATCH(Vertices[[#This Row],[Vertex]],GroupVertices[Vertex],0)),1,1,"")</f>
        <v>3</v>
      </c>
      <c r="BA76" s="48"/>
      <c r="BB76" s="48"/>
      <c r="BC76" s="48"/>
      <c r="BD76" s="48"/>
      <c r="BE76" s="48" t="s">
        <v>2132</v>
      </c>
      <c r="BF76" s="48" t="s">
        <v>2146</v>
      </c>
      <c r="BG76" s="130" t="s">
        <v>2191</v>
      </c>
      <c r="BH76" s="130" t="s">
        <v>2220</v>
      </c>
      <c r="BI76" s="130" t="s">
        <v>2264</v>
      </c>
      <c r="BJ76" s="130" t="s">
        <v>2277</v>
      </c>
      <c r="BK76" s="2"/>
      <c r="BL76" s="3"/>
      <c r="BM76" s="3"/>
      <c r="BN76" s="3"/>
      <c r="BO76" s="3"/>
    </row>
    <row r="77" spans="1:67" ht="15">
      <c r="A77" s="65" t="s">
        <v>285</v>
      </c>
      <c r="B77" s="66"/>
      <c r="C77" s="66" t="s">
        <v>64</v>
      </c>
      <c r="D77" s="67">
        <v>70</v>
      </c>
      <c r="E77" s="69"/>
      <c r="F77" s="110" t="s">
        <v>571</v>
      </c>
      <c r="G77" s="66"/>
      <c r="H77" s="70" t="s">
        <v>285</v>
      </c>
      <c r="I77" s="71"/>
      <c r="J77" s="71" t="s">
        <v>159</v>
      </c>
      <c r="K77" s="70" t="s">
        <v>1637</v>
      </c>
      <c r="L77" s="74">
        <v>1</v>
      </c>
      <c r="M77" s="75">
        <v>2273.864990234375</v>
      </c>
      <c r="N77" s="75">
        <v>2629.50341796875</v>
      </c>
      <c r="O77" s="76"/>
      <c r="P77" s="77"/>
      <c r="Q77" s="77"/>
      <c r="R77" s="103"/>
      <c r="S77" s="48">
        <v>0</v>
      </c>
      <c r="T77" s="48">
        <v>3</v>
      </c>
      <c r="U77" s="49">
        <v>0</v>
      </c>
      <c r="V77" s="49">
        <v>0.006993</v>
      </c>
      <c r="W77" s="49">
        <v>0.023463</v>
      </c>
      <c r="X77" s="49">
        <v>0.702742</v>
      </c>
      <c r="Y77" s="49">
        <v>0.6666666666666666</v>
      </c>
      <c r="Z77" s="49">
        <v>0</v>
      </c>
      <c r="AA77" s="72">
        <v>77</v>
      </c>
      <c r="AB77" s="72"/>
      <c r="AC77" s="73"/>
      <c r="AD77" s="88" t="s">
        <v>1096</v>
      </c>
      <c r="AE77" s="88">
        <v>1014</v>
      </c>
      <c r="AF77" s="88">
        <v>4809</v>
      </c>
      <c r="AG77" s="88">
        <v>10380</v>
      </c>
      <c r="AH77" s="88">
        <v>8851</v>
      </c>
      <c r="AI77" s="88"/>
      <c r="AJ77" s="88" t="s">
        <v>1183</v>
      </c>
      <c r="AK77" s="88" t="s">
        <v>1258</v>
      </c>
      <c r="AL77" s="95" t="s">
        <v>1321</v>
      </c>
      <c r="AM77" s="88"/>
      <c r="AN77" s="91">
        <v>39876.891435185185</v>
      </c>
      <c r="AO77" s="95" t="s">
        <v>1392</v>
      </c>
      <c r="AP77" s="88" t="b">
        <v>0</v>
      </c>
      <c r="AQ77" s="88" t="b">
        <v>0</v>
      </c>
      <c r="AR77" s="88" t="b">
        <v>1</v>
      </c>
      <c r="AS77" s="88"/>
      <c r="AT77" s="88">
        <v>113</v>
      </c>
      <c r="AU77" s="95" t="s">
        <v>1421</v>
      </c>
      <c r="AV77" s="88" t="b">
        <v>0</v>
      </c>
      <c r="AW77" s="88" t="s">
        <v>1469</v>
      </c>
      <c r="AX77" s="95" t="s">
        <v>1544</v>
      </c>
      <c r="AY77" s="88" t="s">
        <v>66</v>
      </c>
      <c r="AZ77" s="88" t="str">
        <f>REPLACE(INDEX(GroupVertices[Group],MATCH(Vertices[[#This Row],[Vertex]],GroupVertices[Vertex],0)),1,1,"")</f>
        <v>2</v>
      </c>
      <c r="BA77" s="48"/>
      <c r="BB77" s="48"/>
      <c r="BC77" s="48"/>
      <c r="BD77" s="48"/>
      <c r="BE77" s="48" t="s">
        <v>316</v>
      </c>
      <c r="BF77" s="48" t="s">
        <v>316</v>
      </c>
      <c r="BG77" s="130" t="s">
        <v>2192</v>
      </c>
      <c r="BH77" s="130" t="s">
        <v>2221</v>
      </c>
      <c r="BI77" s="130" t="s">
        <v>2265</v>
      </c>
      <c r="BJ77" s="130" t="s">
        <v>2265</v>
      </c>
      <c r="BK77" s="2"/>
      <c r="BL77" s="3"/>
      <c r="BM77" s="3"/>
      <c r="BN77" s="3"/>
      <c r="BO77" s="3"/>
    </row>
    <row r="78" spans="1:67" ht="15">
      <c r="A78" s="65" t="s">
        <v>286</v>
      </c>
      <c r="B78" s="66"/>
      <c r="C78" s="66" t="s">
        <v>64</v>
      </c>
      <c r="D78" s="67">
        <v>380</v>
      </c>
      <c r="E78" s="69"/>
      <c r="F78" s="110" t="s">
        <v>1459</v>
      </c>
      <c r="G78" s="66"/>
      <c r="H78" s="70" t="s">
        <v>286</v>
      </c>
      <c r="I78" s="71"/>
      <c r="J78" s="71" t="s">
        <v>159</v>
      </c>
      <c r="K78" s="70" t="s">
        <v>1638</v>
      </c>
      <c r="L78" s="74">
        <v>909.9090909090909</v>
      </c>
      <c r="M78" s="75">
        <v>4086.704345703125</v>
      </c>
      <c r="N78" s="75">
        <v>2167.823486328125</v>
      </c>
      <c r="O78" s="76"/>
      <c r="P78" s="77"/>
      <c r="Q78" s="77"/>
      <c r="R78" s="103"/>
      <c r="S78" s="48">
        <v>1</v>
      </c>
      <c r="T78" s="48">
        <v>8</v>
      </c>
      <c r="U78" s="49">
        <v>35</v>
      </c>
      <c r="V78" s="49">
        <v>0.142857</v>
      </c>
      <c r="W78" s="49">
        <v>0</v>
      </c>
      <c r="X78" s="49">
        <v>2.865894</v>
      </c>
      <c r="Y78" s="49">
        <v>0.07142857142857142</v>
      </c>
      <c r="Z78" s="49">
        <v>0</v>
      </c>
      <c r="AA78" s="72">
        <v>78</v>
      </c>
      <c r="AB78" s="72"/>
      <c r="AC78" s="73"/>
      <c r="AD78" s="88" t="s">
        <v>1097</v>
      </c>
      <c r="AE78" s="88">
        <v>66</v>
      </c>
      <c r="AF78" s="88">
        <v>35</v>
      </c>
      <c r="AG78" s="88">
        <v>180</v>
      </c>
      <c r="AH78" s="88">
        <v>90</v>
      </c>
      <c r="AI78" s="88"/>
      <c r="AJ78" s="88" t="s">
        <v>1184</v>
      </c>
      <c r="AK78" s="88" t="s">
        <v>1259</v>
      </c>
      <c r="AL78" s="88"/>
      <c r="AM78" s="88"/>
      <c r="AN78" s="91">
        <v>43496.89570601852</v>
      </c>
      <c r="AO78" s="95" t="s">
        <v>1393</v>
      </c>
      <c r="AP78" s="88" t="b">
        <v>1</v>
      </c>
      <c r="AQ78" s="88" t="b">
        <v>0</v>
      </c>
      <c r="AR78" s="88" t="b">
        <v>1</v>
      </c>
      <c r="AS78" s="88"/>
      <c r="AT78" s="88">
        <v>0</v>
      </c>
      <c r="AU78" s="88"/>
      <c r="AV78" s="88" t="b">
        <v>0</v>
      </c>
      <c r="AW78" s="88" t="s">
        <v>1469</v>
      </c>
      <c r="AX78" s="95" t="s">
        <v>1545</v>
      </c>
      <c r="AY78" s="88" t="s">
        <v>66</v>
      </c>
      <c r="AZ78" s="88" t="str">
        <f>REPLACE(INDEX(GroupVertices[Group],MATCH(Vertices[[#This Row],[Vertex]],GroupVertices[Vertex],0)),1,1,"")</f>
        <v>4</v>
      </c>
      <c r="BA78" s="48"/>
      <c r="BB78" s="48"/>
      <c r="BC78" s="48"/>
      <c r="BD78" s="48"/>
      <c r="BE78" s="48" t="s">
        <v>2133</v>
      </c>
      <c r="BF78" s="48" t="s">
        <v>2147</v>
      </c>
      <c r="BG78" s="130" t="s">
        <v>2193</v>
      </c>
      <c r="BH78" s="130" t="s">
        <v>2222</v>
      </c>
      <c r="BI78" s="130" t="s">
        <v>2266</v>
      </c>
      <c r="BJ78" s="130" t="s">
        <v>2266</v>
      </c>
      <c r="BK78" s="2"/>
      <c r="BL78" s="3"/>
      <c r="BM78" s="3"/>
      <c r="BN78" s="3"/>
      <c r="BO78" s="3"/>
    </row>
    <row r="79" spans="1:67" ht="15">
      <c r="A79" s="65" t="s">
        <v>319</v>
      </c>
      <c r="B79" s="66"/>
      <c r="C79" s="66" t="s">
        <v>64</v>
      </c>
      <c r="D79" s="67">
        <v>380</v>
      </c>
      <c r="E79" s="69"/>
      <c r="F79" s="110" t="s">
        <v>1460</v>
      </c>
      <c r="G79" s="66"/>
      <c r="H79" s="70" t="s">
        <v>319</v>
      </c>
      <c r="I79" s="71"/>
      <c r="J79" s="71" t="s">
        <v>159</v>
      </c>
      <c r="K79" s="70" t="s">
        <v>1639</v>
      </c>
      <c r="L79" s="74">
        <v>909.9090909090909</v>
      </c>
      <c r="M79" s="75">
        <v>4678.21435546875</v>
      </c>
      <c r="N79" s="75">
        <v>4397.4658203125</v>
      </c>
      <c r="O79" s="76"/>
      <c r="P79" s="77"/>
      <c r="Q79" s="77"/>
      <c r="R79" s="103"/>
      <c r="S79" s="48">
        <v>1</v>
      </c>
      <c r="T79" s="48">
        <v>0</v>
      </c>
      <c r="U79" s="49">
        <v>0</v>
      </c>
      <c r="V79" s="49">
        <v>0.076923</v>
      </c>
      <c r="W79" s="49">
        <v>0</v>
      </c>
      <c r="X79" s="49">
        <v>0.454501</v>
      </c>
      <c r="Y79" s="49">
        <v>0</v>
      </c>
      <c r="Z79" s="49">
        <v>0</v>
      </c>
      <c r="AA79" s="72">
        <v>79</v>
      </c>
      <c r="AB79" s="72"/>
      <c r="AC79" s="73"/>
      <c r="AD79" s="88" t="s">
        <v>1098</v>
      </c>
      <c r="AE79" s="88">
        <v>667</v>
      </c>
      <c r="AF79" s="88">
        <v>10952</v>
      </c>
      <c r="AG79" s="88">
        <v>5822</v>
      </c>
      <c r="AH79" s="88">
        <v>3737</v>
      </c>
      <c r="AI79" s="88"/>
      <c r="AJ79" s="88" t="s">
        <v>1185</v>
      </c>
      <c r="AK79" s="88" t="s">
        <v>1260</v>
      </c>
      <c r="AL79" s="95" t="s">
        <v>1322</v>
      </c>
      <c r="AM79" s="88"/>
      <c r="AN79" s="91">
        <v>39899.88924768518</v>
      </c>
      <c r="AO79" s="95" t="s">
        <v>1394</v>
      </c>
      <c r="AP79" s="88" t="b">
        <v>0</v>
      </c>
      <c r="AQ79" s="88" t="b">
        <v>0</v>
      </c>
      <c r="AR79" s="88" t="b">
        <v>1</v>
      </c>
      <c r="AS79" s="88"/>
      <c r="AT79" s="88">
        <v>305</v>
      </c>
      <c r="AU79" s="95" t="s">
        <v>1409</v>
      </c>
      <c r="AV79" s="88" t="b">
        <v>1</v>
      </c>
      <c r="AW79" s="88" t="s">
        <v>1469</v>
      </c>
      <c r="AX79" s="95" t="s">
        <v>1546</v>
      </c>
      <c r="AY79" s="88" t="s">
        <v>65</v>
      </c>
      <c r="AZ79" s="88" t="str">
        <f>REPLACE(INDEX(GroupVertices[Group],MATCH(Vertices[[#This Row],[Vertex]],GroupVertices[Vertex],0)),1,1,"")</f>
        <v>4</v>
      </c>
      <c r="BA79" s="48"/>
      <c r="BB79" s="48"/>
      <c r="BC79" s="48"/>
      <c r="BD79" s="48"/>
      <c r="BE79" s="48"/>
      <c r="BF79" s="48"/>
      <c r="BG79" s="48"/>
      <c r="BH79" s="48"/>
      <c r="BI79" s="48"/>
      <c r="BJ79" s="48"/>
      <c r="BK79" s="2"/>
      <c r="BL79" s="3"/>
      <c r="BM79" s="3"/>
      <c r="BN79" s="3"/>
      <c r="BO79" s="3"/>
    </row>
    <row r="80" spans="1:67" ht="15">
      <c r="A80" s="65" t="s">
        <v>287</v>
      </c>
      <c r="B80" s="66"/>
      <c r="C80" s="66" t="s">
        <v>64</v>
      </c>
      <c r="D80" s="67">
        <v>380</v>
      </c>
      <c r="E80" s="69"/>
      <c r="F80" s="110" t="s">
        <v>572</v>
      </c>
      <c r="G80" s="66"/>
      <c r="H80" s="70" t="s">
        <v>287</v>
      </c>
      <c r="I80" s="71"/>
      <c r="J80" s="71" t="s">
        <v>159</v>
      </c>
      <c r="K80" s="70" t="s">
        <v>1640</v>
      </c>
      <c r="L80" s="74">
        <v>909.9090909090909</v>
      </c>
      <c r="M80" s="75">
        <v>4835.78564453125</v>
      </c>
      <c r="N80" s="75">
        <v>2862.794189453125</v>
      </c>
      <c r="O80" s="76"/>
      <c r="P80" s="77"/>
      <c r="Q80" s="77"/>
      <c r="R80" s="103"/>
      <c r="S80" s="48">
        <v>1</v>
      </c>
      <c r="T80" s="48">
        <v>1</v>
      </c>
      <c r="U80" s="49">
        <v>0</v>
      </c>
      <c r="V80" s="49">
        <v>0.083333</v>
      </c>
      <c r="W80" s="49">
        <v>0</v>
      </c>
      <c r="X80" s="49">
        <v>0.790436</v>
      </c>
      <c r="Y80" s="49">
        <v>0.5</v>
      </c>
      <c r="Z80" s="49">
        <v>0</v>
      </c>
      <c r="AA80" s="72">
        <v>80</v>
      </c>
      <c r="AB80" s="72"/>
      <c r="AC80" s="73"/>
      <c r="AD80" s="88" t="s">
        <v>1099</v>
      </c>
      <c r="AE80" s="88">
        <v>321</v>
      </c>
      <c r="AF80" s="88">
        <v>399</v>
      </c>
      <c r="AG80" s="88">
        <v>244</v>
      </c>
      <c r="AH80" s="88">
        <v>257</v>
      </c>
      <c r="AI80" s="88"/>
      <c r="AJ80" s="88" t="s">
        <v>1186</v>
      </c>
      <c r="AK80" s="88" t="s">
        <v>1261</v>
      </c>
      <c r="AL80" s="95" t="s">
        <v>1323</v>
      </c>
      <c r="AM80" s="88"/>
      <c r="AN80" s="91">
        <v>43485.182974537034</v>
      </c>
      <c r="AO80" s="95" t="s">
        <v>1395</v>
      </c>
      <c r="AP80" s="88" t="b">
        <v>1</v>
      </c>
      <c r="AQ80" s="88" t="b">
        <v>0</v>
      </c>
      <c r="AR80" s="88" t="b">
        <v>0</v>
      </c>
      <c r="AS80" s="88"/>
      <c r="AT80" s="88">
        <v>3</v>
      </c>
      <c r="AU80" s="88"/>
      <c r="AV80" s="88" t="b">
        <v>0</v>
      </c>
      <c r="AW80" s="88" t="s">
        <v>1469</v>
      </c>
      <c r="AX80" s="95" t="s">
        <v>1547</v>
      </c>
      <c r="AY80" s="88" t="s">
        <v>66</v>
      </c>
      <c r="AZ80" s="88" t="str">
        <f>REPLACE(INDEX(GroupVertices[Group],MATCH(Vertices[[#This Row],[Vertex]],GroupVertices[Vertex],0)),1,1,"")</f>
        <v>4</v>
      </c>
      <c r="BA80" s="48"/>
      <c r="BB80" s="48"/>
      <c r="BC80" s="48"/>
      <c r="BD80" s="48"/>
      <c r="BE80" s="48"/>
      <c r="BF80" s="48"/>
      <c r="BG80" s="130" t="s">
        <v>2194</v>
      </c>
      <c r="BH80" s="130" t="s">
        <v>2194</v>
      </c>
      <c r="BI80" s="130" t="s">
        <v>2267</v>
      </c>
      <c r="BJ80" s="130" t="s">
        <v>2267</v>
      </c>
      <c r="BK80" s="2"/>
      <c r="BL80" s="3"/>
      <c r="BM80" s="3"/>
      <c r="BN80" s="3"/>
      <c r="BO80" s="3"/>
    </row>
    <row r="81" spans="1:67" ht="15">
      <c r="A81" s="65" t="s">
        <v>320</v>
      </c>
      <c r="B81" s="66"/>
      <c r="C81" s="66" t="s">
        <v>64</v>
      </c>
      <c r="D81" s="67">
        <v>690</v>
      </c>
      <c r="E81" s="69"/>
      <c r="F81" s="110" t="s">
        <v>1461</v>
      </c>
      <c r="G81" s="66"/>
      <c r="H81" s="70" t="s">
        <v>320</v>
      </c>
      <c r="I81" s="71"/>
      <c r="J81" s="71" t="s">
        <v>159</v>
      </c>
      <c r="K81" s="70" t="s">
        <v>1641</v>
      </c>
      <c r="L81" s="74">
        <v>1818.8181818181818</v>
      </c>
      <c r="M81" s="75">
        <v>3951.051025390625</v>
      </c>
      <c r="N81" s="75">
        <v>4052.853759765625</v>
      </c>
      <c r="O81" s="76"/>
      <c r="P81" s="77"/>
      <c r="Q81" s="77"/>
      <c r="R81" s="103"/>
      <c r="S81" s="48">
        <v>2</v>
      </c>
      <c r="T81" s="48">
        <v>0</v>
      </c>
      <c r="U81" s="49">
        <v>0</v>
      </c>
      <c r="V81" s="49">
        <v>0.083333</v>
      </c>
      <c r="W81" s="49">
        <v>0</v>
      </c>
      <c r="X81" s="49">
        <v>0.790436</v>
      </c>
      <c r="Y81" s="49">
        <v>0.5</v>
      </c>
      <c r="Z81" s="49">
        <v>0</v>
      </c>
      <c r="AA81" s="72">
        <v>81</v>
      </c>
      <c r="AB81" s="72"/>
      <c r="AC81" s="73"/>
      <c r="AD81" s="88" t="s">
        <v>1100</v>
      </c>
      <c r="AE81" s="88">
        <v>188</v>
      </c>
      <c r="AF81" s="88">
        <v>1912</v>
      </c>
      <c r="AG81" s="88">
        <v>1032</v>
      </c>
      <c r="AH81" s="88">
        <v>215</v>
      </c>
      <c r="AI81" s="88"/>
      <c r="AJ81" s="88" t="s">
        <v>1187</v>
      </c>
      <c r="AK81" s="88" t="s">
        <v>1262</v>
      </c>
      <c r="AL81" s="95" t="s">
        <v>1324</v>
      </c>
      <c r="AM81" s="88"/>
      <c r="AN81" s="91">
        <v>40957.8075</v>
      </c>
      <c r="AO81" s="95" t="s">
        <v>1396</v>
      </c>
      <c r="AP81" s="88" t="b">
        <v>0</v>
      </c>
      <c r="AQ81" s="88" t="b">
        <v>0</v>
      </c>
      <c r="AR81" s="88" t="b">
        <v>1</v>
      </c>
      <c r="AS81" s="88"/>
      <c r="AT81" s="88">
        <v>54</v>
      </c>
      <c r="AU81" s="95" t="s">
        <v>1409</v>
      </c>
      <c r="AV81" s="88" t="b">
        <v>0</v>
      </c>
      <c r="AW81" s="88" t="s">
        <v>1469</v>
      </c>
      <c r="AX81" s="95" t="s">
        <v>1548</v>
      </c>
      <c r="AY81" s="88" t="s">
        <v>65</v>
      </c>
      <c r="AZ81" s="88" t="str">
        <f>REPLACE(INDEX(GroupVertices[Group],MATCH(Vertices[[#This Row],[Vertex]],GroupVertices[Vertex],0)),1,1,"")</f>
        <v>4</v>
      </c>
      <c r="BA81" s="48"/>
      <c r="BB81" s="48"/>
      <c r="BC81" s="48"/>
      <c r="BD81" s="48"/>
      <c r="BE81" s="48"/>
      <c r="BF81" s="48"/>
      <c r="BG81" s="48"/>
      <c r="BH81" s="48"/>
      <c r="BI81" s="48"/>
      <c r="BJ81" s="48"/>
      <c r="BK81" s="2"/>
      <c r="BL81" s="3"/>
      <c r="BM81" s="3"/>
      <c r="BN81" s="3"/>
      <c r="BO81" s="3"/>
    </row>
    <row r="82" spans="1:67" ht="15">
      <c r="A82" s="65" t="s">
        <v>321</v>
      </c>
      <c r="B82" s="66"/>
      <c r="C82" s="66" t="s">
        <v>64</v>
      </c>
      <c r="D82" s="67">
        <v>380</v>
      </c>
      <c r="E82" s="69"/>
      <c r="F82" s="110" t="s">
        <v>1462</v>
      </c>
      <c r="G82" s="66"/>
      <c r="H82" s="70" t="s">
        <v>321</v>
      </c>
      <c r="I82" s="71"/>
      <c r="J82" s="71" t="s">
        <v>159</v>
      </c>
      <c r="K82" s="70" t="s">
        <v>1642</v>
      </c>
      <c r="L82" s="74">
        <v>909.9090909090909</v>
      </c>
      <c r="M82" s="75">
        <v>4917.017578125</v>
      </c>
      <c r="N82" s="75">
        <v>599.2247924804688</v>
      </c>
      <c r="O82" s="76"/>
      <c r="P82" s="77"/>
      <c r="Q82" s="77"/>
      <c r="R82" s="103"/>
      <c r="S82" s="48">
        <v>1</v>
      </c>
      <c r="T82" s="48">
        <v>0</v>
      </c>
      <c r="U82" s="49">
        <v>0</v>
      </c>
      <c r="V82" s="49">
        <v>0.076923</v>
      </c>
      <c r="W82" s="49">
        <v>0</v>
      </c>
      <c r="X82" s="49">
        <v>0.454501</v>
      </c>
      <c r="Y82" s="49">
        <v>0</v>
      </c>
      <c r="Z82" s="49">
        <v>0</v>
      </c>
      <c r="AA82" s="72">
        <v>82</v>
      </c>
      <c r="AB82" s="72"/>
      <c r="AC82" s="73"/>
      <c r="AD82" s="88" t="s">
        <v>1101</v>
      </c>
      <c r="AE82" s="88">
        <v>1388</v>
      </c>
      <c r="AF82" s="88">
        <v>5798</v>
      </c>
      <c r="AG82" s="88">
        <v>8142</v>
      </c>
      <c r="AH82" s="88">
        <v>8053</v>
      </c>
      <c r="AI82" s="88"/>
      <c r="AJ82" s="88" t="s">
        <v>1188</v>
      </c>
      <c r="AK82" s="88" t="s">
        <v>1263</v>
      </c>
      <c r="AL82" s="95" t="s">
        <v>1325</v>
      </c>
      <c r="AM82" s="88"/>
      <c r="AN82" s="91">
        <v>39882.79974537037</v>
      </c>
      <c r="AO82" s="95" t="s">
        <v>1397</v>
      </c>
      <c r="AP82" s="88" t="b">
        <v>0</v>
      </c>
      <c r="AQ82" s="88" t="b">
        <v>0</v>
      </c>
      <c r="AR82" s="88" t="b">
        <v>1</v>
      </c>
      <c r="AS82" s="88"/>
      <c r="AT82" s="88">
        <v>134</v>
      </c>
      <c r="AU82" s="95" t="s">
        <v>1409</v>
      </c>
      <c r="AV82" s="88" t="b">
        <v>0</v>
      </c>
      <c r="AW82" s="88" t="s">
        <v>1469</v>
      </c>
      <c r="AX82" s="95" t="s">
        <v>1549</v>
      </c>
      <c r="AY82" s="88" t="s">
        <v>65</v>
      </c>
      <c r="AZ82" s="88" t="str">
        <f>REPLACE(INDEX(GroupVertices[Group],MATCH(Vertices[[#This Row],[Vertex]],GroupVertices[Vertex],0)),1,1,"")</f>
        <v>4</v>
      </c>
      <c r="BA82" s="48"/>
      <c r="BB82" s="48"/>
      <c r="BC82" s="48"/>
      <c r="BD82" s="48"/>
      <c r="BE82" s="48"/>
      <c r="BF82" s="48"/>
      <c r="BG82" s="48"/>
      <c r="BH82" s="48"/>
      <c r="BI82" s="48"/>
      <c r="BJ82" s="48"/>
      <c r="BK82" s="2"/>
      <c r="BL82" s="3"/>
      <c r="BM82" s="3"/>
      <c r="BN82" s="3"/>
      <c r="BO82" s="3"/>
    </row>
    <row r="83" spans="1:67" ht="15">
      <c r="A83" s="65" t="s">
        <v>322</v>
      </c>
      <c r="B83" s="66"/>
      <c r="C83" s="66" t="s">
        <v>64</v>
      </c>
      <c r="D83" s="67">
        <v>690</v>
      </c>
      <c r="E83" s="69"/>
      <c r="F83" s="110" t="s">
        <v>1463</v>
      </c>
      <c r="G83" s="66"/>
      <c r="H83" s="70" t="s">
        <v>322</v>
      </c>
      <c r="I83" s="71"/>
      <c r="J83" s="71" t="s">
        <v>159</v>
      </c>
      <c r="K83" s="70" t="s">
        <v>1643</v>
      </c>
      <c r="L83" s="74">
        <v>1818.8181818181818</v>
      </c>
      <c r="M83" s="75">
        <v>3800.818603515625</v>
      </c>
      <c r="N83" s="75">
        <v>306.09490966796875</v>
      </c>
      <c r="O83" s="76"/>
      <c r="P83" s="77"/>
      <c r="Q83" s="77"/>
      <c r="R83" s="103"/>
      <c r="S83" s="48">
        <v>2</v>
      </c>
      <c r="T83" s="48">
        <v>0</v>
      </c>
      <c r="U83" s="49">
        <v>0</v>
      </c>
      <c r="V83" s="49">
        <v>0.083333</v>
      </c>
      <c r="W83" s="49">
        <v>0</v>
      </c>
      <c r="X83" s="49">
        <v>0.76831</v>
      </c>
      <c r="Y83" s="49">
        <v>0.5</v>
      </c>
      <c r="Z83" s="49">
        <v>0</v>
      </c>
      <c r="AA83" s="72">
        <v>83</v>
      </c>
      <c r="AB83" s="72"/>
      <c r="AC83" s="73"/>
      <c r="AD83" s="88" t="s">
        <v>1102</v>
      </c>
      <c r="AE83" s="88">
        <v>266</v>
      </c>
      <c r="AF83" s="88">
        <v>5372</v>
      </c>
      <c r="AG83" s="88">
        <v>5297</v>
      </c>
      <c r="AH83" s="88">
        <v>2827</v>
      </c>
      <c r="AI83" s="88"/>
      <c r="AJ83" s="88" t="s">
        <v>1189</v>
      </c>
      <c r="AK83" s="88" t="s">
        <v>1264</v>
      </c>
      <c r="AL83" s="95" t="s">
        <v>1326</v>
      </c>
      <c r="AM83" s="88"/>
      <c r="AN83" s="91">
        <v>41037.52633101852</v>
      </c>
      <c r="AO83" s="95" t="s">
        <v>1398</v>
      </c>
      <c r="AP83" s="88" t="b">
        <v>0</v>
      </c>
      <c r="AQ83" s="88" t="b">
        <v>0</v>
      </c>
      <c r="AR83" s="88" t="b">
        <v>0</v>
      </c>
      <c r="AS83" s="88"/>
      <c r="AT83" s="88">
        <v>66</v>
      </c>
      <c r="AU83" s="95" t="s">
        <v>1409</v>
      </c>
      <c r="AV83" s="88" t="b">
        <v>0</v>
      </c>
      <c r="AW83" s="88" t="s">
        <v>1469</v>
      </c>
      <c r="AX83" s="95" t="s">
        <v>1550</v>
      </c>
      <c r="AY83" s="88" t="s">
        <v>65</v>
      </c>
      <c r="AZ83" s="88" t="str">
        <f>REPLACE(INDEX(GroupVertices[Group],MATCH(Vertices[[#This Row],[Vertex]],GroupVertices[Vertex],0)),1,1,"")</f>
        <v>4</v>
      </c>
      <c r="BA83" s="48"/>
      <c r="BB83" s="48"/>
      <c r="BC83" s="48"/>
      <c r="BD83" s="48"/>
      <c r="BE83" s="48"/>
      <c r="BF83" s="48"/>
      <c r="BG83" s="48"/>
      <c r="BH83" s="48"/>
      <c r="BI83" s="48"/>
      <c r="BJ83" s="48"/>
      <c r="BK83" s="2"/>
      <c r="BL83" s="3"/>
      <c r="BM83" s="3"/>
      <c r="BN83" s="3"/>
      <c r="BO83" s="3"/>
    </row>
    <row r="84" spans="1:67" ht="15">
      <c r="A84" s="65" t="s">
        <v>323</v>
      </c>
      <c r="B84" s="66"/>
      <c r="C84" s="66" t="s">
        <v>64</v>
      </c>
      <c r="D84" s="67">
        <v>690</v>
      </c>
      <c r="E84" s="69"/>
      <c r="F84" s="110" t="s">
        <v>1464</v>
      </c>
      <c r="G84" s="66"/>
      <c r="H84" s="70" t="s">
        <v>323</v>
      </c>
      <c r="I84" s="71"/>
      <c r="J84" s="71" t="s">
        <v>159</v>
      </c>
      <c r="K84" s="70" t="s">
        <v>1644</v>
      </c>
      <c r="L84" s="74">
        <v>1818.8181818181818</v>
      </c>
      <c r="M84" s="75">
        <v>3049.189453125</v>
      </c>
      <c r="N84" s="75">
        <v>2657.50146484375</v>
      </c>
      <c r="O84" s="76"/>
      <c r="P84" s="77"/>
      <c r="Q84" s="77"/>
      <c r="R84" s="103"/>
      <c r="S84" s="48">
        <v>2</v>
      </c>
      <c r="T84" s="48">
        <v>0</v>
      </c>
      <c r="U84" s="49">
        <v>0</v>
      </c>
      <c r="V84" s="49">
        <v>0.083333</v>
      </c>
      <c r="W84" s="49">
        <v>0</v>
      </c>
      <c r="X84" s="49">
        <v>0.76831</v>
      </c>
      <c r="Y84" s="49">
        <v>0.5</v>
      </c>
      <c r="Z84" s="49">
        <v>0</v>
      </c>
      <c r="AA84" s="72">
        <v>84</v>
      </c>
      <c r="AB84" s="72"/>
      <c r="AC84" s="73"/>
      <c r="AD84" s="88" t="s">
        <v>1103</v>
      </c>
      <c r="AE84" s="88">
        <v>65</v>
      </c>
      <c r="AF84" s="88">
        <v>29</v>
      </c>
      <c r="AG84" s="88">
        <v>86</v>
      </c>
      <c r="AH84" s="88">
        <v>97</v>
      </c>
      <c r="AI84" s="88"/>
      <c r="AJ84" s="88" t="s">
        <v>1190</v>
      </c>
      <c r="AK84" s="88" t="s">
        <v>1265</v>
      </c>
      <c r="AL84" s="95" t="s">
        <v>1327</v>
      </c>
      <c r="AM84" s="88"/>
      <c r="AN84" s="91">
        <v>43603.05861111111</v>
      </c>
      <c r="AO84" s="95" t="s">
        <v>1399</v>
      </c>
      <c r="AP84" s="88" t="b">
        <v>0</v>
      </c>
      <c r="AQ84" s="88" t="b">
        <v>0</v>
      </c>
      <c r="AR84" s="88" t="b">
        <v>0</v>
      </c>
      <c r="AS84" s="88"/>
      <c r="AT84" s="88">
        <v>0</v>
      </c>
      <c r="AU84" s="95" t="s">
        <v>1409</v>
      </c>
      <c r="AV84" s="88" t="b">
        <v>0</v>
      </c>
      <c r="AW84" s="88" t="s">
        <v>1469</v>
      </c>
      <c r="AX84" s="95" t="s">
        <v>1551</v>
      </c>
      <c r="AY84" s="88" t="s">
        <v>65</v>
      </c>
      <c r="AZ84" s="88" t="str">
        <f>REPLACE(INDEX(GroupVertices[Group],MATCH(Vertices[[#This Row],[Vertex]],GroupVertices[Vertex],0)),1,1,"")</f>
        <v>4</v>
      </c>
      <c r="BA84" s="48"/>
      <c r="BB84" s="48"/>
      <c r="BC84" s="48"/>
      <c r="BD84" s="48"/>
      <c r="BE84" s="48"/>
      <c r="BF84" s="48"/>
      <c r="BG84" s="48"/>
      <c r="BH84" s="48"/>
      <c r="BI84" s="48"/>
      <c r="BJ84" s="48"/>
      <c r="BK84" s="2"/>
      <c r="BL84" s="3"/>
      <c r="BM84" s="3"/>
      <c r="BN84" s="3"/>
      <c r="BO84" s="3"/>
    </row>
    <row r="85" spans="1:67" ht="15">
      <c r="A85" s="65" t="s">
        <v>290</v>
      </c>
      <c r="B85" s="66"/>
      <c r="C85" s="66" t="s">
        <v>64</v>
      </c>
      <c r="D85" s="67">
        <v>380</v>
      </c>
      <c r="E85" s="69"/>
      <c r="F85" s="110" t="s">
        <v>575</v>
      </c>
      <c r="G85" s="66"/>
      <c r="H85" s="70" t="s">
        <v>290</v>
      </c>
      <c r="I85" s="71"/>
      <c r="J85" s="71" t="s">
        <v>159</v>
      </c>
      <c r="K85" s="70" t="s">
        <v>1645</v>
      </c>
      <c r="L85" s="74">
        <v>909.9090909090909</v>
      </c>
      <c r="M85" s="75">
        <v>3273.556396484375</v>
      </c>
      <c r="N85" s="75">
        <v>1166.1507568359375</v>
      </c>
      <c r="O85" s="76"/>
      <c r="P85" s="77"/>
      <c r="Q85" s="77"/>
      <c r="R85" s="103"/>
      <c r="S85" s="48">
        <v>1</v>
      </c>
      <c r="T85" s="48">
        <v>2</v>
      </c>
      <c r="U85" s="49">
        <v>1</v>
      </c>
      <c r="V85" s="49">
        <v>0.090909</v>
      </c>
      <c r="W85" s="49">
        <v>0</v>
      </c>
      <c r="X85" s="49">
        <v>1.107564</v>
      </c>
      <c r="Y85" s="49">
        <v>0.3333333333333333</v>
      </c>
      <c r="Z85" s="49">
        <v>0</v>
      </c>
      <c r="AA85" s="72">
        <v>85</v>
      </c>
      <c r="AB85" s="72"/>
      <c r="AC85" s="73"/>
      <c r="AD85" s="88" t="s">
        <v>1104</v>
      </c>
      <c r="AE85" s="88">
        <v>630</v>
      </c>
      <c r="AF85" s="88">
        <v>1965</v>
      </c>
      <c r="AG85" s="88">
        <v>2914</v>
      </c>
      <c r="AH85" s="88">
        <v>895</v>
      </c>
      <c r="AI85" s="88"/>
      <c r="AJ85" s="88" t="s">
        <v>1191</v>
      </c>
      <c r="AK85" s="88" t="s">
        <v>1265</v>
      </c>
      <c r="AL85" s="95" t="s">
        <v>1328</v>
      </c>
      <c r="AM85" s="88"/>
      <c r="AN85" s="91">
        <v>40164.624976851854</v>
      </c>
      <c r="AO85" s="95" t="s">
        <v>1400</v>
      </c>
      <c r="AP85" s="88" t="b">
        <v>0</v>
      </c>
      <c r="AQ85" s="88" t="b">
        <v>0</v>
      </c>
      <c r="AR85" s="88" t="b">
        <v>1</v>
      </c>
      <c r="AS85" s="88"/>
      <c r="AT85" s="88">
        <v>26</v>
      </c>
      <c r="AU85" s="95" t="s">
        <v>1411</v>
      </c>
      <c r="AV85" s="88" t="b">
        <v>0</v>
      </c>
      <c r="AW85" s="88" t="s">
        <v>1469</v>
      </c>
      <c r="AX85" s="95" t="s">
        <v>1552</v>
      </c>
      <c r="AY85" s="88" t="s">
        <v>66</v>
      </c>
      <c r="AZ85" s="88" t="str">
        <f>REPLACE(INDEX(GroupVertices[Group],MATCH(Vertices[[#This Row],[Vertex]],GroupVertices[Vertex],0)),1,1,"")</f>
        <v>4</v>
      </c>
      <c r="BA85" s="48"/>
      <c r="BB85" s="48"/>
      <c r="BC85" s="48"/>
      <c r="BD85" s="48"/>
      <c r="BE85" s="48" t="s">
        <v>316</v>
      </c>
      <c r="BF85" s="48" t="s">
        <v>316</v>
      </c>
      <c r="BG85" s="130" t="s">
        <v>2195</v>
      </c>
      <c r="BH85" s="130" t="s">
        <v>2195</v>
      </c>
      <c r="BI85" s="130" t="s">
        <v>2042</v>
      </c>
      <c r="BJ85" s="130" t="s">
        <v>2042</v>
      </c>
      <c r="BK85" s="2"/>
      <c r="BL85" s="3"/>
      <c r="BM85" s="3"/>
      <c r="BN85" s="3"/>
      <c r="BO85" s="3"/>
    </row>
    <row r="86" spans="1:67" ht="15">
      <c r="A86" s="65" t="s">
        <v>289</v>
      </c>
      <c r="B86" s="66"/>
      <c r="C86" s="66" t="s">
        <v>64</v>
      </c>
      <c r="D86" s="67">
        <v>380</v>
      </c>
      <c r="E86" s="69"/>
      <c r="F86" s="110" t="s">
        <v>574</v>
      </c>
      <c r="G86" s="66"/>
      <c r="H86" s="70" t="s">
        <v>289</v>
      </c>
      <c r="I86" s="71"/>
      <c r="J86" s="71" t="s">
        <v>159</v>
      </c>
      <c r="K86" s="70" t="s">
        <v>1646</v>
      </c>
      <c r="L86" s="74">
        <v>909.9090909090909</v>
      </c>
      <c r="M86" s="75">
        <v>6177.39453125</v>
      </c>
      <c r="N86" s="75">
        <v>3057.285888671875</v>
      </c>
      <c r="O86" s="76"/>
      <c r="P86" s="77"/>
      <c r="Q86" s="77"/>
      <c r="R86" s="103"/>
      <c r="S86" s="48">
        <v>1</v>
      </c>
      <c r="T86" s="48">
        <v>4</v>
      </c>
      <c r="U86" s="49">
        <v>0.666667</v>
      </c>
      <c r="V86" s="49">
        <v>0.2</v>
      </c>
      <c r="W86" s="49">
        <v>0</v>
      </c>
      <c r="X86" s="49">
        <v>1.147388</v>
      </c>
      <c r="Y86" s="49">
        <v>0.3333333333333333</v>
      </c>
      <c r="Z86" s="49">
        <v>0</v>
      </c>
      <c r="AA86" s="72">
        <v>86</v>
      </c>
      <c r="AB86" s="72"/>
      <c r="AC86" s="73"/>
      <c r="AD86" s="88" t="s">
        <v>1105</v>
      </c>
      <c r="AE86" s="88">
        <v>671</v>
      </c>
      <c r="AF86" s="88">
        <v>931</v>
      </c>
      <c r="AG86" s="88">
        <v>5874</v>
      </c>
      <c r="AH86" s="88">
        <v>10270</v>
      </c>
      <c r="AI86" s="88"/>
      <c r="AJ86" s="88" t="s">
        <v>1192</v>
      </c>
      <c r="AK86" s="88" t="s">
        <v>1220</v>
      </c>
      <c r="AL86" s="95" t="s">
        <v>1329</v>
      </c>
      <c r="AM86" s="88"/>
      <c r="AN86" s="91">
        <v>42016.73112268518</v>
      </c>
      <c r="AO86" s="95" t="s">
        <v>1401</v>
      </c>
      <c r="AP86" s="88" t="b">
        <v>1</v>
      </c>
      <c r="AQ86" s="88" t="b">
        <v>0</v>
      </c>
      <c r="AR86" s="88" t="b">
        <v>0</v>
      </c>
      <c r="AS86" s="88"/>
      <c r="AT86" s="88">
        <v>44</v>
      </c>
      <c r="AU86" s="95" t="s">
        <v>1409</v>
      </c>
      <c r="AV86" s="88" t="b">
        <v>0</v>
      </c>
      <c r="AW86" s="88" t="s">
        <v>1469</v>
      </c>
      <c r="AX86" s="95" t="s">
        <v>1553</v>
      </c>
      <c r="AY86" s="88" t="s">
        <v>66</v>
      </c>
      <c r="AZ86" s="88" t="str">
        <f>REPLACE(INDEX(GroupVertices[Group],MATCH(Vertices[[#This Row],[Vertex]],GroupVertices[Vertex],0)),1,1,"")</f>
        <v>8</v>
      </c>
      <c r="BA86" s="48"/>
      <c r="BB86" s="48"/>
      <c r="BC86" s="48"/>
      <c r="BD86" s="48"/>
      <c r="BE86" s="48" t="s">
        <v>316</v>
      </c>
      <c r="BF86" s="48" t="s">
        <v>316</v>
      </c>
      <c r="BG86" s="130" t="s">
        <v>2196</v>
      </c>
      <c r="BH86" s="130" t="s">
        <v>2223</v>
      </c>
      <c r="BI86" s="130" t="s">
        <v>2268</v>
      </c>
      <c r="BJ86" s="130" t="s">
        <v>2268</v>
      </c>
      <c r="BK86" s="2"/>
      <c r="BL86" s="3"/>
      <c r="BM86" s="3"/>
      <c r="BN86" s="3"/>
      <c r="BO86" s="3"/>
    </row>
    <row r="87" spans="1:67" ht="15">
      <c r="A87" s="65" t="s">
        <v>324</v>
      </c>
      <c r="B87" s="66"/>
      <c r="C87" s="66" t="s">
        <v>64</v>
      </c>
      <c r="D87" s="67">
        <v>380</v>
      </c>
      <c r="E87" s="69"/>
      <c r="F87" s="110" t="s">
        <v>1465</v>
      </c>
      <c r="G87" s="66"/>
      <c r="H87" s="70" t="s">
        <v>324</v>
      </c>
      <c r="I87" s="71"/>
      <c r="J87" s="71" t="s">
        <v>159</v>
      </c>
      <c r="K87" s="70" t="s">
        <v>1647</v>
      </c>
      <c r="L87" s="74">
        <v>909.9090909090909</v>
      </c>
      <c r="M87" s="75">
        <v>9876.8994140625</v>
      </c>
      <c r="N87" s="75">
        <v>7528.00830078125</v>
      </c>
      <c r="O87" s="76"/>
      <c r="P87" s="77"/>
      <c r="Q87" s="77"/>
      <c r="R87" s="103"/>
      <c r="S87" s="48">
        <v>1</v>
      </c>
      <c r="T87" s="48">
        <v>0</v>
      </c>
      <c r="U87" s="49">
        <v>0</v>
      </c>
      <c r="V87" s="49">
        <v>0.006494</v>
      </c>
      <c r="W87" s="49">
        <v>0.005969</v>
      </c>
      <c r="X87" s="49">
        <v>0.402897</v>
      </c>
      <c r="Y87" s="49">
        <v>0</v>
      </c>
      <c r="Z87" s="49">
        <v>0</v>
      </c>
      <c r="AA87" s="72">
        <v>87</v>
      </c>
      <c r="AB87" s="72"/>
      <c r="AC87" s="73"/>
      <c r="AD87" s="88" t="s">
        <v>1106</v>
      </c>
      <c r="AE87" s="88">
        <v>87</v>
      </c>
      <c r="AF87" s="88">
        <v>271</v>
      </c>
      <c r="AG87" s="88">
        <v>332</v>
      </c>
      <c r="AH87" s="88">
        <v>161</v>
      </c>
      <c r="AI87" s="88"/>
      <c r="AJ87" s="88" t="s">
        <v>1193</v>
      </c>
      <c r="AK87" s="88" t="s">
        <v>1266</v>
      </c>
      <c r="AL87" s="95" t="s">
        <v>1330</v>
      </c>
      <c r="AM87" s="88"/>
      <c r="AN87" s="91">
        <v>42746.42290509259</v>
      </c>
      <c r="AO87" s="95" t="s">
        <v>1402</v>
      </c>
      <c r="AP87" s="88" t="b">
        <v>1</v>
      </c>
      <c r="AQ87" s="88" t="b">
        <v>0</v>
      </c>
      <c r="AR87" s="88" t="b">
        <v>1</v>
      </c>
      <c r="AS87" s="88"/>
      <c r="AT87" s="88">
        <v>0</v>
      </c>
      <c r="AU87" s="88"/>
      <c r="AV87" s="88" t="b">
        <v>0</v>
      </c>
      <c r="AW87" s="88" t="s">
        <v>1469</v>
      </c>
      <c r="AX87" s="95" t="s">
        <v>1554</v>
      </c>
      <c r="AY87" s="88" t="s">
        <v>65</v>
      </c>
      <c r="AZ87" s="88" t="str">
        <f>REPLACE(INDEX(GroupVertices[Group],MATCH(Vertices[[#This Row],[Vertex]],GroupVertices[Vertex],0)),1,1,"")</f>
        <v>5</v>
      </c>
      <c r="BA87" s="48"/>
      <c r="BB87" s="48"/>
      <c r="BC87" s="48"/>
      <c r="BD87" s="48"/>
      <c r="BE87" s="48"/>
      <c r="BF87" s="48"/>
      <c r="BG87" s="48"/>
      <c r="BH87" s="48"/>
      <c r="BI87" s="48"/>
      <c r="BJ87" s="48"/>
      <c r="BK87" s="2"/>
      <c r="BL87" s="3"/>
      <c r="BM87" s="3"/>
      <c r="BN87" s="3"/>
      <c r="BO87" s="3"/>
    </row>
    <row r="88" spans="1:67" ht="15">
      <c r="A88" s="65" t="s">
        <v>293</v>
      </c>
      <c r="B88" s="66"/>
      <c r="C88" s="66" t="s">
        <v>64</v>
      </c>
      <c r="D88" s="67">
        <v>70</v>
      </c>
      <c r="E88" s="69"/>
      <c r="F88" s="110" t="s">
        <v>576</v>
      </c>
      <c r="G88" s="66"/>
      <c r="H88" s="70" t="s">
        <v>293</v>
      </c>
      <c r="I88" s="71"/>
      <c r="J88" s="71" t="s">
        <v>159</v>
      </c>
      <c r="K88" s="70" t="s">
        <v>1648</v>
      </c>
      <c r="L88" s="74">
        <v>1</v>
      </c>
      <c r="M88" s="75">
        <v>3049.189453125</v>
      </c>
      <c r="N88" s="75">
        <v>6889.30712890625</v>
      </c>
      <c r="O88" s="76"/>
      <c r="P88" s="77"/>
      <c r="Q88" s="77"/>
      <c r="R88" s="103"/>
      <c r="S88" s="48">
        <v>0</v>
      </c>
      <c r="T88" s="48">
        <v>1</v>
      </c>
      <c r="U88" s="49">
        <v>0</v>
      </c>
      <c r="V88" s="49">
        <v>0.004831</v>
      </c>
      <c r="W88" s="49">
        <v>0.000214</v>
      </c>
      <c r="X88" s="49">
        <v>0.470068</v>
      </c>
      <c r="Y88" s="49">
        <v>0</v>
      </c>
      <c r="Z88" s="49">
        <v>0</v>
      </c>
      <c r="AA88" s="72">
        <v>88</v>
      </c>
      <c r="AB88" s="72"/>
      <c r="AC88" s="73"/>
      <c r="AD88" s="88" t="s">
        <v>1107</v>
      </c>
      <c r="AE88" s="88">
        <v>120</v>
      </c>
      <c r="AF88" s="88">
        <v>5213</v>
      </c>
      <c r="AG88" s="88">
        <v>295472</v>
      </c>
      <c r="AH88" s="88">
        <v>38</v>
      </c>
      <c r="AI88" s="88"/>
      <c r="AJ88" s="88" t="s">
        <v>1194</v>
      </c>
      <c r="AK88" s="88" t="s">
        <v>1215</v>
      </c>
      <c r="AL88" s="88"/>
      <c r="AM88" s="88"/>
      <c r="AN88" s="91">
        <v>42489.631736111114</v>
      </c>
      <c r="AO88" s="88"/>
      <c r="AP88" s="88" t="b">
        <v>0</v>
      </c>
      <c r="AQ88" s="88" t="b">
        <v>0</v>
      </c>
      <c r="AR88" s="88" t="b">
        <v>0</v>
      </c>
      <c r="AS88" s="88"/>
      <c r="AT88" s="88">
        <v>3440</v>
      </c>
      <c r="AU88" s="95" t="s">
        <v>1409</v>
      </c>
      <c r="AV88" s="88" t="b">
        <v>0</v>
      </c>
      <c r="AW88" s="88" t="s">
        <v>1469</v>
      </c>
      <c r="AX88" s="95" t="s">
        <v>1555</v>
      </c>
      <c r="AY88" s="88" t="s">
        <v>66</v>
      </c>
      <c r="AZ88" s="88" t="str">
        <f>REPLACE(INDEX(GroupVertices[Group],MATCH(Vertices[[#This Row],[Vertex]],GroupVertices[Vertex],0)),1,1,"")</f>
        <v>3</v>
      </c>
      <c r="BA88" s="48"/>
      <c r="BB88" s="48"/>
      <c r="BC88" s="48"/>
      <c r="BD88" s="48"/>
      <c r="BE88" s="48" t="s">
        <v>485</v>
      </c>
      <c r="BF88" s="48" t="s">
        <v>485</v>
      </c>
      <c r="BG88" s="130" t="s">
        <v>2197</v>
      </c>
      <c r="BH88" s="130" t="s">
        <v>2197</v>
      </c>
      <c r="BI88" s="130" t="s">
        <v>2269</v>
      </c>
      <c r="BJ88" s="130" t="s">
        <v>2269</v>
      </c>
      <c r="BK88" s="2"/>
      <c r="BL88" s="3"/>
      <c r="BM88" s="3"/>
      <c r="BN88" s="3"/>
      <c r="BO88" s="3"/>
    </row>
    <row r="89" spans="1:67" ht="15">
      <c r="A89" s="65" t="s">
        <v>295</v>
      </c>
      <c r="B89" s="66"/>
      <c r="C89" s="66" t="s">
        <v>64</v>
      </c>
      <c r="D89" s="67">
        <v>70</v>
      </c>
      <c r="E89" s="69"/>
      <c r="F89" s="110" t="s">
        <v>578</v>
      </c>
      <c r="G89" s="66"/>
      <c r="H89" s="70" t="s">
        <v>295</v>
      </c>
      <c r="I89" s="71"/>
      <c r="J89" s="71" t="s">
        <v>159</v>
      </c>
      <c r="K89" s="70" t="s">
        <v>1649</v>
      </c>
      <c r="L89" s="74">
        <v>1</v>
      </c>
      <c r="M89" s="75">
        <v>7865.099609375</v>
      </c>
      <c r="N89" s="75">
        <v>3696.8115234375</v>
      </c>
      <c r="O89" s="76"/>
      <c r="P89" s="77"/>
      <c r="Q89" s="77"/>
      <c r="R89" s="103"/>
      <c r="S89" s="48">
        <v>0</v>
      </c>
      <c r="T89" s="48">
        <v>1</v>
      </c>
      <c r="U89" s="49">
        <v>0</v>
      </c>
      <c r="V89" s="49">
        <v>0.2</v>
      </c>
      <c r="W89" s="49">
        <v>0</v>
      </c>
      <c r="X89" s="49">
        <v>0.610684</v>
      </c>
      <c r="Y89" s="49">
        <v>0</v>
      </c>
      <c r="Z89" s="49">
        <v>0</v>
      </c>
      <c r="AA89" s="72">
        <v>89</v>
      </c>
      <c r="AB89" s="72"/>
      <c r="AC89" s="73"/>
      <c r="AD89" s="88" t="s">
        <v>1108</v>
      </c>
      <c r="AE89" s="88">
        <v>3927</v>
      </c>
      <c r="AF89" s="88">
        <v>2894</v>
      </c>
      <c r="AG89" s="88">
        <v>4059</v>
      </c>
      <c r="AH89" s="88">
        <v>19527</v>
      </c>
      <c r="AI89" s="88"/>
      <c r="AJ89" s="88" t="s">
        <v>1195</v>
      </c>
      <c r="AK89" s="88" t="s">
        <v>1267</v>
      </c>
      <c r="AL89" s="95" t="s">
        <v>1331</v>
      </c>
      <c r="AM89" s="88"/>
      <c r="AN89" s="91">
        <v>40206.67215277778</v>
      </c>
      <c r="AO89" s="95" t="s">
        <v>1403</v>
      </c>
      <c r="AP89" s="88" t="b">
        <v>0</v>
      </c>
      <c r="AQ89" s="88" t="b">
        <v>0</v>
      </c>
      <c r="AR89" s="88" t="b">
        <v>1</v>
      </c>
      <c r="AS89" s="88"/>
      <c r="AT89" s="88">
        <v>195</v>
      </c>
      <c r="AU89" s="95" t="s">
        <v>1413</v>
      </c>
      <c r="AV89" s="88" t="b">
        <v>0</v>
      </c>
      <c r="AW89" s="88" t="s">
        <v>1469</v>
      </c>
      <c r="AX89" s="95" t="s">
        <v>1556</v>
      </c>
      <c r="AY89" s="88" t="s">
        <v>66</v>
      </c>
      <c r="AZ89" s="88" t="str">
        <f>REPLACE(INDEX(GroupVertices[Group],MATCH(Vertices[[#This Row],[Vertex]],GroupVertices[Vertex],0)),1,1,"")</f>
        <v>10</v>
      </c>
      <c r="BA89" s="48"/>
      <c r="BB89" s="48"/>
      <c r="BC89" s="48"/>
      <c r="BD89" s="48"/>
      <c r="BE89" s="48" t="s">
        <v>316</v>
      </c>
      <c r="BF89" s="48" t="s">
        <v>316</v>
      </c>
      <c r="BG89" s="130" t="s">
        <v>2198</v>
      </c>
      <c r="BH89" s="130" t="s">
        <v>2198</v>
      </c>
      <c r="BI89" s="130" t="s">
        <v>2254</v>
      </c>
      <c r="BJ89" s="130" t="s">
        <v>2254</v>
      </c>
      <c r="BK89" s="2"/>
      <c r="BL89" s="3"/>
      <c r="BM89" s="3"/>
      <c r="BN89" s="3"/>
      <c r="BO89" s="3"/>
    </row>
    <row r="90" spans="1:67" ht="15">
      <c r="A90" s="65" t="s">
        <v>297</v>
      </c>
      <c r="B90" s="66"/>
      <c r="C90" s="66" t="s">
        <v>64</v>
      </c>
      <c r="D90" s="67">
        <v>70</v>
      </c>
      <c r="E90" s="69"/>
      <c r="F90" s="110" t="s">
        <v>580</v>
      </c>
      <c r="G90" s="66"/>
      <c r="H90" s="70" t="s">
        <v>297</v>
      </c>
      <c r="I90" s="71"/>
      <c r="J90" s="71" t="s">
        <v>159</v>
      </c>
      <c r="K90" s="70" t="s">
        <v>1650</v>
      </c>
      <c r="L90" s="74">
        <v>1</v>
      </c>
      <c r="M90" s="75">
        <v>1120.773681640625</v>
      </c>
      <c r="N90" s="75">
        <v>545.2470092773438</v>
      </c>
      <c r="O90" s="76"/>
      <c r="P90" s="77"/>
      <c r="Q90" s="77"/>
      <c r="R90" s="103"/>
      <c r="S90" s="48">
        <v>0</v>
      </c>
      <c r="T90" s="48">
        <v>3</v>
      </c>
      <c r="U90" s="49">
        <v>0</v>
      </c>
      <c r="V90" s="49">
        <v>0.006993</v>
      </c>
      <c r="W90" s="49">
        <v>0.023463</v>
      </c>
      <c r="X90" s="49">
        <v>0.702742</v>
      </c>
      <c r="Y90" s="49">
        <v>0.6666666666666666</v>
      </c>
      <c r="Z90" s="49">
        <v>0</v>
      </c>
      <c r="AA90" s="72">
        <v>90</v>
      </c>
      <c r="AB90" s="72"/>
      <c r="AC90" s="73"/>
      <c r="AD90" s="88" t="s">
        <v>1109</v>
      </c>
      <c r="AE90" s="88">
        <v>3982</v>
      </c>
      <c r="AF90" s="88">
        <v>3480</v>
      </c>
      <c r="AG90" s="88">
        <v>20729</v>
      </c>
      <c r="AH90" s="88">
        <v>49071</v>
      </c>
      <c r="AI90" s="88"/>
      <c r="AJ90" s="88" t="s">
        <v>1196</v>
      </c>
      <c r="AK90" s="88" t="s">
        <v>1268</v>
      </c>
      <c r="AL90" s="95" t="s">
        <v>1332</v>
      </c>
      <c r="AM90" s="88"/>
      <c r="AN90" s="91">
        <v>40603.728854166664</v>
      </c>
      <c r="AO90" s="95" t="s">
        <v>1404</v>
      </c>
      <c r="AP90" s="88" t="b">
        <v>0</v>
      </c>
      <c r="AQ90" s="88" t="b">
        <v>0</v>
      </c>
      <c r="AR90" s="88" t="b">
        <v>1</v>
      </c>
      <c r="AS90" s="88"/>
      <c r="AT90" s="88">
        <v>393</v>
      </c>
      <c r="AU90" s="95" t="s">
        <v>1409</v>
      </c>
      <c r="AV90" s="88" t="b">
        <v>0</v>
      </c>
      <c r="AW90" s="88" t="s">
        <v>1469</v>
      </c>
      <c r="AX90" s="95" t="s">
        <v>1557</v>
      </c>
      <c r="AY90" s="88" t="s">
        <v>66</v>
      </c>
      <c r="AZ90" s="88" t="str">
        <f>REPLACE(INDEX(GroupVertices[Group],MATCH(Vertices[[#This Row],[Vertex]],GroupVertices[Vertex],0)),1,1,"")</f>
        <v>2</v>
      </c>
      <c r="BA90" s="48"/>
      <c r="BB90" s="48"/>
      <c r="BC90" s="48"/>
      <c r="BD90" s="48"/>
      <c r="BE90" s="48" t="s">
        <v>316</v>
      </c>
      <c r="BF90" s="48" t="s">
        <v>316</v>
      </c>
      <c r="BG90" s="130" t="s">
        <v>2199</v>
      </c>
      <c r="BH90" s="130" t="s">
        <v>2224</v>
      </c>
      <c r="BI90" s="130" t="s">
        <v>2236</v>
      </c>
      <c r="BJ90" s="130" t="s">
        <v>2236</v>
      </c>
      <c r="BK90" s="2"/>
      <c r="BL90" s="3"/>
      <c r="BM90" s="3"/>
      <c r="BN90" s="3"/>
      <c r="BO90" s="3"/>
    </row>
    <row r="91" spans="1:67" ht="15">
      <c r="A91" s="65" t="s">
        <v>298</v>
      </c>
      <c r="B91" s="66"/>
      <c r="C91" s="66" t="s">
        <v>64</v>
      </c>
      <c r="D91" s="67">
        <v>70</v>
      </c>
      <c r="E91" s="69"/>
      <c r="F91" s="110" t="s">
        <v>581</v>
      </c>
      <c r="G91" s="66"/>
      <c r="H91" s="70" t="s">
        <v>298</v>
      </c>
      <c r="I91" s="71"/>
      <c r="J91" s="71" t="s">
        <v>159</v>
      </c>
      <c r="K91" s="70" t="s">
        <v>1651</v>
      </c>
      <c r="L91" s="74">
        <v>1</v>
      </c>
      <c r="M91" s="75">
        <v>9453.5517578125</v>
      </c>
      <c r="N91" s="75">
        <v>3588.646240234375</v>
      </c>
      <c r="O91" s="76"/>
      <c r="P91" s="77"/>
      <c r="Q91" s="77"/>
      <c r="R91" s="103"/>
      <c r="S91" s="48">
        <v>0</v>
      </c>
      <c r="T91" s="48">
        <v>1</v>
      </c>
      <c r="U91" s="49">
        <v>0</v>
      </c>
      <c r="V91" s="49">
        <v>1</v>
      </c>
      <c r="W91" s="49">
        <v>0</v>
      </c>
      <c r="X91" s="49">
        <v>0.999994</v>
      </c>
      <c r="Y91" s="49">
        <v>0</v>
      </c>
      <c r="Z91" s="49">
        <v>0</v>
      </c>
      <c r="AA91" s="72">
        <v>91</v>
      </c>
      <c r="AB91" s="72"/>
      <c r="AC91" s="73"/>
      <c r="AD91" s="88" t="s">
        <v>1110</v>
      </c>
      <c r="AE91" s="88">
        <v>636</v>
      </c>
      <c r="AF91" s="88">
        <v>383</v>
      </c>
      <c r="AG91" s="88">
        <v>9107</v>
      </c>
      <c r="AH91" s="88">
        <v>5970</v>
      </c>
      <c r="AI91" s="88"/>
      <c r="AJ91" s="88" t="s">
        <v>1197</v>
      </c>
      <c r="AK91" s="88" t="s">
        <v>1269</v>
      </c>
      <c r="AL91" s="88"/>
      <c r="AM91" s="88"/>
      <c r="AN91" s="91">
        <v>40890.89423611111</v>
      </c>
      <c r="AO91" s="95" t="s">
        <v>1405</v>
      </c>
      <c r="AP91" s="88" t="b">
        <v>1</v>
      </c>
      <c r="AQ91" s="88" t="b">
        <v>0</v>
      </c>
      <c r="AR91" s="88" t="b">
        <v>1</v>
      </c>
      <c r="AS91" s="88"/>
      <c r="AT91" s="88">
        <v>5</v>
      </c>
      <c r="AU91" s="95" t="s">
        <v>1409</v>
      </c>
      <c r="AV91" s="88" t="b">
        <v>0</v>
      </c>
      <c r="AW91" s="88" t="s">
        <v>1469</v>
      </c>
      <c r="AX91" s="95" t="s">
        <v>1558</v>
      </c>
      <c r="AY91" s="88" t="s">
        <v>66</v>
      </c>
      <c r="AZ91" s="88" t="str">
        <f>REPLACE(INDEX(GroupVertices[Group],MATCH(Vertices[[#This Row],[Vertex]],GroupVertices[Vertex],0)),1,1,"")</f>
        <v>13</v>
      </c>
      <c r="BA91" s="48"/>
      <c r="BB91" s="48"/>
      <c r="BC91" s="48"/>
      <c r="BD91" s="48"/>
      <c r="BE91" s="48"/>
      <c r="BF91" s="48"/>
      <c r="BG91" s="130" t="s">
        <v>2200</v>
      </c>
      <c r="BH91" s="130" t="s">
        <v>2200</v>
      </c>
      <c r="BI91" s="130" t="s">
        <v>2270</v>
      </c>
      <c r="BJ91" s="130" t="s">
        <v>2270</v>
      </c>
      <c r="BK91" s="2"/>
      <c r="BL91" s="3"/>
      <c r="BM91" s="3"/>
      <c r="BN91" s="3"/>
      <c r="BO91" s="3"/>
    </row>
    <row r="92" spans="1:67" ht="15">
      <c r="A92" s="65" t="s">
        <v>325</v>
      </c>
      <c r="B92" s="66"/>
      <c r="C92" s="66" t="s">
        <v>64</v>
      </c>
      <c r="D92" s="67">
        <v>380</v>
      </c>
      <c r="E92" s="69"/>
      <c r="F92" s="110" t="s">
        <v>1466</v>
      </c>
      <c r="G92" s="66"/>
      <c r="H92" s="70" t="s">
        <v>325</v>
      </c>
      <c r="I92" s="71"/>
      <c r="J92" s="71" t="s">
        <v>159</v>
      </c>
      <c r="K92" s="70" t="s">
        <v>1652</v>
      </c>
      <c r="L92" s="74">
        <v>909.9090909090909</v>
      </c>
      <c r="M92" s="75">
        <v>9453.5517578125</v>
      </c>
      <c r="N92" s="75">
        <v>2620.15673828125</v>
      </c>
      <c r="O92" s="76"/>
      <c r="P92" s="77"/>
      <c r="Q92" s="77"/>
      <c r="R92" s="103"/>
      <c r="S92" s="48">
        <v>1</v>
      </c>
      <c r="T92" s="48">
        <v>0</v>
      </c>
      <c r="U92" s="49">
        <v>0</v>
      </c>
      <c r="V92" s="49">
        <v>1</v>
      </c>
      <c r="W92" s="49">
        <v>0</v>
      </c>
      <c r="X92" s="49">
        <v>0.999994</v>
      </c>
      <c r="Y92" s="49">
        <v>0</v>
      </c>
      <c r="Z92" s="49">
        <v>0</v>
      </c>
      <c r="AA92" s="72">
        <v>92</v>
      </c>
      <c r="AB92" s="72"/>
      <c r="AC92" s="73"/>
      <c r="AD92" s="88" t="s">
        <v>1111</v>
      </c>
      <c r="AE92" s="88">
        <v>13</v>
      </c>
      <c r="AF92" s="88">
        <v>10</v>
      </c>
      <c r="AG92" s="88">
        <v>11</v>
      </c>
      <c r="AH92" s="88">
        <v>44</v>
      </c>
      <c r="AI92" s="88"/>
      <c r="AJ92" s="88" t="s">
        <v>1198</v>
      </c>
      <c r="AK92" s="88"/>
      <c r="AL92" s="88"/>
      <c r="AM92" s="88"/>
      <c r="AN92" s="91">
        <v>43636.85244212963</v>
      </c>
      <c r="AO92" s="88"/>
      <c r="AP92" s="88" t="b">
        <v>1</v>
      </c>
      <c r="AQ92" s="88" t="b">
        <v>0</v>
      </c>
      <c r="AR92" s="88" t="b">
        <v>0</v>
      </c>
      <c r="AS92" s="88"/>
      <c r="AT92" s="88">
        <v>1</v>
      </c>
      <c r="AU92" s="88"/>
      <c r="AV92" s="88" t="b">
        <v>0</v>
      </c>
      <c r="AW92" s="88" t="s">
        <v>1469</v>
      </c>
      <c r="AX92" s="95" t="s">
        <v>1559</v>
      </c>
      <c r="AY92" s="88" t="s">
        <v>65</v>
      </c>
      <c r="AZ92" s="88" t="str">
        <f>REPLACE(INDEX(GroupVertices[Group],MATCH(Vertices[[#This Row],[Vertex]],GroupVertices[Vertex],0)),1,1,"")</f>
        <v>13</v>
      </c>
      <c r="BA92" s="48"/>
      <c r="BB92" s="48"/>
      <c r="BC92" s="48"/>
      <c r="BD92" s="48"/>
      <c r="BE92" s="48"/>
      <c r="BF92" s="48"/>
      <c r="BG92" s="48"/>
      <c r="BH92" s="48"/>
      <c r="BI92" s="48"/>
      <c r="BJ92" s="48"/>
      <c r="BK92" s="2"/>
      <c r="BL92" s="3"/>
      <c r="BM92" s="3"/>
      <c r="BN92" s="3"/>
      <c r="BO92" s="3"/>
    </row>
    <row r="93" spans="1:67" ht="15">
      <c r="A93" s="65" t="s">
        <v>299</v>
      </c>
      <c r="B93" s="66"/>
      <c r="C93" s="66" t="s">
        <v>64</v>
      </c>
      <c r="D93" s="67">
        <v>70</v>
      </c>
      <c r="E93" s="69"/>
      <c r="F93" s="110" t="s">
        <v>1467</v>
      </c>
      <c r="G93" s="66"/>
      <c r="H93" s="70" t="s">
        <v>299</v>
      </c>
      <c r="I93" s="71"/>
      <c r="J93" s="71" t="s">
        <v>159</v>
      </c>
      <c r="K93" s="70" t="s">
        <v>1653</v>
      </c>
      <c r="L93" s="74">
        <v>1</v>
      </c>
      <c r="M93" s="75">
        <v>8413.208984375</v>
      </c>
      <c r="N93" s="75">
        <v>1549.583251953125</v>
      </c>
      <c r="O93" s="76"/>
      <c r="P93" s="77"/>
      <c r="Q93" s="77"/>
      <c r="R93" s="103"/>
      <c r="S93" s="48">
        <v>0</v>
      </c>
      <c r="T93" s="48">
        <v>1</v>
      </c>
      <c r="U93" s="49">
        <v>0</v>
      </c>
      <c r="V93" s="49">
        <v>1</v>
      </c>
      <c r="W93" s="49">
        <v>0</v>
      </c>
      <c r="X93" s="49">
        <v>0.999994</v>
      </c>
      <c r="Y93" s="49">
        <v>0</v>
      </c>
      <c r="Z93" s="49">
        <v>0</v>
      </c>
      <c r="AA93" s="72">
        <v>93</v>
      </c>
      <c r="AB93" s="72"/>
      <c r="AC93" s="73"/>
      <c r="AD93" s="88" t="s">
        <v>1112</v>
      </c>
      <c r="AE93" s="88">
        <v>3185</v>
      </c>
      <c r="AF93" s="88">
        <v>2676</v>
      </c>
      <c r="AG93" s="88">
        <v>6032</v>
      </c>
      <c r="AH93" s="88">
        <v>8523</v>
      </c>
      <c r="AI93" s="88"/>
      <c r="AJ93" s="88" t="s">
        <v>1199</v>
      </c>
      <c r="AK93" s="88" t="s">
        <v>1210</v>
      </c>
      <c r="AL93" s="95" t="s">
        <v>1333</v>
      </c>
      <c r="AM93" s="88"/>
      <c r="AN93" s="91">
        <v>39868.37837962963</v>
      </c>
      <c r="AO93" s="95" t="s">
        <v>1406</v>
      </c>
      <c r="AP93" s="88" t="b">
        <v>1</v>
      </c>
      <c r="AQ93" s="88" t="b">
        <v>0</v>
      </c>
      <c r="AR93" s="88" t="b">
        <v>1</v>
      </c>
      <c r="AS93" s="88"/>
      <c r="AT93" s="88">
        <v>213</v>
      </c>
      <c r="AU93" s="95" t="s">
        <v>1409</v>
      </c>
      <c r="AV93" s="88" t="b">
        <v>0</v>
      </c>
      <c r="AW93" s="88" t="s">
        <v>1469</v>
      </c>
      <c r="AX93" s="95" t="s">
        <v>1560</v>
      </c>
      <c r="AY93" s="88" t="s">
        <v>66</v>
      </c>
      <c r="AZ93" s="88" t="str">
        <f>REPLACE(INDEX(GroupVertices[Group],MATCH(Vertices[[#This Row],[Vertex]],GroupVertices[Vertex],0)),1,1,"")</f>
        <v>12</v>
      </c>
      <c r="BA93" s="48" t="s">
        <v>426</v>
      </c>
      <c r="BB93" s="48" t="s">
        <v>426</v>
      </c>
      <c r="BC93" s="48" t="s">
        <v>428</v>
      </c>
      <c r="BD93" s="48" t="s">
        <v>428</v>
      </c>
      <c r="BE93" s="48" t="s">
        <v>488</v>
      </c>
      <c r="BF93" s="48" t="s">
        <v>488</v>
      </c>
      <c r="BG93" s="130" t="s">
        <v>2201</v>
      </c>
      <c r="BH93" s="130" t="s">
        <v>2201</v>
      </c>
      <c r="BI93" s="130" t="s">
        <v>2271</v>
      </c>
      <c r="BJ93" s="130" t="s">
        <v>2271</v>
      </c>
      <c r="BK93" s="2"/>
      <c r="BL93" s="3"/>
      <c r="BM93" s="3"/>
      <c r="BN93" s="3"/>
      <c r="BO93" s="3"/>
    </row>
    <row r="94" spans="1:67" ht="15">
      <c r="A94" s="65" t="s">
        <v>326</v>
      </c>
      <c r="B94" s="66"/>
      <c r="C94" s="66" t="s">
        <v>64</v>
      </c>
      <c r="D94" s="67">
        <v>380</v>
      </c>
      <c r="E94" s="69"/>
      <c r="F94" s="110" t="s">
        <v>1468</v>
      </c>
      <c r="G94" s="66"/>
      <c r="H94" s="70" t="s">
        <v>326</v>
      </c>
      <c r="I94" s="71"/>
      <c r="J94" s="71" t="s">
        <v>159</v>
      </c>
      <c r="K94" s="70" t="s">
        <v>1654</v>
      </c>
      <c r="L94" s="74">
        <v>909.9090909090909</v>
      </c>
      <c r="M94" s="75">
        <v>8413.208984375</v>
      </c>
      <c r="N94" s="75">
        <v>586.3287963867188</v>
      </c>
      <c r="O94" s="76"/>
      <c r="P94" s="77"/>
      <c r="Q94" s="77"/>
      <c r="R94" s="103"/>
      <c r="S94" s="48">
        <v>1</v>
      </c>
      <c r="T94" s="48">
        <v>0</v>
      </c>
      <c r="U94" s="49">
        <v>0</v>
      </c>
      <c r="V94" s="49">
        <v>1</v>
      </c>
      <c r="W94" s="49">
        <v>0</v>
      </c>
      <c r="X94" s="49">
        <v>0.999994</v>
      </c>
      <c r="Y94" s="49">
        <v>0</v>
      </c>
      <c r="Z94" s="49">
        <v>0</v>
      </c>
      <c r="AA94" s="72">
        <v>94</v>
      </c>
      <c r="AB94" s="72"/>
      <c r="AC94" s="73"/>
      <c r="AD94" s="88" t="s">
        <v>1113</v>
      </c>
      <c r="AE94" s="88">
        <v>906</v>
      </c>
      <c r="AF94" s="88">
        <v>663</v>
      </c>
      <c r="AG94" s="88">
        <v>1486</v>
      </c>
      <c r="AH94" s="88">
        <v>800</v>
      </c>
      <c r="AI94" s="88"/>
      <c r="AJ94" s="88" t="s">
        <v>1200</v>
      </c>
      <c r="AK94" s="88" t="s">
        <v>1270</v>
      </c>
      <c r="AL94" s="95" t="s">
        <v>1334</v>
      </c>
      <c r="AM94" s="88"/>
      <c r="AN94" s="91">
        <v>41549.3484837963</v>
      </c>
      <c r="AO94" s="95" t="s">
        <v>1407</v>
      </c>
      <c r="AP94" s="88" t="b">
        <v>1</v>
      </c>
      <c r="AQ94" s="88" t="b">
        <v>0</v>
      </c>
      <c r="AR94" s="88" t="b">
        <v>1</v>
      </c>
      <c r="AS94" s="88"/>
      <c r="AT94" s="88">
        <v>15</v>
      </c>
      <c r="AU94" s="95" t="s">
        <v>1409</v>
      </c>
      <c r="AV94" s="88" t="b">
        <v>0</v>
      </c>
      <c r="AW94" s="88" t="s">
        <v>1469</v>
      </c>
      <c r="AX94" s="95" t="s">
        <v>1561</v>
      </c>
      <c r="AY94" s="88" t="s">
        <v>65</v>
      </c>
      <c r="AZ94" s="88" t="str">
        <f>REPLACE(INDEX(GroupVertices[Group],MATCH(Vertices[[#This Row],[Vertex]],GroupVertices[Vertex],0)),1,1,"")</f>
        <v>12</v>
      </c>
      <c r="BA94" s="48"/>
      <c r="BB94" s="48"/>
      <c r="BC94" s="48"/>
      <c r="BD94" s="48"/>
      <c r="BE94" s="48"/>
      <c r="BF94" s="48"/>
      <c r="BG94" s="48"/>
      <c r="BH94" s="48"/>
      <c r="BI94" s="48"/>
      <c r="BJ94" s="48"/>
      <c r="BK94" s="2"/>
      <c r="BL94" s="3"/>
      <c r="BM94" s="3"/>
      <c r="BN94" s="3"/>
      <c r="BO94" s="3"/>
    </row>
    <row r="95" spans="1:67" ht="15">
      <c r="A95" s="79" t="s">
        <v>300</v>
      </c>
      <c r="B95" s="80"/>
      <c r="C95" s="80" t="s">
        <v>64</v>
      </c>
      <c r="D95" s="81">
        <v>70</v>
      </c>
      <c r="E95" s="83"/>
      <c r="F95" s="111" t="s">
        <v>583</v>
      </c>
      <c r="G95" s="80"/>
      <c r="H95" s="84" t="s">
        <v>300</v>
      </c>
      <c r="I95" s="85"/>
      <c r="J95" s="85" t="s">
        <v>159</v>
      </c>
      <c r="K95" s="84" t="s">
        <v>1655</v>
      </c>
      <c r="L95" s="104">
        <v>1</v>
      </c>
      <c r="M95" s="105">
        <v>616.5618896484375</v>
      </c>
      <c r="N95" s="105">
        <v>3625.58984375</v>
      </c>
      <c r="O95" s="106"/>
      <c r="P95" s="107"/>
      <c r="Q95" s="107"/>
      <c r="R95" s="108"/>
      <c r="S95" s="48">
        <v>0</v>
      </c>
      <c r="T95" s="48">
        <v>2</v>
      </c>
      <c r="U95" s="49">
        <v>0</v>
      </c>
      <c r="V95" s="49">
        <v>0.006897</v>
      </c>
      <c r="W95" s="49">
        <v>0.013765</v>
      </c>
      <c r="X95" s="49">
        <v>0.520078</v>
      </c>
      <c r="Y95" s="49">
        <v>0.5</v>
      </c>
      <c r="Z95" s="49">
        <v>0</v>
      </c>
      <c r="AA95" s="109">
        <v>95</v>
      </c>
      <c r="AB95" s="109"/>
      <c r="AC95" s="87"/>
      <c r="AD95" s="88" t="s">
        <v>1114</v>
      </c>
      <c r="AE95" s="88">
        <v>188</v>
      </c>
      <c r="AF95" s="88">
        <v>129</v>
      </c>
      <c r="AG95" s="88">
        <v>797</v>
      </c>
      <c r="AH95" s="88">
        <v>273</v>
      </c>
      <c r="AI95" s="88"/>
      <c r="AJ95" s="88" t="s">
        <v>1201</v>
      </c>
      <c r="AK95" s="88" t="s">
        <v>1271</v>
      </c>
      <c r="AL95" s="88"/>
      <c r="AM95" s="88"/>
      <c r="AN95" s="91">
        <v>40186.90337962963</v>
      </c>
      <c r="AO95" s="95" t="s">
        <v>1408</v>
      </c>
      <c r="AP95" s="88" t="b">
        <v>1</v>
      </c>
      <c r="AQ95" s="88" t="b">
        <v>0</v>
      </c>
      <c r="AR95" s="88" t="b">
        <v>0</v>
      </c>
      <c r="AS95" s="88"/>
      <c r="AT95" s="88">
        <v>2</v>
      </c>
      <c r="AU95" s="95" t="s">
        <v>1409</v>
      </c>
      <c r="AV95" s="88" t="b">
        <v>0</v>
      </c>
      <c r="AW95" s="88" t="s">
        <v>1469</v>
      </c>
      <c r="AX95" s="95" t="s">
        <v>1562</v>
      </c>
      <c r="AY95" s="88" t="s">
        <v>66</v>
      </c>
      <c r="AZ95" s="88" t="str">
        <f>REPLACE(INDEX(GroupVertices[Group],MATCH(Vertices[[#This Row],[Vertex]],GroupVertices[Vertex],0)),1,1,"")</f>
        <v>2</v>
      </c>
      <c r="BA95" s="48"/>
      <c r="BB95" s="48"/>
      <c r="BC95" s="48"/>
      <c r="BD95" s="48"/>
      <c r="BE95" s="48" t="s">
        <v>316</v>
      </c>
      <c r="BF95" s="48" t="s">
        <v>316</v>
      </c>
      <c r="BG95" s="130" t="s">
        <v>2202</v>
      </c>
      <c r="BH95" s="130" t="s">
        <v>2202</v>
      </c>
      <c r="BI95" s="130" t="s">
        <v>2265</v>
      </c>
      <c r="BJ95" s="130" t="s">
        <v>2265</v>
      </c>
      <c r="BK95" s="2"/>
      <c r="BL95" s="3"/>
      <c r="BM95" s="3"/>
      <c r="BN95" s="3"/>
      <c r="BO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5"/>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5"/>
    <dataValidation allowBlank="1" showInputMessage="1" promptTitle="Vertex Tooltip" prompt="Enter optional text that will pop up when the mouse is hovered over the vertex." errorTitle="Invalid Vertex Image Key" sqref="K3:K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5"/>
    <dataValidation allowBlank="1" showInputMessage="1" promptTitle="Vertex Label Fill Color" prompt="To select an optional fill color for the Label shape, right-click and select Select Color on the right-click menu." sqref="I3:I95"/>
    <dataValidation allowBlank="1" showInputMessage="1" promptTitle="Vertex Image File" prompt="Enter the path to an image file.  Hover over the column header for examples." errorTitle="Invalid Vertex Image Key" sqref="F3:F95"/>
    <dataValidation allowBlank="1" showInputMessage="1" promptTitle="Vertex Color" prompt="To select an optional vertex color, right-click and select Select Color on the right-click menu." sqref="B3:B95"/>
    <dataValidation allowBlank="1" showInputMessage="1" promptTitle="Vertex Opacity" prompt="Enter an optional vertex opacity between 0 (transparent) and 100 (opaque)." errorTitle="Invalid Vertex Opacity" error="The optional vertex opacity must be a whole number between 0 and 10." sqref="E3:E95"/>
    <dataValidation type="list" allowBlank="1" showInputMessage="1" showErrorMessage="1" promptTitle="Vertex Shape" prompt="Select an optional vertex shape." errorTitle="Invalid Vertex Shape" error="You have entered an invalid vertex shape.  Try selecting from the drop-down list instead." sqref="C3:C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5">
      <formula1>ValidVertexLabelPositions</formula1>
    </dataValidation>
    <dataValidation allowBlank="1" showInputMessage="1" showErrorMessage="1" promptTitle="Vertex Name" prompt="Enter the name of the vertex." sqref="A3:A95"/>
  </dataValidations>
  <hyperlinks>
    <hyperlink ref="AL3" r:id="rId1" display="https://t.co/sYJ8KUGgfx"/>
    <hyperlink ref="AL4" r:id="rId2" display="https://t.co/WZ77Lq26id"/>
    <hyperlink ref="AL6" r:id="rId3" display="https://t.co/BnxU5BoiFs"/>
    <hyperlink ref="AL7" r:id="rId4" display="https://t.co/CUft4aoQax"/>
    <hyperlink ref="AL8" r:id="rId5" display="https://t.co/oCl5Jp3ipB"/>
    <hyperlink ref="AL9" r:id="rId6" display="http://t.co/AMnbjxj92m"/>
    <hyperlink ref="AL11" r:id="rId7" display="https://t.co/QySTldc3HS"/>
    <hyperlink ref="AL12" r:id="rId8" display="https://t.co/mpgN5hksLB"/>
    <hyperlink ref="AL13" r:id="rId9" display="https://t.co/pvU0zkdQ7j"/>
    <hyperlink ref="AL14" r:id="rId10" display="https://t.co/PyvmRxOckt"/>
    <hyperlink ref="AL15" r:id="rId11" display="https://t.co/IVcviL99sn"/>
    <hyperlink ref="AL16" r:id="rId12" display="https://t.co/GFpLY6VpBo"/>
    <hyperlink ref="AL17" r:id="rId13" display="https://t.co/RT1EmL5Kg5"/>
    <hyperlink ref="AL20" r:id="rId14" display="https://t.co/6eaxalg1FG"/>
    <hyperlink ref="AL22" r:id="rId15" display="https://t.co/iAkuRlxh73"/>
    <hyperlink ref="AL24" r:id="rId16" display="https://t.co/h8cxdPEZfu"/>
    <hyperlink ref="AL25" r:id="rId17" display="http://t.co/9mPzRcCfu1"/>
    <hyperlink ref="AL27" r:id="rId18" display="https://t.co/FoLx8K2rs7"/>
    <hyperlink ref="AL28" r:id="rId19" display="https://t.co/pAPAgTco25"/>
    <hyperlink ref="AL30" r:id="rId20" display="https://t.co/ActtP3xtcm"/>
    <hyperlink ref="AL32" r:id="rId21" display="https://t.co/MZk9OSzTtC"/>
    <hyperlink ref="AL35" r:id="rId22" display="https://t.co/qSLcCTjaON"/>
    <hyperlink ref="AL36" r:id="rId23" display="https://t.co/rhH9j4IEez"/>
    <hyperlink ref="AL37" r:id="rId24" display="https://t.co/FKKr76FLpx"/>
    <hyperlink ref="AL38" r:id="rId25" display="https://t.co/nx1Zdlwgxs"/>
    <hyperlink ref="AL39" r:id="rId26" display="https://t.co/BTqq2d591F"/>
    <hyperlink ref="AL41" r:id="rId27" display="https://t.co/4ZyG9FgkYe"/>
    <hyperlink ref="AL43" r:id="rId28" display="https://t.co/wLe45lzdXw"/>
    <hyperlink ref="AL44" r:id="rId29" display="https://t.co/KzdSA5f4Q2"/>
    <hyperlink ref="AL46" r:id="rId30" display="https://t.co/nm4qBnQZ3R"/>
    <hyperlink ref="AL47" r:id="rId31" display="https://t.co/y1DIcBA8hp"/>
    <hyperlink ref="AL48" r:id="rId32" display="https://t.co/lsZixlcHa0"/>
    <hyperlink ref="AL49" r:id="rId33" display="https://t.co/86mWtiS3k3"/>
    <hyperlink ref="AL50" r:id="rId34" display="https://t.co/3O804q1ABa"/>
    <hyperlink ref="AL53" r:id="rId35" display="https://t.co/llLibcF3hE"/>
    <hyperlink ref="AL54" r:id="rId36" display="https://t.co/wapGiPDZoO"/>
    <hyperlink ref="AL55" r:id="rId37" display="https://t.co/jKLQHulBni"/>
    <hyperlink ref="AL57" r:id="rId38" display="https://t.co/Jqgrs7qUSv"/>
    <hyperlink ref="AL58" r:id="rId39" display="https://t.co/86XYjb8aKn"/>
    <hyperlink ref="AL60" r:id="rId40" display="https://t.co/MzGkkYYkZ6"/>
    <hyperlink ref="AL61" r:id="rId41" display="http://t.co/TTb6ceEuo7"/>
    <hyperlink ref="AL64" r:id="rId42" display="https://t.co/orUUGUzky5"/>
    <hyperlink ref="AL65" r:id="rId43" display="https://t.co/trQDAXEJRw"/>
    <hyperlink ref="AL66" r:id="rId44" display="http://t.co/nQXp5jRCuL"/>
    <hyperlink ref="AL68" r:id="rId45" display="https://t.co/KRtn5UG2LS"/>
    <hyperlink ref="AL72" r:id="rId46" display="http://t.co/DUd7WcaiWj"/>
    <hyperlink ref="AL73" r:id="rId47" display="https://t.co/6xPTp6vELa"/>
    <hyperlink ref="AL74" r:id="rId48" display="https://t.co/Eh2TEAZzvN"/>
    <hyperlink ref="AL76" r:id="rId49" display="https://t.co/RG5ukrJy9H"/>
    <hyperlink ref="AL77" r:id="rId50" display="http://t.co/IwJCXmPBbz"/>
    <hyperlink ref="AL79" r:id="rId51" display="https://t.co/eopqt6v0zu"/>
    <hyperlink ref="AL80" r:id="rId52" display="https://t.co/i17dTcTdXm"/>
    <hyperlink ref="AL81" r:id="rId53" display="https://t.co/2gXvh5NQ2T"/>
    <hyperlink ref="AL82" r:id="rId54" display="https://t.co/Wm3FuxnpTG"/>
    <hyperlink ref="AL83" r:id="rId55" display="http://t.co/5cg8jV9lJ1"/>
    <hyperlink ref="AL84" r:id="rId56" display="https://t.co/9YXSG6O3up"/>
    <hyperlink ref="AL85" r:id="rId57" display="https://t.co/jfpxQx7o3r"/>
    <hyperlink ref="AL86" r:id="rId58" display="https://t.co/Jv6CmAc8dA"/>
    <hyperlink ref="AL87" r:id="rId59" display="https://t.co/x43CbKsmx1"/>
    <hyperlink ref="AL89" r:id="rId60" display="https://t.co/e4xzs4yMrG"/>
    <hyperlink ref="AL90" r:id="rId61" display="https://t.co/6x2pD3vZYE"/>
    <hyperlink ref="AL93" r:id="rId62" display="https://t.co/rZcOC701lw"/>
    <hyperlink ref="AL94" r:id="rId63" display="https://t.co/BkDMaJEdtG"/>
    <hyperlink ref="AO4" r:id="rId64" display="https://pbs.twimg.com/profile_banners/194203770/1538232471"/>
    <hyperlink ref="AO5" r:id="rId65" display="https://pbs.twimg.com/profile_banners/2549851766/1565263008"/>
    <hyperlink ref="AO6" r:id="rId66" display="https://pbs.twimg.com/profile_banners/230692748/1551436333"/>
    <hyperlink ref="AO7" r:id="rId67" display="https://pbs.twimg.com/profile_banners/2451798438/1546814654"/>
    <hyperlink ref="AO8" r:id="rId68" display="https://pbs.twimg.com/profile_banners/1026704601636954112/1573851815"/>
    <hyperlink ref="AO10" r:id="rId69" display="https://pbs.twimg.com/profile_banners/14094651/1572693988"/>
    <hyperlink ref="AO12" r:id="rId70" display="https://pbs.twimg.com/profile_banners/35587270/1452224936"/>
    <hyperlink ref="AO13" r:id="rId71" display="https://pbs.twimg.com/profile_banners/1725774294/1491515698"/>
    <hyperlink ref="AO14" r:id="rId72" display="https://pbs.twimg.com/profile_banners/15391076/1505012262"/>
    <hyperlink ref="AO15" r:id="rId73" display="https://pbs.twimg.com/profile_banners/215696372/1455981360"/>
    <hyperlink ref="AO16" r:id="rId74" display="https://pbs.twimg.com/profile_banners/24735785/1576791218"/>
    <hyperlink ref="AO17" r:id="rId75" display="https://pbs.twimg.com/profile_banners/326687296/1576768500"/>
    <hyperlink ref="AO19" r:id="rId76" display="https://pbs.twimg.com/profile_banners/14271231/1539979271"/>
    <hyperlink ref="AO20" r:id="rId77" display="https://pbs.twimg.com/profile_banners/288533666/1577502147"/>
    <hyperlink ref="AO21" r:id="rId78" display="https://pbs.twimg.com/profile_banners/4165508771/1470492319"/>
    <hyperlink ref="AO24" r:id="rId79" display="https://pbs.twimg.com/profile_banners/1107615448105975808/1552913298"/>
    <hyperlink ref="AO25" r:id="rId80" display="https://pbs.twimg.com/profile_banners/637171450/1566591859"/>
    <hyperlink ref="AO26" r:id="rId81" display="https://pbs.twimg.com/profile_banners/144946332/1561150697"/>
    <hyperlink ref="AO27" r:id="rId82" display="https://pbs.twimg.com/profile_banners/397689316/1412125381"/>
    <hyperlink ref="AO28" r:id="rId83" display="https://pbs.twimg.com/profile_banners/1001388471125270528/1551990024"/>
    <hyperlink ref="AO29" r:id="rId84" display="https://pbs.twimg.com/profile_banners/19333192/1419347752"/>
    <hyperlink ref="AO30" r:id="rId85" display="https://pbs.twimg.com/profile_banners/46195562/1574355997"/>
    <hyperlink ref="AO31" r:id="rId86" display="https://pbs.twimg.com/profile_banners/3300566595/1521334577"/>
    <hyperlink ref="AO32" r:id="rId87" display="https://pbs.twimg.com/profile_banners/14862639/1441903397"/>
    <hyperlink ref="AO33" r:id="rId88" display="https://pbs.twimg.com/profile_banners/10800492/1358957172"/>
    <hyperlink ref="AO34" r:id="rId89" display="https://pbs.twimg.com/profile_banners/133400025/1571858440"/>
    <hyperlink ref="AO35" r:id="rId90" display="https://pbs.twimg.com/profile_banners/2176358690/1555151295"/>
    <hyperlink ref="AO36" r:id="rId91" display="https://pbs.twimg.com/profile_banners/2708244178/1425046173"/>
    <hyperlink ref="AO37" r:id="rId92" display="https://pbs.twimg.com/profile_banners/151934168/1391403981"/>
    <hyperlink ref="AO39" r:id="rId93" display="https://pbs.twimg.com/profile_banners/2577403879/1556810267"/>
    <hyperlink ref="AO40" r:id="rId94" display="https://pbs.twimg.com/profile_banners/798537657194311680/1479222106"/>
    <hyperlink ref="AO41" r:id="rId95" display="https://pbs.twimg.com/profile_banners/18994444/1568290218"/>
    <hyperlink ref="AO42" r:id="rId96" display="https://pbs.twimg.com/profile_banners/982789937442385920/1523151347"/>
    <hyperlink ref="AO43" r:id="rId97" display="https://pbs.twimg.com/profile_banners/818483631295463427/1548090627"/>
    <hyperlink ref="AO44" r:id="rId98" display="https://pbs.twimg.com/profile_banners/19618669/1481550205"/>
    <hyperlink ref="AO45" r:id="rId99" display="https://pbs.twimg.com/profile_banners/1040351960757686274/1536926943"/>
    <hyperlink ref="AO46" r:id="rId100" display="https://pbs.twimg.com/profile_banners/19705196/1545313043"/>
    <hyperlink ref="AO47" r:id="rId101" display="https://pbs.twimg.com/profile_banners/3087392925/1426098592"/>
    <hyperlink ref="AO48" r:id="rId102" display="https://pbs.twimg.com/profile_banners/704601103707435008/1537178476"/>
    <hyperlink ref="AO49" r:id="rId103" display="https://pbs.twimg.com/profile_banners/141440459/1507670595"/>
    <hyperlink ref="AO50" r:id="rId104" display="https://pbs.twimg.com/profile_banners/19895837/1523990820"/>
    <hyperlink ref="AO52" r:id="rId105" display="https://pbs.twimg.com/profile_banners/874266987433779200/1498998183"/>
    <hyperlink ref="AO53" r:id="rId106" display="https://pbs.twimg.com/profile_banners/384650167/1429281851"/>
    <hyperlink ref="AO54" r:id="rId107" display="https://pbs.twimg.com/profile_banners/80750540/1515773670"/>
    <hyperlink ref="AO55" r:id="rId108" display="https://pbs.twimg.com/profile_banners/194159907/1499893399"/>
    <hyperlink ref="AO56" r:id="rId109" display="https://pbs.twimg.com/profile_banners/391300597/1432458906"/>
    <hyperlink ref="AO58" r:id="rId110" display="https://pbs.twimg.com/profile_banners/309977000/1566320206"/>
    <hyperlink ref="AO59" r:id="rId111" display="https://pbs.twimg.com/profile_banners/3237809943/1570588338"/>
    <hyperlink ref="AO60" r:id="rId112" display="https://pbs.twimg.com/profile_banners/3293444501/1553728106"/>
    <hyperlink ref="AO62" r:id="rId113" display="https://pbs.twimg.com/profile_banners/1158504193780592641/1575307336"/>
    <hyperlink ref="AO64" r:id="rId114" display="https://pbs.twimg.com/profile_banners/2325247278/1547254695"/>
    <hyperlink ref="AO65" r:id="rId115" display="https://pbs.twimg.com/profile_banners/2994251242/1526917543"/>
    <hyperlink ref="AO67" r:id="rId116" display="https://pbs.twimg.com/profile_banners/768652368565067776/1489011916"/>
    <hyperlink ref="AO70" r:id="rId117" display="https://pbs.twimg.com/profile_banners/1138538046/1570219412"/>
    <hyperlink ref="AO73" r:id="rId118" display="https://pbs.twimg.com/profile_banners/424910183/1551143386"/>
    <hyperlink ref="AO74" r:id="rId119" display="https://pbs.twimg.com/profile_banners/76117579/1578278447"/>
    <hyperlink ref="AO76" r:id="rId120" display="https://pbs.twimg.com/profile_banners/389847354/1553516572"/>
    <hyperlink ref="AO77" r:id="rId121" display="https://pbs.twimg.com/profile_banners/22836711/1522766746"/>
    <hyperlink ref="AO78" r:id="rId122" display="https://pbs.twimg.com/profile_banners/1091086169864105984/1563407835"/>
    <hyperlink ref="AO79" r:id="rId123" display="https://pbs.twimg.com/profile_banners/27100297/1510169516"/>
    <hyperlink ref="AO80" r:id="rId124" display="https://pbs.twimg.com/profile_banners/1086841620727808000/1547958502"/>
    <hyperlink ref="AO81" r:id="rId125" display="https://pbs.twimg.com/profile_banners/496249254/1559846619"/>
    <hyperlink ref="AO82" r:id="rId126" display="https://pbs.twimg.com/profile_banners/23635476/1578420715"/>
    <hyperlink ref="AO83" r:id="rId127" display="https://pbs.twimg.com/profile_banners/574444657/1539778221"/>
    <hyperlink ref="AO84" r:id="rId128" display="https://pbs.twimg.com/profile_banners/1129558318920421376/1565805904"/>
    <hyperlink ref="AO85" r:id="rId129" display="https://pbs.twimg.com/profile_banners/97459121/1573479543"/>
    <hyperlink ref="AO86" r:id="rId130" display="https://pbs.twimg.com/profile_banners/2974972263/1554396662"/>
    <hyperlink ref="AO87" r:id="rId131" display="https://pbs.twimg.com/profile_banners/819123933999988736/1540975272"/>
    <hyperlink ref="AO89" r:id="rId132" display="https://pbs.twimg.com/profile_banners/109299182/1348185065"/>
    <hyperlink ref="AO90" r:id="rId133" display="https://pbs.twimg.com/profile_banners/259341946/1566844214"/>
    <hyperlink ref="AO91" r:id="rId134" display="https://pbs.twimg.com/profile_banners/436161343/1570232054"/>
    <hyperlink ref="AO93" r:id="rId135" display="https://pbs.twimg.com/profile_banners/21740184/1539537932"/>
    <hyperlink ref="AO94" r:id="rId136" display="https://pbs.twimg.com/profile_banners/1926151820/1510300464"/>
    <hyperlink ref="AO95" r:id="rId137" display="https://pbs.twimg.com/profile_banners/103093241/1495819846"/>
    <hyperlink ref="AU3" r:id="rId138" display="http://abs.twimg.com/images/themes/theme1/bg.png"/>
    <hyperlink ref="AU4" r:id="rId139" display="http://abs.twimg.com/images/themes/theme1/bg.png"/>
    <hyperlink ref="AU5" r:id="rId140" display="http://abs.twimg.com/images/themes/theme1/bg.png"/>
    <hyperlink ref="AU6" r:id="rId141" display="http://abs.twimg.com/images/themes/theme1/bg.png"/>
    <hyperlink ref="AU7" r:id="rId142" display="http://abs.twimg.com/images/themes/theme1/bg.png"/>
    <hyperlink ref="AU8" r:id="rId143" display="http://abs.twimg.com/images/themes/theme1/bg.png"/>
    <hyperlink ref="AU9" r:id="rId144" display="http://abs.twimg.com/images/themes/theme7/bg.gif"/>
    <hyperlink ref="AU10" r:id="rId145" display="http://abs.twimg.com/images/themes/theme1/bg.png"/>
    <hyperlink ref="AU12" r:id="rId146" display="http://abs.twimg.com/images/themes/theme1/bg.png"/>
    <hyperlink ref="AU13" r:id="rId147" display="http://abs.twimg.com/images/themes/theme13/bg.gif"/>
    <hyperlink ref="AU14" r:id="rId148" display="http://abs.twimg.com/images/themes/theme4/bg.gif"/>
    <hyperlink ref="AU15" r:id="rId149" display="http://abs.twimg.com/images/themes/theme1/bg.png"/>
    <hyperlink ref="AU16" r:id="rId150" display="http://abs.twimg.com/images/themes/theme7/bg.gif"/>
    <hyperlink ref="AU17" r:id="rId151" display="http://abs.twimg.com/images/themes/theme1/bg.png"/>
    <hyperlink ref="AU18" r:id="rId152" display="http://abs.twimg.com/images/themes/theme1/bg.png"/>
    <hyperlink ref="AU19" r:id="rId153" display="http://abs.twimg.com/images/themes/theme1/bg.png"/>
    <hyperlink ref="AU20" r:id="rId154" display="http://abs.twimg.com/images/themes/theme9/bg.gif"/>
    <hyperlink ref="AU21" r:id="rId155" display="http://abs.twimg.com/images/themes/theme1/bg.png"/>
    <hyperlink ref="AU22" r:id="rId156" display="http://abs.twimg.com/images/themes/theme1/bg.png"/>
    <hyperlink ref="AU24" r:id="rId157" display="http://abs.twimg.com/images/themes/theme1/bg.png"/>
    <hyperlink ref="AU25" r:id="rId158" display="http://abs.twimg.com/images/themes/theme1/bg.png"/>
    <hyperlink ref="AU26" r:id="rId159" display="http://abs.twimg.com/images/themes/theme1/bg.png"/>
    <hyperlink ref="AU27" r:id="rId160" display="http://abs.twimg.com/images/themes/theme1/bg.png"/>
    <hyperlink ref="AU29" r:id="rId161" display="http://abs.twimg.com/images/themes/theme1/bg.png"/>
    <hyperlink ref="AU30" r:id="rId162" display="http://abs.twimg.com/images/themes/theme1/bg.png"/>
    <hyperlink ref="AU31" r:id="rId163" display="http://abs.twimg.com/images/themes/theme1/bg.png"/>
    <hyperlink ref="AU32" r:id="rId164" display="http://abs.twimg.com/images/themes/theme1/bg.png"/>
    <hyperlink ref="AU33" r:id="rId165" display="http://abs.twimg.com/images/themes/theme15/bg.png"/>
    <hyperlink ref="AU34" r:id="rId166" display="http://abs.twimg.com/images/themes/theme19/bg.gif"/>
    <hyperlink ref="AU35" r:id="rId167" display="http://abs.twimg.com/images/themes/theme1/bg.png"/>
    <hyperlink ref="AU36" r:id="rId168" display="http://abs.twimg.com/images/themes/theme1/bg.png"/>
    <hyperlink ref="AU37" r:id="rId169" display="http://abs.twimg.com/images/themes/theme1/bg.png"/>
    <hyperlink ref="AU38" r:id="rId170" display="http://abs.twimg.com/images/themes/theme10/bg.gif"/>
    <hyperlink ref="AU39" r:id="rId171" display="http://abs.twimg.com/images/themes/theme1/bg.png"/>
    <hyperlink ref="AU41" r:id="rId172" display="http://abs.twimg.com/images/themes/theme9/bg.gif"/>
    <hyperlink ref="AU43" r:id="rId173" display="http://abs.twimg.com/images/themes/theme1/bg.png"/>
    <hyperlink ref="AU44" r:id="rId174" display="http://abs.twimg.com/images/themes/theme1/bg.png"/>
    <hyperlink ref="AU45" r:id="rId175" display="http://abs.twimg.com/images/themes/theme1/bg.png"/>
    <hyperlink ref="AU46" r:id="rId176" display="http://abs.twimg.com/images/themes/theme1/bg.png"/>
    <hyperlink ref="AU47" r:id="rId177" display="http://abs.twimg.com/images/themes/theme1/bg.png"/>
    <hyperlink ref="AU48" r:id="rId178" display="http://abs.twimg.com/images/themes/theme1/bg.png"/>
    <hyperlink ref="AU49" r:id="rId179" display="http://abs.twimg.com/images/themes/theme1/bg.png"/>
    <hyperlink ref="AU50" r:id="rId180" display="http://abs.twimg.com/images/themes/theme1/bg.png"/>
    <hyperlink ref="AU53" r:id="rId181" display="http://abs.twimg.com/images/themes/theme12/bg.gif"/>
    <hyperlink ref="AU54" r:id="rId182" display="http://abs.twimg.com/images/themes/theme15/bg.png"/>
    <hyperlink ref="AU55" r:id="rId183" display="http://abs.twimg.com/images/themes/theme1/bg.png"/>
    <hyperlink ref="AU56" r:id="rId184" display="http://abs.twimg.com/images/themes/theme5/bg.gif"/>
    <hyperlink ref="AU57" r:id="rId185" display="http://abs.twimg.com/images/themes/theme1/bg.png"/>
    <hyperlink ref="AU58" r:id="rId186" display="http://abs.twimg.com/images/themes/theme1/bg.png"/>
    <hyperlink ref="AU59" r:id="rId187" display="http://abs.twimg.com/images/themes/theme1/bg.png"/>
    <hyperlink ref="AU60" r:id="rId188" display="http://abs.twimg.com/images/themes/theme1/bg.png"/>
    <hyperlink ref="AU61" r:id="rId189" display="http://abs.twimg.com/images/themes/theme1/bg.png"/>
    <hyperlink ref="AU64" r:id="rId190" display="http://abs.twimg.com/images/themes/theme1/bg.png"/>
    <hyperlink ref="AU65" r:id="rId191" display="http://abs.twimg.com/images/themes/theme1/bg.png"/>
    <hyperlink ref="AU66" r:id="rId192" display="http://abs.twimg.com/images/themes/theme18/bg.gif"/>
    <hyperlink ref="AU67" r:id="rId193" display="http://abs.twimg.com/images/themes/theme1/bg.png"/>
    <hyperlink ref="AU68" r:id="rId194" display="http://abs.twimg.com/images/themes/theme1/bg.png"/>
    <hyperlink ref="AU70" r:id="rId195" display="http://abs.twimg.com/images/themes/theme1/bg.png"/>
    <hyperlink ref="AU71" r:id="rId196" display="http://abs.twimg.com/images/themes/theme1/bg.png"/>
    <hyperlink ref="AU72" r:id="rId197" display="http://abs.twimg.com/images/themes/theme1/bg.png"/>
    <hyperlink ref="AU73" r:id="rId198" display="http://abs.twimg.com/images/themes/theme1/bg.png"/>
    <hyperlink ref="AU74" r:id="rId199" display="http://abs.twimg.com/images/themes/theme1/bg.png"/>
    <hyperlink ref="AU75" r:id="rId200" display="http://abs.twimg.com/images/themes/theme1/bg.png"/>
    <hyperlink ref="AU76" r:id="rId201" display="http://abs.twimg.com/images/themes/theme16/bg.gif"/>
    <hyperlink ref="AU77" r:id="rId202" display="http://abs.twimg.com/images/themes/theme14/bg.gif"/>
    <hyperlink ref="AU79" r:id="rId203" display="http://abs.twimg.com/images/themes/theme1/bg.png"/>
    <hyperlink ref="AU81" r:id="rId204" display="http://abs.twimg.com/images/themes/theme1/bg.png"/>
    <hyperlink ref="AU82" r:id="rId205" display="http://abs.twimg.com/images/themes/theme1/bg.png"/>
    <hyperlink ref="AU83" r:id="rId206" display="http://abs.twimg.com/images/themes/theme1/bg.png"/>
    <hyperlink ref="AU84" r:id="rId207" display="http://abs.twimg.com/images/themes/theme1/bg.png"/>
    <hyperlink ref="AU85" r:id="rId208" display="http://abs.twimg.com/images/themes/theme13/bg.gif"/>
    <hyperlink ref="AU86" r:id="rId209" display="http://abs.twimg.com/images/themes/theme1/bg.png"/>
    <hyperlink ref="AU88" r:id="rId210" display="http://abs.twimg.com/images/themes/theme1/bg.png"/>
    <hyperlink ref="AU89" r:id="rId211" display="http://abs.twimg.com/images/themes/theme9/bg.gif"/>
    <hyperlink ref="AU90" r:id="rId212" display="http://abs.twimg.com/images/themes/theme1/bg.png"/>
    <hyperlink ref="AU91" r:id="rId213" display="http://abs.twimg.com/images/themes/theme1/bg.png"/>
    <hyperlink ref="AU93" r:id="rId214" display="http://abs.twimg.com/images/themes/theme1/bg.png"/>
    <hyperlink ref="AU94" r:id="rId215" display="http://abs.twimg.com/images/themes/theme1/bg.png"/>
    <hyperlink ref="AU95" r:id="rId216" display="http://abs.twimg.com/images/themes/theme1/bg.png"/>
    <hyperlink ref="F3" r:id="rId217" display="http://pbs.twimg.com/profile_images/765687785219039233/w5bRXIYM_normal.jpg"/>
    <hyperlink ref="F4" r:id="rId218" display="http://pbs.twimg.com/profile_images/1074878911962443776/GzUtUN0a_normal.jpg"/>
    <hyperlink ref="F5" r:id="rId219" display="http://pbs.twimg.com/profile_images/574506320809758721/5bveQsmX_normal.jpeg"/>
    <hyperlink ref="F6" r:id="rId220" display="http://pbs.twimg.com/profile_images/1178680146158600192/TkO4FunX_normal.jpg"/>
    <hyperlink ref="F7" r:id="rId221" display="http://pbs.twimg.com/profile_images/1082047362359390208/ZGVyKCDw_normal.jpg"/>
    <hyperlink ref="F8" r:id="rId222" display="http://pbs.twimg.com/profile_images/1175148882730242048/m-j4IJ7K_normal.jpg"/>
    <hyperlink ref="F9" r:id="rId223" display="http://pbs.twimg.com/profile_images/82594810/Russell_Martha_hea_3959174_normal.jpg"/>
    <hyperlink ref="F10" r:id="rId224" display="http://pbs.twimg.com/profile_images/932214325909053440/xREfIOx-_normal.jpg"/>
    <hyperlink ref="F11" r:id="rId225" display="http://pbs.twimg.com/profile_images/1190727216885358597/OoGENW9l_normal.jpg"/>
    <hyperlink ref="F12" r:id="rId226" display="http://pbs.twimg.com/profile_images/916261936362385410/uJLiW8BO_normal.jpg"/>
    <hyperlink ref="F13" r:id="rId227" display="http://pbs.twimg.com/profile_images/1158522354659729408/HtokZb6n_normal.jpg"/>
    <hyperlink ref="F14" r:id="rId228" display="http://pbs.twimg.com/profile_images/56527178/Derrick_Cogburn_2007_normal.jpg"/>
    <hyperlink ref="F15" r:id="rId229" display="http://pbs.twimg.com/profile_images/1192767577631666178/V2PJVxaM_normal.jpg"/>
    <hyperlink ref="F16" r:id="rId230" display="http://pbs.twimg.com/profile_images/1167215079676403713/eMfIwS_M_normal.jpg"/>
    <hyperlink ref="F17" r:id="rId231" display="http://pbs.twimg.com/profile_images/1167215432782229505/qZJgAAmM_normal.jpg"/>
    <hyperlink ref="F18" r:id="rId232" display="http://abs.twimg.com/sticky/default_profile_images/default_profile_normal.png"/>
    <hyperlink ref="F19" r:id="rId233" display="http://pbs.twimg.com/profile_images/797612733558571009/GzvqH5-4_normal.jpg"/>
    <hyperlink ref="F20" r:id="rId234" display="http://pbs.twimg.com/profile_images/555782093515399168/yAmKW6S9_normal.jpeg"/>
    <hyperlink ref="F21" r:id="rId235" display="http://pbs.twimg.com/profile_images/664510988864081920/lVDZFMGV_normal.png"/>
    <hyperlink ref="F22" r:id="rId236" display="http://pbs.twimg.com/profile_images/809221417334165504/rwI0d5WC_normal.jpg"/>
    <hyperlink ref="F23" r:id="rId237" display="http://pbs.twimg.com/profile_images/1035128216745385984/MhEa3cyL_normal.jpg"/>
    <hyperlink ref="F24" r:id="rId238" display="http://pbs.twimg.com/profile_images/1107623987037773825/2-pen8vS_normal.png"/>
    <hyperlink ref="F25" r:id="rId239" display="http://pbs.twimg.com/profile_images/887792347974692865/aM7LI7rD_normal.jpg"/>
    <hyperlink ref="F26" r:id="rId240" display="http://pbs.twimg.com/profile_images/1142174538924355584/SzHA6B-Y_normal.jpg"/>
    <hyperlink ref="F27" r:id="rId241" display="http://pbs.twimg.com/profile_images/956424432553046016/eHxjBbEw_normal.jpg"/>
    <hyperlink ref="F28" r:id="rId242" display="http://pbs.twimg.com/profile_images/1001388728445792257/EweEizpG_normal.jpg"/>
    <hyperlink ref="F29" r:id="rId243" display="http://pbs.twimg.com/profile_images/378800000771728036/cc4ac05d32820813931b0497292c16e9_normal.jpeg"/>
    <hyperlink ref="F30" r:id="rId244" display="http://pbs.twimg.com/profile_images/1197551918303739904/4m2D8gQz_normal.png"/>
    <hyperlink ref="F31" r:id="rId245" display="http://pbs.twimg.com/profile_images/922607809174241280/ZgS3Yso__normal.jpg"/>
    <hyperlink ref="F32" r:id="rId246" display="http://pbs.twimg.com/profile_images/875753624609071104/TbTRrmU9_normal.jpg"/>
    <hyperlink ref="F33" r:id="rId247" display="http://pbs.twimg.com/profile_images/68985234/twitterphoto_razz2_normal.jpg"/>
    <hyperlink ref="F34" r:id="rId248" display="http://pbs.twimg.com/profile_images/818859289825705984/QIMjyGNe_normal.jpg"/>
    <hyperlink ref="F35" r:id="rId249" display="http://pbs.twimg.com/profile_images/1102940827075203073/3Ywj3wKa_normal.png"/>
    <hyperlink ref="F36" r:id="rId250" display="http://pbs.twimg.com/profile_images/571311162438123520/SyTuiN6B_normal.jpeg"/>
    <hyperlink ref="F37" r:id="rId251" display="http://pbs.twimg.com/profile_images/849133030237061120/6hUrNP0a_normal.jpg"/>
    <hyperlink ref="F38" r:id="rId252" display="http://pbs.twimg.com/profile_images/1054798405275394049/d10lrKno_normal.jpg"/>
    <hyperlink ref="F39" r:id="rId253" display="http://pbs.twimg.com/profile_images/1143374327154388992/0fIYmIJl_normal.png"/>
    <hyperlink ref="F40" r:id="rId254" display="http://pbs.twimg.com/profile_images/798541814609408001/Pt4R4F-0_normal.jpg"/>
    <hyperlink ref="F41" r:id="rId255" display="http://pbs.twimg.com/profile_images/1145718847779086342/-HLVAdF8_normal.png"/>
    <hyperlink ref="F42" r:id="rId256" display="http://pbs.twimg.com/profile_images/982795639594483714/XeNu-VrS_normal.jpg"/>
    <hyperlink ref="F43" r:id="rId257" display="http://pbs.twimg.com/profile_images/1193984361600827392/FWfQx8Jx_normal.jpg"/>
    <hyperlink ref="F44" r:id="rId258" display="http://pbs.twimg.com/profile_images/836612400057036804/S43TZPP-_normal.jpg"/>
    <hyperlink ref="F45" r:id="rId259" display="http://pbs.twimg.com/profile_images/1040573396398956544/BetojiRw_normal.jpg"/>
    <hyperlink ref="F46" r:id="rId260" display="http://pbs.twimg.com/profile_images/1096458389998264320/VhANhVL__normal.jpg"/>
    <hyperlink ref="F47" r:id="rId261" display="http://pbs.twimg.com/profile_images/575724104164073472/Lmm451Ek_normal.jpeg"/>
    <hyperlink ref="F48" r:id="rId262" display="http://pbs.twimg.com/profile_images/1080395837593866240/RCJe4-CX_normal.jpg"/>
    <hyperlink ref="F49" r:id="rId263" display="http://pbs.twimg.com/profile_images/875344770826027010/bzuoLMRx_normal.jpg"/>
    <hyperlink ref="F50" r:id="rId264" display="http://pbs.twimg.com/profile_images/1068329878850686976/UH5WzvpQ_normal.jpg"/>
    <hyperlink ref="F51" r:id="rId265" display="http://pbs.twimg.com/profile_images/1101998099420012545/w0PWYT9i_normal.jpg"/>
    <hyperlink ref="F52" r:id="rId266" display="http://pbs.twimg.com/profile_images/1160133357071675392/Tqc36Cvm_normal.jpg"/>
    <hyperlink ref="F53" r:id="rId267" display="http://pbs.twimg.com/profile_images/1002867054247137281/j4hS-Y79_normal.jpg"/>
    <hyperlink ref="F54" r:id="rId268" display="http://pbs.twimg.com/profile_images/964901440891351040/RZq5zDIy_normal.jpg"/>
    <hyperlink ref="F55" r:id="rId269" display="http://pbs.twimg.com/profile_images/639293371144474629/ORfuBbRd_normal.jpg"/>
    <hyperlink ref="F56" r:id="rId270" display="http://pbs.twimg.com/profile_images/874558830239256576/-yilsw6V_normal.jpg"/>
    <hyperlink ref="F57" r:id="rId271" display="http://pbs.twimg.com/profile_images/1009562594183729152/v2GNLw05_normal.jpg"/>
    <hyperlink ref="F58" r:id="rId272" display="http://pbs.twimg.com/profile_images/1163619554288791552/38MhASrp_normal.jpg"/>
    <hyperlink ref="F59" r:id="rId273" display="http://pbs.twimg.com/profile_images/1181759382276587520/UT4i2ube_normal.jpg"/>
    <hyperlink ref="F60" r:id="rId274" display="http://pbs.twimg.com/profile_images/781481173050593280/vrONLZcK_normal.jpg"/>
    <hyperlink ref="F61" r:id="rId275" display="http://pbs.twimg.com/profile_images/766611075030773760/i-Tyh_Va_normal.jpg"/>
    <hyperlink ref="F62" r:id="rId276" display="http://pbs.twimg.com/profile_images/1158504309576929282/8oDJ8E7q_normal.jpg"/>
    <hyperlink ref="F63" r:id="rId277" display="http://pbs.twimg.com/profile_images/1198598098605498373/IVB-1MpQ_normal.jpg"/>
    <hyperlink ref="F64" r:id="rId278" display="http://pbs.twimg.com/profile_images/961535614184251392/3eSaOQqF_normal.jpg"/>
    <hyperlink ref="F65" r:id="rId279" display="http://pbs.twimg.com/profile_images/781121563450085376/nlfxX46c_normal.jpg"/>
    <hyperlink ref="F66" r:id="rId280" display="http://pbs.twimg.com/profile_images/496757670/Wolf_Homepage_normal.jpg"/>
    <hyperlink ref="F67" r:id="rId281" display="http://pbs.twimg.com/profile_images/1207857258794586113/04SZLrMb_normal.jpg"/>
    <hyperlink ref="F68" r:id="rId282" display="http://pbs.twimg.com/profile_images/747544649527484416/Y2AwSpdU_normal.jpg"/>
    <hyperlink ref="F69" r:id="rId283" display="http://abs.twimg.com/sticky/default_profile_images/default_profile_normal.png"/>
    <hyperlink ref="F70" r:id="rId284" display="http://pbs.twimg.com/profile_images/1130949504767746049/JuHuf6LO_normal.png"/>
    <hyperlink ref="F71" r:id="rId285" display="http://pbs.twimg.com/profile_images/304846360/skullcandy_normal.jpg"/>
    <hyperlink ref="F72" r:id="rId286" display="http://pbs.twimg.com/profile_images/1320213757/Jim_Spohrer_normal.JPG"/>
    <hyperlink ref="F73" r:id="rId287" display="http://pbs.twimg.com/profile_images/1100307900562472961/HjqbjsDL_normal.png"/>
    <hyperlink ref="F74" r:id="rId288" display="http://pbs.twimg.com/profile_images/1145800649440997377/oVjNm_4i_normal.png"/>
    <hyperlink ref="F75" r:id="rId289" display="http://pbs.twimg.com/profile_images/837412876566552577/FVtb9iFB_normal.jpg"/>
    <hyperlink ref="F76" r:id="rId290" display="http://pbs.twimg.com/profile_images/1163335394974322689/d-735CmU_normal.jpg"/>
    <hyperlink ref="F77" r:id="rId291" display="http://pbs.twimg.com/profile_images/1095710860901703681/SD2INxvR_normal.png"/>
    <hyperlink ref="F78" r:id="rId292" display="http://pbs.twimg.com/profile_images/1091087635681103873/3AOq-Fa6_normal.jpg"/>
    <hyperlink ref="F79" r:id="rId293" display="http://pbs.twimg.com/profile_images/1123949449426944018/LDNQKi9F_normal.png"/>
    <hyperlink ref="F80" r:id="rId294" display="http://pbs.twimg.com/profile_images/1086842453091602434/dtuG0VAg_normal.jpg"/>
    <hyperlink ref="F81" r:id="rId295" display="http://pbs.twimg.com/profile_images/557880835899011072/hZ6LF6YW_normal.png"/>
    <hyperlink ref="F82" r:id="rId296" display="http://pbs.twimg.com/profile_images/1048302030211575808/NjyYV7iQ_normal.jpg"/>
    <hyperlink ref="F83" r:id="rId297" display="http://pbs.twimg.com/profile_images/644180222212878336/DaSnHX7k_normal.jpg"/>
    <hyperlink ref="F84" r:id="rId298" display="http://pbs.twimg.com/profile_images/1129564545717035008/8RfiSs2R_normal.png"/>
    <hyperlink ref="F85" r:id="rId299" display="http://pbs.twimg.com/profile_images/1100405420768714754/2c1ECF5D_normal.png"/>
    <hyperlink ref="F86" r:id="rId300" display="http://pbs.twimg.com/profile_images/554693151026204673/r--tVCLg_normal.jpeg"/>
    <hyperlink ref="F87" r:id="rId301" display="http://pbs.twimg.com/profile_images/1056868334933893121/XsE_bkhz_normal.jpg"/>
    <hyperlink ref="F88" r:id="rId302" display="http://pbs.twimg.com/profile_images/727239253529350144/Syga1r2Z_normal.jpg"/>
    <hyperlink ref="F89" r:id="rId303" display="http://pbs.twimg.com/profile_images/1831720645/Jaigris_0224sm_normal.jpg"/>
    <hyperlink ref="F90" r:id="rId304" display="http://pbs.twimg.com/profile_images/1166055260038684672/WhHr9U5Y_normal.jpg"/>
    <hyperlink ref="F91" r:id="rId305" display="http://pbs.twimg.com/profile_images/1192540664631836673/NEHkwj5l_normal.jpg"/>
    <hyperlink ref="F92" r:id="rId306" display="http://pbs.twimg.com/profile_images/1166368464518467586/4qB-Dk8x_normal.jpg"/>
    <hyperlink ref="F93" r:id="rId307" display="http://pbs.twimg.com/profile_images/663054276378390528/3bP7ur7Y_normal.png"/>
    <hyperlink ref="F94" r:id="rId308" display="http://pbs.twimg.com/profile_images/928902768508760064/9gSqBBpZ_normal.jpg"/>
    <hyperlink ref="F95" r:id="rId309" display="http://pbs.twimg.com/profile_images/868150530329194496/U7N5WRIf_normal.jpg"/>
    <hyperlink ref="AX3" r:id="rId310" display="https://twitter.com/shionguha"/>
    <hyperlink ref="AX4" r:id="rId311" display="https://twitter.com/cfiesler"/>
    <hyperlink ref="AX5" r:id="rId312" display="https://twitter.com/lucyebryant"/>
    <hyperlink ref="AX6" r:id="rId313" display="https://twitter.com/floriandrx"/>
    <hyperlink ref="AX7" r:id="rId314" display="https://twitter.com/hicssnews"/>
    <hyperlink ref="AX8" r:id="rId315" display="https://twitter.com/aarlab1"/>
    <hyperlink ref="AX9" r:id="rId316" display="https://twitter.com/martharussell"/>
    <hyperlink ref="AX10" r:id="rId317" display="https://twitter.com/jnkka"/>
    <hyperlink ref="AX11" r:id="rId318" display="https://twitter.com/llnuxbot"/>
    <hyperlink ref="AX12" r:id="rId319" display="https://twitter.com/tuuret"/>
    <hyperlink ref="AX13" r:id="rId320" display="https://twitter.com/kshikakothomas"/>
    <hyperlink ref="AX14" r:id="rId321" display="https://twitter.com/derrickcogburn"/>
    <hyperlink ref="AX15" r:id="rId322" display="https://twitter.com/albertosaurusrx"/>
    <hyperlink ref="AX16" r:id="rId323" display="https://twitter.com/rosenbergann"/>
    <hyperlink ref="AX17" r:id="rId324" display="https://twitter.com/sapnextgen"/>
    <hyperlink ref="AX18" r:id="rId325" display="https://twitter.com/waltoncollege"/>
    <hyperlink ref="AX19" r:id="rId326" display="https://twitter.com/karhai"/>
    <hyperlink ref="AX20" r:id="rId327" display="https://twitter.com/userexperienceu"/>
    <hyperlink ref="AX21" r:id="rId328" display="https://twitter.com/aaronjdavidson"/>
    <hyperlink ref="AX22" r:id="rId329" display="https://twitter.com/janetdeatrick"/>
    <hyperlink ref="AX23" r:id="rId330" display="https://twitter.com/utknursingsimu1"/>
    <hyperlink ref="AX24" r:id="rId331" display="https://twitter.com/utknursingrese1"/>
    <hyperlink ref="AX25" r:id="rId332" display="https://twitter.com/utknursing"/>
    <hyperlink ref="AX26" r:id="rId333" display="https://twitter.com/farhan_oshim"/>
    <hyperlink ref="AX27" r:id="rId334" display="https://twitter.com/grady_booch"/>
    <hyperlink ref="AX28" r:id="rId335" display="https://twitter.com/alisunyaev"/>
    <hyperlink ref="AX29" r:id="rId336" display="https://twitter.com/jangdevos"/>
    <hyperlink ref="AX30" r:id="rId337" display="https://twitter.com/uazinfo"/>
    <hyperlink ref="AX31" r:id="rId338" display="https://twitter.com/catfbrooks"/>
    <hyperlink ref="AX32" r:id="rId339" display="https://twitter.com/uarizona"/>
    <hyperlink ref="AX33" r:id="rId340" display="https://twitter.com/razzmataz"/>
    <hyperlink ref="AX34" r:id="rId341" display="https://twitter.com/colraftery"/>
    <hyperlink ref="AX35" r:id="rId342" display="https://twitter.com/was3210"/>
    <hyperlink ref="AX36" r:id="rId343" display="https://twitter.com/kajafollowicz"/>
    <hyperlink ref="AX37" r:id="rId344" display="https://twitter.com/smr_foundation"/>
    <hyperlink ref="AX38" r:id="rId345" display="https://twitter.com/c_heavin"/>
    <hyperlink ref="AX39" r:id="rId346" display="https://twitter.com/johnwalicki"/>
    <hyperlink ref="AX40" r:id="rId347" display="https://twitter.com/julianereth"/>
    <hyperlink ref="AX41" r:id="rId348" display="https://twitter.com/ibm"/>
    <hyperlink ref="AX42" r:id="rId349" display="https://twitter.com/jtoddmcdonald"/>
    <hyperlink ref="AX43" r:id="rId350" display="https://twitter.com/snarky_android"/>
    <hyperlink ref="AX44" r:id="rId351" display="https://twitter.com/yukupriyanov"/>
    <hyperlink ref="AX45" r:id="rId352" display="https://twitter.com/edgeiotai"/>
    <hyperlink ref="AX46" r:id="rId353" display="https://twitter.com/ucc"/>
    <hyperlink ref="AX47" r:id="rId354" display="https://twitter.com/bis_ck203"/>
    <hyperlink ref="AX48" r:id="rId355" display="https://twitter.com/cubsucc"/>
    <hyperlink ref="AX49" r:id="rId356" display="https://twitter.com/rdviii"/>
    <hyperlink ref="AX50" r:id="rId357" display="https://twitter.com/jhengstler"/>
    <hyperlink ref="AX51" r:id="rId358" display="https://twitter.com/carolynwatters6"/>
    <hyperlink ref="AX52" r:id="rId359" display="https://twitter.com/ryanmwhitephd"/>
    <hyperlink ref="AX53" r:id="rId360" display="https://twitter.com/phmai"/>
    <hyperlink ref="AX54" r:id="rId361" display="https://twitter.com/gruzd"/>
    <hyperlink ref="AX55" r:id="rId362" display="https://twitter.com/smlabto"/>
    <hyperlink ref="AX56" r:id="rId363" display="https://twitter.com/aylinnchen"/>
    <hyperlink ref="AX57" r:id="rId364" display="https://twitter.com/bezwitschernd"/>
    <hyperlink ref="AX58" r:id="rId365" display="https://twitter.com/worldunivandsch"/>
    <hyperlink ref="AX59" r:id="rId366" display="https://twitter.com/varshneyanita"/>
    <hyperlink ref="AX60" r:id="rId367" display="https://twitter.com/janson_andreas"/>
    <hyperlink ref="AX61" r:id="rId368" display="https://twitter.com/leimeisterwinfo"/>
    <hyperlink ref="AX62" r:id="rId369" display="https://twitter.com/schobelsofia"/>
    <hyperlink ref="AX63" r:id="rId370" display="https://twitter.com/ernestinedickh1"/>
    <hyperlink ref="AX64" r:id="rId371" display="https://twitter.com/its_konstantin"/>
    <hyperlink ref="AX65" r:id="rId372" display="https://twitter.com/hhz_bb"/>
    <hyperlink ref="AX66" r:id="rId373" display="https://twitter.com/wgstock"/>
    <hyperlink ref="AX67" r:id="rId374" display="https://twitter.com/sancharidecrypt"/>
    <hyperlink ref="AX68" r:id="rId375" display="https://twitter.com/ljean"/>
    <hyperlink ref="AX69" r:id="rId376" display="https://twitter.com/mahei_li"/>
    <hyperlink ref="AX70" r:id="rId377" display="https://twitter.com/akilfletcher"/>
    <hyperlink ref="AX71" r:id="rId378" display="https://twitter.com/hicss"/>
    <hyperlink ref="AX72" r:id="rId379" display="https://twitter.com/jimspohrer"/>
    <hyperlink ref="AX73" r:id="rId380" display="https://twitter.com/keioglobal"/>
    <hyperlink ref="AX74" r:id="rId381" display="https://twitter.com/sap"/>
    <hyperlink ref="AX75" r:id="rId382" display="https://twitter.com/mpedrorguez"/>
    <hyperlink ref="AX76" r:id="rId383" display="https://twitter.com/docpang"/>
    <hyperlink ref="AX77" r:id="rId384" display="https://twitter.com/uawaltoncollege"/>
    <hyperlink ref="AX78" r:id="rId385" display="https://twitter.com/mehruzk"/>
    <hyperlink ref="AX79" r:id="rId386" display="https://twitter.com/grandwailea"/>
    <hyperlink ref="AX80" r:id="rId387" display="https://twitter.com/infotechdev"/>
    <hyperlink ref="AX81" r:id="rId388" display="https://twitter.com/aisconnect"/>
    <hyperlink ref="AX82" r:id="rId389" display="https://twitter.com/uofredlands"/>
    <hyperlink ref="AX83" r:id="rId390" display="https://twitter.com/psbehrend"/>
    <hyperlink ref="AX84" r:id="rId391" display="https://twitter.com/bportcompsci"/>
    <hyperlink ref="AX85" r:id="rId392" display="https://twitter.com/brockportalumni"/>
    <hyperlink ref="AX86" r:id="rId393" display="https://twitter.com/joelandersonphd"/>
    <hyperlink ref="AX87" r:id="rId394" display="https://twitter.com/it_jyu"/>
    <hyperlink ref="AX88" r:id="rId395" display="https://twitter.com/caring_mobile"/>
    <hyperlink ref="AX89" r:id="rId396" display="https://twitter.com/socmeddr"/>
    <hyperlink ref="AX90" r:id="rId397" display="https://twitter.com/sandramoerch"/>
    <hyperlink ref="AX91" r:id="rId398" display="https://twitter.com/fadialmazyad"/>
    <hyperlink ref="AX92" r:id="rId399" display="https://twitter.com/kylerlehrbach"/>
    <hyperlink ref="AX93" r:id="rId400" display="https://twitter.com/jjussila"/>
    <hyperlink ref="AX94" r:id="rId401" display="https://twitter.com/evoltafinland"/>
    <hyperlink ref="AX95" r:id="rId402" display="https://twitter.com/vtaratoukhine"/>
  </hyperlinks>
  <printOptions/>
  <pageMargins left="0.7" right="0.7" top="0.75" bottom="0.75" header="0.3" footer="0.3"/>
  <pageSetup horizontalDpi="600" verticalDpi="600" orientation="portrait" r:id="rId406"/>
  <legacyDrawing r:id="rId404"/>
  <tableParts>
    <tablePart r:id="rId40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9"/>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1769</v>
      </c>
      <c r="Z2" s="13" t="s">
        <v>1789</v>
      </c>
      <c r="AA2" s="13" t="s">
        <v>1841</v>
      </c>
      <c r="AB2" s="13" t="s">
        <v>1925</v>
      </c>
      <c r="AC2" s="13" t="s">
        <v>2038</v>
      </c>
      <c r="AD2" s="13" t="s">
        <v>2072</v>
      </c>
      <c r="AE2" s="13" t="s">
        <v>2073</v>
      </c>
      <c r="AF2" s="13" t="s">
        <v>2093</v>
      </c>
    </row>
    <row r="3" spans="1:32" ht="15">
      <c r="A3" s="79" t="s">
        <v>1674</v>
      </c>
      <c r="B3" s="66" t="s">
        <v>1691</v>
      </c>
      <c r="C3" s="66" t="s">
        <v>56</v>
      </c>
      <c r="D3" s="114"/>
      <c r="E3" s="113"/>
      <c r="F3" s="115" t="s">
        <v>2282</v>
      </c>
      <c r="G3" s="116"/>
      <c r="H3" s="116"/>
      <c r="I3" s="117">
        <v>3</v>
      </c>
      <c r="J3" s="118"/>
      <c r="K3" s="48">
        <v>17</v>
      </c>
      <c r="L3" s="48">
        <v>33</v>
      </c>
      <c r="M3" s="48">
        <v>8</v>
      </c>
      <c r="N3" s="48">
        <v>41</v>
      </c>
      <c r="O3" s="48">
        <v>9</v>
      </c>
      <c r="P3" s="49">
        <v>0</v>
      </c>
      <c r="Q3" s="49">
        <v>0</v>
      </c>
      <c r="R3" s="48">
        <v>1</v>
      </c>
      <c r="S3" s="48">
        <v>0</v>
      </c>
      <c r="T3" s="48">
        <v>17</v>
      </c>
      <c r="U3" s="48">
        <v>41</v>
      </c>
      <c r="V3" s="48">
        <v>4</v>
      </c>
      <c r="W3" s="49">
        <v>2.020761</v>
      </c>
      <c r="X3" s="49">
        <v>0.11764705882352941</v>
      </c>
      <c r="Y3" s="88" t="s">
        <v>1770</v>
      </c>
      <c r="Z3" s="88" t="s">
        <v>1790</v>
      </c>
      <c r="AA3" s="88" t="s">
        <v>1842</v>
      </c>
      <c r="AB3" s="100" t="s">
        <v>1926</v>
      </c>
      <c r="AC3" s="100" t="s">
        <v>2039</v>
      </c>
      <c r="AD3" s="100" t="s">
        <v>283</v>
      </c>
      <c r="AE3" s="100" t="s">
        <v>2074</v>
      </c>
      <c r="AF3" s="100" t="s">
        <v>2094</v>
      </c>
    </row>
    <row r="4" spans="1:32" ht="15">
      <c r="A4" s="79" t="s">
        <v>1675</v>
      </c>
      <c r="B4" s="66" t="s">
        <v>1692</v>
      </c>
      <c r="C4" s="66" t="s">
        <v>56</v>
      </c>
      <c r="D4" s="120"/>
      <c r="E4" s="119"/>
      <c r="F4" s="121" t="s">
        <v>2283</v>
      </c>
      <c r="G4" s="122"/>
      <c r="H4" s="122"/>
      <c r="I4" s="123">
        <v>4</v>
      </c>
      <c r="J4" s="124"/>
      <c r="K4" s="48">
        <v>11</v>
      </c>
      <c r="L4" s="48">
        <v>15</v>
      </c>
      <c r="M4" s="48">
        <v>21</v>
      </c>
      <c r="N4" s="48">
        <v>36</v>
      </c>
      <c r="O4" s="48">
        <v>1</v>
      </c>
      <c r="P4" s="49">
        <v>0.047619047619047616</v>
      </c>
      <c r="Q4" s="49">
        <v>0.09090909090909091</v>
      </c>
      <c r="R4" s="48">
        <v>1</v>
      </c>
      <c r="S4" s="48">
        <v>0</v>
      </c>
      <c r="T4" s="48">
        <v>11</v>
      </c>
      <c r="U4" s="48">
        <v>36</v>
      </c>
      <c r="V4" s="48">
        <v>3</v>
      </c>
      <c r="W4" s="49">
        <v>1.520661</v>
      </c>
      <c r="X4" s="49">
        <v>0.2</v>
      </c>
      <c r="Y4" s="88" t="s">
        <v>1771</v>
      </c>
      <c r="Z4" s="88" t="s">
        <v>430</v>
      </c>
      <c r="AA4" s="88" t="s">
        <v>1843</v>
      </c>
      <c r="AB4" s="100" t="s">
        <v>1927</v>
      </c>
      <c r="AC4" s="100" t="s">
        <v>2040</v>
      </c>
      <c r="AD4" s="100"/>
      <c r="AE4" s="100" t="s">
        <v>2075</v>
      </c>
      <c r="AF4" s="100" t="s">
        <v>2095</v>
      </c>
    </row>
    <row r="5" spans="1:32" ht="15">
      <c r="A5" s="79" t="s">
        <v>1676</v>
      </c>
      <c r="B5" s="66" t="s">
        <v>1693</v>
      </c>
      <c r="C5" s="66" t="s">
        <v>56</v>
      </c>
      <c r="D5" s="120"/>
      <c r="E5" s="119"/>
      <c r="F5" s="121" t="s">
        <v>2284</v>
      </c>
      <c r="G5" s="122"/>
      <c r="H5" s="122"/>
      <c r="I5" s="123">
        <v>5</v>
      </c>
      <c r="J5" s="124"/>
      <c r="K5" s="48">
        <v>10</v>
      </c>
      <c r="L5" s="48">
        <v>10</v>
      </c>
      <c r="M5" s="48">
        <v>7</v>
      </c>
      <c r="N5" s="48">
        <v>17</v>
      </c>
      <c r="O5" s="48">
        <v>6</v>
      </c>
      <c r="P5" s="49">
        <v>0</v>
      </c>
      <c r="Q5" s="49">
        <v>0</v>
      </c>
      <c r="R5" s="48">
        <v>1</v>
      </c>
      <c r="S5" s="48">
        <v>0</v>
      </c>
      <c r="T5" s="48">
        <v>10</v>
      </c>
      <c r="U5" s="48">
        <v>17</v>
      </c>
      <c r="V5" s="48">
        <v>5</v>
      </c>
      <c r="W5" s="49">
        <v>2.14</v>
      </c>
      <c r="X5" s="49">
        <v>0.1</v>
      </c>
      <c r="Y5" s="88" t="s">
        <v>1772</v>
      </c>
      <c r="Z5" s="88" t="s">
        <v>1791</v>
      </c>
      <c r="AA5" s="88" t="s">
        <v>1844</v>
      </c>
      <c r="AB5" s="100" t="s">
        <v>1928</v>
      </c>
      <c r="AC5" s="100" t="s">
        <v>2041</v>
      </c>
      <c r="AD5" s="100"/>
      <c r="AE5" s="100" t="s">
        <v>2076</v>
      </c>
      <c r="AF5" s="100" t="s">
        <v>2096</v>
      </c>
    </row>
    <row r="6" spans="1:32" ht="15">
      <c r="A6" s="79" t="s">
        <v>1677</v>
      </c>
      <c r="B6" s="66" t="s">
        <v>1694</v>
      </c>
      <c r="C6" s="66" t="s">
        <v>56</v>
      </c>
      <c r="D6" s="120"/>
      <c r="E6" s="119"/>
      <c r="F6" s="121" t="s">
        <v>2285</v>
      </c>
      <c r="G6" s="122"/>
      <c r="H6" s="122"/>
      <c r="I6" s="123">
        <v>6</v>
      </c>
      <c r="J6" s="124"/>
      <c r="K6" s="48">
        <v>8</v>
      </c>
      <c r="L6" s="48">
        <v>10</v>
      </c>
      <c r="M6" s="48">
        <v>2</v>
      </c>
      <c r="N6" s="48">
        <v>12</v>
      </c>
      <c r="O6" s="48">
        <v>1</v>
      </c>
      <c r="P6" s="49">
        <v>0</v>
      </c>
      <c r="Q6" s="49">
        <v>0</v>
      </c>
      <c r="R6" s="48">
        <v>1</v>
      </c>
      <c r="S6" s="48">
        <v>0</v>
      </c>
      <c r="T6" s="48">
        <v>8</v>
      </c>
      <c r="U6" s="48">
        <v>12</v>
      </c>
      <c r="V6" s="48">
        <v>2</v>
      </c>
      <c r="W6" s="49">
        <v>1.4375</v>
      </c>
      <c r="X6" s="49">
        <v>0.17857142857142858</v>
      </c>
      <c r="Y6" s="88"/>
      <c r="Z6" s="88"/>
      <c r="AA6" s="88" t="s">
        <v>1845</v>
      </c>
      <c r="AB6" s="100" t="s">
        <v>1929</v>
      </c>
      <c r="AC6" s="100" t="s">
        <v>2042</v>
      </c>
      <c r="AD6" s="100"/>
      <c r="AE6" s="100" t="s">
        <v>2077</v>
      </c>
      <c r="AF6" s="100" t="s">
        <v>2097</v>
      </c>
    </row>
    <row r="7" spans="1:32" ht="15">
      <c r="A7" s="79" t="s">
        <v>1678</v>
      </c>
      <c r="B7" s="66" t="s">
        <v>1695</v>
      </c>
      <c r="C7" s="66" t="s">
        <v>56</v>
      </c>
      <c r="D7" s="120"/>
      <c r="E7" s="119"/>
      <c r="F7" s="121" t="s">
        <v>2286</v>
      </c>
      <c r="G7" s="122"/>
      <c r="H7" s="122"/>
      <c r="I7" s="123">
        <v>7</v>
      </c>
      <c r="J7" s="124"/>
      <c r="K7" s="48">
        <v>6</v>
      </c>
      <c r="L7" s="48">
        <v>5</v>
      </c>
      <c r="M7" s="48">
        <v>10</v>
      </c>
      <c r="N7" s="48">
        <v>15</v>
      </c>
      <c r="O7" s="48">
        <v>10</v>
      </c>
      <c r="P7" s="49">
        <v>0</v>
      </c>
      <c r="Q7" s="49">
        <v>0</v>
      </c>
      <c r="R7" s="48">
        <v>1</v>
      </c>
      <c r="S7" s="48">
        <v>0</v>
      </c>
      <c r="T7" s="48">
        <v>6</v>
      </c>
      <c r="U7" s="48">
        <v>15</v>
      </c>
      <c r="V7" s="48">
        <v>2</v>
      </c>
      <c r="W7" s="49">
        <v>1.388889</v>
      </c>
      <c r="X7" s="49">
        <v>0.16666666666666666</v>
      </c>
      <c r="Y7" s="88"/>
      <c r="Z7" s="88"/>
      <c r="AA7" s="88" t="s">
        <v>1846</v>
      </c>
      <c r="AB7" s="100" t="s">
        <v>1930</v>
      </c>
      <c r="AC7" s="100" t="s">
        <v>2043</v>
      </c>
      <c r="AD7" s="100"/>
      <c r="AE7" s="100" t="s">
        <v>324</v>
      </c>
      <c r="AF7" s="100" t="s">
        <v>2098</v>
      </c>
    </row>
    <row r="8" spans="1:32" ht="15">
      <c r="A8" s="79" t="s">
        <v>1679</v>
      </c>
      <c r="B8" s="66" t="s">
        <v>1696</v>
      </c>
      <c r="C8" s="66" t="s">
        <v>56</v>
      </c>
      <c r="D8" s="120"/>
      <c r="E8" s="119"/>
      <c r="F8" s="121" t="s">
        <v>2287</v>
      </c>
      <c r="G8" s="122"/>
      <c r="H8" s="122"/>
      <c r="I8" s="123">
        <v>8</v>
      </c>
      <c r="J8" s="124"/>
      <c r="K8" s="48">
        <v>6</v>
      </c>
      <c r="L8" s="48">
        <v>6</v>
      </c>
      <c r="M8" s="48">
        <v>0</v>
      </c>
      <c r="N8" s="48">
        <v>6</v>
      </c>
      <c r="O8" s="48">
        <v>0</v>
      </c>
      <c r="P8" s="49">
        <v>0</v>
      </c>
      <c r="Q8" s="49">
        <v>0</v>
      </c>
      <c r="R8" s="48">
        <v>1</v>
      </c>
      <c r="S8" s="48">
        <v>0</v>
      </c>
      <c r="T8" s="48">
        <v>6</v>
      </c>
      <c r="U8" s="48">
        <v>6</v>
      </c>
      <c r="V8" s="48">
        <v>3</v>
      </c>
      <c r="W8" s="49">
        <v>1.444444</v>
      </c>
      <c r="X8" s="49">
        <v>0.2</v>
      </c>
      <c r="Y8" s="88"/>
      <c r="Z8" s="88"/>
      <c r="AA8" s="88" t="s">
        <v>1847</v>
      </c>
      <c r="AB8" s="100" t="s">
        <v>1931</v>
      </c>
      <c r="AC8" s="100" t="s">
        <v>2044</v>
      </c>
      <c r="AD8" s="100"/>
      <c r="AE8" s="100" t="s">
        <v>2078</v>
      </c>
      <c r="AF8" s="100" t="s">
        <v>2099</v>
      </c>
    </row>
    <row r="9" spans="1:32" ht="15">
      <c r="A9" s="79" t="s">
        <v>1680</v>
      </c>
      <c r="B9" s="66" t="s">
        <v>1697</v>
      </c>
      <c r="C9" s="66" t="s">
        <v>56</v>
      </c>
      <c r="D9" s="120"/>
      <c r="E9" s="119"/>
      <c r="F9" s="121" t="s">
        <v>2288</v>
      </c>
      <c r="G9" s="122"/>
      <c r="H9" s="122"/>
      <c r="I9" s="123">
        <v>9</v>
      </c>
      <c r="J9" s="124"/>
      <c r="K9" s="48">
        <v>6</v>
      </c>
      <c r="L9" s="48">
        <v>5</v>
      </c>
      <c r="M9" s="48">
        <v>2</v>
      </c>
      <c r="N9" s="48">
        <v>7</v>
      </c>
      <c r="O9" s="48">
        <v>7</v>
      </c>
      <c r="P9" s="49" t="s">
        <v>1706</v>
      </c>
      <c r="Q9" s="49" t="s">
        <v>1706</v>
      </c>
      <c r="R9" s="48">
        <v>6</v>
      </c>
      <c r="S9" s="48">
        <v>6</v>
      </c>
      <c r="T9" s="48">
        <v>1</v>
      </c>
      <c r="U9" s="48">
        <v>2</v>
      </c>
      <c r="V9" s="48">
        <v>0</v>
      </c>
      <c r="W9" s="49">
        <v>0</v>
      </c>
      <c r="X9" s="49">
        <v>0</v>
      </c>
      <c r="Y9" s="88"/>
      <c r="Z9" s="88"/>
      <c r="AA9" s="88" t="s">
        <v>1848</v>
      </c>
      <c r="AB9" s="100" t="s">
        <v>1932</v>
      </c>
      <c r="AC9" s="100" t="s">
        <v>2005</v>
      </c>
      <c r="AD9" s="100"/>
      <c r="AE9" s="100"/>
      <c r="AF9" s="100" t="s">
        <v>2100</v>
      </c>
    </row>
    <row r="10" spans="1:32" ht="14.25" customHeight="1">
      <c r="A10" s="79" t="s">
        <v>1681</v>
      </c>
      <c r="B10" s="66" t="s">
        <v>1698</v>
      </c>
      <c r="C10" s="66" t="s">
        <v>56</v>
      </c>
      <c r="D10" s="120"/>
      <c r="E10" s="119"/>
      <c r="F10" s="121" t="s">
        <v>2289</v>
      </c>
      <c r="G10" s="122"/>
      <c r="H10" s="122"/>
      <c r="I10" s="123">
        <v>10</v>
      </c>
      <c r="J10" s="124"/>
      <c r="K10" s="48">
        <v>5</v>
      </c>
      <c r="L10" s="48">
        <v>9</v>
      </c>
      <c r="M10" s="48">
        <v>0</v>
      </c>
      <c r="N10" s="48">
        <v>9</v>
      </c>
      <c r="O10" s="48">
        <v>1</v>
      </c>
      <c r="P10" s="49">
        <v>0</v>
      </c>
      <c r="Q10" s="49">
        <v>0</v>
      </c>
      <c r="R10" s="48">
        <v>1</v>
      </c>
      <c r="S10" s="48">
        <v>0</v>
      </c>
      <c r="T10" s="48">
        <v>5</v>
      </c>
      <c r="U10" s="48">
        <v>9</v>
      </c>
      <c r="V10" s="48">
        <v>2</v>
      </c>
      <c r="W10" s="49">
        <v>0.96</v>
      </c>
      <c r="X10" s="49">
        <v>0.4</v>
      </c>
      <c r="Y10" s="88"/>
      <c r="Z10" s="88"/>
      <c r="AA10" s="88" t="s">
        <v>316</v>
      </c>
      <c r="AB10" s="100" t="s">
        <v>1933</v>
      </c>
      <c r="AC10" s="100" t="s">
        <v>2045</v>
      </c>
      <c r="AD10" s="100"/>
      <c r="AE10" s="100" t="s">
        <v>2079</v>
      </c>
      <c r="AF10" s="100" t="s">
        <v>2101</v>
      </c>
    </row>
    <row r="11" spans="1:32" ht="15">
      <c r="A11" s="79" t="s">
        <v>1682</v>
      </c>
      <c r="B11" s="66" t="s">
        <v>1699</v>
      </c>
      <c r="C11" s="66" t="s">
        <v>56</v>
      </c>
      <c r="D11" s="120"/>
      <c r="E11" s="119"/>
      <c r="F11" s="121" t="s">
        <v>2290</v>
      </c>
      <c r="G11" s="122"/>
      <c r="H11" s="122"/>
      <c r="I11" s="123">
        <v>11</v>
      </c>
      <c r="J11" s="124"/>
      <c r="K11" s="48">
        <v>5</v>
      </c>
      <c r="L11" s="48">
        <v>7</v>
      </c>
      <c r="M11" s="48">
        <v>0</v>
      </c>
      <c r="N11" s="48">
        <v>7</v>
      </c>
      <c r="O11" s="48">
        <v>0</v>
      </c>
      <c r="P11" s="49">
        <v>0.16666666666666666</v>
      </c>
      <c r="Q11" s="49">
        <v>0.2857142857142857</v>
      </c>
      <c r="R11" s="48">
        <v>1</v>
      </c>
      <c r="S11" s="48">
        <v>0</v>
      </c>
      <c r="T11" s="48">
        <v>5</v>
      </c>
      <c r="U11" s="48">
        <v>7</v>
      </c>
      <c r="V11" s="48">
        <v>2</v>
      </c>
      <c r="W11" s="49">
        <v>1.12</v>
      </c>
      <c r="X11" s="49">
        <v>0.35</v>
      </c>
      <c r="Y11" s="88" t="s">
        <v>1773</v>
      </c>
      <c r="Z11" s="88" t="s">
        <v>1792</v>
      </c>
      <c r="AA11" s="88" t="s">
        <v>1849</v>
      </c>
      <c r="AB11" s="100" t="s">
        <v>1934</v>
      </c>
      <c r="AC11" s="100" t="s">
        <v>2046</v>
      </c>
      <c r="AD11" s="100" t="s">
        <v>315</v>
      </c>
      <c r="AE11" s="100" t="s">
        <v>2080</v>
      </c>
      <c r="AF11" s="100" t="s">
        <v>2102</v>
      </c>
    </row>
    <row r="12" spans="1:32" ht="15">
      <c r="A12" s="79" t="s">
        <v>1683</v>
      </c>
      <c r="B12" s="66" t="s">
        <v>1700</v>
      </c>
      <c r="C12" s="66" t="s">
        <v>56</v>
      </c>
      <c r="D12" s="120"/>
      <c r="E12" s="119"/>
      <c r="F12" s="121" t="s">
        <v>2291</v>
      </c>
      <c r="G12" s="122"/>
      <c r="H12" s="122"/>
      <c r="I12" s="123">
        <v>12</v>
      </c>
      <c r="J12" s="124"/>
      <c r="K12" s="48">
        <v>4</v>
      </c>
      <c r="L12" s="48">
        <v>1</v>
      </c>
      <c r="M12" s="48">
        <v>7</v>
      </c>
      <c r="N12" s="48">
        <v>8</v>
      </c>
      <c r="O12" s="48">
        <v>3</v>
      </c>
      <c r="P12" s="49">
        <v>0</v>
      </c>
      <c r="Q12" s="49">
        <v>0</v>
      </c>
      <c r="R12" s="48">
        <v>1</v>
      </c>
      <c r="S12" s="48">
        <v>0</v>
      </c>
      <c r="T12" s="48">
        <v>4</v>
      </c>
      <c r="U12" s="48">
        <v>8</v>
      </c>
      <c r="V12" s="48">
        <v>2</v>
      </c>
      <c r="W12" s="49">
        <v>1.125</v>
      </c>
      <c r="X12" s="49">
        <v>0.25</v>
      </c>
      <c r="Y12" s="88" t="s">
        <v>1774</v>
      </c>
      <c r="Z12" s="88" t="s">
        <v>1793</v>
      </c>
      <c r="AA12" s="88" t="s">
        <v>1850</v>
      </c>
      <c r="AB12" s="100" t="s">
        <v>1935</v>
      </c>
      <c r="AC12" s="100" t="s">
        <v>2047</v>
      </c>
      <c r="AD12" s="100"/>
      <c r="AE12" s="100"/>
      <c r="AF12" s="100" t="s">
        <v>2103</v>
      </c>
    </row>
    <row r="13" spans="1:32" ht="15">
      <c r="A13" s="79" t="s">
        <v>1684</v>
      </c>
      <c r="B13" s="66" t="s">
        <v>1701</v>
      </c>
      <c r="C13" s="66" t="s">
        <v>56</v>
      </c>
      <c r="D13" s="120"/>
      <c r="E13" s="119"/>
      <c r="F13" s="121" t="s">
        <v>1684</v>
      </c>
      <c r="G13" s="122"/>
      <c r="H13" s="122"/>
      <c r="I13" s="123">
        <v>13</v>
      </c>
      <c r="J13" s="124"/>
      <c r="K13" s="48">
        <v>3</v>
      </c>
      <c r="L13" s="48">
        <v>2</v>
      </c>
      <c r="M13" s="48">
        <v>0</v>
      </c>
      <c r="N13" s="48">
        <v>2</v>
      </c>
      <c r="O13" s="48">
        <v>0</v>
      </c>
      <c r="P13" s="49">
        <v>0</v>
      </c>
      <c r="Q13" s="49">
        <v>0</v>
      </c>
      <c r="R13" s="48">
        <v>1</v>
      </c>
      <c r="S13" s="48">
        <v>0</v>
      </c>
      <c r="T13" s="48">
        <v>3</v>
      </c>
      <c r="U13" s="48">
        <v>2</v>
      </c>
      <c r="V13" s="48">
        <v>2</v>
      </c>
      <c r="W13" s="49">
        <v>0.888889</v>
      </c>
      <c r="X13" s="49">
        <v>0.3333333333333333</v>
      </c>
      <c r="Y13" s="88"/>
      <c r="Z13" s="88"/>
      <c r="AA13" s="88" t="s">
        <v>449</v>
      </c>
      <c r="AB13" s="100" t="s">
        <v>950</v>
      </c>
      <c r="AC13" s="100" t="s">
        <v>950</v>
      </c>
      <c r="AD13" s="100" t="s">
        <v>307</v>
      </c>
      <c r="AE13" s="100" t="s">
        <v>2081</v>
      </c>
      <c r="AF13" s="100" t="s">
        <v>2104</v>
      </c>
    </row>
    <row r="14" spans="1:32" ht="15">
      <c r="A14" s="79" t="s">
        <v>1685</v>
      </c>
      <c r="B14" s="66" t="s">
        <v>1702</v>
      </c>
      <c r="C14" s="66" t="s">
        <v>56</v>
      </c>
      <c r="D14" s="120"/>
      <c r="E14" s="119"/>
      <c r="F14" s="121" t="s">
        <v>1685</v>
      </c>
      <c r="G14" s="122"/>
      <c r="H14" s="122"/>
      <c r="I14" s="123">
        <v>14</v>
      </c>
      <c r="J14" s="124"/>
      <c r="K14" s="48">
        <v>2</v>
      </c>
      <c r="L14" s="48">
        <v>1</v>
      </c>
      <c r="M14" s="48">
        <v>0</v>
      </c>
      <c r="N14" s="48">
        <v>1</v>
      </c>
      <c r="O14" s="48">
        <v>0</v>
      </c>
      <c r="P14" s="49">
        <v>0</v>
      </c>
      <c r="Q14" s="49">
        <v>0</v>
      </c>
      <c r="R14" s="48">
        <v>1</v>
      </c>
      <c r="S14" s="48">
        <v>0</v>
      </c>
      <c r="T14" s="48">
        <v>2</v>
      </c>
      <c r="U14" s="48">
        <v>1</v>
      </c>
      <c r="V14" s="48">
        <v>1</v>
      </c>
      <c r="W14" s="49">
        <v>0.5</v>
      </c>
      <c r="X14" s="49">
        <v>0.5</v>
      </c>
      <c r="Y14" s="88" t="s">
        <v>426</v>
      </c>
      <c r="Z14" s="88" t="s">
        <v>428</v>
      </c>
      <c r="AA14" s="88" t="s">
        <v>488</v>
      </c>
      <c r="AB14" s="100" t="s">
        <v>950</v>
      </c>
      <c r="AC14" s="100" t="s">
        <v>950</v>
      </c>
      <c r="AD14" s="100"/>
      <c r="AE14" s="100" t="s">
        <v>326</v>
      </c>
      <c r="AF14" s="100" t="s">
        <v>2105</v>
      </c>
    </row>
    <row r="15" spans="1:32" ht="15">
      <c r="A15" s="79" t="s">
        <v>1686</v>
      </c>
      <c r="B15" s="66" t="s">
        <v>1691</v>
      </c>
      <c r="C15" s="66" t="s">
        <v>59</v>
      </c>
      <c r="D15" s="120"/>
      <c r="E15" s="119"/>
      <c r="F15" s="121" t="s">
        <v>1686</v>
      </c>
      <c r="G15" s="122"/>
      <c r="H15" s="122"/>
      <c r="I15" s="123">
        <v>15</v>
      </c>
      <c r="J15" s="124"/>
      <c r="K15" s="48">
        <v>2</v>
      </c>
      <c r="L15" s="48">
        <v>1</v>
      </c>
      <c r="M15" s="48">
        <v>0</v>
      </c>
      <c r="N15" s="48">
        <v>1</v>
      </c>
      <c r="O15" s="48">
        <v>0</v>
      </c>
      <c r="P15" s="49">
        <v>0</v>
      </c>
      <c r="Q15" s="49">
        <v>0</v>
      </c>
      <c r="R15" s="48">
        <v>1</v>
      </c>
      <c r="S15" s="48">
        <v>0</v>
      </c>
      <c r="T15" s="48">
        <v>2</v>
      </c>
      <c r="U15" s="48">
        <v>1</v>
      </c>
      <c r="V15" s="48">
        <v>1</v>
      </c>
      <c r="W15" s="49">
        <v>0.5</v>
      </c>
      <c r="X15" s="49">
        <v>0.5</v>
      </c>
      <c r="Y15" s="88"/>
      <c r="Z15" s="88"/>
      <c r="AA15" s="88"/>
      <c r="AB15" s="100" t="s">
        <v>950</v>
      </c>
      <c r="AC15" s="100" t="s">
        <v>950</v>
      </c>
      <c r="AD15" s="100" t="s">
        <v>325</v>
      </c>
      <c r="AE15" s="100"/>
      <c r="AF15" s="100" t="s">
        <v>2106</v>
      </c>
    </row>
    <row r="16" spans="1:32" ht="15">
      <c r="A16" s="79" t="s">
        <v>1687</v>
      </c>
      <c r="B16" s="66" t="s">
        <v>1692</v>
      </c>
      <c r="C16" s="66" t="s">
        <v>59</v>
      </c>
      <c r="D16" s="120"/>
      <c r="E16" s="119"/>
      <c r="F16" s="121" t="s">
        <v>2292</v>
      </c>
      <c r="G16" s="122"/>
      <c r="H16" s="122"/>
      <c r="I16" s="123">
        <v>16</v>
      </c>
      <c r="J16" s="124"/>
      <c r="K16" s="48">
        <v>2</v>
      </c>
      <c r="L16" s="48">
        <v>1</v>
      </c>
      <c r="M16" s="48">
        <v>0</v>
      </c>
      <c r="N16" s="48">
        <v>1</v>
      </c>
      <c r="O16" s="48">
        <v>0</v>
      </c>
      <c r="P16" s="49">
        <v>0</v>
      </c>
      <c r="Q16" s="49">
        <v>0</v>
      </c>
      <c r="R16" s="48">
        <v>1</v>
      </c>
      <c r="S16" s="48">
        <v>0</v>
      </c>
      <c r="T16" s="48">
        <v>2</v>
      </c>
      <c r="U16" s="48">
        <v>1</v>
      </c>
      <c r="V16" s="48">
        <v>1</v>
      </c>
      <c r="W16" s="49">
        <v>0.5</v>
      </c>
      <c r="X16" s="49">
        <v>0.5</v>
      </c>
      <c r="Y16" s="88" t="s">
        <v>417</v>
      </c>
      <c r="Z16" s="88" t="s">
        <v>428</v>
      </c>
      <c r="AA16" s="88" t="s">
        <v>461</v>
      </c>
      <c r="AB16" s="100" t="s">
        <v>1860</v>
      </c>
      <c r="AC16" s="100" t="s">
        <v>950</v>
      </c>
      <c r="AD16" s="100"/>
      <c r="AE16" s="100" t="s">
        <v>314</v>
      </c>
      <c r="AF16" s="100" t="s">
        <v>2107</v>
      </c>
    </row>
    <row r="17" spans="1:32" ht="15">
      <c r="A17" s="79" t="s">
        <v>1688</v>
      </c>
      <c r="B17" s="66" t="s">
        <v>1693</v>
      </c>
      <c r="C17" s="66" t="s">
        <v>59</v>
      </c>
      <c r="D17" s="120"/>
      <c r="E17" s="119"/>
      <c r="F17" s="121" t="s">
        <v>2293</v>
      </c>
      <c r="G17" s="122"/>
      <c r="H17" s="122"/>
      <c r="I17" s="123">
        <v>17</v>
      </c>
      <c r="J17" s="124"/>
      <c r="K17" s="48">
        <v>2</v>
      </c>
      <c r="L17" s="48">
        <v>1</v>
      </c>
      <c r="M17" s="48">
        <v>2</v>
      </c>
      <c r="N17" s="48">
        <v>3</v>
      </c>
      <c r="O17" s="48">
        <v>2</v>
      </c>
      <c r="P17" s="49">
        <v>0</v>
      </c>
      <c r="Q17" s="49">
        <v>0</v>
      </c>
      <c r="R17" s="48">
        <v>1</v>
      </c>
      <c r="S17" s="48">
        <v>0</v>
      </c>
      <c r="T17" s="48">
        <v>2</v>
      </c>
      <c r="U17" s="48">
        <v>3</v>
      </c>
      <c r="V17" s="48">
        <v>1</v>
      </c>
      <c r="W17" s="49">
        <v>0.5</v>
      </c>
      <c r="X17" s="49">
        <v>0.5</v>
      </c>
      <c r="Y17" s="88"/>
      <c r="Z17" s="88"/>
      <c r="AA17" s="88" t="s">
        <v>1851</v>
      </c>
      <c r="AB17" s="100" t="s">
        <v>1936</v>
      </c>
      <c r="AC17" s="100" t="s">
        <v>2048</v>
      </c>
      <c r="AD17" s="100"/>
      <c r="AE17" s="100"/>
      <c r="AF17" s="100" t="s">
        <v>2108</v>
      </c>
    </row>
    <row r="18" spans="1:32" ht="15">
      <c r="A18" s="79" t="s">
        <v>1689</v>
      </c>
      <c r="B18" s="66" t="s">
        <v>1694</v>
      </c>
      <c r="C18" s="66" t="s">
        <v>59</v>
      </c>
      <c r="D18" s="120"/>
      <c r="E18" s="119"/>
      <c r="F18" s="121" t="s">
        <v>2294</v>
      </c>
      <c r="G18" s="122"/>
      <c r="H18" s="122"/>
      <c r="I18" s="123">
        <v>18</v>
      </c>
      <c r="J18" s="124"/>
      <c r="K18" s="48">
        <v>2</v>
      </c>
      <c r="L18" s="48">
        <v>2</v>
      </c>
      <c r="M18" s="48">
        <v>0</v>
      </c>
      <c r="N18" s="48">
        <v>2</v>
      </c>
      <c r="O18" s="48">
        <v>1</v>
      </c>
      <c r="P18" s="49">
        <v>0</v>
      </c>
      <c r="Q18" s="49">
        <v>0</v>
      </c>
      <c r="R18" s="48">
        <v>1</v>
      </c>
      <c r="S18" s="48">
        <v>0</v>
      </c>
      <c r="T18" s="48">
        <v>2</v>
      </c>
      <c r="U18" s="48">
        <v>2</v>
      </c>
      <c r="V18" s="48">
        <v>1</v>
      </c>
      <c r="W18" s="49">
        <v>0.5</v>
      </c>
      <c r="X18" s="49">
        <v>0.5</v>
      </c>
      <c r="Y18" s="88" t="s">
        <v>414</v>
      </c>
      <c r="Z18" s="88" t="s">
        <v>430</v>
      </c>
      <c r="AA18" s="88"/>
      <c r="AB18" s="100" t="s">
        <v>1937</v>
      </c>
      <c r="AC18" s="100" t="s">
        <v>2049</v>
      </c>
      <c r="AD18" s="100"/>
      <c r="AE18" s="100"/>
      <c r="AF18" s="100" t="s">
        <v>2109</v>
      </c>
    </row>
    <row r="19" spans="1:32" ht="15">
      <c r="A19" s="79" t="s">
        <v>1690</v>
      </c>
      <c r="B19" s="66" t="s">
        <v>1695</v>
      </c>
      <c r="C19" s="66" t="s">
        <v>59</v>
      </c>
      <c r="D19" s="120"/>
      <c r="E19" s="119"/>
      <c r="F19" s="121" t="s">
        <v>2295</v>
      </c>
      <c r="G19" s="122"/>
      <c r="H19" s="122"/>
      <c r="I19" s="123">
        <v>19</v>
      </c>
      <c r="J19" s="124"/>
      <c r="K19" s="48">
        <v>2</v>
      </c>
      <c r="L19" s="48">
        <v>1</v>
      </c>
      <c r="M19" s="48">
        <v>0</v>
      </c>
      <c r="N19" s="48">
        <v>1</v>
      </c>
      <c r="O19" s="48">
        <v>0</v>
      </c>
      <c r="P19" s="49">
        <v>0</v>
      </c>
      <c r="Q19" s="49">
        <v>0</v>
      </c>
      <c r="R19" s="48">
        <v>1</v>
      </c>
      <c r="S19" s="48">
        <v>0</v>
      </c>
      <c r="T19" s="48">
        <v>2</v>
      </c>
      <c r="U19" s="48">
        <v>1</v>
      </c>
      <c r="V19" s="48">
        <v>1</v>
      </c>
      <c r="W19" s="49">
        <v>0.5</v>
      </c>
      <c r="X19" s="49">
        <v>0.5</v>
      </c>
      <c r="Y19" s="88"/>
      <c r="Z19" s="88"/>
      <c r="AA19" s="88" t="s">
        <v>443</v>
      </c>
      <c r="AB19" s="100" t="s">
        <v>1938</v>
      </c>
      <c r="AC19" s="100" t="s">
        <v>950</v>
      </c>
      <c r="AD19" s="100"/>
      <c r="AE19" s="100" t="s">
        <v>302</v>
      </c>
      <c r="AF19" s="100" t="s">
        <v>2110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1674</v>
      </c>
      <c r="B2" s="100" t="s">
        <v>280</v>
      </c>
      <c r="C2" s="88">
        <f>VLOOKUP(GroupVertices[[#This Row],[Vertex]],Vertices[],MATCH("ID",Vertices[[#Headers],[Vertex]:[Top Word Pairs in Tweet by Salience]],0),FALSE)</f>
        <v>40</v>
      </c>
    </row>
    <row r="3" spans="1:3" ht="15">
      <c r="A3" s="88" t="s">
        <v>1674</v>
      </c>
      <c r="B3" s="100" t="s">
        <v>317</v>
      </c>
      <c r="C3" s="88">
        <f>VLOOKUP(GroupVertices[[#This Row],[Vertex]],Vertices[],MATCH("ID",Vertices[[#Headers],[Vertex]:[Top Word Pairs in Tweet by Salience]],0),FALSE)</f>
        <v>73</v>
      </c>
    </row>
    <row r="4" spans="1:3" ht="15">
      <c r="A4" s="88" t="s">
        <v>1674</v>
      </c>
      <c r="B4" s="100" t="s">
        <v>284</v>
      </c>
      <c r="C4" s="88">
        <f>VLOOKUP(GroupVertices[[#This Row],[Vertex]],Vertices[],MATCH("ID",Vertices[[#Headers],[Vertex]:[Top Word Pairs in Tweet by Salience]],0),FALSE)</f>
        <v>10</v>
      </c>
    </row>
    <row r="5" spans="1:3" ht="15">
      <c r="A5" s="88" t="s">
        <v>1674</v>
      </c>
      <c r="B5" s="100" t="s">
        <v>259</v>
      </c>
      <c r="C5" s="88">
        <f>VLOOKUP(GroupVertices[[#This Row],[Vertex]],Vertices[],MATCH("ID",Vertices[[#Headers],[Vertex]:[Top Word Pairs in Tweet by Salience]],0),FALSE)</f>
        <v>38</v>
      </c>
    </row>
    <row r="6" spans="1:3" ht="15">
      <c r="A6" s="88" t="s">
        <v>1674</v>
      </c>
      <c r="B6" s="100" t="s">
        <v>312</v>
      </c>
      <c r="C6" s="88">
        <f>VLOOKUP(GroupVertices[[#This Row],[Vertex]],Vertices[],MATCH("ID",Vertices[[#Headers],[Vertex]:[Top Word Pairs in Tweet by Salience]],0),FALSE)</f>
        <v>48</v>
      </c>
    </row>
    <row r="7" spans="1:3" ht="15">
      <c r="A7" s="88" t="s">
        <v>1674</v>
      </c>
      <c r="B7" s="100" t="s">
        <v>311</v>
      </c>
      <c r="C7" s="88">
        <f>VLOOKUP(GroupVertices[[#This Row],[Vertex]],Vertices[],MATCH("ID",Vertices[[#Headers],[Vertex]:[Top Word Pairs in Tweet by Salience]],0),FALSE)</f>
        <v>47</v>
      </c>
    </row>
    <row r="8" spans="1:3" ht="15">
      <c r="A8" s="88" t="s">
        <v>1674</v>
      </c>
      <c r="B8" s="100" t="s">
        <v>310</v>
      </c>
      <c r="C8" s="88">
        <f>VLOOKUP(GroupVertices[[#This Row],[Vertex]],Vertices[],MATCH("ID",Vertices[[#Headers],[Vertex]:[Top Word Pairs in Tweet by Salience]],0),FALSE)</f>
        <v>46</v>
      </c>
    </row>
    <row r="9" spans="1:3" ht="15">
      <c r="A9" s="88" t="s">
        <v>1674</v>
      </c>
      <c r="B9" s="100" t="s">
        <v>258</v>
      </c>
      <c r="C9" s="88">
        <f>VLOOKUP(GroupVertices[[#This Row],[Vertex]],Vertices[],MATCH("ID",Vertices[[#Headers],[Vertex]:[Top Word Pairs in Tweet by Salience]],0),FALSE)</f>
        <v>45</v>
      </c>
    </row>
    <row r="10" spans="1:3" ht="15">
      <c r="A10" s="88" t="s">
        <v>1674</v>
      </c>
      <c r="B10" s="100" t="s">
        <v>309</v>
      </c>
      <c r="C10" s="88">
        <f>VLOOKUP(GroupVertices[[#This Row],[Vertex]],Vertices[],MATCH("ID",Vertices[[#Headers],[Vertex]:[Top Word Pairs in Tweet by Salience]],0),FALSE)</f>
        <v>41</v>
      </c>
    </row>
    <row r="11" spans="1:3" ht="15">
      <c r="A11" s="88" t="s">
        <v>1674</v>
      </c>
      <c r="B11" s="100" t="s">
        <v>278</v>
      </c>
      <c r="C11" s="88">
        <f>VLOOKUP(GroupVertices[[#This Row],[Vertex]],Vertices[],MATCH("ID",Vertices[[#Headers],[Vertex]:[Top Word Pairs in Tweet by Salience]],0),FALSE)</f>
        <v>27</v>
      </c>
    </row>
    <row r="12" spans="1:3" ht="15">
      <c r="A12" s="88" t="s">
        <v>1674</v>
      </c>
      <c r="B12" s="100" t="s">
        <v>255</v>
      </c>
      <c r="C12" s="88">
        <f>VLOOKUP(GroupVertices[[#This Row],[Vertex]],Vertices[],MATCH("ID",Vertices[[#Headers],[Vertex]:[Top Word Pairs in Tweet by Salience]],0),FALSE)</f>
        <v>39</v>
      </c>
    </row>
    <row r="13" spans="1:3" ht="15">
      <c r="A13" s="88" t="s">
        <v>1674</v>
      </c>
      <c r="B13" s="100" t="s">
        <v>283</v>
      </c>
      <c r="C13" s="88">
        <f>VLOOKUP(GroupVertices[[#This Row],[Vertex]],Vertices[],MATCH("ID",Vertices[[#Headers],[Vertex]:[Top Word Pairs in Tweet by Salience]],0),FALSE)</f>
        <v>4</v>
      </c>
    </row>
    <row r="14" spans="1:3" ht="15">
      <c r="A14" s="88" t="s">
        <v>1674</v>
      </c>
      <c r="B14" s="100" t="s">
        <v>256</v>
      </c>
      <c r="C14" s="88">
        <f>VLOOKUP(GroupVertices[[#This Row],[Vertex]],Vertices[],MATCH("ID",Vertices[[#Headers],[Vertex]:[Top Word Pairs in Tweet by Salience]],0),FALSE)</f>
        <v>43</v>
      </c>
    </row>
    <row r="15" spans="1:3" ht="15">
      <c r="A15" s="88" t="s">
        <v>1674</v>
      </c>
      <c r="B15" s="100" t="s">
        <v>253</v>
      </c>
      <c r="C15" s="88">
        <f>VLOOKUP(GroupVertices[[#This Row],[Vertex]],Vertices[],MATCH("ID",Vertices[[#Headers],[Vertex]:[Top Word Pairs in Tweet by Salience]],0),FALSE)</f>
        <v>37</v>
      </c>
    </row>
    <row r="16" spans="1:3" ht="15">
      <c r="A16" s="88" t="s">
        <v>1674</v>
      </c>
      <c r="B16" s="100" t="s">
        <v>247</v>
      </c>
      <c r="C16" s="88">
        <f>VLOOKUP(GroupVertices[[#This Row],[Vertex]],Vertices[],MATCH("ID",Vertices[[#Headers],[Vertex]:[Top Word Pairs in Tweet by Salience]],0),FALSE)</f>
        <v>26</v>
      </c>
    </row>
    <row r="17" spans="1:3" ht="15">
      <c r="A17" s="88" t="s">
        <v>1674</v>
      </c>
      <c r="B17" s="100" t="s">
        <v>238</v>
      </c>
      <c r="C17" s="88">
        <f>VLOOKUP(GroupVertices[[#This Row],[Vertex]],Vertices[],MATCH("ID",Vertices[[#Headers],[Vertex]:[Top Word Pairs in Tweet by Salience]],0),FALSE)</f>
        <v>9</v>
      </c>
    </row>
    <row r="18" spans="1:3" ht="15">
      <c r="A18" s="88" t="s">
        <v>1674</v>
      </c>
      <c r="B18" s="100" t="s">
        <v>234</v>
      </c>
      <c r="C18" s="88">
        <f>VLOOKUP(GroupVertices[[#This Row],[Vertex]],Vertices[],MATCH("ID",Vertices[[#Headers],[Vertex]:[Top Word Pairs in Tweet by Salience]],0),FALSE)</f>
        <v>3</v>
      </c>
    </row>
    <row r="19" spans="1:3" ht="15">
      <c r="A19" s="88" t="s">
        <v>1675</v>
      </c>
      <c r="B19" s="100" t="s">
        <v>300</v>
      </c>
      <c r="C19" s="88">
        <f>VLOOKUP(GroupVertices[[#This Row],[Vertex]],Vertices[],MATCH("ID",Vertices[[#Headers],[Vertex]:[Top Word Pairs in Tweet by Salience]],0),FALSE)</f>
        <v>95</v>
      </c>
    </row>
    <row r="20" spans="1:3" ht="15">
      <c r="A20" s="88" t="s">
        <v>1675</v>
      </c>
      <c r="B20" s="100" t="s">
        <v>303</v>
      </c>
      <c r="C20" s="88">
        <f>VLOOKUP(GroupVertices[[#This Row],[Vertex]],Vertices[],MATCH("ID",Vertices[[#Headers],[Vertex]:[Top Word Pairs in Tweet by Salience]],0),FALSE)</f>
        <v>18</v>
      </c>
    </row>
    <row r="21" spans="1:3" ht="15">
      <c r="A21" s="88" t="s">
        <v>1675</v>
      </c>
      <c r="B21" s="100" t="s">
        <v>296</v>
      </c>
      <c r="C21" s="88">
        <f>VLOOKUP(GroupVertices[[#This Row],[Vertex]],Vertices[],MATCH("ID",Vertices[[#Headers],[Vertex]:[Top Word Pairs in Tweet by Salience]],0),FALSE)</f>
        <v>17</v>
      </c>
    </row>
    <row r="22" spans="1:3" ht="15">
      <c r="A22" s="88" t="s">
        <v>1675</v>
      </c>
      <c r="B22" s="100" t="s">
        <v>297</v>
      </c>
      <c r="C22" s="88">
        <f>VLOOKUP(GroupVertices[[#This Row],[Vertex]],Vertices[],MATCH("ID",Vertices[[#Headers],[Vertex]:[Top Word Pairs in Tweet by Salience]],0),FALSE)</f>
        <v>90</v>
      </c>
    </row>
    <row r="23" spans="1:3" ht="15">
      <c r="A23" s="88" t="s">
        <v>1675</v>
      </c>
      <c r="B23" s="100" t="s">
        <v>281</v>
      </c>
      <c r="C23" s="88">
        <f>VLOOKUP(GroupVertices[[#This Row],[Vertex]],Vertices[],MATCH("ID",Vertices[[#Headers],[Vertex]:[Top Word Pairs in Tweet by Salience]],0),FALSE)</f>
        <v>34</v>
      </c>
    </row>
    <row r="24" spans="1:3" ht="15">
      <c r="A24" s="88" t="s">
        <v>1675</v>
      </c>
      <c r="B24" s="100" t="s">
        <v>285</v>
      </c>
      <c r="C24" s="88">
        <f>VLOOKUP(GroupVertices[[#This Row],[Vertex]],Vertices[],MATCH("ID",Vertices[[#Headers],[Vertex]:[Top Word Pairs in Tweet by Salience]],0),FALSE)</f>
        <v>77</v>
      </c>
    </row>
    <row r="25" spans="1:3" ht="15">
      <c r="A25" s="88" t="s">
        <v>1675</v>
      </c>
      <c r="B25" s="100" t="s">
        <v>318</v>
      </c>
      <c r="C25" s="88">
        <f>VLOOKUP(GroupVertices[[#This Row],[Vertex]],Vertices[],MATCH("ID",Vertices[[#Headers],[Vertex]:[Top Word Pairs in Tweet by Salience]],0),FALSE)</f>
        <v>74</v>
      </c>
    </row>
    <row r="26" spans="1:3" ht="15">
      <c r="A26" s="88" t="s">
        <v>1675</v>
      </c>
      <c r="B26" s="100" t="s">
        <v>268</v>
      </c>
      <c r="C26" s="88">
        <f>VLOOKUP(GroupVertices[[#This Row],[Vertex]],Vertices[],MATCH("ID",Vertices[[#Headers],[Vertex]:[Top Word Pairs in Tweet by Salience]],0),FALSE)</f>
        <v>59</v>
      </c>
    </row>
    <row r="27" spans="1:3" ht="15">
      <c r="A27" s="88" t="s">
        <v>1675</v>
      </c>
      <c r="B27" s="100" t="s">
        <v>257</v>
      </c>
      <c r="C27" s="88">
        <f>VLOOKUP(GroupVertices[[#This Row],[Vertex]],Vertices[],MATCH("ID",Vertices[[#Headers],[Vertex]:[Top Word Pairs in Tweet by Salience]],0),FALSE)</f>
        <v>44</v>
      </c>
    </row>
    <row r="28" spans="1:3" ht="15">
      <c r="A28" s="88" t="s">
        <v>1675</v>
      </c>
      <c r="B28" s="100" t="s">
        <v>251</v>
      </c>
      <c r="C28" s="88">
        <f>VLOOKUP(GroupVertices[[#This Row],[Vertex]],Vertices[],MATCH("ID",Vertices[[#Headers],[Vertex]:[Top Word Pairs in Tweet by Salience]],0),FALSE)</f>
        <v>33</v>
      </c>
    </row>
    <row r="29" spans="1:3" ht="15">
      <c r="A29" s="88" t="s">
        <v>1675</v>
      </c>
      <c r="B29" s="100" t="s">
        <v>242</v>
      </c>
      <c r="C29" s="88">
        <f>VLOOKUP(GroupVertices[[#This Row],[Vertex]],Vertices[],MATCH("ID",Vertices[[#Headers],[Vertex]:[Top Word Pairs in Tweet by Salience]],0),FALSE)</f>
        <v>16</v>
      </c>
    </row>
    <row r="30" spans="1:3" ht="15">
      <c r="A30" s="88" t="s">
        <v>1676</v>
      </c>
      <c r="B30" s="100" t="s">
        <v>293</v>
      </c>
      <c r="C30" s="88">
        <f>VLOOKUP(GroupVertices[[#This Row],[Vertex]],Vertices[],MATCH("ID",Vertices[[#Headers],[Vertex]:[Top Word Pairs in Tweet by Salience]],0),FALSE)</f>
        <v>88</v>
      </c>
    </row>
    <row r="31" spans="1:3" ht="15">
      <c r="A31" s="88" t="s">
        <v>1676</v>
      </c>
      <c r="B31" s="100" t="s">
        <v>292</v>
      </c>
      <c r="C31" s="88">
        <f>VLOOKUP(GroupVertices[[#This Row],[Vertex]],Vertices[],MATCH("ID",Vertices[[#Headers],[Vertex]:[Top Word Pairs in Tweet by Salience]],0),FALSE)</f>
        <v>76</v>
      </c>
    </row>
    <row r="32" spans="1:3" ht="15">
      <c r="A32" s="88" t="s">
        <v>1676</v>
      </c>
      <c r="B32" s="100" t="s">
        <v>279</v>
      </c>
      <c r="C32" s="88">
        <f>VLOOKUP(GroupVertices[[#This Row],[Vertex]],Vertices[],MATCH("ID",Vertices[[#Headers],[Vertex]:[Top Word Pairs in Tweet by Salience]],0),FALSE)</f>
        <v>72</v>
      </c>
    </row>
    <row r="33" spans="1:3" ht="15">
      <c r="A33" s="88" t="s">
        <v>1676</v>
      </c>
      <c r="B33" s="100" t="s">
        <v>301</v>
      </c>
      <c r="C33" s="88">
        <f>VLOOKUP(GroupVertices[[#This Row],[Vertex]],Vertices[],MATCH("ID",Vertices[[#Headers],[Vertex]:[Top Word Pairs in Tweet by Salience]],0),FALSE)</f>
        <v>7</v>
      </c>
    </row>
    <row r="34" spans="1:3" ht="15">
      <c r="A34" s="88" t="s">
        <v>1676</v>
      </c>
      <c r="B34" s="100" t="s">
        <v>277</v>
      </c>
      <c r="C34" s="88">
        <f>VLOOKUP(GroupVertices[[#This Row],[Vertex]],Vertices[],MATCH("ID",Vertices[[#Headers],[Vertex]:[Top Word Pairs in Tweet by Salience]],0),FALSE)</f>
        <v>70</v>
      </c>
    </row>
    <row r="35" spans="1:3" ht="15">
      <c r="A35" s="88" t="s">
        <v>1676</v>
      </c>
      <c r="B35" s="100" t="s">
        <v>316</v>
      </c>
      <c r="C35" s="88">
        <f>VLOOKUP(GroupVertices[[#This Row],[Vertex]],Vertices[],MATCH("ID",Vertices[[#Headers],[Vertex]:[Top Word Pairs in Tweet by Salience]],0),FALSE)</f>
        <v>71</v>
      </c>
    </row>
    <row r="36" spans="1:3" ht="15">
      <c r="A36" s="88" t="s">
        <v>1676</v>
      </c>
      <c r="B36" s="100" t="s">
        <v>267</v>
      </c>
      <c r="C36" s="88">
        <f>VLOOKUP(GroupVertices[[#This Row],[Vertex]],Vertices[],MATCH("ID",Vertices[[#Headers],[Vertex]:[Top Word Pairs in Tweet by Salience]],0),FALSE)</f>
        <v>58</v>
      </c>
    </row>
    <row r="37" spans="1:3" ht="15">
      <c r="A37" s="88" t="s">
        <v>1676</v>
      </c>
      <c r="B37" s="100" t="s">
        <v>260</v>
      </c>
      <c r="C37" s="88">
        <f>VLOOKUP(GroupVertices[[#This Row],[Vertex]],Vertices[],MATCH("ID",Vertices[[#Headers],[Vertex]:[Top Word Pairs in Tweet by Salience]],0),FALSE)</f>
        <v>49</v>
      </c>
    </row>
    <row r="38" spans="1:3" ht="15">
      <c r="A38" s="88" t="s">
        <v>1676</v>
      </c>
      <c r="B38" s="100" t="s">
        <v>248</v>
      </c>
      <c r="C38" s="88">
        <f>VLOOKUP(GroupVertices[[#This Row],[Vertex]],Vertices[],MATCH("ID",Vertices[[#Headers],[Vertex]:[Top Word Pairs in Tweet by Salience]],0),FALSE)</f>
        <v>28</v>
      </c>
    </row>
    <row r="39" spans="1:3" ht="15">
      <c r="A39" s="88" t="s">
        <v>1676</v>
      </c>
      <c r="B39" s="100" t="s">
        <v>236</v>
      </c>
      <c r="C39" s="88">
        <f>VLOOKUP(GroupVertices[[#This Row],[Vertex]],Vertices[],MATCH("ID",Vertices[[#Headers],[Vertex]:[Top Word Pairs in Tweet by Salience]],0),FALSE)</f>
        <v>6</v>
      </c>
    </row>
    <row r="40" spans="1:3" ht="15">
      <c r="A40" s="88" t="s">
        <v>1677</v>
      </c>
      <c r="B40" s="100" t="s">
        <v>290</v>
      </c>
      <c r="C40" s="88">
        <f>VLOOKUP(GroupVertices[[#This Row],[Vertex]],Vertices[],MATCH("ID",Vertices[[#Headers],[Vertex]:[Top Word Pairs in Tweet by Salience]],0),FALSE)</f>
        <v>85</v>
      </c>
    </row>
    <row r="41" spans="1:3" ht="15">
      <c r="A41" s="88" t="s">
        <v>1677</v>
      </c>
      <c r="B41" s="100" t="s">
        <v>323</v>
      </c>
      <c r="C41" s="88">
        <f>VLOOKUP(GroupVertices[[#This Row],[Vertex]],Vertices[],MATCH("ID",Vertices[[#Headers],[Vertex]:[Top Word Pairs in Tweet by Salience]],0),FALSE)</f>
        <v>84</v>
      </c>
    </row>
    <row r="42" spans="1:3" ht="15">
      <c r="A42" s="88" t="s">
        <v>1677</v>
      </c>
      <c r="B42" s="100" t="s">
        <v>322</v>
      </c>
      <c r="C42" s="88">
        <f>VLOOKUP(GroupVertices[[#This Row],[Vertex]],Vertices[],MATCH("ID",Vertices[[#Headers],[Vertex]:[Top Word Pairs in Tweet by Salience]],0),FALSE)</f>
        <v>83</v>
      </c>
    </row>
    <row r="43" spans="1:3" ht="15">
      <c r="A43" s="88" t="s">
        <v>1677</v>
      </c>
      <c r="B43" s="100" t="s">
        <v>286</v>
      </c>
      <c r="C43" s="88">
        <f>VLOOKUP(GroupVertices[[#This Row],[Vertex]],Vertices[],MATCH("ID",Vertices[[#Headers],[Vertex]:[Top Word Pairs in Tweet by Salience]],0),FALSE)</f>
        <v>78</v>
      </c>
    </row>
    <row r="44" spans="1:3" ht="15">
      <c r="A44" s="88" t="s">
        <v>1677</v>
      </c>
      <c r="B44" s="100" t="s">
        <v>321</v>
      </c>
      <c r="C44" s="88">
        <f>VLOOKUP(GroupVertices[[#This Row],[Vertex]],Vertices[],MATCH("ID",Vertices[[#Headers],[Vertex]:[Top Word Pairs in Tweet by Salience]],0),FALSE)</f>
        <v>82</v>
      </c>
    </row>
    <row r="45" spans="1:3" ht="15">
      <c r="A45" s="88" t="s">
        <v>1677</v>
      </c>
      <c r="B45" s="100" t="s">
        <v>320</v>
      </c>
      <c r="C45" s="88">
        <f>VLOOKUP(GroupVertices[[#This Row],[Vertex]],Vertices[],MATCH("ID",Vertices[[#Headers],[Vertex]:[Top Word Pairs in Tweet by Salience]],0),FALSE)</f>
        <v>81</v>
      </c>
    </row>
    <row r="46" spans="1:3" ht="15">
      <c r="A46" s="88" t="s">
        <v>1677</v>
      </c>
      <c r="B46" s="100" t="s">
        <v>287</v>
      </c>
      <c r="C46" s="88">
        <f>VLOOKUP(GroupVertices[[#This Row],[Vertex]],Vertices[],MATCH("ID",Vertices[[#Headers],[Vertex]:[Top Word Pairs in Tweet by Salience]],0),FALSE)</f>
        <v>80</v>
      </c>
    </row>
    <row r="47" spans="1:3" ht="15">
      <c r="A47" s="88" t="s">
        <v>1677</v>
      </c>
      <c r="B47" s="100" t="s">
        <v>319</v>
      </c>
      <c r="C47" s="88">
        <f>VLOOKUP(GroupVertices[[#This Row],[Vertex]],Vertices[],MATCH("ID",Vertices[[#Headers],[Vertex]:[Top Word Pairs in Tweet by Salience]],0),FALSE)</f>
        <v>79</v>
      </c>
    </row>
    <row r="48" spans="1:3" ht="15">
      <c r="A48" s="88" t="s">
        <v>1678</v>
      </c>
      <c r="B48" s="100" t="s">
        <v>291</v>
      </c>
      <c r="C48" s="88">
        <f>VLOOKUP(GroupVertices[[#This Row],[Vertex]],Vertices[],MATCH("ID",Vertices[[#Headers],[Vertex]:[Top Word Pairs in Tweet by Salience]],0),FALSE)</f>
        <v>12</v>
      </c>
    </row>
    <row r="49" spans="1:3" ht="15">
      <c r="A49" s="88" t="s">
        <v>1678</v>
      </c>
      <c r="B49" s="100" t="s">
        <v>324</v>
      </c>
      <c r="C49" s="88">
        <f>VLOOKUP(GroupVertices[[#This Row],[Vertex]],Vertices[],MATCH("ID",Vertices[[#Headers],[Vertex]:[Top Word Pairs in Tweet by Salience]],0),FALSE)</f>
        <v>87</v>
      </c>
    </row>
    <row r="50" spans="1:3" ht="15">
      <c r="A50" s="88" t="s">
        <v>1678</v>
      </c>
      <c r="B50" s="100" t="s">
        <v>249</v>
      </c>
      <c r="C50" s="88">
        <f>VLOOKUP(GroupVertices[[#This Row],[Vertex]],Vertices[],MATCH("ID",Vertices[[#Headers],[Vertex]:[Top Word Pairs in Tweet by Salience]],0),FALSE)</f>
        <v>29</v>
      </c>
    </row>
    <row r="51" spans="1:3" ht="15">
      <c r="A51" s="88" t="s">
        <v>1678</v>
      </c>
      <c r="B51" s="100" t="s">
        <v>245</v>
      </c>
      <c r="C51" s="88">
        <f>VLOOKUP(GroupVertices[[#This Row],[Vertex]],Vertices[],MATCH("ID",Vertices[[#Headers],[Vertex]:[Top Word Pairs in Tweet by Salience]],0),FALSE)</f>
        <v>21</v>
      </c>
    </row>
    <row r="52" spans="1:3" ht="15">
      <c r="A52" s="88" t="s">
        <v>1678</v>
      </c>
      <c r="B52" s="100" t="s">
        <v>244</v>
      </c>
      <c r="C52" s="88">
        <f>VLOOKUP(GroupVertices[[#This Row],[Vertex]],Vertices[],MATCH("ID",Vertices[[#Headers],[Vertex]:[Top Word Pairs in Tweet by Salience]],0),FALSE)</f>
        <v>20</v>
      </c>
    </row>
    <row r="53" spans="1:3" ht="15">
      <c r="A53" s="88" t="s">
        <v>1678</v>
      </c>
      <c r="B53" s="100" t="s">
        <v>239</v>
      </c>
      <c r="C53" s="88">
        <f>VLOOKUP(GroupVertices[[#This Row],[Vertex]],Vertices[],MATCH("ID",Vertices[[#Headers],[Vertex]:[Top Word Pairs in Tweet by Salience]],0),FALSE)</f>
        <v>11</v>
      </c>
    </row>
    <row r="54" spans="1:3" ht="15">
      <c r="A54" s="88" t="s">
        <v>1679</v>
      </c>
      <c r="B54" s="100" t="s">
        <v>273</v>
      </c>
      <c r="C54" s="88">
        <f>VLOOKUP(GroupVertices[[#This Row],[Vertex]],Vertices[],MATCH("ID",Vertices[[#Headers],[Vertex]:[Top Word Pairs in Tweet by Salience]],0),FALSE)</f>
        <v>66</v>
      </c>
    </row>
    <row r="55" spans="1:3" ht="15">
      <c r="A55" s="88" t="s">
        <v>1679</v>
      </c>
      <c r="B55" s="100" t="s">
        <v>308</v>
      </c>
      <c r="C55" s="88">
        <f>VLOOKUP(GroupVertices[[#This Row],[Vertex]],Vertices[],MATCH("ID",Vertices[[#Headers],[Vertex]:[Top Word Pairs in Tweet by Salience]],0),FALSE)</f>
        <v>36</v>
      </c>
    </row>
    <row r="56" spans="1:3" ht="15">
      <c r="A56" s="88" t="s">
        <v>1679</v>
      </c>
      <c r="B56" s="100" t="s">
        <v>313</v>
      </c>
      <c r="C56" s="88">
        <f>VLOOKUP(GroupVertices[[#This Row],[Vertex]],Vertices[],MATCH("ID",Vertices[[#Headers],[Vertex]:[Top Word Pairs in Tweet by Salience]],0),FALSE)</f>
        <v>57</v>
      </c>
    </row>
    <row r="57" spans="1:3" ht="15">
      <c r="A57" s="88" t="s">
        <v>1679</v>
      </c>
      <c r="B57" s="100" t="s">
        <v>266</v>
      </c>
      <c r="C57" s="88">
        <f>VLOOKUP(GroupVertices[[#This Row],[Vertex]],Vertices[],MATCH("ID",Vertices[[#Headers],[Vertex]:[Top Word Pairs in Tweet by Salience]],0),FALSE)</f>
        <v>56</v>
      </c>
    </row>
    <row r="58" spans="1:3" ht="15">
      <c r="A58" s="88" t="s">
        <v>1679</v>
      </c>
      <c r="B58" s="100" t="s">
        <v>261</v>
      </c>
      <c r="C58" s="88">
        <f>VLOOKUP(GroupVertices[[#This Row],[Vertex]],Vertices[],MATCH("ID",Vertices[[#Headers],[Vertex]:[Top Word Pairs in Tweet by Salience]],0),FALSE)</f>
        <v>50</v>
      </c>
    </row>
    <row r="59" spans="1:3" ht="15">
      <c r="A59" s="88" t="s">
        <v>1679</v>
      </c>
      <c r="B59" s="100" t="s">
        <v>252</v>
      </c>
      <c r="C59" s="88">
        <f>VLOOKUP(GroupVertices[[#This Row],[Vertex]],Vertices[],MATCH("ID",Vertices[[#Headers],[Vertex]:[Top Word Pairs in Tweet by Salience]],0),FALSE)</f>
        <v>35</v>
      </c>
    </row>
    <row r="60" spans="1:3" ht="15">
      <c r="A60" s="88" t="s">
        <v>1680</v>
      </c>
      <c r="B60" s="100" t="s">
        <v>235</v>
      </c>
      <c r="C60" s="88">
        <f>VLOOKUP(GroupVertices[[#This Row],[Vertex]],Vertices[],MATCH("ID",Vertices[[#Headers],[Vertex]:[Top Word Pairs in Tweet by Salience]],0),FALSE)</f>
        <v>5</v>
      </c>
    </row>
    <row r="61" spans="1:3" ht="15">
      <c r="A61" s="88" t="s">
        <v>1680</v>
      </c>
      <c r="B61" s="100" t="s">
        <v>237</v>
      </c>
      <c r="C61" s="88">
        <f>VLOOKUP(GroupVertices[[#This Row],[Vertex]],Vertices[],MATCH("ID",Vertices[[#Headers],[Vertex]:[Top Word Pairs in Tweet by Salience]],0),FALSE)</f>
        <v>8</v>
      </c>
    </row>
    <row r="62" spans="1:3" ht="15">
      <c r="A62" s="88" t="s">
        <v>1680</v>
      </c>
      <c r="B62" s="100" t="s">
        <v>241</v>
      </c>
      <c r="C62" s="88">
        <f>VLOOKUP(GroupVertices[[#This Row],[Vertex]],Vertices[],MATCH("ID",Vertices[[#Headers],[Vertex]:[Top Word Pairs in Tweet by Salience]],0),FALSE)</f>
        <v>15</v>
      </c>
    </row>
    <row r="63" spans="1:3" ht="15">
      <c r="A63" s="88" t="s">
        <v>1680</v>
      </c>
      <c r="B63" s="100" t="s">
        <v>243</v>
      </c>
      <c r="C63" s="88">
        <f>VLOOKUP(GroupVertices[[#This Row],[Vertex]],Vertices[],MATCH("ID",Vertices[[#Headers],[Vertex]:[Top Word Pairs in Tweet by Salience]],0),FALSE)</f>
        <v>19</v>
      </c>
    </row>
    <row r="64" spans="1:3" ht="15">
      <c r="A64" s="88" t="s">
        <v>1680</v>
      </c>
      <c r="B64" s="100" t="s">
        <v>254</v>
      </c>
      <c r="C64" s="88">
        <f>VLOOKUP(GroupVertices[[#This Row],[Vertex]],Vertices[],MATCH("ID",Vertices[[#Headers],[Vertex]:[Top Word Pairs in Tweet by Salience]],0),FALSE)</f>
        <v>42</v>
      </c>
    </row>
    <row r="65" spans="1:3" ht="15">
      <c r="A65" s="88" t="s">
        <v>1680</v>
      </c>
      <c r="B65" s="100" t="s">
        <v>282</v>
      </c>
      <c r="C65" s="88">
        <f>VLOOKUP(GroupVertices[[#This Row],[Vertex]],Vertices[],MATCH("ID",Vertices[[#Headers],[Vertex]:[Top Word Pairs in Tweet by Salience]],0),FALSE)</f>
        <v>75</v>
      </c>
    </row>
    <row r="66" spans="1:3" ht="15">
      <c r="A66" s="88" t="s">
        <v>1681</v>
      </c>
      <c r="B66" s="100" t="s">
        <v>289</v>
      </c>
      <c r="C66" s="88">
        <f>VLOOKUP(GroupVertices[[#This Row],[Vertex]],Vertices[],MATCH("ID",Vertices[[#Headers],[Vertex]:[Top Word Pairs in Tweet by Salience]],0),FALSE)</f>
        <v>86</v>
      </c>
    </row>
    <row r="67" spans="1:3" ht="15">
      <c r="A67" s="88" t="s">
        <v>1681</v>
      </c>
      <c r="B67" s="100" t="s">
        <v>288</v>
      </c>
      <c r="C67" s="88">
        <f>VLOOKUP(GroupVertices[[#This Row],[Vertex]],Vertices[],MATCH("ID",Vertices[[#Headers],[Vertex]:[Top Word Pairs in Tweet by Salience]],0),FALSE)</f>
        <v>25</v>
      </c>
    </row>
    <row r="68" spans="1:3" ht="15">
      <c r="A68" s="88" t="s">
        <v>1681</v>
      </c>
      <c r="B68" s="100" t="s">
        <v>305</v>
      </c>
      <c r="C68" s="88">
        <f>VLOOKUP(GroupVertices[[#This Row],[Vertex]],Vertices[],MATCH("ID",Vertices[[#Headers],[Vertex]:[Top Word Pairs in Tweet by Salience]],0),FALSE)</f>
        <v>24</v>
      </c>
    </row>
    <row r="69" spans="1:3" ht="15">
      <c r="A69" s="88" t="s">
        <v>1681</v>
      </c>
      <c r="B69" s="100" t="s">
        <v>304</v>
      </c>
      <c r="C69" s="88">
        <f>VLOOKUP(GroupVertices[[#This Row],[Vertex]],Vertices[],MATCH("ID",Vertices[[#Headers],[Vertex]:[Top Word Pairs in Tweet by Salience]],0),FALSE)</f>
        <v>23</v>
      </c>
    </row>
    <row r="70" spans="1:3" ht="15">
      <c r="A70" s="88" t="s">
        <v>1681</v>
      </c>
      <c r="B70" s="100" t="s">
        <v>246</v>
      </c>
      <c r="C70" s="88">
        <f>VLOOKUP(GroupVertices[[#This Row],[Vertex]],Vertices[],MATCH("ID",Vertices[[#Headers],[Vertex]:[Top Word Pairs in Tweet by Salience]],0),FALSE)</f>
        <v>22</v>
      </c>
    </row>
    <row r="71" spans="1:3" ht="15">
      <c r="A71" s="88" t="s">
        <v>1682</v>
      </c>
      <c r="B71" s="100" t="s">
        <v>276</v>
      </c>
      <c r="C71" s="88">
        <f>VLOOKUP(GroupVertices[[#This Row],[Vertex]],Vertices[],MATCH("ID",Vertices[[#Headers],[Vertex]:[Top Word Pairs in Tweet by Salience]],0),FALSE)</f>
        <v>61</v>
      </c>
    </row>
    <row r="72" spans="1:3" ht="15">
      <c r="A72" s="88" t="s">
        <v>1682</v>
      </c>
      <c r="B72" s="100" t="s">
        <v>315</v>
      </c>
      <c r="C72" s="88">
        <f>VLOOKUP(GroupVertices[[#This Row],[Vertex]],Vertices[],MATCH("ID",Vertices[[#Headers],[Vertex]:[Top Word Pairs in Tweet by Salience]],0),FALSE)</f>
        <v>69</v>
      </c>
    </row>
    <row r="73" spans="1:3" ht="15">
      <c r="A73" s="88" t="s">
        <v>1682</v>
      </c>
      <c r="B73" s="100" t="s">
        <v>270</v>
      </c>
      <c r="C73" s="88">
        <f>VLOOKUP(GroupVertices[[#This Row],[Vertex]],Vertices[],MATCH("ID",Vertices[[#Headers],[Vertex]:[Top Word Pairs in Tweet by Salience]],0),FALSE)</f>
        <v>63</v>
      </c>
    </row>
    <row r="74" spans="1:3" ht="15">
      <c r="A74" s="88" t="s">
        <v>1682</v>
      </c>
      <c r="B74" s="100" t="s">
        <v>275</v>
      </c>
      <c r="C74" s="88">
        <f>VLOOKUP(GroupVertices[[#This Row],[Vertex]],Vertices[],MATCH("ID",Vertices[[#Headers],[Vertex]:[Top Word Pairs in Tweet by Salience]],0),FALSE)</f>
        <v>62</v>
      </c>
    </row>
    <row r="75" spans="1:3" ht="15">
      <c r="A75" s="88" t="s">
        <v>1682</v>
      </c>
      <c r="B75" s="100" t="s">
        <v>269</v>
      </c>
      <c r="C75" s="88">
        <f>VLOOKUP(GroupVertices[[#This Row],[Vertex]],Vertices[],MATCH("ID",Vertices[[#Headers],[Vertex]:[Top Word Pairs in Tweet by Salience]],0),FALSE)</f>
        <v>60</v>
      </c>
    </row>
    <row r="76" spans="1:3" ht="15">
      <c r="A76" s="88" t="s">
        <v>1683</v>
      </c>
      <c r="B76" s="100" t="s">
        <v>295</v>
      </c>
      <c r="C76" s="88">
        <f>VLOOKUP(GroupVertices[[#This Row],[Vertex]],Vertices[],MATCH("ID",Vertices[[#Headers],[Vertex]:[Top Word Pairs in Tweet by Salience]],0),FALSE)</f>
        <v>89</v>
      </c>
    </row>
    <row r="77" spans="1:3" ht="15">
      <c r="A77" s="88" t="s">
        <v>1683</v>
      </c>
      <c r="B77" s="100" t="s">
        <v>294</v>
      </c>
      <c r="C77" s="88">
        <f>VLOOKUP(GroupVertices[[#This Row],[Vertex]],Vertices[],MATCH("ID",Vertices[[#Headers],[Vertex]:[Top Word Pairs in Tweet by Salience]],0),FALSE)</f>
        <v>54</v>
      </c>
    </row>
    <row r="78" spans="1:3" ht="15">
      <c r="A78" s="88" t="s">
        <v>1683</v>
      </c>
      <c r="B78" s="100" t="s">
        <v>265</v>
      </c>
      <c r="C78" s="88">
        <f>VLOOKUP(GroupVertices[[#This Row],[Vertex]],Vertices[],MATCH("ID",Vertices[[#Headers],[Vertex]:[Top Word Pairs in Tweet by Salience]],0),FALSE)</f>
        <v>55</v>
      </c>
    </row>
    <row r="79" spans="1:3" ht="15">
      <c r="A79" s="88" t="s">
        <v>1683</v>
      </c>
      <c r="B79" s="100" t="s">
        <v>264</v>
      </c>
      <c r="C79" s="88">
        <f>VLOOKUP(GroupVertices[[#This Row],[Vertex]],Vertices[],MATCH("ID",Vertices[[#Headers],[Vertex]:[Top Word Pairs in Tweet by Salience]],0),FALSE)</f>
        <v>53</v>
      </c>
    </row>
    <row r="80" spans="1:3" ht="15">
      <c r="A80" s="88" t="s">
        <v>1684</v>
      </c>
      <c r="B80" s="100" t="s">
        <v>250</v>
      </c>
      <c r="C80" s="88">
        <f>VLOOKUP(GroupVertices[[#This Row],[Vertex]],Vertices[],MATCH("ID",Vertices[[#Headers],[Vertex]:[Top Word Pairs in Tweet by Salience]],0),FALSE)</f>
        <v>30</v>
      </c>
    </row>
    <row r="81" spans="1:3" ht="15">
      <c r="A81" s="88" t="s">
        <v>1684</v>
      </c>
      <c r="B81" s="100" t="s">
        <v>307</v>
      </c>
      <c r="C81" s="88">
        <f>VLOOKUP(GroupVertices[[#This Row],[Vertex]],Vertices[],MATCH("ID",Vertices[[#Headers],[Vertex]:[Top Word Pairs in Tweet by Salience]],0),FALSE)</f>
        <v>32</v>
      </c>
    </row>
    <row r="82" spans="1:3" ht="15">
      <c r="A82" s="88" t="s">
        <v>1684</v>
      </c>
      <c r="B82" s="100" t="s">
        <v>306</v>
      </c>
      <c r="C82" s="88">
        <f>VLOOKUP(GroupVertices[[#This Row],[Vertex]],Vertices[],MATCH("ID",Vertices[[#Headers],[Vertex]:[Top Word Pairs in Tweet by Salience]],0),FALSE)</f>
        <v>31</v>
      </c>
    </row>
    <row r="83" spans="1:3" ht="15">
      <c r="A83" s="88" t="s">
        <v>1685</v>
      </c>
      <c r="B83" s="100" t="s">
        <v>299</v>
      </c>
      <c r="C83" s="88">
        <f>VLOOKUP(GroupVertices[[#This Row],[Vertex]],Vertices[],MATCH("ID",Vertices[[#Headers],[Vertex]:[Top Word Pairs in Tweet by Salience]],0),FALSE)</f>
        <v>93</v>
      </c>
    </row>
    <row r="84" spans="1:3" ht="15">
      <c r="A84" s="88" t="s">
        <v>1685</v>
      </c>
      <c r="B84" s="100" t="s">
        <v>326</v>
      </c>
      <c r="C84" s="88">
        <f>VLOOKUP(GroupVertices[[#This Row],[Vertex]],Vertices[],MATCH("ID",Vertices[[#Headers],[Vertex]:[Top Word Pairs in Tweet by Salience]],0),FALSE)</f>
        <v>94</v>
      </c>
    </row>
    <row r="85" spans="1:3" ht="15">
      <c r="A85" s="88" t="s">
        <v>1686</v>
      </c>
      <c r="B85" s="100" t="s">
        <v>298</v>
      </c>
      <c r="C85" s="88">
        <f>VLOOKUP(GroupVertices[[#This Row],[Vertex]],Vertices[],MATCH("ID",Vertices[[#Headers],[Vertex]:[Top Word Pairs in Tweet by Salience]],0),FALSE)</f>
        <v>91</v>
      </c>
    </row>
    <row r="86" spans="1:3" ht="15">
      <c r="A86" s="88" t="s">
        <v>1686</v>
      </c>
      <c r="B86" s="100" t="s">
        <v>325</v>
      </c>
      <c r="C86" s="88">
        <f>VLOOKUP(GroupVertices[[#This Row],[Vertex]],Vertices[],MATCH("ID",Vertices[[#Headers],[Vertex]:[Top Word Pairs in Tweet by Salience]],0),FALSE)</f>
        <v>92</v>
      </c>
    </row>
    <row r="87" spans="1:3" ht="15">
      <c r="A87" s="88" t="s">
        <v>1687</v>
      </c>
      <c r="B87" s="100" t="s">
        <v>274</v>
      </c>
      <c r="C87" s="88">
        <f>VLOOKUP(GroupVertices[[#This Row],[Vertex]],Vertices[],MATCH("ID",Vertices[[#Headers],[Vertex]:[Top Word Pairs in Tweet by Salience]],0),FALSE)</f>
        <v>67</v>
      </c>
    </row>
    <row r="88" spans="1:3" ht="15">
      <c r="A88" s="88" t="s">
        <v>1687</v>
      </c>
      <c r="B88" s="100" t="s">
        <v>314</v>
      </c>
      <c r="C88" s="88">
        <f>VLOOKUP(GroupVertices[[#This Row],[Vertex]],Vertices[],MATCH("ID",Vertices[[#Headers],[Vertex]:[Top Word Pairs in Tweet by Salience]],0),FALSE)</f>
        <v>68</v>
      </c>
    </row>
    <row r="89" spans="1:3" ht="15">
      <c r="A89" s="88" t="s">
        <v>1688</v>
      </c>
      <c r="B89" s="100" t="s">
        <v>272</v>
      </c>
      <c r="C89" s="88">
        <f>VLOOKUP(GroupVertices[[#This Row],[Vertex]],Vertices[],MATCH("ID",Vertices[[#Headers],[Vertex]:[Top Word Pairs in Tweet by Salience]],0),FALSE)</f>
        <v>65</v>
      </c>
    </row>
    <row r="90" spans="1:3" ht="15">
      <c r="A90" s="88" t="s">
        <v>1688</v>
      </c>
      <c r="B90" s="100" t="s">
        <v>271</v>
      </c>
      <c r="C90" s="88">
        <f>VLOOKUP(GroupVertices[[#This Row],[Vertex]],Vertices[],MATCH("ID",Vertices[[#Headers],[Vertex]:[Top Word Pairs in Tweet by Salience]],0),FALSE)</f>
        <v>64</v>
      </c>
    </row>
    <row r="91" spans="1:3" ht="15">
      <c r="A91" s="88" t="s">
        <v>1689</v>
      </c>
      <c r="B91" s="100" t="s">
        <v>263</v>
      </c>
      <c r="C91" s="88">
        <f>VLOOKUP(GroupVertices[[#This Row],[Vertex]],Vertices[],MATCH("ID",Vertices[[#Headers],[Vertex]:[Top Word Pairs in Tweet by Salience]],0),FALSE)</f>
        <v>52</v>
      </c>
    </row>
    <row r="92" spans="1:3" ht="15">
      <c r="A92" s="88" t="s">
        <v>1689</v>
      </c>
      <c r="B92" s="100" t="s">
        <v>262</v>
      </c>
      <c r="C92" s="88">
        <f>VLOOKUP(GroupVertices[[#This Row],[Vertex]],Vertices[],MATCH("ID",Vertices[[#Headers],[Vertex]:[Top Word Pairs in Tweet by Salience]],0),FALSE)</f>
        <v>51</v>
      </c>
    </row>
    <row r="93" spans="1:3" ht="15">
      <c r="A93" s="88" t="s">
        <v>1690</v>
      </c>
      <c r="B93" s="100" t="s">
        <v>240</v>
      </c>
      <c r="C93" s="88">
        <f>VLOOKUP(GroupVertices[[#This Row],[Vertex]],Vertices[],MATCH("ID",Vertices[[#Headers],[Vertex]:[Top Word Pairs in Tweet by Salience]],0),FALSE)</f>
        <v>13</v>
      </c>
    </row>
    <row r="94" spans="1:3" ht="15">
      <c r="A94" s="88" t="s">
        <v>1690</v>
      </c>
      <c r="B94" s="100" t="s">
        <v>302</v>
      </c>
      <c r="C94" s="8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1710</v>
      </c>
      <c r="B2" s="34" t="s">
        <v>191</v>
      </c>
      <c r="D2" s="31">
        <f>MIN(Vertices[Degree])</f>
        <v>0</v>
      </c>
      <c r="E2" s="3">
        <f>COUNTIF(Vertices[Degree],"&gt;= "&amp;D2)-COUNTIF(Vertices[Degree],"&gt;="&amp;D3)</f>
        <v>0</v>
      </c>
      <c r="F2" s="37">
        <f>MIN(Vertices[In-Degree])</f>
        <v>0</v>
      </c>
      <c r="G2" s="38">
        <f>COUNTIF(Vertices[In-Degree],"&gt;= "&amp;F2)-COUNTIF(Vertices[In-Degree],"&gt;="&amp;F3)</f>
        <v>38</v>
      </c>
      <c r="H2" s="37">
        <f>MIN(Vertices[Out-Degree])</f>
        <v>0</v>
      </c>
      <c r="I2" s="38">
        <f>COUNTIF(Vertices[Out-Degree],"&gt;= "&amp;H2)-COUNTIF(Vertices[Out-Degree],"&gt;="&amp;H3)</f>
        <v>26</v>
      </c>
      <c r="J2" s="37">
        <f>MIN(Vertices[Betweenness Centrality])</f>
        <v>0</v>
      </c>
      <c r="K2" s="38">
        <f>COUNTIF(Vertices[Betweenness Centrality],"&gt;= "&amp;J2)-COUNTIF(Vertices[Betweenness Centrality],"&gt;="&amp;J3)</f>
        <v>74</v>
      </c>
      <c r="L2" s="37">
        <f>MIN(Vertices[Closeness Centrality])</f>
        <v>0</v>
      </c>
      <c r="M2" s="38">
        <f>COUNTIF(Vertices[Closeness Centrality],"&gt;= "&amp;L2)-COUNTIF(Vertices[Closeness Centrality],"&gt;="&amp;L3)</f>
        <v>50</v>
      </c>
      <c r="N2" s="37">
        <f>MIN(Vertices[Eigenvector Centrality])</f>
        <v>0</v>
      </c>
      <c r="O2" s="38">
        <f>COUNTIF(Vertices[Eigenvector Centrality],"&gt;= "&amp;N2)-COUNTIF(Vertices[Eigenvector Centrality],"&gt;="&amp;N3)</f>
        <v>57</v>
      </c>
      <c r="P2" s="37">
        <f>MIN(Vertices[PageRank])</f>
        <v>0.332664</v>
      </c>
      <c r="Q2" s="38">
        <f>COUNTIF(Vertices[PageRank],"&gt;= "&amp;P2)-COUNTIF(Vertices[PageRank],"&gt;="&amp;P3)</f>
        <v>8</v>
      </c>
      <c r="R2" s="37">
        <f>MIN(Vertices[Clustering Coefficient])</f>
        <v>0</v>
      </c>
      <c r="S2" s="43">
        <f>COUNTIF(Vertices[Clustering Coefficient],"&gt;= "&amp;R2)-COUNTIF(Vertices[Clustering Coefficient],"&gt;="&amp;R3)</f>
        <v>58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8"/>
      <c r="B3" s="128"/>
      <c r="D3" s="32">
        <f aca="true" t="shared" si="1" ref="D3:D26">D2+($D$50-$D$2)/BinDivisor</f>
        <v>0</v>
      </c>
      <c r="E3" s="3">
        <f>COUNTIF(Vertices[Degree],"&gt;= "&amp;D3)-COUNTIF(Vertices[Degree],"&gt;="&amp;D4)</f>
        <v>0</v>
      </c>
      <c r="F3" s="39">
        <f aca="true" t="shared" si="2" ref="F3:F26">F2+($F$50-$F$2)/BinDivisor</f>
        <v>0.22916666666666666</v>
      </c>
      <c r="G3" s="40">
        <f>COUNTIF(Vertices[In-Degree],"&gt;= "&amp;F3)-COUNTIF(Vertices[In-Degree],"&gt;="&amp;F4)</f>
        <v>0</v>
      </c>
      <c r="H3" s="39">
        <f aca="true" t="shared" si="3" ref="H3:H26">H2+($H$50-$H$2)/BinDivisor</f>
        <v>0.25</v>
      </c>
      <c r="I3" s="40">
        <f>COUNTIF(Vertices[Out-Degree],"&gt;= "&amp;H3)-COUNTIF(Vertices[Out-Degree],"&gt;="&amp;H4)</f>
        <v>0</v>
      </c>
      <c r="J3" s="39">
        <f aca="true" t="shared" si="4" ref="J3:J26">J2+($J$50-$J$2)/BinDivisor</f>
        <v>11.8118055625</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0</v>
      </c>
      <c r="N3" s="39">
        <f aca="true" t="shared" si="6" ref="N3:N26">N2+($N$50-$N$2)/BinDivisor</f>
        <v>0.0018582916666666667</v>
      </c>
      <c r="O3" s="40">
        <f>COUNTIF(Vertices[Eigenvector Centrality],"&gt;= "&amp;N3)-COUNTIF(Vertices[Eigenvector Centrality],"&gt;="&amp;N4)</f>
        <v>0</v>
      </c>
      <c r="P3" s="39">
        <f aca="true" t="shared" si="7" ref="P3:P26">P2+($P$50-$P$2)/BinDivisor</f>
        <v>0.39268389583333335</v>
      </c>
      <c r="Q3" s="40">
        <f>COUNTIF(Vertices[PageRank],"&gt;= "&amp;P3)-COUNTIF(Vertices[PageRank],"&gt;="&amp;P4)</f>
        <v>9</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93</v>
      </c>
      <c r="D4" s="32">
        <f t="shared" si="1"/>
        <v>0</v>
      </c>
      <c r="E4" s="3">
        <f>COUNTIF(Vertices[Degree],"&gt;= "&amp;D4)-COUNTIF(Vertices[Degree],"&gt;="&amp;D5)</f>
        <v>0</v>
      </c>
      <c r="F4" s="37">
        <f t="shared" si="2"/>
        <v>0.4583333333333333</v>
      </c>
      <c r="G4" s="38">
        <f>COUNTIF(Vertices[In-Degree],"&gt;= "&amp;F4)-COUNTIF(Vertices[In-Degree],"&gt;="&amp;F5)</f>
        <v>0</v>
      </c>
      <c r="H4" s="37">
        <f t="shared" si="3"/>
        <v>0.5</v>
      </c>
      <c r="I4" s="38">
        <f>COUNTIF(Vertices[Out-Degree],"&gt;= "&amp;H4)-COUNTIF(Vertices[Out-Degree],"&gt;="&amp;H5)</f>
        <v>0</v>
      </c>
      <c r="J4" s="37">
        <f t="shared" si="4"/>
        <v>23.623611125</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0.0037165833333333335</v>
      </c>
      <c r="O4" s="38">
        <f>COUNTIF(Vertices[Eigenvector Centrality],"&gt;= "&amp;N4)-COUNTIF(Vertices[Eigenvector Centrality],"&gt;="&amp;N5)</f>
        <v>0</v>
      </c>
      <c r="P4" s="37">
        <f t="shared" si="7"/>
        <v>0.4527037916666667</v>
      </c>
      <c r="Q4" s="38">
        <f>COUNTIF(Vertices[PageRank],"&gt;= "&amp;P4)-COUNTIF(Vertices[PageRank],"&gt;="&amp;P5)</f>
        <v>5</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8"/>
      <c r="B5" s="128"/>
      <c r="D5" s="32">
        <f t="shared" si="1"/>
        <v>0</v>
      </c>
      <c r="E5" s="3">
        <f>COUNTIF(Vertices[Degree],"&gt;= "&amp;D5)-COUNTIF(Vertices[Degree],"&gt;="&amp;D6)</f>
        <v>0</v>
      </c>
      <c r="F5" s="39">
        <f t="shared" si="2"/>
        <v>0.6875</v>
      </c>
      <c r="G5" s="40">
        <f>COUNTIF(Vertices[In-Degree],"&gt;= "&amp;F5)-COUNTIF(Vertices[In-Degree],"&gt;="&amp;F6)</f>
        <v>0</v>
      </c>
      <c r="H5" s="39">
        <f t="shared" si="3"/>
        <v>0.75</v>
      </c>
      <c r="I5" s="40">
        <f>COUNTIF(Vertices[Out-Degree],"&gt;= "&amp;H5)-COUNTIF(Vertices[Out-Degree],"&gt;="&amp;H6)</f>
        <v>0</v>
      </c>
      <c r="J5" s="39">
        <f t="shared" si="4"/>
        <v>35.4354166875</v>
      </c>
      <c r="K5" s="40">
        <f>COUNTIF(Vertices[Betweenness Centrality],"&gt;= "&amp;J5)-COUNTIF(Vertices[Betweenness Centrality],"&gt;="&amp;J6)</f>
        <v>0</v>
      </c>
      <c r="L5" s="39">
        <f t="shared" si="5"/>
        <v>0.0625</v>
      </c>
      <c r="M5" s="40">
        <f>COUNTIF(Vertices[Closeness Centrality],"&gt;= "&amp;L5)-COUNTIF(Vertices[Closeness Centrality],"&gt;="&amp;L6)</f>
        <v>6</v>
      </c>
      <c r="N5" s="39">
        <f t="shared" si="6"/>
        <v>0.005574875</v>
      </c>
      <c r="O5" s="40">
        <f>COUNTIF(Vertices[Eigenvector Centrality],"&gt;= "&amp;N5)-COUNTIF(Vertices[Eigenvector Centrality],"&gt;="&amp;N6)</f>
        <v>9</v>
      </c>
      <c r="P5" s="39">
        <f t="shared" si="7"/>
        <v>0.5127236875000001</v>
      </c>
      <c r="Q5" s="40">
        <f>COUNTIF(Vertices[PageRank],"&gt;= "&amp;P5)-COUNTIF(Vertices[PageRank],"&gt;="&amp;P6)</f>
        <v>6</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121</v>
      </c>
      <c r="D6" s="32">
        <f t="shared" si="1"/>
        <v>0</v>
      </c>
      <c r="E6" s="3">
        <f>COUNTIF(Vertices[Degree],"&gt;= "&amp;D6)-COUNTIF(Vertices[Degree],"&gt;="&amp;D7)</f>
        <v>0</v>
      </c>
      <c r="F6" s="37">
        <f t="shared" si="2"/>
        <v>0.9166666666666666</v>
      </c>
      <c r="G6" s="38">
        <f>COUNTIF(Vertices[In-Degree],"&gt;= "&amp;F6)-COUNTIF(Vertices[In-Degree],"&gt;="&amp;F7)</f>
        <v>28</v>
      </c>
      <c r="H6" s="37">
        <f t="shared" si="3"/>
        <v>1</v>
      </c>
      <c r="I6" s="38">
        <f>COUNTIF(Vertices[Out-Degree],"&gt;= "&amp;H6)-COUNTIF(Vertices[Out-Degree],"&gt;="&amp;H7)</f>
        <v>38</v>
      </c>
      <c r="J6" s="37">
        <f t="shared" si="4"/>
        <v>47.24722225</v>
      </c>
      <c r="K6" s="38">
        <f>COUNTIF(Vertices[Betweenness Centrality],"&gt;= "&amp;J6)-COUNTIF(Vertices[Betweenness Centrality],"&gt;="&amp;J7)</f>
        <v>0</v>
      </c>
      <c r="L6" s="37">
        <f t="shared" si="5"/>
        <v>0.08333333333333333</v>
      </c>
      <c r="M6" s="38">
        <f>COUNTIF(Vertices[Closeness Centrality],"&gt;= "&amp;L6)-COUNTIF(Vertices[Closeness Centrality],"&gt;="&amp;L7)</f>
        <v>4</v>
      </c>
      <c r="N6" s="37">
        <f t="shared" si="6"/>
        <v>0.007433166666666667</v>
      </c>
      <c r="O6" s="38">
        <f>COUNTIF(Vertices[Eigenvector Centrality],"&gt;= "&amp;N6)-COUNTIF(Vertices[Eigenvector Centrality],"&gt;="&amp;N7)</f>
        <v>2</v>
      </c>
      <c r="P6" s="37">
        <f t="shared" si="7"/>
        <v>0.5727435833333334</v>
      </c>
      <c r="Q6" s="38">
        <f>COUNTIF(Vertices[PageRank],"&gt;= "&amp;P6)-COUNTIF(Vertices[PageRank],"&gt;="&amp;P7)</f>
        <v>3</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61</v>
      </c>
      <c r="D7" s="32">
        <f t="shared" si="1"/>
        <v>0</v>
      </c>
      <c r="E7" s="3">
        <f>COUNTIF(Vertices[Degree],"&gt;= "&amp;D7)-COUNTIF(Vertices[Degree],"&gt;="&amp;D8)</f>
        <v>0</v>
      </c>
      <c r="F7" s="39">
        <f t="shared" si="2"/>
        <v>1.1458333333333333</v>
      </c>
      <c r="G7" s="40">
        <f>COUNTIF(Vertices[In-Degree],"&gt;= "&amp;F7)-COUNTIF(Vertices[In-Degree],"&gt;="&amp;F8)</f>
        <v>0</v>
      </c>
      <c r="H7" s="39">
        <f t="shared" si="3"/>
        <v>1.25</v>
      </c>
      <c r="I7" s="40">
        <f>COUNTIF(Vertices[Out-Degree],"&gt;= "&amp;H7)-COUNTIF(Vertices[Out-Degree],"&gt;="&amp;H8)</f>
        <v>0</v>
      </c>
      <c r="J7" s="39">
        <f t="shared" si="4"/>
        <v>59.0590278125</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0.009291458333333334</v>
      </c>
      <c r="O7" s="40">
        <f>COUNTIF(Vertices[Eigenvector Centrality],"&gt;= "&amp;N7)-COUNTIF(Vertices[Eigenvector Centrality],"&gt;="&amp;N8)</f>
        <v>2</v>
      </c>
      <c r="P7" s="39">
        <f t="shared" si="7"/>
        <v>0.6327634791666668</v>
      </c>
      <c r="Q7" s="40">
        <f>COUNTIF(Vertices[PageRank],"&gt;= "&amp;P7)-COUNTIF(Vertices[PageRank],"&gt;="&amp;P8)</f>
        <v>1</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182</v>
      </c>
      <c r="D8" s="32">
        <f t="shared" si="1"/>
        <v>0</v>
      </c>
      <c r="E8" s="3">
        <f>COUNTIF(Vertices[Degree],"&gt;= "&amp;D8)-COUNTIF(Vertices[Degree],"&gt;="&amp;D9)</f>
        <v>0</v>
      </c>
      <c r="F8" s="37">
        <f t="shared" si="2"/>
        <v>1.375</v>
      </c>
      <c r="G8" s="38">
        <f>COUNTIF(Vertices[In-Degree],"&gt;= "&amp;F8)-COUNTIF(Vertices[In-Degree],"&gt;="&amp;F9)</f>
        <v>0</v>
      </c>
      <c r="H8" s="37">
        <f t="shared" si="3"/>
        <v>1.5</v>
      </c>
      <c r="I8" s="38">
        <f>COUNTIF(Vertices[Out-Degree],"&gt;= "&amp;H8)-COUNTIF(Vertices[Out-Degree],"&gt;="&amp;H9)</f>
        <v>0</v>
      </c>
      <c r="J8" s="37">
        <f t="shared" si="4"/>
        <v>70.870833375</v>
      </c>
      <c r="K8" s="38">
        <f>COUNTIF(Vertices[Betweenness Centrality],"&gt;= "&amp;J8)-COUNTIF(Vertices[Betweenness Centrality],"&gt;="&amp;J9)</f>
        <v>0</v>
      </c>
      <c r="L8" s="37">
        <f t="shared" si="5"/>
        <v>0.12499999999999999</v>
      </c>
      <c r="M8" s="38">
        <f>COUNTIF(Vertices[Closeness Centrality],"&gt;= "&amp;L8)-COUNTIF(Vertices[Closeness Centrality],"&gt;="&amp;L9)</f>
        <v>4</v>
      </c>
      <c r="N8" s="37">
        <f t="shared" si="6"/>
        <v>0.01114975</v>
      </c>
      <c r="O8" s="38">
        <f>COUNTIF(Vertices[Eigenvector Centrality],"&gt;= "&amp;N8)-COUNTIF(Vertices[Eigenvector Centrality],"&gt;="&amp;N9)</f>
        <v>3</v>
      </c>
      <c r="P8" s="37">
        <f t="shared" si="7"/>
        <v>0.6927833750000001</v>
      </c>
      <c r="Q8" s="38">
        <f>COUNTIF(Vertices[PageRank],"&gt;= "&amp;P8)-COUNTIF(Vertices[PageRank],"&gt;="&amp;P9)</f>
        <v>5</v>
      </c>
      <c r="R8" s="37">
        <f t="shared" si="8"/>
        <v>0.12499999999999999</v>
      </c>
      <c r="S8" s="43">
        <f>COUNTIF(Vertices[Clustering Coefficient],"&gt;= "&amp;R8)-COUNTIF(Vertices[Clustering Coefficient],"&gt;="&amp;R9)</f>
        <v>2</v>
      </c>
      <c r="T8" s="37" t="e">
        <f ca="1" t="shared" si="9"/>
        <v>#REF!</v>
      </c>
      <c r="U8" s="38" t="e">
        <f ca="1" t="shared" si="0"/>
        <v>#REF!</v>
      </c>
    </row>
    <row r="9" spans="1:21" ht="15">
      <c r="A9" s="128"/>
      <c r="B9" s="128"/>
      <c r="D9" s="32">
        <f t="shared" si="1"/>
        <v>0</v>
      </c>
      <c r="E9" s="3">
        <f>COUNTIF(Vertices[Degree],"&gt;= "&amp;D9)-COUNTIF(Vertices[Degree],"&gt;="&amp;D10)</f>
        <v>0</v>
      </c>
      <c r="F9" s="39">
        <f t="shared" si="2"/>
        <v>1.6041666666666667</v>
      </c>
      <c r="G9" s="40">
        <f>COUNTIF(Vertices[In-Degree],"&gt;= "&amp;F9)-COUNTIF(Vertices[In-Degree],"&gt;="&amp;F10)</f>
        <v>0</v>
      </c>
      <c r="H9" s="39">
        <f t="shared" si="3"/>
        <v>1.75</v>
      </c>
      <c r="I9" s="40">
        <f>COUNTIF(Vertices[Out-Degree],"&gt;= "&amp;H9)-COUNTIF(Vertices[Out-Degree],"&gt;="&amp;H10)</f>
        <v>0</v>
      </c>
      <c r="J9" s="39">
        <f t="shared" si="4"/>
        <v>82.6826389375</v>
      </c>
      <c r="K9" s="40">
        <f>COUNTIF(Vertices[Betweenness Centrality],"&gt;= "&amp;J9)-COUNTIF(Vertices[Betweenness Centrality],"&gt;="&amp;J10)</f>
        <v>4</v>
      </c>
      <c r="L9" s="39">
        <f t="shared" si="5"/>
        <v>0.14583333333333331</v>
      </c>
      <c r="M9" s="40">
        <f>COUNTIF(Vertices[Closeness Centrality],"&gt;= "&amp;L9)-COUNTIF(Vertices[Closeness Centrality],"&gt;="&amp;L10)</f>
        <v>0</v>
      </c>
      <c r="N9" s="39">
        <f t="shared" si="6"/>
        <v>0.013008041666666666</v>
      </c>
      <c r="O9" s="40">
        <f>COUNTIF(Vertices[Eigenvector Centrality],"&gt;= "&amp;N9)-COUNTIF(Vertices[Eigenvector Centrality],"&gt;="&amp;N10)</f>
        <v>3</v>
      </c>
      <c r="P9" s="39">
        <f t="shared" si="7"/>
        <v>0.7528032708333334</v>
      </c>
      <c r="Q9" s="40">
        <f>COUNTIF(Vertices[PageRank],"&gt;= "&amp;P9)-COUNTIF(Vertices[PageRank],"&gt;="&amp;P10)</f>
        <v>6</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1711</v>
      </c>
      <c r="B10" s="34">
        <v>5</v>
      </c>
      <c r="D10" s="32">
        <f t="shared" si="1"/>
        <v>0</v>
      </c>
      <c r="E10" s="3">
        <f>COUNTIF(Vertices[Degree],"&gt;= "&amp;D10)-COUNTIF(Vertices[Degree],"&gt;="&amp;D11)</f>
        <v>0</v>
      </c>
      <c r="F10" s="37">
        <f t="shared" si="2"/>
        <v>1.8333333333333335</v>
      </c>
      <c r="G10" s="38">
        <f>COUNTIF(Vertices[In-Degree],"&gt;= "&amp;F10)-COUNTIF(Vertices[In-Degree],"&gt;="&amp;F11)</f>
        <v>9</v>
      </c>
      <c r="H10" s="37">
        <f t="shared" si="3"/>
        <v>2</v>
      </c>
      <c r="I10" s="38">
        <f>COUNTIF(Vertices[Out-Degree],"&gt;= "&amp;H10)-COUNTIF(Vertices[Out-Degree],"&gt;="&amp;H11)</f>
        <v>15</v>
      </c>
      <c r="J10" s="37">
        <f t="shared" si="4"/>
        <v>94.4944445</v>
      </c>
      <c r="K10" s="38">
        <f>COUNTIF(Vertices[Betweenness Centrality],"&gt;= "&amp;J10)-COUNTIF(Vertices[Betweenness Centrality],"&gt;="&amp;J11)</f>
        <v>0</v>
      </c>
      <c r="L10" s="37">
        <f t="shared" si="5"/>
        <v>0.16666666666666666</v>
      </c>
      <c r="M10" s="38">
        <f>COUNTIF(Vertices[Closeness Centrality],"&gt;= "&amp;L10)-COUNTIF(Vertices[Closeness Centrality],"&gt;="&amp;L11)</f>
        <v>3</v>
      </c>
      <c r="N10" s="37">
        <f t="shared" si="6"/>
        <v>0.014866333333333332</v>
      </c>
      <c r="O10" s="38">
        <f>COUNTIF(Vertices[Eigenvector Centrality],"&gt;= "&amp;N10)-COUNTIF(Vertices[Eigenvector Centrality],"&gt;="&amp;N11)</f>
        <v>0</v>
      </c>
      <c r="P10" s="37">
        <f t="shared" si="7"/>
        <v>0.8128231666666668</v>
      </c>
      <c r="Q10" s="38">
        <f>COUNTIF(Vertices[PageRank],"&gt;= "&amp;P10)-COUNTIF(Vertices[PageRank],"&gt;="&amp;P11)</f>
        <v>2</v>
      </c>
      <c r="R10" s="37">
        <f t="shared" si="8"/>
        <v>0.16666666666666666</v>
      </c>
      <c r="S10" s="43">
        <f>COUNTIF(Vertices[Clustering Coefficient],"&gt;= "&amp;R10)-COUNTIF(Vertices[Clustering Coefficient],"&gt;="&amp;R11)</f>
        <v>5</v>
      </c>
      <c r="T10" s="37" t="e">
        <f ca="1" t="shared" si="9"/>
        <v>#REF!</v>
      </c>
      <c r="U10" s="38" t="e">
        <f ca="1" t="shared" si="0"/>
        <v>#REF!</v>
      </c>
    </row>
    <row r="11" spans="1:21" ht="15">
      <c r="A11" s="128"/>
      <c r="B11" s="128"/>
      <c r="D11" s="32">
        <f t="shared" si="1"/>
        <v>0</v>
      </c>
      <c r="E11" s="3">
        <f>COUNTIF(Vertices[Degree],"&gt;= "&amp;D11)-COUNTIF(Vertices[Degree],"&gt;="&amp;D12)</f>
        <v>0</v>
      </c>
      <c r="F11" s="39">
        <f t="shared" si="2"/>
        <v>2.0625</v>
      </c>
      <c r="G11" s="40">
        <f>COUNTIF(Vertices[In-Degree],"&gt;= "&amp;F11)-COUNTIF(Vertices[In-Degree],"&gt;="&amp;F12)</f>
        <v>0</v>
      </c>
      <c r="H11" s="39">
        <f t="shared" si="3"/>
        <v>2.25</v>
      </c>
      <c r="I11" s="40">
        <f>COUNTIF(Vertices[Out-Degree],"&gt;= "&amp;H11)-COUNTIF(Vertices[Out-Degree],"&gt;="&amp;H12)</f>
        <v>0</v>
      </c>
      <c r="J11" s="39">
        <f t="shared" si="4"/>
        <v>106.3062500625</v>
      </c>
      <c r="K11" s="40">
        <f>COUNTIF(Vertices[Betweenness Centrality],"&gt;= "&amp;J11)-COUNTIF(Vertices[Betweenness Centrality],"&gt;="&amp;J12)</f>
        <v>0</v>
      </c>
      <c r="L11" s="39">
        <f t="shared" si="5"/>
        <v>0.1875</v>
      </c>
      <c r="M11" s="40">
        <f>COUNTIF(Vertices[Closeness Centrality],"&gt;= "&amp;L11)-COUNTIF(Vertices[Closeness Centrality],"&gt;="&amp;L12)</f>
        <v>8</v>
      </c>
      <c r="N11" s="39">
        <f t="shared" si="6"/>
        <v>0.016724625</v>
      </c>
      <c r="O11" s="40">
        <f>COUNTIF(Vertices[Eigenvector Centrality],"&gt;= "&amp;N11)-COUNTIF(Vertices[Eigenvector Centrality],"&gt;="&amp;N12)</f>
        <v>0</v>
      </c>
      <c r="P11" s="39">
        <f t="shared" si="7"/>
        <v>0.8728430625000001</v>
      </c>
      <c r="Q11" s="40">
        <f>COUNTIF(Vertices[PageRank],"&gt;= "&amp;P11)-COUNTIF(Vertices[PageRank],"&gt;="&amp;P12)</f>
        <v>3</v>
      </c>
      <c r="R11" s="39">
        <f t="shared" si="8"/>
        <v>0.1875</v>
      </c>
      <c r="S11" s="44">
        <f>COUNTIF(Vertices[Clustering Coefficient],"&gt;= "&amp;R11)-COUNTIF(Vertices[Clustering Coefficient],"&gt;="&amp;R12)</f>
        <v>1</v>
      </c>
      <c r="T11" s="39" t="e">
        <f ca="1" t="shared" si="9"/>
        <v>#REF!</v>
      </c>
      <c r="U11" s="40" t="e">
        <f ca="1" t="shared" si="0"/>
        <v>#REF!</v>
      </c>
    </row>
    <row r="12" spans="1:21" ht="15">
      <c r="A12" s="34" t="s">
        <v>329</v>
      </c>
      <c r="B12" s="34">
        <v>62</v>
      </c>
      <c r="D12" s="32">
        <f t="shared" si="1"/>
        <v>0</v>
      </c>
      <c r="E12" s="3">
        <f>COUNTIF(Vertices[Degree],"&gt;= "&amp;D12)-COUNTIF(Vertices[Degree],"&gt;="&amp;D13)</f>
        <v>0</v>
      </c>
      <c r="F12" s="37">
        <f t="shared" si="2"/>
        <v>2.2916666666666665</v>
      </c>
      <c r="G12" s="38">
        <f>COUNTIF(Vertices[In-Degree],"&gt;= "&amp;F12)-COUNTIF(Vertices[In-Degree],"&gt;="&amp;F13)</f>
        <v>0</v>
      </c>
      <c r="H12" s="37">
        <f t="shared" si="3"/>
        <v>2.5</v>
      </c>
      <c r="I12" s="38">
        <f>COUNTIF(Vertices[Out-Degree],"&gt;= "&amp;H12)-COUNTIF(Vertices[Out-Degree],"&gt;="&amp;H13)</f>
        <v>0</v>
      </c>
      <c r="J12" s="37">
        <f t="shared" si="4"/>
        <v>118.118055625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0.018582916666666668</v>
      </c>
      <c r="O12" s="38">
        <f>COUNTIF(Vertices[Eigenvector Centrality],"&gt;= "&amp;N12)-COUNTIF(Vertices[Eigenvector Centrality],"&gt;="&amp;N13)</f>
        <v>1</v>
      </c>
      <c r="P12" s="37">
        <f t="shared" si="7"/>
        <v>0.9328629583333334</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328</v>
      </c>
      <c r="B13" s="34">
        <v>59</v>
      </c>
      <c r="D13" s="32">
        <f t="shared" si="1"/>
        <v>0</v>
      </c>
      <c r="E13" s="3">
        <f>COUNTIF(Vertices[Degree],"&gt;= "&amp;D13)-COUNTIF(Vertices[Degree],"&gt;="&amp;D14)</f>
        <v>0</v>
      </c>
      <c r="F13" s="39">
        <f t="shared" si="2"/>
        <v>2.520833333333333</v>
      </c>
      <c r="G13" s="40">
        <f>COUNTIF(Vertices[In-Degree],"&gt;= "&amp;F13)-COUNTIF(Vertices[In-Degree],"&gt;="&amp;F14)</f>
        <v>0</v>
      </c>
      <c r="H13" s="39">
        <f t="shared" si="3"/>
        <v>2.75</v>
      </c>
      <c r="I13" s="40">
        <f>COUNTIF(Vertices[Out-Degree],"&gt;= "&amp;H13)-COUNTIF(Vertices[Out-Degree],"&gt;="&amp;H14)</f>
        <v>0</v>
      </c>
      <c r="J13" s="39">
        <f t="shared" si="4"/>
        <v>129.9298611875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0.020441208333333336</v>
      </c>
      <c r="O13" s="40">
        <f>COUNTIF(Vertices[Eigenvector Centrality],"&gt;= "&amp;N13)-COUNTIF(Vertices[Eigenvector Centrality],"&gt;="&amp;N14)</f>
        <v>0</v>
      </c>
      <c r="P13" s="39">
        <f t="shared" si="7"/>
        <v>0.9928828541666668</v>
      </c>
      <c r="Q13" s="40">
        <f>COUNTIF(Vertices[PageRank],"&gt;= "&amp;P13)-COUNTIF(Vertices[PageRank],"&gt;="&amp;P14)</f>
        <v>14</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330</v>
      </c>
      <c r="B14" s="34">
        <v>4</v>
      </c>
      <c r="D14" s="32">
        <f t="shared" si="1"/>
        <v>0</v>
      </c>
      <c r="E14" s="3">
        <f>COUNTIF(Vertices[Degree],"&gt;= "&amp;D14)-COUNTIF(Vertices[Degree],"&gt;="&amp;D15)</f>
        <v>0</v>
      </c>
      <c r="F14" s="37">
        <f t="shared" si="2"/>
        <v>2.7499999999999996</v>
      </c>
      <c r="G14" s="38">
        <f>COUNTIF(Vertices[In-Degree],"&gt;= "&amp;F14)-COUNTIF(Vertices[In-Degree],"&gt;="&amp;F15)</f>
        <v>0</v>
      </c>
      <c r="H14" s="37">
        <f t="shared" si="3"/>
        <v>3</v>
      </c>
      <c r="I14" s="38">
        <f>COUNTIF(Vertices[Out-Degree],"&gt;= "&amp;H14)-COUNTIF(Vertices[Out-Degree],"&gt;="&amp;H15)</f>
        <v>7</v>
      </c>
      <c r="J14" s="37">
        <f t="shared" si="4"/>
        <v>141.74166675</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0.022299500000000003</v>
      </c>
      <c r="O14" s="38">
        <f>COUNTIF(Vertices[Eigenvector Centrality],"&gt;= "&amp;N14)-COUNTIF(Vertices[Eigenvector Centrality],"&gt;="&amp;N15)</f>
        <v>3</v>
      </c>
      <c r="P14" s="37">
        <f t="shared" si="7"/>
        <v>1.05290275</v>
      </c>
      <c r="Q14" s="38">
        <f>COUNTIF(Vertices[PageRank],"&gt;= "&amp;P14)-COUNTIF(Vertices[PageRank],"&gt;="&amp;P15)</f>
        <v>2</v>
      </c>
      <c r="R14" s="37">
        <f t="shared" si="8"/>
        <v>0.25</v>
      </c>
      <c r="S14" s="43">
        <f>COUNTIF(Vertices[Clustering Coefficient],"&gt;= "&amp;R14)-COUNTIF(Vertices[Clustering Coefficient],"&gt;="&amp;R15)</f>
        <v>3</v>
      </c>
      <c r="T14" s="37" t="e">
        <f ca="1" t="shared" si="9"/>
        <v>#REF!</v>
      </c>
      <c r="U14" s="38" t="e">
        <f ca="1" t="shared" si="0"/>
        <v>#REF!</v>
      </c>
    </row>
    <row r="15" spans="1:21" ht="15">
      <c r="A15" s="34" t="s">
        <v>327</v>
      </c>
      <c r="B15" s="34">
        <v>16</v>
      </c>
      <c r="D15" s="32">
        <f t="shared" si="1"/>
        <v>0</v>
      </c>
      <c r="E15" s="3">
        <f>COUNTIF(Vertices[Degree],"&gt;= "&amp;D15)-COUNTIF(Vertices[Degree],"&gt;="&amp;D16)</f>
        <v>0</v>
      </c>
      <c r="F15" s="39">
        <f t="shared" si="2"/>
        <v>2.979166666666666</v>
      </c>
      <c r="G15" s="40">
        <f>COUNTIF(Vertices[In-Degree],"&gt;= "&amp;F15)-COUNTIF(Vertices[In-Degree],"&gt;="&amp;F16)</f>
        <v>6</v>
      </c>
      <c r="H15" s="39">
        <f t="shared" si="3"/>
        <v>3.25</v>
      </c>
      <c r="I15" s="40">
        <f>COUNTIF(Vertices[Out-Degree],"&gt;= "&amp;H15)-COUNTIF(Vertices[Out-Degree],"&gt;="&amp;H16)</f>
        <v>0</v>
      </c>
      <c r="J15" s="39">
        <f t="shared" si="4"/>
        <v>153.55347231250002</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0.02415779166666667</v>
      </c>
      <c r="O15" s="40">
        <f>COUNTIF(Vertices[Eigenvector Centrality],"&gt;= "&amp;N15)-COUNTIF(Vertices[Eigenvector Centrality],"&gt;="&amp;N16)</f>
        <v>0</v>
      </c>
      <c r="P15" s="39">
        <f t="shared" si="7"/>
        <v>1.1129226458333334</v>
      </c>
      <c r="Q15" s="40">
        <f>COUNTIF(Vertices[PageRank],"&gt;= "&amp;P15)-COUNTIF(Vertices[PageRank],"&gt;="&amp;P16)</f>
        <v>4</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196</v>
      </c>
      <c r="B16" s="34">
        <v>41</v>
      </c>
      <c r="D16" s="32">
        <f t="shared" si="1"/>
        <v>0</v>
      </c>
      <c r="E16" s="3">
        <f>COUNTIF(Vertices[Degree],"&gt;= "&amp;D16)-COUNTIF(Vertices[Degree],"&gt;="&amp;D17)</f>
        <v>0</v>
      </c>
      <c r="F16" s="37">
        <f t="shared" si="2"/>
        <v>3.2083333333333326</v>
      </c>
      <c r="G16" s="38">
        <f>COUNTIF(Vertices[In-Degree],"&gt;= "&amp;F16)-COUNTIF(Vertices[In-Degree],"&gt;="&amp;F17)</f>
        <v>0</v>
      </c>
      <c r="H16" s="37">
        <f t="shared" si="3"/>
        <v>3.5</v>
      </c>
      <c r="I16" s="38">
        <f>COUNTIF(Vertices[Out-Degree],"&gt;= "&amp;H16)-COUNTIF(Vertices[Out-Degree],"&gt;="&amp;H17)</f>
        <v>0</v>
      </c>
      <c r="J16" s="37">
        <f t="shared" si="4"/>
        <v>165.36527787500003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0.02601608333333334</v>
      </c>
      <c r="O16" s="38">
        <f>COUNTIF(Vertices[Eigenvector Centrality],"&gt;= "&amp;N16)-COUNTIF(Vertices[Eigenvector Centrality],"&gt;="&amp;N17)</f>
        <v>0</v>
      </c>
      <c r="P16" s="37">
        <f t="shared" si="7"/>
        <v>1.1729425416666668</v>
      </c>
      <c r="Q16" s="38">
        <f>COUNTIF(Vertices[PageRank],"&gt;= "&amp;P16)-COUNTIF(Vertices[PageRank],"&gt;="&amp;P17)</f>
        <v>3</v>
      </c>
      <c r="R16" s="37">
        <f t="shared" si="8"/>
        <v>0.29166666666666663</v>
      </c>
      <c r="S16" s="43">
        <f>COUNTIF(Vertices[Clustering Coefficient],"&gt;= "&amp;R16)-COUNTIF(Vertices[Clustering Coefficient],"&gt;="&amp;R17)</f>
        <v>0</v>
      </c>
      <c r="T16" s="37" t="e">
        <f ca="1" t="shared" si="9"/>
        <v>#REF!</v>
      </c>
      <c r="U16" s="38" t="e">
        <f ca="1" t="shared" si="0"/>
        <v>#REF!</v>
      </c>
    </row>
    <row r="17" spans="1:21" ht="15">
      <c r="A17" s="128"/>
      <c r="B17" s="128"/>
      <c r="D17" s="32">
        <f t="shared" si="1"/>
        <v>0</v>
      </c>
      <c r="E17" s="3">
        <f>COUNTIF(Vertices[Degree],"&gt;= "&amp;D17)-COUNTIF(Vertices[Degree],"&gt;="&amp;D18)</f>
        <v>0</v>
      </c>
      <c r="F17" s="39">
        <f t="shared" si="2"/>
        <v>3.437499999999999</v>
      </c>
      <c r="G17" s="40">
        <f>COUNTIF(Vertices[In-Degree],"&gt;= "&amp;F17)-COUNTIF(Vertices[In-Degree],"&gt;="&amp;F18)</f>
        <v>0</v>
      </c>
      <c r="H17" s="39">
        <f t="shared" si="3"/>
        <v>3.75</v>
      </c>
      <c r="I17" s="40">
        <f>COUNTIF(Vertices[Out-Degree],"&gt;= "&amp;H17)-COUNTIF(Vertices[Out-Degree],"&gt;="&amp;H18)</f>
        <v>0</v>
      </c>
      <c r="J17" s="39">
        <f t="shared" si="4"/>
        <v>177.17708343750004</v>
      </c>
      <c r="K17" s="40">
        <f>COUNTIF(Vertices[Betweenness Centrality],"&gt;= "&amp;J17)-COUNTIF(Vertices[Betweenness Centrality],"&gt;="&amp;J18)</f>
        <v>0</v>
      </c>
      <c r="L17" s="39">
        <f t="shared" si="5"/>
        <v>0.31249999999999994</v>
      </c>
      <c r="M17" s="40">
        <f>COUNTIF(Vertices[Closeness Centrality],"&gt;= "&amp;L17)-COUNTIF(Vertices[Closeness Centrality],"&gt;="&amp;L18)</f>
        <v>3</v>
      </c>
      <c r="N17" s="39">
        <f t="shared" si="6"/>
        <v>0.027874375000000007</v>
      </c>
      <c r="O17" s="40">
        <f>COUNTIF(Vertices[Eigenvector Centrality],"&gt;= "&amp;N17)-COUNTIF(Vertices[Eigenvector Centrality],"&gt;="&amp;N18)</f>
        <v>0</v>
      </c>
      <c r="P17" s="39">
        <f t="shared" si="7"/>
        <v>1.2329624375000001</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41</v>
      </c>
      <c r="D18" s="32">
        <f t="shared" si="1"/>
        <v>0</v>
      </c>
      <c r="E18" s="3">
        <f>COUNTIF(Vertices[Degree],"&gt;= "&amp;D18)-COUNTIF(Vertices[Degree],"&gt;="&amp;D19)</f>
        <v>0</v>
      </c>
      <c r="F18" s="37">
        <f t="shared" si="2"/>
        <v>3.6666666666666656</v>
      </c>
      <c r="G18" s="38">
        <f>COUNTIF(Vertices[In-Degree],"&gt;= "&amp;F18)-COUNTIF(Vertices[In-Degree],"&gt;="&amp;F19)</f>
        <v>0</v>
      </c>
      <c r="H18" s="37">
        <f t="shared" si="3"/>
        <v>4</v>
      </c>
      <c r="I18" s="38">
        <f>COUNTIF(Vertices[Out-Degree],"&gt;= "&amp;H18)-COUNTIF(Vertices[Out-Degree],"&gt;="&amp;H19)</f>
        <v>3</v>
      </c>
      <c r="J18" s="37">
        <f t="shared" si="4"/>
        <v>188.98888900000006</v>
      </c>
      <c r="K18" s="38">
        <f>COUNTIF(Vertices[Betweenness Centrality],"&gt;= "&amp;J18)-COUNTIF(Vertices[Betweenness Centrality],"&gt;="&amp;J19)</f>
        <v>1</v>
      </c>
      <c r="L18" s="37">
        <f t="shared" si="5"/>
        <v>0.33333333333333326</v>
      </c>
      <c r="M18" s="38">
        <f>COUNTIF(Vertices[Closeness Centrality],"&gt;= "&amp;L18)-COUNTIF(Vertices[Closeness Centrality],"&gt;="&amp;L19)</f>
        <v>0</v>
      </c>
      <c r="N18" s="37">
        <f t="shared" si="6"/>
        <v>0.029732666666666675</v>
      </c>
      <c r="O18" s="38">
        <f>COUNTIF(Vertices[Eigenvector Centrality],"&gt;= "&amp;N18)-COUNTIF(Vertices[Eigenvector Centrality],"&gt;="&amp;N19)</f>
        <v>0</v>
      </c>
      <c r="P18" s="37">
        <f t="shared" si="7"/>
        <v>1.2929823333333335</v>
      </c>
      <c r="Q18" s="38">
        <f>COUNTIF(Vertices[PageRank],"&gt;= "&amp;P18)-COUNTIF(Vertices[PageRank],"&gt;="&amp;P19)</f>
        <v>2</v>
      </c>
      <c r="R18" s="37">
        <f t="shared" si="8"/>
        <v>0.33333333333333326</v>
      </c>
      <c r="S18" s="43">
        <f>COUNTIF(Vertices[Clustering Coefficient],"&gt;= "&amp;R18)-COUNTIF(Vertices[Clustering Coefficient],"&gt;="&amp;R19)</f>
        <v>7</v>
      </c>
      <c r="T18" s="37" t="e">
        <f ca="1" t="shared" si="9"/>
        <v>#REF!</v>
      </c>
      <c r="U18" s="38" t="e">
        <f ca="1" t="shared" si="0"/>
        <v>#REF!</v>
      </c>
    </row>
    <row r="19" spans="1:21" ht="15">
      <c r="A19" s="128"/>
      <c r="B19" s="128"/>
      <c r="D19" s="32">
        <f t="shared" si="1"/>
        <v>0</v>
      </c>
      <c r="E19" s="3">
        <f>COUNTIF(Vertices[Degree],"&gt;= "&amp;D19)-COUNTIF(Vertices[Degree],"&gt;="&amp;D20)</f>
        <v>0</v>
      </c>
      <c r="F19" s="39">
        <f t="shared" si="2"/>
        <v>3.895833333333332</v>
      </c>
      <c r="G19" s="40">
        <f>COUNTIF(Vertices[In-Degree],"&gt;= "&amp;F19)-COUNTIF(Vertices[In-Degree],"&gt;="&amp;F20)</f>
        <v>3</v>
      </c>
      <c r="H19" s="39">
        <f t="shared" si="3"/>
        <v>4.25</v>
      </c>
      <c r="I19" s="40">
        <f>COUNTIF(Vertices[Out-Degree],"&gt;= "&amp;H19)-COUNTIF(Vertices[Out-Degree],"&gt;="&amp;H20)</f>
        <v>0</v>
      </c>
      <c r="J19" s="39">
        <f t="shared" si="4"/>
        <v>200.80069456250007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0.03159095833333334</v>
      </c>
      <c r="O19" s="40">
        <f>COUNTIF(Vertices[Eigenvector Centrality],"&gt;= "&amp;N19)-COUNTIF(Vertices[Eigenvector Centrality],"&gt;="&amp;N20)</f>
        <v>0</v>
      </c>
      <c r="P19" s="39">
        <f t="shared" si="7"/>
        <v>1.3530022291666668</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0.016666666666666666</v>
      </c>
      <c r="D20" s="32">
        <f t="shared" si="1"/>
        <v>0</v>
      </c>
      <c r="E20" s="3">
        <f>COUNTIF(Vertices[Degree],"&gt;= "&amp;D20)-COUNTIF(Vertices[Degree],"&gt;="&amp;D21)</f>
        <v>0</v>
      </c>
      <c r="F20" s="37">
        <f t="shared" si="2"/>
        <v>4.124999999999999</v>
      </c>
      <c r="G20" s="38">
        <f>COUNTIF(Vertices[In-Degree],"&gt;= "&amp;F20)-COUNTIF(Vertices[In-Degree],"&gt;="&amp;F21)</f>
        <v>0</v>
      </c>
      <c r="H20" s="37">
        <f t="shared" si="3"/>
        <v>4.5</v>
      </c>
      <c r="I20" s="38">
        <f>COUNTIF(Vertices[Out-Degree],"&gt;= "&amp;H20)-COUNTIF(Vertices[Out-Degree],"&gt;="&amp;H21)</f>
        <v>0</v>
      </c>
      <c r="J20" s="37">
        <f t="shared" si="4"/>
        <v>212.61250012500008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0.03344925000000001</v>
      </c>
      <c r="O20" s="38">
        <f>COUNTIF(Vertices[Eigenvector Centrality],"&gt;= "&amp;N20)-COUNTIF(Vertices[Eigenvector Centrality],"&gt;="&amp;N21)</f>
        <v>1</v>
      </c>
      <c r="P20" s="37">
        <f t="shared" si="7"/>
        <v>1.4130221250000001</v>
      </c>
      <c r="Q20" s="38">
        <f>COUNTIF(Vertices[PageRank],"&gt;= "&amp;P20)-COUNTIF(Vertices[PageRank],"&gt;="&amp;P21)</f>
        <v>2</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0.03278688524590164</v>
      </c>
      <c r="D21" s="32">
        <f t="shared" si="1"/>
        <v>0</v>
      </c>
      <c r="E21" s="3">
        <f>COUNTIF(Vertices[Degree],"&gt;= "&amp;D21)-COUNTIF(Vertices[Degree],"&gt;="&amp;D22)</f>
        <v>0</v>
      </c>
      <c r="F21" s="39">
        <f t="shared" si="2"/>
        <v>4.354166666666666</v>
      </c>
      <c r="G21" s="40">
        <f>COUNTIF(Vertices[In-Degree],"&gt;= "&amp;F21)-COUNTIF(Vertices[In-Degree],"&gt;="&amp;F22)</f>
        <v>0</v>
      </c>
      <c r="H21" s="39">
        <f t="shared" si="3"/>
        <v>4.75</v>
      </c>
      <c r="I21" s="40">
        <f>COUNTIF(Vertices[Out-Degree],"&gt;= "&amp;H21)-COUNTIF(Vertices[Out-Degree],"&gt;="&amp;H22)</f>
        <v>0</v>
      </c>
      <c r="J21" s="39">
        <f t="shared" si="4"/>
        <v>224.4243056875001</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0.03530754166666667</v>
      </c>
      <c r="O21" s="40">
        <f>COUNTIF(Vertices[Eigenvector Centrality],"&gt;= "&amp;N21)-COUNTIF(Vertices[Eigenvector Centrality],"&gt;="&amp;N22)</f>
        <v>0</v>
      </c>
      <c r="P21" s="39">
        <f t="shared" si="7"/>
        <v>1.4730420208333335</v>
      </c>
      <c r="Q21" s="40">
        <f>COUNTIF(Vertices[PageRank],"&gt;= "&amp;P21)-COUNTIF(Vertices[PageRank],"&gt;="&amp;P22)</f>
        <v>1</v>
      </c>
      <c r="R21" s="39">
        <f t="shared" si="8"/>
        <v>0.3958333333333332</v>
      </c>
      <c r="S21" s="44">
        <f>COUNTIF(Vertices[Clustering Coefficient],"&gt;= "&amp;R21)-COUNTIF(Vertices[Clustering Coefficient],"&gt;="&amp;R22)</f>
        <v>1</v>
      </c>
      <c r="T21" s="39" t="e">
        <f ca="1" t="shared" si="9"/>
        <v>#REF!</v>
      </c>
      <c r="U21" s="40" t="e">
        <f ca="1" t="shared" si="0"/>
        <v>#REF!</v>
      </c>
    </row>
    <row r="22" spans="1:21" ht="15">
      <c r="A22" s="128"/>
      <c r="B22" s="128"/>
      <c r="D22" s="32">
        <f t="shared" si="1"/>
        <v>0</v>
      </c>
      <c r="E22" s="3">
        <f>COUNTIF(Vertices[Degree],"&gt;= "&amp;D22)-COUNTIF(Vertices[Degree],"&gt;="&amp;D23)</f>
        <v>0</v>
      </c>
      <c r="F22" s="37">
        <f t="shared" si="2"/>
        <v>4.583333333333333</v>
      </c>
      <c r="G22" s="38">
        <f>COUNTIF(Vertices[In-Degree],"&gt;= "&amp;F22)-COUNTIF(Vertices[In-Degree],"&gt;="&amp;F23)</f>
        <v>0</v>
      </c>
      <c r="H22" s="37">
        <f t="shared" si="3"/>
        <v>5</v>
      </c>
      <c r="I22" s="38">
        <f>COUNTIF(Vertices[Out-Degree],"&gt;= "&amp;H22)-COUNTIF(Vertices[Out-Degree],"&gt;="&amp;H23)</f>
        <v>0</v>
      </c>
      <c r="J22" s="37">
        <f t="shared" si="4"/>
        <v>236.2361112500001</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0.037165833333333335</v>
      </c>
      <c r="O22" s="38">
        <f>COUNTIF(Vertices[Eigenvector Centrality],"&gt;= "&amp;N22)-COUNTIF(Vertices[Eigenvector Centrality],"&gt;="&amp;N23)</f>
        <v>0</v>
      </c>
      <c r="P22" s="37">
        <f t="shared" si="7"/>
        <v>1.5330619166666668</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19</v>
      </c>
      <c r="D23" s="32">
        <f t="shared" si="1"/>
        <v>0</v>
      </c>
      <c r="E23" s="3">
        <f>COUNTIF(Vertices[Degree],"&gt;= "&amp;D23)-COUNTIF(Vertices[Degree],"&gt;="&amp;D24)</f>
        <v>0</v>
      </c>
      <c r="F23" s="39">
        <f t="shared" si="2"/>
        <v>4.8125</v>
      </c>
      <c r="G23" s="40">
        <f>COUNTIF(Vertices[In-Degree],"&gt;= "&amp;F23)-COUNTIF(Vertices[In-Degree],"&gt;="&amp;F24)</f>
        <v>3</v>
      </c>
      <c r="H23" s="39">
        <f t="shared" si="3"/>
        <v>5.25</v>
      </c>
      <c r="I23" s="40">
        <f>COUNTIF(Vertices[Out-Degree],"&gt;= "&amp;H23)-COUNTIF(Vertices[Out-Degree],"&gt;="&amp;H24)</f>
        <v>0</v>
      </c>
      <c r="J23" s="39">
        <f t="shared" si="4"/>
        <v>248.04791681250012</v>
      </c>
      <c r="K23" s="40">
        <f>COUNTIF(Vertices[Betweenness Centrality],"&gt;= "&amp;J23)-COUNTIF(Vertices[Betweenness Centrality],"&gt;="&amp;J24)</f>
        <v>1</v>
      </c>
      <c r="L23" s="39">
        <f t="shared" si="5"/>
        <v>0.43749999999999983</v>
      </c>
      <c r="M23" s="40">
        <f>COUNTIF(Vertices[Closeness Centrality],"&gt;= "&amp;L23)-COUNTIF(Vertices[Closeness Centrality],"&gt;="&amp;L24)</f>
        <v>0</v>
      </c>
      <c r="N23" s="39">
        <f t="shared" si="6"/>
        <v>0.039024125</v>
      </c>
      <c r="O23" s="40">
        <f>COUNTIF(Vertices[Eigenvector Centrality],"&gt;= "&amp;N23)-COUNTIF(Vertices[Eigenvector Centrality],"&gt;="&amp;N24)</f>
        <v>1</v>
      </c>
      <c r="P23" s="39">
        <f t="shared" si="7"/>
        <v>1.5930818125000001</v>
      </c>
      <c r="Q23" s="40">
        <f>COUNTIF(Vertices[PageRank],"&gt;= "&amp;P23)-COUNTIF(Vertices[PageRank],"&gt;="&amp;P24)</f>
        <v>2</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6</v>
      </c>
      <c r="D24" s="32">
        <f t="shared" si="1"/>
        <v>0</v>
      </c>
      <c r="E24" s="3">
        <f>COUNTIF(Vertices[Degree],"&gt;= "&amp;D24)-COUNTIF(Vertices[Degree],"&gt;="&amp;D25)</f>
        <v>0</v>
      </c>
      <c r="F24" s="37">
        <f t="shared" si="2"/>
        <v>5.041666666666667</v>
      </c>
      <c r="G24" s="38">
        <f>COUNTIF(Vertices[In-Degree],"&gt;= "&amp;F24)-COUNTIF(Vertices[In-Degree],"&gt;="&amp;F25)</f>
        <v>0</v>
      </c>
      <c r="H24" s="37">
        <f t="shared" si="3"/>
        <v>5.5</v>
      </c>
      <c r="I24" s="38">
        <f>COUNTIF(Vertices[Out-Degree],"&gt;= "&amp;H24)-COUNTIF(Vertices[Out-Degree],"&gt;="&amp;H25)</f>
        <v>0</v>
      </c>
      <c r="J24" s="37">
        <f t="shared" si="4"/>
        <v>259.8597223750001</v>
      </c>
      <c r="K24" s="38">
        <f>COUNTIF(Vertices[Betweenness Centrality],"&gt;= "&amp;J24)-COUNTIF(Vertices[Betweenness Centrality],"&gt;="&amp;J25)</f>
        <v>1</v>
      </c>
      <c r="L24" s="37">
        <f t="shared" si="5"/>
        <v>0.45833333333333315</v>
      </c>
      <c r="M24" s="38">
        <f>COUNTIF(Vertices[Closeness Centrality],"&gt;= "&amp;L24)-COUNTIF(Vertices[Closeness Centrality],"&gt;="&amp;L25)</f>
        <v>0</v>
      </c>
      <c r="N24" s="37">
        <f t="shared" si="6"/>
        <v>0.040882416666666664</v>
      </c>
      <c r="O24" s="38">
        <f>COUNTIF(Vertices[Eigenvector Centrality],"&gt;= "&amp;N24)-COUNTIF(Vertices[Eigenvector Centrality],"&gt;="&amp;N25)</f>
        <v>1</v>
      </c>
      <c r="P24" s="37">
        <f t="shared" si="7"/>
        <v>1.6531017083333335</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44</v>
      </c>
      <c r="D25" s="32">
        <f t="shared" si="1"/>
        <v>0</v>
      </c>
      <c r="E25" s="3">
        <f>COUNTIF(Vertices[Degree],"&gt;= "&amp;D25)-COUNTIF(Vertices[Degree],"&gt;="&amp;D26)</f>
        <v>0</v>
      </c>
      <c r="F25" s="39">
        <f t="shared" si="2"/>
        <v>5.270833333333334</v>
      </c>
      <c r="G25" s="40">
        <f>COUNTIF(Vertices[In-Degree],"&gt;= "&amp;F25)-COUNTIF(Vertices[In-Degree],"&gt;="&amp;F26)</f>
        <v>0</v>
      </c>
      <c r="H25" s="39">
        <f t="shared" si="3"/>
        <v>5.75</v>
      </c>
      <c r="I25" s="40">
        <f>COUNTIF(Vertices[Out-Degree],"&gt;= "&amp;H25)-COUNTIF(Vertices[Out-Degree],"&gt;="&amp;H26)</f>
        <v>0</v>
      </c>
      <c r="J25" s="39">
        <f t="shared" si="4"/>
        <v>271.6715279375001</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0.04274070833333333</v>
      </c>
      <c r="O25" s="40">
        <f>COUNTIF(Vertices[Eigenvector Centrality],"&gt;= "&amp;N25)-COUNTIF(Vertices[Eigenvector Centrality],"&gt;="&amp;N26)</f>
        <v>1</v>
      </c>
      <c r="P25" s="39">
        <f t="shared" si="7"/>
        <v>1.7131216041666668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122</v>
      </c>
      <c r="D26" s="32">
        <f t="shared" si="1"/>
        <v>0</v>
      </c>
      <c r="E26" s="3">
        <f>COUNTIF(Vertices[Degree],"&gt;= "&amp;D26)-COUNTIF(Vertices[Degree],"&gt;="&amp;D28)</f>
        <v>0</v>
      </c>
      <c r="F26" s="37">
        <f t="shared" si="2"/>
        <v>5.500000000000001</v>
      </c>
      <c r="G26" s="38">
        <f>COUNTIF(Vertices[In-Degree],"&gt;= "&amp;F26)-COUNTIF(Vertices[In-Degree],"&gt;="&amp;F28)</f>
        <v>0</v>
      </c>
      <c r="H26" s="37">
        <f t="shared" si="3"/>
        <v>6</v>
      </c>
      <c r="I26" s="38">
        <f>COUNTIF(Vertices[Out-Degree],"&gt;= "&amp;H26)-COUNTIF(Vertices[Out-Degree],"&gt;="&amp;H28)</f>
        <v>0</v>
      </c>
      <c r="J26" s="37">
        <f t="shared" si="4"/>
        <v>283.48333350000013</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0.04459899999999999</v>
      </c>
      <c r="O26" s="38">
        <f>COUNTIF(Vertices[Eigenvector Centrality],"&gt;= "&amp;N26)-COUNTIF(Vertices[Eigenvector Centrality],"&gt;="&amp;N28)</f>
        <v>1</v>
      </c>
      <c r="P26" s="37">
        <f t="shared" si="7"/>
        <v>1.7731415000000001</v>
      </c>
      <c r="Q26" s="38">
        <f>COUNTIF(Vertices[PageRank],"&gt;= "&amp;P26)-COUNTIF(Vertices[PageRank],"&gt;="&amp;P28)</f>
        <v>1</v>
      </c>
      <c r="R26" s="37">
        <f t="shared" si="8"/>
        <v>0.4999999999999998</v>
      </c>
      <c r="S26" s="43">
        <f>COUNTIF(Vertices[Clustering Coefficient],"&gt;= "&amp;R26)-COUNTIF(Vertices[Clustering Coefficient],"&gt;="&amp;R28)</f>
        <v>7</v>
      </c>
      <c r="T26" s="37" t="e">
        <f ca="1" t="shared" si="9"/>
        <v>#REF!</v>
      </c>
      <c r="U26" s="38" t="e">
        <f ca="1">COUNTIF(INDIRECT(DynamicFilterSourceColumnRange),"&gt;= "&amp;T26)-COUNTIF(INDIRECT(DynamicFilterSourceColumnRange),"&gt;="&amp;T28)</f>
        <v>#REF!</v>
      </c>
    </row>
    <row r="27" spans="1:21" ht="15">
      <c r="A27" s="128"/>
      <c r="B27" s="128"/>
      <c r="D27" s="32"/>
      <c r="E27" s="3">
        <f>COUNTIF(Vertices[Degree],"&gt;= "&amp;D27)-COUNTIF(Vertices[Degree],"&gt;="&amp;D28)</f>
        <v>0</v>
      </c>
      <c r="F27" s="62"/>
      <c r="G27" s="63">
        <f>COUNTIF(Vertices[In-Degree],"&gt;= "&amp;F27)-COUNTIF(Vertices[In-Degree],"&gt;="&amp;F28)</f>
        <v>-6</v>
      </c>
      <c r="H27" s="62"/>
      <c r="I27" s="63">
        <f>COUNTIF(Vertices[Out-Degree],"&gt;= "&amp;H27)-COUNTIF(Vertices[Out-Degree],"&gt;="&amp;H28)</f>
        <v>-4</v>
      </c>
      <c r="J27" s="62"/>
      <c r="K27" s="63">
        <f>COUNTIF(Vertices[Betweenness Centrality],"&gt;= "&amp;J27)-COUNTIF(Vertices[Betweenness Centrality],"&gt;="&amp;J28)</f>
        <v>-7</v>
      </c>
      <c r="L27" s="62"/>
      <c r="M27" s="63">
        <f>COUNTIF(Vertices[Closeness Centrality],"&gt;= "&amp;L27)-COUNTIF(Vertices[Closeness Centrality],"&gt;="&amp;L28)</f>
        <v>-12</v>
      </c>
      <c r="N27" s="62"/>
      <c r="O27" s="63">
        <f>COUNTIF(Vertices[Eigenvector Centrality],"&gt;= "&amp;N27)-COUNTIF(Vertices[Eigenvector Centrality],"&gt;="&amp;N28)</f>
        <v>-8</v>
      </c>
      <c r="P27" s="62"/>
      <c r="Q27" s="63">
        <f>COUNTIF(Vertices[Eigenvector Centrality],"&gt;= "&amp;P27)-COUNTIF(Vertices[Eigenvector Centrality],"&gt;="&amp;P28)</f>
        <v>0</v>
      </c>
      <c r="R27" s="62"/>
      <c r="S27" s="64">
        <f>COUNTIF(Vertices[Clustering Coefficient],"&gt;= "&amp;R27)-COUNTIF(Vertices[Clustering Coefficient],"&gt;="&amp;R28)</f>
        <v>-6</v>
      </c>
      <c r="T27" s="62"/>
      <c r="U27" s="63">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5.729166666666668</v>
      </c>
      <c r="G28" s="40">
        <f>COUNTIF(Vertices[In-Degree],"&gt;= "&amp;F28)-COUNTIF(Vertices[In-Degree],"&gt;="&amp;F42)</f>
        <v>0</v>
      </c>
      <c r="H28" s="39">
        <f>H26+($H$50-$H$2)/BinDivisor</f>
        <v>6.25</v>
      </c>
      <c r="I28" s="40">
        <f>COUNTIF(Vertices[Out-Degree],"&gt;= "&amp;H28)-COUNTIF(Vertices[Out-Degree],"&gt;="&amp;H42)</f>
        <v>0</v>
      </c>
      <c r="J28" s="39">
        <f>J26+($J$50-$J$2)/BinDivisor</f>
        <v>295.29513906250014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0.04645729166666666</v>
      </c>
      <c r="O28" s="40">
        <f>COUNTIF(Vertices[Eigenvector Centrality],"&gt;= "&amp;N28)-COUNTIF(Vertices[Eigenvector Centrality],"&gt;="&amp;N42)</f>
        <v>1</v>
      </c>
      <c r="P28" s="39">
        <f>P26+($P$50-$P$2)/BinDivisor</f>
        <v>1.8331613958333335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2.921999</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8"/>
      <c r="B30" s="128"/>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0.01425899953249182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1712</v>
      </c>
      <c r="B32" s="34">
        <v>0.565851</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8"/>
      <c r="B33" s="128"/>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1713</v>
      </c>
      <c r="B34" s="34" t="s">
        <v>1727</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8"/>
      <c r="B35" s="128"/>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1714</v>
      </c>
      <c r="B36" s="34" t="s">
        <v>85</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8"/>
      <c r="B37" s="128"/>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1715</v>
      </c>
      <c r="B38" s="34" t="s">
        <v>85</v>
      </c>
      <c r="D38" s="32"/>
      <c r="E38" s="3">
        <f>COUNTIF(Vertices[Degree],"&gt;= "&amp;D38)-COUNTIF(Vertices[Degree],"&gt;="&amp;D42)</f>
        <v>0</v>
      </c>
      <c r="F38" s="62"/>
      <c r="G38" s="63">
        <f>COUNTIF(Vertices[In-Degree],"&gt;= "&amp;F38)-COUNTIF(Vertices[In-Degree],"&gt;="&amp;F42)</f>
        <v>-6</v>
      </c>
      <c r="H38" s="62"/>
      <c r="I38" s="63">
        <f>COUNTIF(Vertices[Out-Degree],"&gt;= "&amp;H38)-COUNTIF(Vertices[Out-Degree],"&gt;="&amp;H42)</f>
        <v>-4</v>
      </c>
      <c r="J38" s="62"/>
      <c r="K38" s="63">
        <f>COUNTIF(Vertices[Betweenness Centrality],"&gt;= "&amp;J38)-COUNTIF(Vertices[Betweenness Centrality],"&gt;="&amp;J42)</f>
        <v>-7</v>
      </c>
      <c r="L38" s="62"/>
      <c r="M38" s="63">
        <f>COUNTIF(Vertices[Closeness Centrality],"&gt;= "&amp;L38)-COUNTIF(Vertices[Closeness Centrality],"&gt;="&amp;L42)</f>
        <v>-12</v>
      </c>
      <c r="N38" s="62"/>
      <c r="O38" s="63">
        <f>COUNTIF(Vertices[Eigenvector Centrality],"&gt;= "&amp;N38)-COUNTIF(Vertices[Eigenvector Centrality],"&gt;="&amp;N42)</f>
        <v>-7</v>
      </c>
      <c r="P38" s="62"/>
      <c r="Q38" s="63">
        <f>COUNTIF(Vertices[Eigenvector Centrality],"&gt;= "&amp;P38)-COUNTIF(Vertices[Eigenvector Centrality],"&gt;="&amp;P42)</f>
        <v>0</v>
      </c>
      <c r="R38" s="62"/>
      <c r="S38" s="64">
        <f>COUNTIF(Vertices[Clustering Coefficient],"&gt;= "&amp;R38)-COUNTIF(Vertices[Clustering Coefficient],"&gt;="&amp;R42)</f>
        <v>-6</v>
      </c>
      <c r="T38" s="62"/>
      <c r="U38" s="63">
        <f ca="1">COUNTIF(Vertices[Clustering Coefficient],"&gt;= "&amp;T38)-COUNTIF(Vertices[Clustering Coefficient],"&gt;="&amp;T42)</f>
        <v>0</v>
      </c>
    </row>
    <row r="39" spans="1:21" ht="15">
      <c r="A39" s="34" t="s">
        <v>1716</v>
      </c>
      <c r="B39" s="34" t="s">
        <v>85</v>
      </c>
      <c r="D39" s="32"/>
      <c r="E39" s="3">
        <f>COUNTIF(Vertices[Degree],"&gt;= "&amp;D39)-COUNTIF(Vertices[Degree],"&gt;="&amp;D42)</f>
        <v>0</v>
      </c>
      <c r="F39" s="62"/>
      <c r="G39" s="63">
        <f>COUNTIF(Vertices[In-Degree],"&gt;= "&amp;F39)-COUNTIF(Vertices[In-Degree],"&gt;="&amp;F42)</f>
        <v>-6</v>
      </c>
      <c r="H39" s="62"/>
      <c r="I39" s="63">
        <f>COUNTIF(Vertices[Out-Degree],"&gt;= "&amp;H39)-COUNTIF(Vertices[Out-Degree],"&gt;="&amp;H42)</f>
        <v>-4</v>
      </c>
      <c r="J39" s="62"/>
      <c r="K39" s="63">
        <f>COUNTIF(Vertices[Betweenness Centrality],"&gt;= "&amp;J39)-COUNTIF(Vertices[Betweenness Centrality],"&gt;="&amp;J42)</f>
        <v>-7</v>
      </c>
      <c r="L39" s="62"/>
      <c r="M39" s="63">
        <f>COUNTIF(Vertices[Closeness Centrality],"&gt;= "&amp;L39)-COUNTIF(Vertices[Closeness Centrality],"&gt;="&amp;L42)</f>
        <v>-12</v>
      </c>
      <c r="N39" s="62"/>
      <c r="O39" s="63">
        <f>COUNTIF(Vertices[Eigenvector Centrality],"&gt;= "&amp;N39)-COUNTIF(Vertices[Eigenvector Centrality],"&gt;="&amp;N42)</f>
        <v>-7</v>
      </c>
      <c r="P39" s="62"/>
      <c r="Q39" s="63">
        <f>COUNTIF(Vertices[Eigenvector Centrality],"&gt;= "&amp;P39)-COUNTIF(Vertices[Eigenvector Centrality],"&gt;="&amp;P42)</f>
        <v>0</v>
      </c>
      <c r="R39" s="62"/>
      <c r="S39" s="64">
        <f>COUNTIF(Vertices[Clustering Coefficient],"&gt;= "&amp;R39)-COUNTIF(Vertices[Clustering Coefficient],"&gt;="&amp;R42)</f>
        <v>-6</v>
      </c>
      <c r="T39" s="62"/>
      <c r="U39" s="63">
        <f ca="1">COUNTIF(Vertices[Clustering Coefficient],"&gt;= "&amp;T39)-COUNTIF(Vertices[Clustering Coefficient],"&gt;="&amp;T42)</f>
        <v>0</v>
      </c>
    </row>
    <row r="40" spans="1:21" ht="15">
      <c r="A40" s="34" t="s">
        <v>1717</v>
      </c>
      <c r="B40" s="34" t="s">
        <v>85</v>
      </c>
      <c r="D40" s="32"/>
      <c r="E40" s="3">
        <f>COUNTIF(Vertices[Degree],"&gt;= "&amp;D40)-COUNTIF(Vertices[Degree],"&gt;="&amp;D42)</f>
        <v>0</v>
      </c>
      <c r="F40" s="62"/>
      <c r="G40" s="63">
        <f>COUNTIF(Vertices[In-Degree],"&gt;= "&amp;F40)-COUNTIF(Vertices[In-Degree],"&gt;="&amp;F42)</f>
        <v>-6</v>
      </c>
      <c r="H40" s="62"/>
      <c r="I40" s="63">
        <f>COUNTIF(Vertices[Out-Degree],"&gt;= "&amp;H40)-COUNTIF(Vertices[Out-Degree],"&gt;="&amp;H42)</f>
        <v>-4</v>
      </c>
      <c r="J40" s="62"/>
      <c r="K40" s="63">
        <f>COUNTIF(Vertices[Betweenness Centrality],"&gt;= "&amp;J40)-COUNTIF(Vertices[Betweenness Centrality],"&gt;="&amp;J42)</f>
        <v>-7</v>
      </c>
      <c r="L40" s="62"/>
      <c r="M40" s="63">
        <f>COUNTIF(Vertices[Closeness Centrality],"&gt;= "&amp;L40)-COUNTIF(Vertices[Closeness Centrality],"&gt;="&amp;L42)</f>
        <v>-12</v>
      </c>
      <c r="N40" s="62"/>
      <c r="O40" s="63">
        <f>COUNTIF(Vertices[Eigenvector Centrality],"&gt;= "&amp;N40)-COUNTIF(Vertices[Eigenvector Centrality],"&gt;="&amp;N42)</f>
        <v>-7</v>
      </c>
      <c r="P40" s="62"/>
      <c r="Q40" s="63">
        <f>COUNTIF(Vertices[Eigenvector Centrality],"&gt;= "&amp;P40)-COUNTIF(Vertices[Eigenvector Centrality],"&gt;="&amp;P42)</f>
        <v>0</v>
      </c>
      <c r="R40" s="62"/>
      <c r="S40" s="64">
        <f>COUNTIF(Vertices[Clustering Coefficient],"&gt;= "&amp;R40)-COUNTIF(Vertices[Clustering Coefficient],"&gt;="&amp;R42)</f>
        <v>-6</v>
      </c>
      <c r="T40" s="62"/>
      <c r="U40" s="63">
        <f ca="1">COUNTIF(Vertices[Clustering Coefficient],"&gt;= "&amp;T40)-COUNTIF(Vertices[Clustering Coefficient],"&gt;="&amp;T42)</f>
        <v>0</v>
      </c>
    </row>
    <row r="41" spans="1:21" ht="15">
      <c r="A41" s="34" t="s">
        <v>1718</v>
      </c>
      <c r="B41" s="34" t="s">
        <v>85</v>
      </c>
      <c r="D41" s="32"/>
      <c r="E41" s="3">
        <f>COUNTIF(Vertices[Degree],"&gt;= "&amp;D41)-COUNTIF(Vertices[Degree],"&gt;="&amp;D42)</f>
        <v>0</v>
      </c>
      <c r="F41" s="62"/>
      <c r="G41" s="63">
        <f>COUNTIF(Vertices[In-Degree],"&gt;= "&amp;F41)-COUNTIF(Vertices[In-Degree],"&gt;="&amp;F42)</f>
        <v>-6</v>
      </c>
      <c r="H41" s="62"/>
      <c r="I41" s="63">
        <f>COUNTIF(Vertices[Out-Degree],"&gt;= "&amp;H41)-COUNTIF(Vertices[Out-Degree],"&gt;="&amp;H42)</f>
        <v>-4</v>
      </c>
      <c r="J41" s="62"/>
      <c r="K41" s="63">
        <f>COUNTIF(Vertices[Betweenness Centrality],"&gt;= "&amp;J41)-COUNTIF(Vertices[Betweenness Centrality],"&gt;="&amp;J42)</f>
        <v>-7</v>
      </c>
      <c r="L41" s="62"/>
      <c r="M41" s="63">
        <f>COUNTIF(Vertices[Closeness Centrality],"&gt;= "&amp;L41)-COUNTIF(Vertices[Closeness Centrality],"&gt;="&amp;L42)</f>
        <v>-12</v>
      </c>
      <c r="N41" s="62"/>
      <c r="O41" s="63">
        <f>COUNTIF(Vertices[Eigenvector Centrality],"&gt;= "&amp;N41)-COUNTIF(Vertices[Eigenvector Centrality],"&gt;="&amp;N42)</f>
        <v>-7</v>
      </c>
      <c r="P41" s="62"/>
      <c r="Q41" s="63">
        <f>COUNTIF(Vertices[Eigenvector Centrality],"&gt;= "&amp;P41)-COUNTIF(Vertices[Eigenvector Centrality],"&gt;="&amp;P42)</f>
        <v>0</v>
      </c>
      <c r="R41" s="62"/>
      <c r="S41" s="64">
        <f>COUNTIF(Vertices[Clustering Coefficient],"&gt;= "&amp;R41)-COUNTIF(Vertices[Clustering Coefficient],"&gt;="&amp;R42)</f>
        <v>-6</v>
      </c>
      <c r="T41" s="62"/>
      <c r="U41" s="63">
        <f ca="1">COUNTIF(Vertices[Clustering Coefficient],"&gt;= "&amp;T41)-COUNTIF(Vertices[Clustering Coefficient],"&gt;="&amp;T42)</f>
        <v>0</v>
      </c>
    </row>
    <row r="42" spans="1:21" ht="15">
      <c r="A42" s="34" t="s">
        <v>1719</v>
      </c>
      <c r="B42" s="34" t="s">
        <v>85</v>
      </c>
      <c r="D42" s="32">
        <f>D28+($D$50-$D$2)/BinDivisor</f>
        <v>0</v>
      </c>
      <c r="E42" s="3">
        <f>COUNTIF(Vertices[Degree],"&gt;= "&amp;D42)-COUNTIF(Vertices[Degree],"&gt;="&amp;D43)</f>
        <v>0</v>
      </c>
      <c r="F42" s="37">
        <f>F28+($F$50-$F$2)/BinDivisor</f>
        <v>5.958333333333335</v>
      </c>
      <c r="G42" s="38">
        <f>COUNTIF(Vertices[In-Degree],"&gt;= "&amp;F42)-COUNTIF(Vertices[In-Degree],"&gt;="&amp;F43)</f>
        <v>1</v>
      </c>
      <c r="H42" s="37">
        <f>H28+($H$50-$H$2)/BinDivisor</f>
        <v>6.5</v>
      </c>
      <c r="I42" s="38">
        <f>COUNTIF(Vertices[Out-Degree],"&gt;= "&amp;H42)-COUNTIF(Vertices[Out-Degree],"&gt;="&amp;H43)</f>
        <v>0</v>
      </c>
      <c r="J42" s="37">
        <f>J28+($J$50-$J$2)/BinDivisor</f>
        <v>307.10694462500015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0.04831558333333332</v>
      </c>
      <c r="O42" s="38">
        <f>COUNTIF(Vertices[Eigenvector Centrality],"&gt;= "&amp;N42)-COUNTIF(Vertices[Eigenvector Centrality],"&gt;="&amp;N43)</f>
        <v>1</v>
      </c>
      <c r="P42" s="37">
        <f>P28+($P$50-$P$2)/BinDivisor</f>
        <v>1.8931812916666668</v>
      </c>
      <c r="Q42" s="38">
        <f>COUNTIF(Vertices[PageRank],"&gt;= "&amp;P42)-COUNTIF(Vertices[PageRank],"&gt;="&amp;P43)</f>
        <v>1</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1720</v>
      </c>
      <c r="B43" s="34" t="s">
        <v>85</v>
      </c>
      <c r="D43" s="32">
        <f aca="true" t="shared" si="10" ref="D43:D49">D42+($D$50-$D$2)/BinDivisor</f>
        <v>0</v>
      </c>
      <c r="E43" s="3">
        <f>COUNTIF(Vertices[Degree],"&gt;= "&amp;D43)-COUNTIF(Vertices[Degree],"&gt;="&amp;D44)</f>
        <v>0</v>
      </c>
      <c r="F43" s="39">
        <f aca="true" t="shared" si="11" ref="F43:F49">F42+($F$50-$F$2)/BinDivisor</f>
        <v>6.187500000000002</v>
      </c>
      <c r="G43" s="40">
        <f>COUNTIF(Vertices[In-Degree],"&gt;= "&amp;F43)-COUNTIF(Vertices[In-Degree],"&gt;="&amp;F44)</f>
        <v>0</v>
      </c>
      <c r="H43" s="39">
        <f aca="true" t="shared" si="12" ref="H43:H49">H42+($H$50-$H$2)/BinDivisor</f>
        <v>6.75</v>
      </c>
      <c r="I43" s="40">
        <f>COUNTIF(Vertices[Out-Degree],"&gt;= "&amp;H43)-COUNTIF(Vertices[Out-Degree],"&gt;="&amp;H44)</f>
        <v>0</v>
      </c>
      <c r="J43" s="39">
        <f aca="true" t="shared" si="13" ref="J43:J49">J42+($J$50-$J$2)/BinDivisor</f>
        <v>318.91875018750017</v>
      </c>
      <c r="K43" s="40">
        <f>COUNTIF(Vertices[Betweenness Centrality],"&gt;= "&amp;J43)-COUNTIF(Vertices[Betweenness Centrality],"&gt;="&amp;J44)</f>
        <v>2</v>
      </c>
      <c r="L43" s="39">
        <f aca="true" t="shared" si="14" ref="L43:L49">L42+($L$50-$L$2)/BinDivisor</f>
        <v>0.5624999999999999</v>
      </c>
      <c r="M43" s="40">
        <f>COUNTIF(Vertices[Closeness Centrality],"&gt;= "&amp;L43)-COUNTIF(Vertices[Closeness Centrality],"&gt;="&amp;L44)</f>
        <v>0</v>
      </c>
      <c r="N43" s="39">
        <f aca="true" t="shared" si="15" ref="N43:N49">N42+($N$50-$N$2)/BinDivisor</f>
        <v>0.050173874999999986</v>
      </c>
      <c r="O43" s="40">
        <f>COUNTIF(Vertices[Eigenvector Centrality],"&gt;= "&amp;N43)-COUNTIF(Vertices[Eigenvector Centrality],"&gt;="&amp;N44)</f>
        <v>0</v>
      </c>
      <c r="P43" s="39">
        <f aca="true" t="shared" si="16" ref="P43:P49">P42+($P$50-$P$2)/BinDivisor</f>
        <v>1.9532011875000002</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1721</v>
      </c>
      <c r="B44" s="34" t="s">
        <v>85</v>
      </c>
      <c r="D44" s="32">
        <f t="shared" si="10"/>
        <v>0</v>
      </c>
      <c r="E44" s="3">
        <f>COUNTIF(Vertices[Degree],"&gt;= "&amp;D44)-COUNTIF(Vertices[Degree],"&gt;="&amp;D45)</f>
        <v>0</v>
      </c>
      <c r="F44" s="37">
        <f t="shared" si="11"/>
        <v>6.416666666666669</v>
      </c>
      <c r="G44" s="38">
        <f>COUNTIF(Vertices[In-Degree],"&gt;= "&amp;F44)-COUNTIF(Vertices[In-Degree],"&gt;="&amp;F45)</f>
        <v>0</v>
      </c>
      <c r="H44" s="37">
        <f t="shared" si="12"/>
        <v>7</v>
      </c>
      <c r="I44" s="38">
        <f>COUNTIF(Vertices[Out-Degree],"&gt;= "&amp;H44)-COUNTIF(Vertices[Out-Degree],"&gt;="&amp;H45)</f>
        <v>0</v>
      </c>
      <c r="J44" s="37">
        <f t="shared" si="13"/>
        <v>330.7305557500002</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0.05203216666666665</v>
      </c>
      <c r="O44" s="38">
        <f>COUNTIF(Vertices[Eigenvector Centrality],"&gt;= "&amp;N44)-COUNTIF(Vertices[Eigenvector Centrality],"&gt;="&amp;N45)</f>
        <v>0</v>
      </c>
      <c r="P44" s="37">
        <f t="shared" si="16"/>
        <v>2.0132210833333337</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1722</v>
      </c>
      <c r="B45" s="34" t="s">
        <v>85</v>
      </c>
      <c r="D45" s="32">
        <f t="shared" si="10"/>
        <v>0</v>
      </c>
      <c r="E45" s="3">
        <f>COUNTIF(Vertices[Degree],"&gt;= "&amp;D45)-COUNTIF(Vertices[Degree],"&gt;="&amp;D46)</f>
        <v>0</v>
      </c>
      <c r="F45" s="39">
        <f t="shared" si="11"/>
        <v>6.645833333333336</v>
      </c>
      <c r="G45" s="40">
        <f>COUNTIF(Vertices[In-Degree],"&gt;= "&amp;F45)-COUNTIF(Vertices[In-Degree],"&gt;="&amp;F46)</f>
        <v>0</v>
      </c>
      <c r="H45" s="39">
        <f t="shared" si="12"/>
        <v>7.25</v>
      </c>
      <c r="I45" s="40">
        <f>COUNTIF(Vertices[Out-Degree],"&gt;= "&amp;H45)-COUNTIF(Vertices[Out-Degree],"&gt;="&amp;H46)</f>
        <v>0</v>
      </c>
      <c r="J45" s="39">
        <f t="shared" si="13"/>
        <v>342.5423613125002</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0.053890458333333315</v>
      </c>
      <c r="O45" s="40">
        <f>COUNTIF(Vertices[Eigenvector Centrality],"&gt;= "&amp;N45)-COUNTIF(Vertices[Eigenvector Centrality],"&gt;="&amp;N46)</f>
        <v>1</v>
      </c>
      <c r="P45" s="39">
        <f t="shared" si="16"/>
        <v>2.073240979166667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1723</v>
      </c>
      <c r="B46" s="34" t="s">
        <v>85</v>
      </c>
      <c r="D46" s="32">
        <f t="shared" si="10"/>
        <v>0</v>
      </c>
      <c r="E46" s="3">
        <f>COUNTIF(Vertices[Degree],"&gt;= "&amp;D46)-COUNTIF(Vertices[Degree],"&gt;="&amp;D47)</f>
        <v>0</v>
      </c>
      <c r="F46" s="37">
        <f t="shared" si="11"/>
        <v>6.875000000000003</v>
      </c>
      <c r="G46" s="38">
        <f>COUNTIF(Vertices[In-Degree],"&gt;= "&amp;F46)-COUNTIF(Vertices[In-Degree],"&gt;="&amp;F47)</f>
        <v>0</v>
      </c>
      <c r="H46" s="37">
        <f t="shared" si="12"/>
        <v>7.5</v>
      </c>
      <c r="I46" s="38">
        <f>COUNTIF(Vertices[Out-Degree],"&gt;= "&amp;H46)-COUNTIF(Vertices[Out-Degree],"&gt;="&amp;H47)</f>
        <v>0</v>
      </c>
      <c r="J46" s="37">
        <f t="shared" si="13"/>
        <v>354.3541668750002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0.05574874999999998</v>
      </c>
      <c r="O46" s="38">
        <f>COUNTIF(Vertices[Eigenvector Centrality],"&gt;= "&amp;N46)-COUNTIF(Vertices[Eigenvector Centrality],"&gt;="&amp;N47)</f>
        <v>0</v>
      </c>
      <c r="P46" s="37">
        <f t="shared" si="16"/>
        <v>2.1332608750000004</v>
      </c>
      <c r="Q46" s="38">
        <f>COUNTIF(Vertices[PageRank],"&gt;= "&amp;P46)-COUNTIF(Vertices[PageRank],"&gt;="&amp;P47)</f>
        <v>3</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t="s">
        <v>85</v>
      </c>
      <c r="D47" s="32">
        <f t="shared" si="10"/>
        <v>0</v>
      </c>
      <c r="E47" s="3">
        <f>COUNTIF(Vertices[Degree],"&gt;= "&amp;D47)-COUNTIF(Vertices[Degree],"&gt;="&amp;D48)</f>
        <v>0</v>
      </c>
      <c r="F47" s="39">
        <f t="shared" si="11"/>
        <v>7.10416666666667</v>
      </c>
      <c r="G47" s="40">
        <f>COUNTIF(Vertices[In-Degree],"&gt;= "&amp;F47)-COUNTIF(Vertices[In-Degree],"&gt;="&amp;F48)</f>
        <v>0</v>
      </c>
      <c r="H47" s="39">
        <f t="shared" si="12"/>
        <v>7.75</v>
      </c>
      <c r="I47" s="40">
        <f>COUNTIF(Vertices[Out-Degree],"&gt;= "&amp;H47)-COUNTIF(Vertices[Out-Degree],"&gt;="&amp;H48)</f>
        <v>0</v>
      </c>
      <c r="J47" s="39">
        <f t="shared" si="13"/>
        <v>366.1659724375002</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0.05760704166666664</v>
      </c>
      <c r="O47" s="40">
        <f>COUNTIF(Vertices[Eigenvector Centrality],"&gt;= "&amp;N47)-COUNTIF(Vertices[Eigenvector Centrality],"&gt;="&amp;N48)</f>
        <v>0</v>
      </c>
      <c r="P47" s="39">
        <f t="shared" si="16"/>
        <v>2.1932807708333337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1724</v>
      </c>
      <c r="B48" s="34" t="s">
        <v>85</v>
      </c>
      <c r="D48" s="32">
        <f t="shared" si="10"/>
        <v>0</v>
      </c>
      <c r="E48" s="3">
        <f>COUNTIF(Vertices[Degree],"&gt;= "&amp;D48)-COUNTIF(Vertices[Degree],"&gt;="&amp;D49)</f>
        <v>0</v>
      </c>
      <c r="F48" s="37">
        <f t="shared" si="11"/>
        <v>7.333333333333337</v>
      </c>
      <c r="G48" s="38">
        <f>COUNTIF(Vertices[In-Degree],"&gt;= "&amp;F48)-COUNTIF(Vertices[In-Degree],"&gt;="&amp;F49)</f>
        <v>0</v>
      </c>
      <c r="H48" s="37">
        <f t="shared" si="12"/>
        <v>8</v>
      </c>
      <c r="I48" s="38">
        <f>COUNTIF(Vertices[Out-Degree],"&gt;= "&amp;H48)-COUNTIF(Vertices[Out-Degree],"&gt;="&amp;H49)</f>
        <v>1</v>
      </c>
      <c r="J48" s="37">
        <f t="shared" si="13"/>
        <v>377.9777780000002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0.05946533333333331</v>
      </c>
      <c r="O48" s="38">
        <f>COUNTIF(Vertices[Eigenvector Centrality],"&gt;= "&amp;N48)-COUNTIF(Vertices[Eigenvector Centrality],"&gt;="&amp;N49)</f>
        <v>0</v>
      </c>
      <c r="P48" s="37">
        <f t="shared" si="16"/>
        <v>2.253300666666667</v>
      </c>
      <c r="Q48" s="38">
        <f>COUNTIF(Vertices[PageRank],"&gt;= "&amp;P48)-COUNTIF(Vertices[PageRank],"&gt;="&amp;P49)</f>
        <v>0</v>
      </c>
      <c r="R48" s="37">
        <f t="shared" si="17"/>
        <v>0.6666666666666667</v>
      </c>
      <c r="S48" s="43">
        <f>COUNTIF(Vertices[Clustering Coefficient],"&gt;= "&amp;R48)-COUNTIF(Vertices[Clustering Coefficient],"&gt;="&amp;R49)</f>
        <v>3</v>
      </c>
      <c r="T48" s="37" t="e">
        <f ca="1" t="shared" si="18"/>
        <v>#REF!</v>
      </c>
      <c r="U48" s="38" t="e">
        <f ca="1" t="shared" si="0"/>
        <v>#REF!</v>
      </c>
    </row>
    <row r="49" spans="1:21" ht="15">
      <c r="A49" s="34" t="s">
        <v>1725</v>
      </c>
      <c r="B49" s="34" t="s">
        <v>85</v>
      </c>
      <c r="D49" s="32">
        <f t="shared" si="10"/>
        <v>0</v>
      </c>
      <c r="E49" s="3">
        <f>COUNTIF(Vertices[Degree],"&gt;= "&amp;D49)-COUNTIF(Vertices[Degree],"&gt;="&amp;#REF!)</f>
        <v>0</v>
      </c>
      <c r="F49" s="39">
        <f t="shared" si="11"/>
        <v>7.5625000000000036</v>
      </c>
      <c r="G49" s="40">
        <f>COUNTIF(Vertices[In-Degree],"&gt;= "&amp;F49)-COUNTIF(Vertices[In-Degree],"&gt;="&amp;#REF!)</f>
        <v>5</v>
      </c>
      <c r="H49" s="39">
        <f t="shared" si="12"/>
        <v>8.25</v>
      </c>
      <c r="I49" s="40">
        <f>COUNTIF(Vertices[Out-Degree],"&gt;= "&amp;H49)-COUNTIF(Vertices[Out-Degree],"&gt;="&amp;#REF!)</f>
        <v>3</v>
      </c>
      <c r="J49" s="39">
        <f t="shared" si="13"/>
        <v>389.78958356250024</v>
      </c>
      <c r="K49" s="40">
        <f>COUNTIF(Vertices[Betweenness Centrality],"&gt;= "&amp;J49)-COUNTIF(Vertices[Betweenness Centrality],"&gt;="&amp;#REF!)</f>
        <v>5</v>
      </c>
      <c r="L49" s="39">
        <f t="shared" si="14"/>
        <v>0.6875000000000001</v>
      </c>
      <c r="M49" s="40">
        <f>COUNTIF(Vertices[Closeness Centrality],"&gt;= "&amp;L49)-COUNTIF(Vertices[Closeness Centrality],"&gt;="&amp;#REF!)</f>
        <v>12</v>
      </c>
      <c r="N49" s="39">
        <f t="shared" si="15"/>
        <v>0.06132362499999997</v>
      </c>
      <c r="O49" s="40">
        <f>COUNTIF(Vertices[Eigenvector Centrality],"&gt;= "&amp;N49)-COUNTIF(Vertices[Eigenvector Centrality],"&gt;="&amp;#REF!)</f>
        <v>5</v>
      </c>
      <c r="P49" s="39">
        <f t="shared" si="16"/>
        <v>2.3133205625000004</v>
      </c>
      <c r="Q49" s="40">
        <f>COUNTIF(Vertices[PageRank],"&gt;= "&amp;P49)-COUNTIF(Vertices[PageRank],"&gt;="&amp;#REF!)</f>
        <v>6</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1:21" ht="15">
      <c r="A50" s="34" t="s">
        <v>1726</v>
      </c>
      <c r="B50" s="34" t="s">
        <v>85</v>
      </c>
      <c r="D50" s="32">
        <f>MAX(Vertices[Degree])</f>
        <v>0</v>
      </c>
      <c r="E50" s="3">
        <f>COUNTIF(Vertices[Degree],"&gt;= "&amp;D50)-COUNTIF(Vertices[Degree],"&gt;="&amp;#REF!)</f>
        <v>0</v>
      </c>
      <c r="F50" s="41">
        <f>MAX(Vertices[In-Degree])</f>
        <v>11</v>
      </c>
      <c r="G50" s="42">
        <f>COUNTIF(Vertices[In-Degree],"&gt;= "&amp;F50)-COUNTIF(Vertices[In-Degree],"&gt;="&amp;#REF!)</f>
        <v>1</v>
      </c>
      <c r="H50" s="41">
        <f>MAX(Vertices[Out-Degree])</f>
        <v>12</v>
      </c>
      <c r="I50" s="42">
        <f>COUNTIF(Vertices[Out-Degree],"&gt;= "&amp;H50)-COUNTIF(Vertices[Out-Degree],"&gt;="&amp;#REF!)</f>
        <v>1</v>
      </c>
      <c r="J50" s="41">
        <f>MAX(Vertices[Betweenness Centrality])</f>
        <v>566.966667</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0.089198</v>
      </c>
      <c r="O50" s="42">
        <f>COUNTIF(Vertices[Eigenvector Centrality],"&gt;= "&amp;N50)-COUNTIF(Vertices[Eigenvector Centrality],"&gt;="&amp;#REF!)</f>
        <v>1</v>
      </c>
      <c r="P50" s="41">
        <f>MAX(Vertices[PageRank])</f>
        <v>3.213619</v>
      </c>
      <c r="Q50" s="42">
        <f>COUNTIF(Vertices[PageRank],"&gt;= "&amp;P50)-COUNTIF(Vertices[PageRank],"&gt;="&amp;#REF!)</f>
        <v>1</v>
      </c>
      <c r="R50" s="41">
        <f>MAX(Vertices[Clustering Coefficient])</f>
        <v>1</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v>
      </c>
    </row>
    <row r="82" spans="1:2" ht="15">
      <c r="A82" s="33" t="s">
        <v>90</v>
      </c>
      <c r="B82" s="47">
        <f>_xlfn.IFERROR(AVERAGE(Vertices[In-Degree]),NoMetricMessage)</f>
        <v>1.5161290322580645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12</v>
      </c>
    </row>
    <row r="96" spans="1:2" ht="15">
      <c r="A96" s="33" t="s">
        <v>96</v>
      </c>
      <c r="B96" s="47">
        <f>_xlfn.IFERROR(AVERAGE(Vertices[Out-Degree]),NoMetricMessage)</f>
        <v>1.5161290322580645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566.966667</v>
      </c>
    </row>
    <row r="110" spans="1:2" ht="15">
      <c r="A110" s="33" t="s">
        <v>102</v>
      </c>
      <c r="B110" s="47">
        <f>_xlfn.IFERROR(AVERAGE(Vertices[Betweenness Centrality]),NoMetricMessage)</f>
        <v>45.24731184946236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0.19192472043010747</v>
      </c>
    </row>
    <row r="125" spans="1:2" ht="15">
      <c r="A125" s="33" t="s">
        <v>109</v>
      </c>
      <c r="B125" s="47">
        <f>_xlfn.IFERROR(MEDIAN(Vertices[Closeness Centrality]),NoMetricMessage)</f>
        <v>0.01</v>
      </c>
    </row>
    <row r="136" spans="1:2" ht="15">
      <c r="A136" s="33" t="s">
        <v>112</v>
      </c>
      <c r="B136" s="47">
        <f>IF(COUNT(Vertices[Eigenvector Centrality])&gt;0,N2,NoMetricMessage)</f>
        <v>0</v>
      </c>
    </row>
    <row r="137" spans="1:2" ht="15">
      <c r="A137" s="33" t="s">
        <v>113</v>
      </c>
      <c r="B137" s="47">
        <f>IF(COUNT(Vertices[Eigenvector Centrality])&gt;0,N50,NoMetricMessage)</f>
        <v>0.089198</v>
      </c>
    </row>
    <row r="138" spans="1:2" ht="15">
      <c r="A138" s="33" t="s">
        <v>114</v>
      </c>
      <c r="B138" s="47">
        <f>_xlfn.IFERROR(AVERAGE(Vertices[Eigenvector Centrality]),NoMetricMessage)</f>
        <v>0.010752655913978497</v>
      </c>
    </row>
    <row r="139" spans="1:2" ht="15">
      <c r="A139" s="33" t="s">
        <v>115</v>
      </c>
      <c r="B139" s="47">
        <f>_xlfn.IFERROR(MEDIAN(Vertices[Eigenvector Centrality]),NoMetricMessage)</f>
        <v>0</v>
      </c>
    </row>
    <row r="150" spans="1:2" ht="15">
      <c r="A150" s="33" t="s">
        <v>140</v>
      </c>
      <c r="B150" s="47">
        <f>IF(COUNT(Vertices[PageRank])&gt;0,P2,NoMetricMessage)</f>
        <v>0.332664</v>
      </c>
    </row>
    <row r="151" spans="1:2" ht="15">
      <c r="A151" s="33" t="s">
        <v>141</v>
      </c>
      <c r="B151" s="47">
        <f>IF(COUNT(Vertices[PageRank])&gt;0,P50,NoMetricMessage)</f>
        <v>3.213619</v>
      </c>
    </row>
    <row r="152" spans="1:2" ht="15">
      <c r="A152" s="33" t="s">
        <v>142</v>
      </c>
      <c r="B152" s="47">
        <f>_xlfn.IFERROR(AVERAGE(Vertices[PageRank]),NoMetricMessage)</f>
        <v>0.9999940322580645</v>
      </c>
    </row>
    <row r="153" spans="1:2" ht="15">
      <c r="A153" s="33" t="s">
        <v>143</v>
      </c>
      <c r="B153" s="47">
        <f>_xlfn.IFERROR(MEDIAN(Vertices[PageRank]),NoMetricMessage)</f>
        <v>0.895786</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0.14553149956375763</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1656</v>
      </c>
    </row>
    <row r="6" spans="1:18" ht="409.5">
      <c r="A6">
        <v>0</v>
      </c>
      <c r="B6" s="1" t="s">
        <v>136</v>
      </c>
      <c r="C6">
        <v>1</v>
      </c>
      <c r="D6" t="s">
        <v>59</v>
      </c>
      <c r="E6" t="s">
        <v>59</v>
      </c>
      <c r="F6">
        <v>0</v>
      </c>
      <c r="H6" t="s">
        <v>71</v>
      </c>
      <c r="J6" t="s">
        <v>173</v>
      </c>
      <c r="K6" s="112" t="s">
        <v>1657</v>
      </c>
      <c r="R6" t="s">
        <v>129</v>
      </c>
    </row>
    <row r="7" spans="1:11" ht="409.5">
      <c r="A7">
        <v>2</v>
      </c>
      <c r="B7">
        <v>1</v>
      </c>
      <c r="C7">
        <v>0</v>
      </c>
      <c r="D7" t="s">
        <v>60</v>
      </c>
      <c r="E7" t="s">
        <v>60</v>
      </c>
      <c r="F7">
        <v>2</v>
      </c>
      <c r="H7" t="s">
        <v>72</v>
      </c>
      <c r="J7" t="s">
        <v>174</v>
      </c>
      <c r="K7" s="13" t="s">
        <v>1658</v>
      </c>
    </row>
    <row r="8" spans="1:11" ht="409.5">
      <c r="A8"/>
      <c r="B8">
        <v>2</v>
      </c>
      <c r="C8">
        <v>2</v>
      </c>
      <c r="D8" t="s">
        <v>61</v>
      </c>
      <c r="E8" t="s">
        <v>61</v>
      </c>
      <c r="H8" t="s">
        <v>73</v>
      </c>
      <c r="J8" t="s">
        <v>175</v>
      </c>
      <c r="K8" s="13" t="s">
        <v>1659</v>
      </c>
    </row>
    <row r="9" spans="1:11" ht="409.5">
      <c r="A9"/>
      <c r="B9">
        <v>3</v>
      </c>
      <c r="C9">
        <v>4</v>
      </c>
      <c r="D9" t="s">
        <v>62</v>
      </c>
      <c r="E9" t="s">
        <v>62</v>
      </c>
      <c r="H9" t="s">
        <v>74</v>
      </c>
      <c r="J9" t="s">
        <v>176</v>
      </c>
      <c r="K9" s="13" t="s">
        <v>1660</v>
      </c>
    </row>
    <row r="10" spans="1:11" ht="15">
      <c r="A10"/>
      <c r="B10">
        <v>4</v>
      </c>
      <c r="D10" t="s">
        <v>63</v>
      </c>
      <c r="E10" t="s">
        <v>63</v>
      </c>
      <c r="H10" t="s">
        <v>75</v>
      </c>
      <c r="J10" t="s">
        <v>177</v>
      </c>
      <c r="K10" t="s">
        <v>1661</v>
      </c>
    </row>
    <row r="11" spans="1:11" ht="15">
      <c r="A11"/>
      <c r="B11">
        <v>5</v>
      </c>
      <c r="D11" t="s">
        <v>46</v>
      </c>
      <c r="E11">
        <v>1</v>
      </c>
      <c r="H11" t="s">
        <v>76</v>
      </c>
      <c r="J11" t="s">
        <v>178</v>
      </c>
      <c r="K11" t="s">
        <v>1662</v>
      </c>
    </row>
    <row r="12" spans="1:11" ht="15">
      <c r="A12"/>
      <c r="B12"/>
      <c r="D12" t="s">
        <v>64</v>
      </c>
      <c r="E12">
        <v>2</v>
      </c>
      <c r="H12">
        <v>0</v>
      </c>
      <c r="J12" t="s">
        <v>179</v>
      </c>
      <c r="K12" t="s">
        <v>1663</v>
      </c>
    </row>
    <row r="13" spans="1:11" ht="15">
      <c r="A13"/>
      <c r="B13"/>
      <c r="D13">
        <v>1</v>
      </c>
      <c r="E13">
        <v>3</v>
      </c>
      <c r="H13">
        <v>1</v>
      </c>
      <c r="J13" t="s">
        <v>180</v>
      </c>
      <c r="K13" t="s">
        <v>1664</v>
      </c>
    </row>
    <row r="14" spans="4:11" ht="15">
      <c r="D14">
        <v>2</v>
      </c>
      <c r="E14">
        <v>4</v>
      </c>
      <c r="H14">
        <v>2</v>
      </c>
      <c r="J14" t="s">
        <v>181</v>
      </c>
      <c r="K14" t="s">
        <v>1665</v>
      </c>
    </row>
    <row r="15" spans="4:11" ht="15">
      <c r="D15">
        <v>3</v>
      </c>
      <c r="E15">
        <v>5</v>
      </c>
      <c r="H15">
        <v>3</v>
      </c>
      <c r="J15" t="s">
        <v>182</v>
      </c>
      <c r="K15" t="s">
        <v>1666</v>
      </c>
    </row>
    <row r="16" spans="4:11" ht="15">
      <c r="D16">
        <v>4</v>
      </c>
      <c r="E16">
        <v>6</v>
      </c>
      <c r="H16">
        <v>4</v>
      </c>
      <c r="J16" t="s">
        <v>183</v>
      </c>
      <c r="K16" t="s">
        <v>1667</v>
      </c>
    </row>
    <row r="17" spans="4:11" ht="15">
      <c r="D17">
        <v>5</v>
      </c>
      <c r="E17">
        <v>7</v>
      </c>
      <c r="H17">
        <v>5</v>
      </c>
      <c r="J17" t="s">
        <v>184</v>
      </c>
      <c r="K17" t="s">
        <v>1668</v>
      </c>
    </row>
    <row r="18" spans="4:11" ht="15">
      <c r="D18">
        <v>6</v>
      </c>
      <c r="E18">
        <v>8</v>
      </c>
      <c r="H18">
        <v>6</v>
      </c>
      <c r="J18" t="s">
        <v>185</v>
      </c>
      <c r="K18" t="s">
        <v>1669</v>
      </c>
    </row>
    <row r="19" spans="4:11" ht="15">
      <c r="D19">
        <v>7</v>
      </c>
      <c r="E19">
        <v>9</v>
      </c>
      <c r="H19">
        <v>7</v>
      </c>
      <c r="J19" t="s">
        <v>186</v>
      </c>
      <c r="K19" t="s">
        <v>1670</v>
      </c>
    </row>
    <row r="20" spans="4:11" ht="409.5">
      <c r="D20">
        <v>8</v>
      </c>
      <c r="H20">
        <v>8</v>
      </c>
      <c r="J20" t="s">
        <v>187</v>
      </c>
      <c r="K20" s="13" t="s">
        <v>1671</v>
      </c>
    </row>
    <row r="21" spans="4:11" ht="409.5">
      <c r="D21">
        <v>9</v>
      </c>
      <c r="H21">
        <v>9</v>
      </c>
      <c r="J21" t="s">
        <v>188</v>
      </c>
      <c r="K21" s="13" t="s">
        <v>1672</v>
      </c>
    </row>
    <row r="22" spans="4:11" ht="409.5">
      <c r="D22">
        <v>10</v>
      </c>
      <c r="J22" t="s">
        <v>189</v>
      </c>
      <c r="K22" s="13" t="s">
        <v>2298</v>
      </c>
    </row>
    <row r="23" spans="4:11" ht="15">
      <c r="D23">
        <v>11</v>
      </c>
      <c r="J23" t="s">
        <v>190</v>
      </c>
      <c r="K23">
        <v>18</v>
      </c>
    </row>
    <row r="24" spans="10:11" ht="15">
      <c r="J24" t="s">
        <v>192</v>
      </c>
      <c r="K24" t="s">
        <v>2296</v>
      </c>
    </row>
    <row r="25" spans="10:11" ht="409.5">
      <c r="J25" t="s">
        <v>193</v>
      </c>
      <c r="K25" s="13" t="s">
        <v>2297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1707</v>
      </c>
      <c r="B2" s="127" t="s">
        <v>1708</v>
      </c>
      <c r="C2" s="52" t="s">
        <v>1709</v>
      </c>
    </row>
    <row r="3" spans="1:3" ht="15">
      <c r="A3" s="126" t="s">
        <v>1674</v>
      </c>
      <c r="B3" s="126" t="s">
        <v>1674</v>
      </c>
      <c r="C3" s="34">
        <v>41</v>
      </c>
    </row>
    <row r="4" spans="1:3" ht="15">
      <c r="A4" s="126" t="s">
        <v>1674</v>
      </c>
      <c r="B4" s="126" t="s">
        <v>1675</v>
      </c>
      <c r="C4" s="34">
        <v>6</v>
      </c>
    </row>
    <row r="5" spans="1:3" ht="15">
      <c r="A5" s="126" t="s">
        <v>1674</v>
      </c>
      <c r="B5" s="126" t="s">
        <v>1676</v>
      </c>
      <c r="C5" s="34">
        <v>3</v>
      </c>
    </row>
    <row r="6" spans="1:3" ht="15">
      <c r="A6" s="126" t="s">
        <v>1674</v>
      </c>
      <c r="B6" s="126" t="s">
        <v>1678</v>
      </c>
      <c r="C6" s="34">
        <v>4</v>
      </c>
    </row>
    <row r="7" spans="1:3" ht="15">
      <c r="A7" s="126" t="s">
        <v>1675</v>
      </c>
      <c r="B7" s="126" t="s">
        <v>1675</v>
      </c>
      <c r="C7" s="34">
        <v>36</v>
      </c>
    </row>
    <row r="8" spans="1:3" ht="15">
      <c r="A8" s="126" t="s">
        <v>1676</v>
      </c>
      <c r="B8" s="126" t="s">
        <v>1676</v>
      </c>
      <c r="C8" s="34">
        <v>17</v>
      </c>
    </row>
    <row r="9" spans="1:3" ht="15">
      <c r="A9" s="126" t="s">
        <v>1677</v>
      </c>
      <c r="B9" s="126" t="s">
        <v>1677</v>
      </c>
      <c r="C9" s="34">
        <v>12</v>
      </c>
    </row>
    <row r="10" spans="1:3" ht="15">
      <c r="A10" s="126" t="s">
        <v>1678</v>
      </c>
      <c r="B10" s="126" t="s">
        <v>1678</v>
      </c>
      <c r="C10" s="34">
        <v>15</v>
      </c>
    </row>
    <row r="11" spans="1:3" ht="15">
      <c r="A11" s="126" t="s">
        <v>1679</v>
      </c>
      <c r="B11" s="126" t="s">
        <v>1679</v>
      </c>
      <c r="C11" s="34">
        <v>6</v>
      </c>
    </row>
    <row r="12" spans="1:3" ht="15">
      <c r="A12" s="126" t="s">
        <v>1680</v>
      </c>
      <c r="B12" s="126" t="s">
        <v>1680</v>
      </c>
      <c r="C12" s="34">
        <v>7</v>
      </c>
    </row>
    <row r="13" spans="1:3" ht="15">
      <c r="A13" s="126" t="s">
        <v>1681</v>
      </c>
      <c r="B13" s="126" t="s">
        <v>1681</v>
      </c>
      <c r="C13" s="34">
        <v>9</v>
      </c>
    </row>
    <row r="14" spans="1:3" ht="15">
      <c r="A14" s="126" t="s">
        <v>1682</v>
      </c>
      <c r="B14" s="126" t="s">
        <v>1682</v>
      </c>
      <c r="C14" s="34">
        <v>7</v>
      </c>
    </row>
    <row r="15" spans="1:3" ht="15">
      <c r="A15" s="126" t="s">
        <v>1683</v>
      </c>
      <c r="B15" s="126" t="s">
        <v>1683</v>
      </c>
      <c r="C15" s="34">
        <v>8</v>
      </c>
    </row>
    <row r="16" spans="1:3" ht="15">
      <c r="A16" s="126" t="s">
        <v>1684</v>
      </c>
      <c r="B16" s="126" t="s">
        <v>1684</v>
      </c>
      <c r="C16" s="34">
        <v>2</v>
      </c>
    </row>
    <row r="17" spans="1:3" ht="15">
      <c r="A17" s="126" t="s">
        <v>1685</v>
      </c>
      <c r="B17" s="126" t="s">
        <v>1685</v>
      </c>
      <c r="C17" s="34">
        <v>1</v>
      </c>
    </row>
    <row r="18" spans="1:3" ht="15">
      <c r="A18" s="126" t="s">
        <v>1686</v>
      </c>
      <c r="B18" s="126" t="s">
        <v>1686</v>
      </c>
      <c r="C18" s="34">
        <v>1</v>
      </c>
    </row>
    <row r="19" spans="1:3" ht="15">
      <c r="A19" s="126" t="s">
        <v>1687</v>
      </c>
      <c r="B19" s="126" t="s">
        <v>1687</v>
      </c>
      <c r="C19" s="34">
        <v>1</v>
      </c>
    </row>
    <row r="20" spans="1:3" ht="15">
      <c r="A20" s="126" t="s">
        <v>1688</v>
      </c>
      <c r="B20" s="126" t="s">
        <v>1688</v>
      </c>
      <c r="C20" s="34">
        <v>3</v>
      </c>
    </row>
    <row r="21" spans="1:3" ht="15">
      <c r="A21" s="126" t="s">
        <v>1689</v>
      </c>
      <c r="B21" s="126" t="s">
        <v>1689</v>
      </c>
      <c r="C21" s="34">
        <v>2</v>
      </c>
    </row>
    <row r="22" spans="1:3" ht="15">
      <c r="A22" s="126" t="s">
        <v>1690</v>
      </c>
      <c r="B22" s="126" t="s">
        <v>1690</v>
      </c>
      <c r="C22"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1728</v>
      </c>
      <c r="B1" s="13" t="s">
        <v>17</v>
      </c>
    </row>
    <row r="2" spans="1:2" ht="15">
      <c r="A2" s="88" t="s">
        <v>1729</v>
      </c>
      <c r="B2" s="88" t="s">
        <v>1735</v>
      </c>
    </row>
    <row r="3" spans="1:2" ht="15">
      <c r="A3" s="88" t="s">
        <v>1730</v>
      </c>
      <c r="B3" s="88" t="s">
        <v>1736</v>
      </c>
    </row>
    <row r="4" spans="1:2" ht="15">
      <c r="A4" s="88" t="s">
        <v>1731</v>
      </c>
      <c r="B4" s="88" t="s">
        <v>1737</v>
      </c>
    </row>
    <row r="5" spans="1:2" ht="15">
      <c r="A5" s="88" t="s">
        <v>1732</v>
      </c>
      <c r="B5" s="88" t="s">
        <v>1736</v>
      </c>
    </row>
    <row r="6" spans="1:2" ht="15">
      <c r="A6" s="88" t="s">
        <v>1733</v>
      </c>
      <c r="B6" s="88" t="s">
        <v>1738</v>
      </c>
    </row>
    <row r="7" spans="1:2" ht="15">
      <c r="A7" s="88" t="s">
        <v>1734</v>
      </c>
      <c r="B7" s="88" t="s">
        <v>1736</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3ACFB8F-D5EB-4366-BAF8-23A13A59A2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2020-01-09T22:13:47Z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