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<sst xmlns="http://schemas.openxmlformats.org/spreadsheetml/2006/main" count="2340" uniqueCount="1109">
  <si>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</si>
  <si>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</si>
  <si>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</si>
  <si>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</si>
  <si>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</si>
  <si>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</si>
  <si>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</si>
  <si>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</si>
  <si>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</si>
  <si>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</si>
  <si>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</si>
  <si>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</si>
  <si>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</si>
  <si>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</si>
  <si>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</si>
  <si>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</si>
  <si>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</si>
  <si>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</si>
  <si>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</si>
  <si>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</si>
  <si>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</si>
  <si>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</si>
  <si>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</si>
  <si>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</si>
  <si>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</si>
  <si>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</si>
  <si>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</si>
  <si>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</si>
  <si>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</si>
  <si>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</si>
  <si>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</si>
  <si>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</si>
  <si>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</si>
  <si>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</si>
  <si>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</si>
  <si>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</si>
  <si>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</si>
  <si>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</si>
  <si>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</si>
  <si>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</si>
  <si>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</si>
  <si>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</si>
  <si>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</si>
  <si>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</si>
  <si>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</si>
  <si>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</si>
  <si>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</si>
  <si>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</si>
  <si>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</si>
  <si>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</si>
  <si>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</si>
  <si>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</si>
  <si>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</si>
  <si>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</si>
  <si>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</si>
  <si>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</si>
  <si>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</si>
  <si>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</si>
  <si>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</si>
  <si>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</si>
  <si>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</si>
  <si>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</si>
  <si>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</si>
  <si>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</si>
  <si>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</si>
  <si>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</si>
  <si>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</si>
  <si>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</si>
  <si>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</si>
  <si>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</si>
  <si>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</si>
  <si>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</si>
  <si>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</si>
  <si>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</si>
  <si>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</si>
  <si>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</si>
  <si>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</si>
  <si>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</si>
  <si>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</si>
  <si>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</si>
  <si>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</si>
  <si>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</si>
  <si>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</si>
  <si>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</si>
  <si>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</si>
  <si>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</si>
  <si>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</si>
  <si>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</si>
  <si>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</si>
  <si>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</si>
  <si>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</si>
  <si>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</si>
  <si>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</si>
  <si>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</si>
  <si>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</si>
  <si>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</si>
  <si>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</si>
  <si>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</si>
  <si>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</si>
  <si>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</si>
  <si>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</si>
  <si>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</si>
  <si>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</si>
  <si>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</si>
  <si>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</si>
  <si>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</si>
  <si>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</si>
  <si>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</si>
  <si>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</si>
  <si>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</si>
  <si>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</si>
  <si>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</si>
  <si>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</si>
  <si>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</si>
  <si>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</si>
  <si>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</si>
  <si>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</si>
  <si>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</si>
  <si>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</si>
  <si>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</si>
  <si>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</si>
  <si>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</si>
  <si>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</si>
  <si>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</si>
  <si>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</si>
  <si>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</si>
  <si>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</si>
  <si>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</si>
  <si>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</si>
  <si>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</si>
  <si>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</si>
  <si>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</si>
  <si>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</si>
  <si>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</si>
  <si>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</si>
  <si>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</si>
  <si>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</si>
  <si>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</si>
  <si>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</si>
  <si>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</si>
  <si>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</si>
  <si>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</si>
  <si>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</si>
  <si>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</si>
  <si>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</si>
  <si>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</si>
  <si>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</si>
  <si>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</si>
  <si>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</si>
  <si>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</si>
  <si>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</si>
  <si>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</si>
  <si>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</si>
  <si>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</si>
  <si>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</si>
  <si>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</si>
  <si>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</si>
  <si>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</si>
  <si>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</si>
  <si>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</si>
  <si>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</si>
  <si>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</si>
  <si>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</si>
  <si>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</si>
  <si>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</si>
  <si>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</si>
  <si>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</si>
  <si>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</si>
  <si>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</si>
  <si>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</si>
  <si>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</si>
  <si>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</si>
  <si>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</si>
  <si>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</si>
  <si>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</si>
  <si>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</si>
  <si>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</si>
  <si>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</si>
  <si>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</si>
  <si>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</si>
  <si>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</si>
  <si>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</si>
  <si>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</si>
  <si>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</si>
  <si>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</si>
  <si>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</si>
  <si>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</si>
  <si>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</si>
  <si>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</si>
  <si>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</si>
  <si>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</si>
  <si>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</si>
  <si>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</si>
  <si>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</si>
  <si>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</si>
  <si>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</si>
  <si>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</si>
  <si>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</si>
  <si>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</si>
  <si>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</si>
  <si>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</si>
  <si>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</si>
  <si>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</si>
  <si>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</si>
  <si>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</si>
  <si>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</si>
  <si>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</si>
  <si>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</si>
  <si>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</si>
  <si>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</si>
  <si>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</si>
  <si>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</si>
  <si>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</si>
  <si>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</si>
  <si>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</si>
  <si>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</si>
  <si>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</si>
  <si>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</si>
  <si>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</si>
  <si>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</si>
  <si>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</si>
  <si>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</si>
  <si>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</si>
  <si>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</si>
  <si>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</si>
  <si>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</si>
  <si>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</si>
  <si>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</si>
  <si>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</si>
  <si>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</si>
  <si>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</si>
  <si>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</si>
  <si>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</si>
  <si>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</si>
  <si>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joellemessianu</t>
  </si>
  <si>
    <t>flight_refunds</t>
  </si>
  <si>
    <t>apucheglazov</t>
  </si>
  <si>
    <t>bopinion</t>
  </si>
  <si>
    <t>cat_in_the_tap</t>
  </si>
  <si>
    <t>jessicamokhiber</t>
  </si>
  <si>
    <t>sputnikint</t>
  </si>
  <si>
    <t>tap_a_dime</t>
  </si>
  <si>
    <t>sevenairacademy</t>
  </si>
  <si>
    <t>alexdbalves</t>
  </si>
  <si>
    <t>itsthecatia</t>
  </si>
  <si>
    <t>aaronbearce</t>
  </si>
  <si>
    <t>semanariov</t>
  </si>
  <si>
    <t>_yashmittal_</t>
  </si>
  <si>
    <t>mp_portugues</t>
  </si>
  <si>
    <t>fjvelascog</t>
  </si>
  <si>
    <t>raeox</t>
  </si>
  <si>
    <t>bigdaddykane66</t>
  </si>
  <si>
    <t>jorgecarmo9</t>
  </si>
  <si>
    <t>embportugal_ca</t>
  </si>
  <si>
    <t>salvador__29</t>
  </si>
  <si>
    <t>eriwen83</t>
  </si>
  <si>
    <t>cirium</t>
  </si>
  <si>
    <t>shelleyjeffcoat</t>
  </si>
  <si>
    <t>invboeingexpres</t>
  </si>
  <si>
    <t>tapairportugal</t>
  </si>
  <si>
    <t>deniseneves</t>
  </si>
  <si>
    <t>azores1963</t>
  </si>
  <si>
    <t>iberia_en</t>
  </si>
  <si>
    <t>treadlightly_re</t>
  </si>
  <si>
    <t>airline</t>
  </si>
  <si>
    <t>tap_portugal</t>
  </si>
  <si>
    <t>british_airways</t>
  </si>
  <si>
    <t>aeroplan</t>
  </si>
  <si>
    <t>goairlinesindia</t>
  </si>
  <si>
    <t>caramooney</t>
  </si>
  <si>
    <t>airline_ratings</t>
  </si>
  <si>
    <t>Mentions</t>
  </si>
  <si>
    <t>MentionsInRetweet</t>
  </si>
  <si>
    <t>Retweet</t>
  </si>
  <si>
    <t>Replies to</t>
  </si>
  <si>
    <t>.@tapairportugal is the only airline that recommends you go to a competitor to fix their mistake. TAP cancelled our flight to Lisbon and asked for 2k to change our flight to SFO. Had to spend $800 to book new flights with @Iberia_en. Hoping we make the connection _xD83D__xDE4F__xD83C__xDFFB_ #Happy2020</t>
  </si>
  <si>
    <t>Australian Qantas is the safest airline in the world for seven years in the row. TOP 20 include airline from Europe: TAP Portugal, SAS, Swiss, Finnair, Lufthansa, Aer Lingus, and KLM https://t.co/YvsXinwcwp</t>
  </si>
  <si>
    <t>Where should you go instead?
✈️Well, wherever your heart desires, but Japan’s biggest airline is betting that you won’t be going anywhere at all
https://t.co/ixMMHBHwn0</t>
  </si>
  <si>
    <t>@TreadLightly_RE I’d see about Norwegian Air and TAP air Portugal, both budget. Once on the continent they could take Ryan air or easy jet or some other budget airline to Poland. That’s what we do fly around Europe cheaply. I’ve see super cheap tix to Warsaw through Norwegian I believe.</t>
  </si>
  <si>
    <t>Chinese man who tossed coins into plane’s engine for ‘good luck’ ordered to pay airline $17,200 
https://t.co/VoxsbQROzG</t>
  </si>
  <si>
    <t>Parabéns à TAP Air Portugal e aos nossos ex. alunos que com o seu trabalho, colocaram a companhia em 13º lugar no mundo, como uma das mais seguras para voar e em 1º lugar na Europa. ✈️  https://t.co/brYAFR7qYx via @Airline Ratings</t>
  </si>
  <si>
    <t>Flew @British_Airways this time around as it was cheaper than our Portuguese flagship airline @TAP_Portugal and discovered there's one thing we're definitely better at: having USB ports on our Airbus planes in 2020 _xD83D__xDE02_
#BackInLondon #Travel #technology</t>
  </si>
  <si>
    <t>@Aeroplan I booked a biz class ticket to Florence on TAP. Airline downgraded me to economy and refused to compensate. What can I do?</t>
  </si>
  <si>
    <t>TAP Portugal entre as companhias aéreas mais seguras do mundo diz Airline Ratings https://t.co/Vvt9VBeQ1Y https://t.co/mESu2hJ23G</t>
  </si>
  <si>
    <t>@goairlinesindia pathetic service. You know an airline is taking a different approach when you see the plane falling apart. Tray table was broken, no water in the washroom tap, late service. What else could’ve gone south? I don’t remember go air being this pathetic !</t>
  </si>
  <si>
    <t>A TAP estreia-se este ano com um honroso 13º lugar entre as 20 companhias mais seguras do mundo, segundo o site Airline Ratings. https://t.co/zeXnqa1oMe</t>
  </si>
  <si>
    <t>Hola de nuevo @tapairportugal, para rematar el día se acaba de retrasar el último vuelo de Lisboa a Madrid más de una hora.
You know what TAP stands for? Take another plane.
Worst managed airline in Europe.</t>
  </si>
  <si>
    <t>An airline called TAP .. I should’ve known better</t>
  </si>
  <si>
    <t>@caramooney Double tap on the fuselage as you board the plane and silently wish, “Fly like a champion.”  Works for me.
What airline ya flyin’?  And please don’t fly thru Newark.</t>
  </si>
  <si>
    <t>Seguramente, uma das melhores notícias que podíamos receber no início de 2020. ✈️
De acordo com o site @Airline_Ratings, a TAP está entre as 20 Companhias Aéreas mais seguras do Mundo. #tapairportugal https://t.co/V58ZH2kLP0</t>
  </si>
  <si>
    <t>Tap into direct feeds (read post: https://t.co/PJShRlXOzD ) from 900+ global airlines and access 20 years of historical data and 11 months of future data. This also includes 99.6% of all scheduled passenger flight ASKs.
#AirlineSchedules #Routes https://t.co/bLM7kRmN2j</t>
  </si>
  <si>
    <t>@tapairportugal @Airline_ratings TAP, por favor respeite seus clientes. Responda a minha reclamação feita há mais de 4 meses.  2019-0000651402</t>
  </si>
  <si>
    <t>https://www.airlineratings.com/news/safest-airlines-in-the-world-qantas-2020/</t>
  </si>
  <si>
    <t>https://trib.al/YAjYuU4</t>
  </si>
  <si>
    <t>https://sputniknews.com/society/202001021077923908-chinese-man-who-tossed-coins-into-planes-engine-for-good-luck-ordered-to-pay-airline-17200--/</t>
  </si>
  <si>
    <t>https://www.airlineratings.com/news/top-twenty-safest-airlines-2020/</t>
  </si>
  <si>
    <t>https://semanariov.pt/2020/01/04/tap-portugal-entre-as-companhias-aereas-mais-seguras-do-mundo-diz-airline-ratings/</t>
  </si>
  <si>
    <t>https://www.mundoportugues.pt/saber-se-a-tap-e-considerada-uma-companhia-segura/</t>
  </si>
  <si>
    <t>https://www.cirium.com/thoughtcloud/the-best-airline-schedule-intelligence/?cmpid=SOC|CIR|CIR-2019-tc&amp;sf226217474=1</t>
  </si>
  <si>
    <t>airlineratings.com</t>
  </si>
  <si>
    <t>trib.al</t>
  </si>
  <si>
    <t>sputniknews.com</t>
  </si>
  <si>
    <t>semanariov.pt</t>
  </si>
  <si>
    <t>mundoportugues.pt</t>
  </si>
  <si>
    <t>cirium.com</t>
  </si>
  <si>
    <t>happy2020</t>
  </si>
  <si>
    <t>backinlondon travel technology</t>
  </si>
  <si>
    <t>airlineschedules routes</t>
  </si>
  <si>
    <t>https://pbs.twimg.com/media/ENbqgA9WsAAUoeL.jpg</t>
  </si>
  <si>
    <t>https://pbs.twimg.com/media/ENwzCaUXUAAeUnW.jpg</t>
  </si>
  <si>
    <t>https://pbs.twimg.com/media/ENxSt91X0AETLw6.jpg</t>
  </si>
  <si>
    <t>http://pbs.twimg.com/profile_images/1095936640915107840/gQn_yJ9D_normal.jpg</t>
  </si>
  <si>
    <t>http://pbs.twimg.com/profile_images/811025582301544448/lj2wzbD8_normal.jpg</t>
  </si>
  <si>
    <t>http://pbs.twimg.com/profile_images/887017150912888832/5q79m1cT_normal.jpg</t>
  </si>
  <si>
    <t>http://pbs.twimg.com/profile_images/991778099397320705/6LWXR6MS_normal.jpg</t>
  </si>
  <si>
    <t>http://pbs.twimg.com/profile_images/1633765411/F5okAKpC_normal</t>
  </si>
  <si>
    <t>http://pbs.twimg.com/profile_images/1149677370154070018/ovykDCsB_normal.png</t>
  </si>
  <si>
    <t>http://pbs.twimg.com/profile_images/994508305107247104/F7nR9Pfk_normal.jpg</t>
  </si>
  <si>
    <t>http://pbs.twimg.com/profile_images/1202077685121474563/IX5LECEm_normal.jpg</t>
  </si>
  <si>
    <t>http://pbs.twimg.com/profile_images/963846423035904000/m_wSZOXR_normal.jpg</t>
  </si>
  <si>
    <t>http://pbs.twimg.com/profile_images/1064451793885773824/SlY4TURt_normal.jpg</t>
  </si>
  <si>
    <t>http://pbs.twimg.com/profile_images/1084432574313828352/6D3OVhjt_normal.jpg</t>
  </si>
  <si>
    <t>http://abs.twimg.com/sticky/default_profile_images/default_profile_normal.png</t>
  </si>
  <si>
    <t>http://pbs.twimg.com/profile_images/1080360256637526017/mO254m1t_normal.jpg</t>
  </si>
  <si>
    <t>http://pbs.twimg.com/profile_images/996021476699639809/SxgXF_HN_normal.jpg</t>
  </si>
  <si>
    <t>http://pbs.twimg.com/profile_images/911290970481754112/-zrbzgzn_normal.jpg</t>
  </si>
  <si>
    <t>http://pbs.twimg.com/profile_images/1183404468689362944/YBrMJn6Y_normal.jpg</t>
  </si>
  <si>
    <t>http://pbs.twimg.com/profile_images/1208119449288675329/qSEQgwpx_normal.jpg</t>
  </si>
  <si>
    <t>http://pbs.twimg.com/profile_images/1211655644589252612/deCqOWdz_normal.jpg</t>
  </si>
  <si>
    <t>http://pbs.twimg.com/profile_images/897775937239957505/oGcKsg6h_normal.jpg</t>
  </si>
  <si>
    <t>http://pbs.twimg.com/profile_images/1208368283029774337/U-3XlZ0Z_normal.jpg</t>
  </si>
  <si>
    <t>http://pbs.twimg.com/profile_images/802908718367145984/RwzaQh13_normal.jpg</t>
  </si>
  <si>
    <t>http://pbs.twimg.com/profile_images/1154811672286179328/RQLJLhbs_normal.jpg</t>
  </si>
  <si>
    <t>http://pbs.twimg.com/profile_images/1079403408182988800/cxKzcScc_normal.jpg</t>
  </si>
  <si>
    <t>http://pbs.twimg.com/profile_images/398038950/teste2_normal.jpg</t>
  </si>
  <si>
    <t>05:04:00</t>
  </si>
  <si>
    <t>05:04:25</t>
  </si>
  <si>
    <t>22:24:53</t>
  </si>
  <si>
    <t>20:13:34</t>
  </si>
  <si>
    <t>23:12:11</t>
  </si>
  <si>
    <t>01:10:18</t>
  </si>
  <si>
    <t>02:10:00</t>
  </si>
  <si>
    <t>02:14:52</t>
  </si>
  <si>
    <t>16:48:38</t>
  </si>
  <si>
    <t>21:37:16</t>
  </si>
  <si>
    <t>22:25:45</t>
  </si>
  <si>
    <t>00:55:51</t>
  </si>
  <si>
    <t>11:00:51</t>
  </si>
  <si>
    <t>05:26:44</t>
  </si>
  <si>
    <t>19:00:49</t>
  </si>
  <si>
    <t>19:27:22</t>
  </si>
  <si>
    <t>19:53:47</t>
  </si>
  <si>
    <t>12:36:39</t>
  </si>
  <si>
    <t>16:48:32</t>
  </si>
  <si>
    <t>16:48:55</t>
  </si>
  <si>
    <t>18:34:29</t>
  </si>
  <si>
    <t>18:34:44</t>
  </si>
  <si>
    <t>13:30:11</t>
  </si>
  <si>
    <t>21:19:42</t>
  </si>
  <si>
    <t>00:49:52</t>
  </si>
  <si>
    <t>16:00:00</t>
  </si>
  <si>
    <t>12:32:15</t>
  </si>
  <si>
    <t>14:41:58</t>
  </si>
  <si>
    <t>https://twitter.com/joellemessianu/status/1212600406934802432</t>
  </si>
  <si>
    <t>https://twitter.com/flight_refunds/status/1212600510093709312</t>
  </si>
  <si>
    <t>https://twitter.com/apucheglazov/status/1212862351285735424</t>
  </si>
  <si>
    <t>https://twitter.com/bopinion/status/1212829308043042817</t>
  </si>
  <si>
    <t>https://twitter.com/cat_in_the_tap/status/1212874257111367681</t>
  </si>
  <si>
    <t>https://twitter.com/jessicamokhiber/status/1212903981296553985</t>
  </si>
  <si>
    <t>https://twitter.com/sputnikint/status/1212919004370739202</t>
  </si>
  <si>
    <t>https://twitter.com/tap_a_dime/status/1212920228167987200</t>
  </si>
  <si>
    <t>https://twitter.com/sevenairacademy/status/1213140122549522434</t>
  </si>
  <si>
    <t>https://twitter.com/alexdbalves/status/1213212758780592128</t>
  </si>
  <si>
    <t>https://twitter.com/itsthecatia/status/1213224959650271232</t>
  </si>
  <si>
    <t>https://twitter.com/aaronbearce/status/1213262733963091970</t>
  </si>
  <si>
    <t>https://twitter.com/semanariov/status/1213414987026325504</t>
  </si>
  <si>
    <t>https://twitter.com/_yashmittal_/status/1214055676948836354</t>
  </si>
  <si>
    <t>https://twitter.com/mp_portugues/status/1214260549149757443</t>
  </si>
  <si>
    <t>https://twitter.com/fjvelascog/status/1214267232131440640</t>
  </si>
  <si>
    <t>https://twitter.com/raeox/status/1214636267457204229</t>
  </si>
  <si>
    <t>https://twitter.com/bigdaddykane66/status/1214888645364211712</t>
  </si>
  <si>
    <t>https://twitter.com/jorgecarmo9/status/1214952035109523457</t>
  </si>
  <si>
    <t>https://twitter.com/embportugal_ca/status/1214952130471178240</t>
  </si>
  <si>
    <t>https://twitter.com/salvador__29/status/1214978696395796484</t>
  </si>
  <si>
    <t>https://twitter.com/eriwen83/status/1214978760497401857</t>
  </si>
  <si>
    <t>https://twitter.com/cirium/status/1214902118139727872</t>
  </si>
  <si>
    <t>https://twitter.com/shelleyjeffcoat/status/1215020275240181760</t>
  </si>
  <si>
    <t>https://twitter.com/invboeingexpres/status/1215073168228044802</t>
  </si>
  <si>
    <t>https://twitter.com/tapairportugal/status/1214939819954130945</t>
  </si>
  <si>
    <t>https://twitter.com/deniseneves/status/1215249927821037568</t>
  </si>
  <si>
    <t>https://twitter.com/azores1963/status/1215282571430350850</t>
  </si>
  <si>
    <t>1212600406934802432</t>
  </si>
  <si>
    <t>1212600510093709312</t>
  </si>
  <si>
    <t>1212862351285735424</t>
  </si>
  <si>
    <t>1212829308043042817</t>
  </si>
  <si>
    <t>1212874257111367681</t>
  </si>
  <si>
    <t>1212903981296553985</t>
  </si>
  <si>
    <t>1212919004370739202</t>
  </si>
  <si>
    <t>1212920228167987200</t>
  </si>
  <si>
    <t>1213140122549522434</t>
  </si>
  <si>
    <t>1213212758780592128</t>
  </si>
  <si>
    <t>1213224959650271232</t>
  </si>
  <si>
    <t>1213262733963091970</t>
  </si>
  <si>
    <t>1213414987026325504</t>
  </si>
  <si>
    <t>1214055676948836354</t>
  </si>
  <si>
    <t>1214260549149757443</t>
  </si>
  <si>
    <t>1214267232131440640</t>
  </si>
  <si>
    <t>1214636267457204229</t>
  </si>
  <si>
    <t>1214888645364211712</t>
  </si>
  <si>
    <t>1214952035109523457</t>
  </si>
  <si>
    <t>1214952130471178240</t>
  </si>
  <si>
    <t>1214978696395796484</t>
  </si>
  <si>
    <t>1214978760497401857</t>
  </si>
  <si>
    <t>1214902118139727872</t>
  </si>
  <si>
    <t>1215020275240181760</t>
  </si>
  <si>
    <t>1215073168228044802</t>
  </si>
  <si>
    <t>1214939819954130945</t>
  </si>
  <si>
    <t>1215249927821037568</t>
  </si>
  <si>
    <t>1215282571430350850</t>
  </si>
  <si>
    <t>1212829306793156608</t>
  </si>
  <si>
    <t>1212780407848161280</t>
  </si>
  <si>
    <t>1214201659582275585</t>
  </si>
  <si>
    <t>1214760156451479552</t>
  </si>
  <si>
    <t/>
  </si>
  <si>
    <t>227682918</t>
  </si>
  <si>
    <t>928357269003149312</t>
  </si>
  <si>
    <t>127982550</t>
  </si>
  <si>
    <t>124145508</t>
  </si>
  <si>
    <t>1671237002</t>
  </si>
  <si>
    <t>2743145603</t>
  </si>
  <si>
    <t>107472906</t>
  </si>
  <si>
    <t>en</t>
  </si>
  <si>
    <t>pt</t>
  </si>
  <si>
    <t>es</t>
  </si>
  <si>
    <t>Twitter for iPhone</t>
  </si>
  <si>
    <t>follow and like and retweet</t>
  </si>
  <si>
    <t>Twitter Web App</t>
  </si>
  <si>
    <t>TweetDeck</t>
  </si>
  <si>
    <t>Twitter Web Client</t>
  </si>
  <si>
    <t>Twitter for Android</t>
  </si>
  <si>
    <t>WordPress.com</t>
  </si>
  <si>
    <t>swonkie</t>
  </si>
  <si>
    <t>Twitter for iPad</t>
  </si>
  <si>
    <t>Spredfast app</t>
  </si>
  <si>
    <t>-3.8890049,40.3120713 
-3.5180102,40.3120713 
-3.5180102,40.6435181 
-3.8890049,40.6435181</t>
  </si>
  <si>
    <t>-71.548521,46.730765 
-71.133596,46.730765 
-71.133596,46.980949 
-71.548521,46.980949</t>
  </si>
  <si>
    <t>Spain</t>
  </si>
  <si>
    <t>Canada</t>
  </si>
  <si>
    <t>ES</t>
  </si>
  <si>
    <t>CA</t>
  </si>
  <si>
    <t>Madrid, Spain</t>
  </si>
  <si>
    <t>Québec, Canada</t>
  </si>
  <si>
    <t>206c436ce43a43a3</t>
  </si>
  <si>
    <t>23b629b33fba1676</t>
  </si>
  <si>
    <t>Madrid</t>
  </si>
  <si>
    <t>Québec</t>
  </si>
  <si>
    <t>city</t>
  </si>
  <si>
    <t>https://api.twitter.com/1.1/geo/id/206c436ce43a43a3.json</t>
  </si>
  <si>
    <t>https://api.twitter.com/1.1/geo/id/23b629b33fba1676.json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</si>
  <si>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</si>
  <si>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</si>
  <si>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</si>
  <si>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</si>
  <si>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</si>
  <si>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</si>
  <si>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</si>
  <si>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</si>
  <si>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</si>
  <si>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</si>
  <si>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</si>
  <si>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</si>
  <si>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</si>
  <si>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</si>
  <si>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</si>
  <si>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</si>
  <si>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</si>
  <si>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</si>
  <si>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</si>
  <si>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</si>
  <si>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</si>
  <si>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Joelle Messianu</t>
  </si>
  <si>
    <t>Iberia English</t>
  </si>
  <si>
    <t>TAP Air Portugal</t>
  </si>
  <si>
    <t>FlightRefunds</t>
  </si>
  <si>
    <t>Artem Pucheglazov</t>
  </si>
  <si>
    <t>Bloomberg Opinion</t>
  </si>
  <si>
    <t>Jim</t>
  </si>
  <si>
    <t>Jessica Mokhiber</t>
  </si>
  <si>
    <t>Tread Lightly, Retire Early</t>
  </si>
  <si>
    <t>Sputnik</t>
  </si>
  <si>
    <t>dimetapp darrell _xD83C__xDF53_</t>
  </si>
  <si>
    <t>SevenairAcademy</t>
  </si>
  <si>
    <t>ticket master</t>
  </si>
  <si>
    <t>Alexandre Alves</t>
  </si>
  <si>
    <t>Cátia Machado</t>
  </si>
  <si>
    <t>TAP Portugal</t>
  </si>
  <si>
    <t>British Airways</t>
  </si>
  <si>
    <t>Aaron Bearce</t>
  </si>
  <si>
    <t>Aeroplan</t>
  </si>
  <si>
    <t>Semanário V</t>
  </si>
  <si>
    <t>yash mittal</t>
  </si>
  <si>
    <t>GoAir</t>
  </si>
  <si>
    <t>Mundo Português</t>
  </si>
  <si>
    <t>Javier</t>
  </si>
  <si>
    <t>Kamikaze</t>
  </si>
  <si>
    <t>John A. Kane III</t>
  </si>
  <si>
    <t>Carolyn Mooney</t>
  </si>
  <si>
    <t>Jorge Carmo</t>
  </si>
  <si>
    <t>Airline Ratings</t>
  </si>
  <si>
    <t>Emb.Portugal Canada</t>
  </si>
  <si>
    <t>Salvador</t>
  </si>
  <si>
    <t>Patricia</t>
  </si>
  <si>
    <t>Cirium</t>
  </si>
  <si>
    <t>Shelley Jeffcoat</t>
  </si>
  <si>
    <t>Inv. Boeing Express</t>
  </si>
  <si>
    <t>D Neves</t>
  </si>
  <si>
    <t>John</t>
  </si>
  <si>
    <t>Occasional globetrotter | Communications @PlayStation. Opinions are mine.</t>
  </si>
  <si>
    <t>At your service 24 hours a day, 365 days a year. 
Privacy Policy: https://t.co/nmD7HCZAFq</t>
  </si>
  <si>
    <t>Bem-vindo // Apoio ao Cliente: 24h/dia | Welcome // Customer Service: 24/7</t>
  </si>
  <si>
    <t>Flight disruption, delay or cancellation in last 6 yrs? Get upto £540 compensation per person. Check your flight at https://t.co/yw8MqfIZr0 and find out in seconds</t>
  </si>
  <si>
    <t>freelance journalist, husband, with Russian higher medical degree</t>
  </si>
  <si>
    <t>Opinions on business, economics and much more from the editors and columnists at Bloomberg Opinion.</t>
  </si>
  <si>
    <t>Developer, currently training in fatherhood.</t>
  </si>
  <si>
    <t>Alternative dwelling enthusiast, traveler, political news junkie, and school choice/educational equity advocate.</t>
  </si>
  <si>
    <t>_xD83D__xDC83__xD83C__xDFFD_ Female personal finance blogger_xD83C__xDF32_ Tree hugger _xD83D__xDCF0_ As seen in The NY Times, Forbes _xD83C__xDFC6_ Best FIRE Blog ’19.</t>
  </si>
  <si>
    <t>Sputnik is a global wire, radio and digital news service. We exist to tell the stories that aren’t being told.</t>
  </si>
  <si>
    <t>metalcore shitposter. dogs. nfl football. everybody knows you’re right, everybody knows I’m wrong.</t>
  </si>
  <si>
    <t>Sevenair Academy is the sole aviation training centre in Portugal which has both EASA ATO and Part 147 certifications, ensuring the highest quality training</t>
  </si>
  <si>
    <t>CCO @sevenairacademy and @sevenairgroup | MD @pilotwings.store | VP @sevlaholdings Entrepreneurship | Marketing | Aviation | Sports</t>
  </si>
  <si>
    <t>31. Leo. Too old to care, too young to quit.</t>
  </si>
  <si>
    <t>Also check: http://t.co/QeIZ7ri4Si and http://t.co/iQKK5N7mDN</t>
  </si>
  <si>
    <t>Official British Airways Twitter account. We love reading your Tweets &amp; are here 24 hours a day, 7 days a week to help. You can also visit</t>
  </si>
  <si>
    <t>Your best travel moments come from travel rewards. Vos meilleurs souvenirs de voyages se créent grâce aux primes. Join us / Adhérez: https://t.co/DExjjDtsvU</t>
  </si>
  <si>
    <t>F1 fanatic.</t>
  </si>
  <si>
    <t>Welcome to the official account of GoAir. Follow us for the latest offers, news, careers and more.
Toll-Free Number - 18602 100 999</t>
  </si>
  <si>
    <t>O Mundo Português é um jornal global, lido em Portugal e em mais de 175 países, nos 5 continentes.</t>
  </si>
  <si>
    <t>Swimming to live</t>
  </si>
  <si>
    <t>Boston guy, but I don't really talk like that.  OK, maybe I do.</t>
  </si>
  <si>
    <t>BU ‘22|Bruins: @InsideHockey|BU Women's Hockey: @DailyFreePress @BOShockeyblog|Former: @TheBostonPride|Runner|Photographer</t>
  </si>
  <si>
    <t>IT Technician - Técnico Superior at @embportugal_ca _xD83C__xDDF5__xD83C__xDDF9__xD83C__xDDE8__xD83C__xDDE6_  Lisbonite at heart. Showcasing Portugal. Wine lover. Wanderer. Avgeek . Opinions expressed are my own.</t>
  </si>
  <si>
    <t>In a world-first, http://t.co/Dqc6PjhGO6 delivers a transparent safety and in-flight product world class rating system for airlines around the globe.</t>
  </si>
  <si>
    <t>Conta oficial da Embaixada de Portugal no Canadá - Official Twitter of the Embassy of Portugal in Canada - Twitter officiel de l'Ambassade du Portugal au Canada</t>
  </si>
  <si>
    <t>Lx</t>
  </si>
  <si>
    <t>La vida son puertas que se cierran y ventanas que se abren</t>
  </si>
  <si>
    <t>Introducing Cirium. Bringing together smart #data and analytics to keep the world in motion. We are shaping an intelligent future. #SolvedbyCirium</t>
  </si>
  <si>
    <t>Director, Employer Brand, LexisNexis Risk &amp; Business Analytics, a segment of RELX. I'm helping to build our reputation as a great place to work!</t>
  </si>
  <si>
    <t>Para sus reservaciones Aéreas, Maritimas y Hoteles.  Alquiler de Carros y demás servicios turísticos.  Cathering y servicios de Reposteria, tallados de frutas.</t>
  </si>
  <si>
    <t>San Francisco, CA</t>
  </si>
  <si>
    <t>Lisbon, Portugal</t>
  </si>
  <si>
    <t>London, UK</t>
  </si>
  <si>
    <t>Helsinki, Finland</t>
  </si>
  <si>
    <t>Worldwide</t>
  </si>
  <si>
    <t>Scotland</t>
  </si>
  <si>
    <t>Upstate NY</t>
  </si>
  <si>
    <t>Kirkland, WA</t>
  </si>
  <si>
    <t>Beast Coast</t>
  </si>
  <si>
    <t>Aerodromo Municipal de Cascais</t>
  </si>
  <si>
    <t>Portugal</t>
  </si>
  <si>
    <t>London, England</t>
  </si>
  <si>
    <t>World, Portugal</t>
  </si>
  <si>
    <t>United Kingdom</t>
  </si>
  <si>
    <t>Mumbai, India</t>
  </si>
  <si>
    <t>Lisboa, Portugal</t>
  </si>
  <si>
    <t>LDN/GH</t>
  </si>
  <si>
    <t>Boston, MA</t>
  </si>
  <si>
    <t>YOW-YUL-YYZ-LIS +</t>
  </si>
  <si>
    <t>Global</t>
  </si>
  <si>
    <t>645 Island Park Dr, Ottawa ON</t>
  </si>
  <si>
    <t>EMEA, US, Asia-Pacific</t>
  </si>
  <si>
    <t>Johns Creek, GA</t>
  </si>
  <si>
    <t>Ejido - Mérida - Venezuela</t>
  </si>
  <si>
    <t>London</t>
  </si>
  <si>
    <t>http://t.co/yj2xsHD83W</t>
  </si>
  <si>
    <t>http://t.co/qjjnBcdQSx</t>
  </si>
  <si>
    <t>https://t.co/ZelJbdTUbI</t>
  </si>
  <si>
    <t>https://t.co/eY4AY2rZeQ</t>
  </si>
  <si>
    <t>https://t.co/Mf9casQOuk</t>
  </si>
  <si>
    <t>https://t.co/SK9GUSDYey</t>
  </si>
  <si>
    <t>https://t.co/CGNEJoSLHS</t>
  </si>
  <si>
    <t>https://t.co/bVcLPulqAq</t>
  </si>
  <si>
    <t>https://t.co/UWx0d5NDs1</t>
  </si>
  <si>
    <t>https://t.co/o6UVXBpeO3</t>
  </si>
  <si>
    <t>http://t.co/myfNak9lFK</t>
  </si>
  <si>
    <t>https://t.co/QHt82xW2ep</t>
  </si>
  <si>
    <t>https://t.co/K1cU6kqnBT</t>
  </si>
  <si>
    <t>https://t.co/6vrn8a2b9X</t>
  </si>
  <si>
    <t>https://t.co/bwu8OrNfhN</t>
  </si>
  <si>
    <t>https://t.co/QdBIxC2x79</t>
  </si>
  <si>
    <t>http://t.co/ZPxahJ9HcZ</t>
  </si>
  <si>
    <t>https://t.co/cO7jR7yXxQ</t>
  </si>
  <si>
    <t>https://t.co/3SqamwZZrs</t>
  </si>
  <si>
    <t>https://pbs.twimg.com/profile_banners/102498956/1568173625</t>
  </si>
  <si>
    <t>https://pbs.twimg.com/profile_banners/142608485/1545983926</t>
  </si>
  <si>
    <t>https://pbs.twimg.com/profile_banners/107472906/1578326949</t>
  </si>
  <si>
    <t>https://pbs.twimg.com/profile_banners/211830847/1451919510</t>
  </si>
  <si>
    <t>https://pbs.twimg.com/profile_banners/488511627/1500316345</t>
  </si>
  <si>
    <t>https://pbs.twimg.com/profile_banners/227682918/1525292911</t>
  </si>
  <si>
    <t>https://pbs.twimg.com/profile_banners/18993185/1574110242</t>
  </si>
  <si>
    <t>https://pbs.twimg.com/profile_banners/928357269003149312/1510173297</t>
  </si>
  <si>
    <t>https://pbs.twimg.com/profile_banners/34262462/1546604563</t>
  </si>
  <si>
    <t>https://pbs.twimg.com/profile_banners/1167423894850023425/1578330530</t>
  </si>
  <si>
    <t>https://pbs.twimg.com/profile_banners/2985880889/1570008406</t>
  </si>
  <si>
    <t>https://pbs.twimg.com/profile_banners/1083029374801203200/1547383847</t>
  </si>
  <si>
    <t>https://pbs.twimg.com/profile_banners/18332190/1557823031</t>
  </si>
  <si>
    <t>https://pbs.twimg.com/profile_banners/127982550/1569856481</t>
  </si>
  <si>
    <t>https://pbs.twimg.com/profile_banners/2906201033/1518805859</t>
  </si>
  <si>
    <t>https://pbs.twimg.com/profile_banners/124145508/1577821996</t>
  </si>
  <si>
    <t>https://pbs.twimg.com/profile_banners/996020771439939584/1526386884</t>
  </si>
  <si>
    <t>https://pbs.twimg.com/profile_banners/1671237002/1376509493</t>
  </si>
  <si>
    <t>https://pbs.twimg.com/profile_banners/40918503/1570442436</t>
  </si>
  <si>
    <t>https://pbs.twimg.com/profile_banners/728651005/1540487326</t>
  </si>
  <si>
    <t>https://pbs.twimg.com/profile_banners/2743145603/1572404443</t>
  </si>
  <si>
    <t>https://pbs.twimg.com/profile_banners/4523969488/1578482056</t>
  </si>
  <si>
    <t>https://pbs.twimg.com/profile_banners/1486651974/1470119797</t>
  </si>
  <si>
    <t>https://pbs.twimg.com/profile_banners/2893429761/1562319180</t>
  </si>
  <si>
    <t>https://pbs.twimg.com/profile_banners/3310449305/1578491761</t>
  </si>
  <si>
    <t>https://pbs.twimg.com/profile_banners/92244865/1480263445</t>
  </si>
  <si>
    <t>https://pbs.twimg.com/profile_banners/1070352839560622080/1550493316</t>
  </si>
  <si>
    <t>https://pbs.twimg.com/profile_banners/4061296693/1559577960</t>
  </si>
  <si>
    <t>https://pbs.twimg.com/profile_banners/627475640/1546184623</t>
  </si>
  <si>
    <t>http://abs.twimg.com/images/themes/theme8/bg.gif</t>
  </si>
  <si>
    <t>http://abs.twimg.com/images/themes/theme1/bg.png</t>
  </si>
  <si>
    <t>http://abs.twimg.com/images/themes/theme6/bg.gif</t>
  </si>
  <si>
    <t>http://abs.twimg.com/images/themes/theme14/bg.gif</t>
  </si>
  <si>
    <t>http://abs.twimg.com/images/themes/theme18/bg.gif</t>
  </si>
  <si>
    <t>http://abs.twimg.com/images/themes/theme16/bg.gif</t>
  </si>
  <si>
    <t>http://abs.twimg.com/images/themes/theme3/bg.gif</t>
  </si>
  <si>
    <t>http://abs.twimg.com/images/themes/theme5/bg.gif</t>
  </si>
  <si>
    <t>http://pbs.twimg.com/profile_images/1214596776570900486/TAR-rm4__normal.jpg</t>
  </si>
  <si>
    <t>http://pbs.twimg.com/profile_images/997116299082911744/TsXFC8jF_normal.jpg</t>
  </si>
  <si>
    <t>http://pbs.twimg.com/profile_images/1158377725574311936/cOePEbSl_normal.jpg</t>
  </si>
  <si>
    <t>http://pbs.twimg.com/profile_images/183867379/phone_girl_normal.jpg</t>
  </si>
  <si>
    <t>http://pbs.twimg.com/profile_images/380757584/tap_logo_normal.png</t>
  </si>
  <si>
    <t>http://pbs.twimg.com/profile_images/1212680595605729281/GpBIhuPh_normal.jpg</t>
  </si>
  <si>
    <t>http://pbs.twimg.com/profile_images/649934621589774337/wHWkBVoO_normal.jpg</t>
  </si>
  <si>
    <t>http://pbs.twimg.com/profile_images/964479925817311234/GIRQr2pI_normal.jpg</t>
  </si>
  <si>
    <t>http://pbs.twimg.com/profile_images/918818138266877952/bbhJOmhG_normal.jpg</t>
  </si>
  <si>
    <t>http://pbs.twimg.com/profile_images/1211485818373726208/RTIOJ_vw_normal.jpg</t>
  </si>
  <si>
    <t>http://pbs.twimg.com/profile_images/378800000223571257/77ffbc80e90cb06611537c175e5ed2a1_normal.jpeg</t>
  </si>
  <si>
    <t>http://pbs.twimg.com/profile_images/1097474472666427395/oA8RvrM5_normal.png</t>
  </si>
  <si>
    <t>Open Twitter Page for This Person</t>
  </si>
  <si>
    <t>https://twitter.com/joellemessianu</t>
  </si>
  <si>
    <t>https://twitter.com/iberia_en</t>
  </si>
  <si>
    <t>https://twitter.com/tapairportugal</t>
  </si>
  <si>
    <t>https://twitter.com/flight_refunds</t>
  </si>
  <si>
    <t>https://twitter.com/apucheglazov</t>
  </si>
  <si>
    <t>https://twitter.com/bopinion</t>
  </si>
  <si>
    <t>https://twitter.com/cat_in_the_tap</t>
  </si>
  <si>
    <t>https://twitter.com/jessicamokhiber</t>
  </si>
  <si>
    <t>https://twitter.com/treadlightly_re</t>
  </si>
  <si>
    <t>https://twitter.com/sputnikint</t>
  </si>
  <si>
    <t>https://twitter.com/tap_a_dime</t>
  </si>
  <si>
    <t>https://twitter.com/sevenairacademy</t>
  </si>
  <si>
    <t>https://twitter.com/airline</t>
  </si>
  <si>
    <t>https://twitter.com/alexdbalves</t>
  </si>
  <si>
    <t>https://twitter.com/itsthecatia</t>
  </si>
  <si>
    <t>https://twitter.com/tap_portugal</t>
  </si>
  <si>
    <t>https://twitter.com/british_airways</t>
  </si>
  <si>
    <t>https://twitter.com/aaronbearce</t>
  </si>
  <si>
    <t>https://twitter.com/aeroplan</t>
  </si>
  <si>
    <t>https://twitter.com/semanariov</t>
  </si>
  <si>
    <t>https://twitter.com/_yashmittal_</t>
  </si>
  <si>
    <t>https://twitter.com/goairlinesindia</t>
  </si>
  <si>
    <t>https://twitter.com/mp_portugues</t>
  </si>
  <si>
    <t>https://twitter.com/fjvelascog</t>
  </si>
  <si>
    <t>https://twitter.com/raeox</t>
  </si>
  <si>
    <t>https://twitter.com/bigdaddykane66</t>
  </si>
  <si>
    <t>https://twitter.com/caramooney</t>
  </si>
  <si>
    <t>https://twitter.com/jorgecarmo9</t>
  </si>
  <si>
    <t>https://twitter.com/airline_ratings</t>
  </si>
  <si>
    <t>https://twitter.com/embportugal_ca</t>
  </si>
  <si>
    <t>https://twitter.com/salvador__29</t>
  </si>
  <si>
    <t>https://twitter.com/eriwen83</t>
  </si>
  <si>
    <t>https://twitter.com/cirium</t>
  </si>
  <si>
    <t>https://twitter.com/shelleyjeffcoat</t>
  </si>
  <si>
    <t>https://twitter.com/invboeingexpres</t>
  </si>
  <si>
    <t>https://twitter.com/deniseneves</t>
  </si>
  <si>
    <t>https://twitter.com/azores1963</t>
  </si>
  <si>
    <t>joellemessianu
.@tapairportugal is the only airline
that recommends you go to a competitor
to fix their mistake. TAP cancelled
our flight to Lisbon and asked
for 2k to change our flight to
SFO. Had to spend $800 to book
new flights with @Iberia_en. Hoping
we make the connection _xD83D__xDE4F__xD83C__xDFFB_ #Happy2020</t>
  </si>
  <si>
    <t xml:space="preserve">iberia_en
</t>
  </si>
  <si>
    <t>tapairportugal
Seguramente, uma das melhores notícias
que podíamos receber no início
de 2020. ✈️ De acordo com o site
@Airline_Ratings, a TAP está entre
as 20 Companhias Aéreas mais seguras
do Mundo. #tapairportugal https://t.co/V58ZH2kLP0</t>
  </si>
  <si>
    <t>flight_refunds
.@tapairportugal is the only airline
that recommends you go to a competitor
to fix their mistake. TAP cancelled
our flight to Lisbon and asked
for 2k to change our flight to
SFO. Had to spend $800 to book
new flights with @Iberia_en. Hoping
we make the connection _xD83D__xDE4F__xD83C__xDFFB_ #Happy2020</t>
  </si>
  <si>
    <t>apucheglazov
Australian Qantas is the safest
airline in the world for seven
years in the row. TOP 20 include
airline from Europe: TAP Portugal,
SAS, Swiss, Finnair, Lufthansa,
Aer Lingus, and KLM https://t.co/YvsXinwcwp</t>
  </si>
  <si>
    <t>bopinion
Where should you go instead? ✈️Well,
wherever your heart desires, but
Japan’s biggest airline is betting
that you won’t be going anywhere
at all https://t.co/ixMMHBHwn0</t>
  </si>
  <si>
    <t>cat_in_the_tap
Where should you go instead? ✈️Well,
wherever your heart desires, but
Japan’s biggest airline is betting
that you won’t be going anywhere
at all https://t.co/ixMMHBHwn0</t>
  </si>
  <si>
    <t>jessicamokhiber
@TreadLightly_RE I’d see about
Norwegian Air and TAP air Portugal,
both budget. Once on the continent
they could take Ryan air or easy
jet or some other budget airline
to Poland. That’s what we do fly
around Europe cheaply. I’ve see
super cheap tix to Warsaw through
Norwegian I believe.</t>
  </si>
  <si>
    <t xml:space="preserve">treadlightly_re
</t>
  </si>
  <si>
    <t>sputnikint
Chinese man who tossed coins into
plane’s engine for ‘good luck’
ordered to pay airline $17,200
https://t.co/VoxsbQROzG</t>
  </si>
  <si>
    <t>tap_a_dime
Chinese man who tossed coins into
plane’s engine for ‘good luck’
ordered to pay airline $17,200
https://t.co/VoxsbQROzG</t>
  </si>
  <si>
    <t>sevenairacademy
Parabéns à TAP Air Portugal e aos
nossos ex. alunos que com o seu
trabalho, colocaram a companhia
em 13º lugar no mundo, como uma
das mais seguras para voar e em
1º lugar na Europa. ✈️ https://t.co/brYAFR7qYx
via @Airline Ratings</t>
  </si>
  <si>
    <t xml:space="preserve">airline
</t>
  </si>
  <si>
    <t>alexdbalves
Parabéns à TAP Air Portugal e aos
nossos ex. alunos que com o seu
trabalho, colocaram a companhia
em 13º lugar no mundo, como uma
das mais seguras para voar e em
1º lugar na Europa. ✈️ https://t.co/brYAFR7qYx
via @Airline Ratings</t>
  </si>
  <si>
    <t>itsthecatia
Flew @British_Airways this time
around as it was cheaper than our
Portuguese flagship airline @TAP_Portugal
and discovered there's one thing
we're definitely better at: having
USB ports on our Airbus planes
in 2020 _xD83D__xDE02_ #BackInLondon #Travel
#technology</t>
  </si>
  <si>
    <t xml:space="preserve">tap_portugal
</t>
  </si>
  <si>
    <t xml:space="preserve">british_airways
</t>
  </si>
  <si>
    <t>aaronbearce
@Aeroplan I booked a biz class
ticket to Florence on TAP. Airline
downgraded me to economy and refused
to compensate. What can I do?</t>
  </si>
  <si>
    <t xml:space="preserve">aeroplan
</t>
  </si>
  <si>
    <t>semanariov
TAP Portugal entre as companhias
aéreas mais seguras do mundo diz
Airline Ratings https://t.co/Vvt9VBeQ1Y
https://t.co/mESu2hJ23G</t>
  </si>
  <si>
    <t>_yashmittal_
@goairlinesindia pathetic service.
You know an airline is taking a
different approach when you see
the plane falling apart. Tray table
was broken, no water in the washroom
tap, late service. What else could’ve
gone south? I don’t remember go
air being this pathetic !</t>
  </si>
  <si>
    <t xml:space="preserve">goairlinesindia
</t>
  </si>
  <si>
    <t>mp_portugues
A TAP estreia-se este ano com um
honroso 13º lugar entre as 20 companhias
mais seguras do mundo, segundo
o site Airline Ratings. https://t.co/zeXnqa1oMe</t>
  </si>
  <si>
    <t>fjvelascog
Hola de nuevo @tapairportugal,
para rematar el día se acaba de
retrasar el último vuelo de Lisboa
a Madrid más de una hora. You know
what TAP stands for? Take another
plane. Worst managed airline in
Europe.</t>
  </si>
  <si>
    <t>raeox
An airline called TAP .. I should’ve
known better</t>
  </si>
  <si>
    <t>bigdaddykane66
@caramooney Double tap on the fuselage
as you board the plane and silently
wish, “Fly like a champion.” Works
for me. What airline ya flyin’?
And please don’t fly thru Newark.</t>
  </si>
  <si>
    <t xml:space="preserve">caramooney
</t>
  </si>
  <si>
    <t>jorgecarmo9
Seguramente, uma das melhores notícias
que podíamos receber no início
de 2020. ✈️ De acordo com o site
@Airline_Ratings, a TAP está entre
as 20 Companhias Aéreas mais seguras
do Mundo. #tapairportugal https://t.co/V58ZH2kLP0</t>
  </si>
  <si>
    <t xml:space="preserve">airline_ratings
</t>
  </si>
  <si>
    <t>embportugal_ca
Seguramente, uma das melhores notícias
que podíamos receber no início
de 2020. ✈️ De acordo com o site
@Airline_Ratings, a TAP está entre
as 20 Companhias Aéreas mais seguras
do Mundo. #tapairportugal https://t.co/V58ZH2kLP0</t>
  </si>
  <si>
    <t>salvador__29
Seguramente, uma das melhores notícias
que podíamos receber no início
de 2020. ✈️ De acordo com o site
@Airline_Ratings, a TAP está entre
as 20 Companhias Aéreas mais seguras
do Mundo. #tapairportugal https://t.co/V58ZH2kLP0</t>
  </si>
  <si>
    <t>eriwen83
Seguramente, uma das melhores notícias
que podíamos receber no início
de 2020. ✈️ De acordo com o site
@Airline_Ratings, a TAP está entre
as 20 Companhias Aéreas mais seguras
do Mundo. #tapairportugal https://t.co/V58ZH2kLP0</t>
  </si>
  <si>
    <t>cirium
Tap into direct feeds (read post:
https://t.co/PJShRlXOzD ) from
900+ global airlines and access
20 years of historical data and
11 months of future data. This
also includes 99.6% of all scheduled
passenger flight ASKs. #AirlineSchedules
#Routes https://t.co/bLM7kRmN2j</t>
  </si>
  <si>
    <t>shelleyjeffcoat
Tap into direct feeds (read post:
https://t.co/PJShRlXOzD ) from
900+ global airlines and access
20 years of historical data and
11 months of future data. This
also includes 99.6% of all scheduled
passenger flight ASKs. #AirlineSchedules
#Routes https://t.co/bLM7kRmN2j</t>
  </si>
  <si>
    <t>invboeingexpres
Seguramente, uma das melhores notícias
que podíamos receber no início
de 2020. ✈️ De acordo com o site
@Airline_Ratings, a TAP está entre
as 20 Companhias Aéreas mais seguras
do Mundo. #tapairportugal https://t.co/V58ZH2kLP0</t>
  </si>
  <si>
    <t>deniseneves
@tapairportugal @Airline_ratings
TAP, por favor respeite seus clientes.
Responda a minha reclamação feita
há mais de 4 meses. 2019-0000651402</t>
  </si>
  <si>
    <t>azores1963
Seguramente, uma das melhores notícias
que podíamos receber no início
de 2020. ✈️ De acordo com o site
@Airline_Ratings, a TAP está entre
as 20 Companhias Aéreas mais seguras
do Mundo. #tapairportugal https://t.co/V58ZH2kLP0</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</si>
  <si>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</si>
  <si>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</si>
  <si>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</si>
  <si>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t>
  </si>
  <si>
    <t>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t>
  </si>
  <si>
    <t>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t>
  </si>
  <si>
    <t>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t>
  </si>
  <si>
    <t>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t>
  </si>
  <si>
    <t xml:space="preserve">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t>
  </si>
  <si>
    <t>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t>
  </si>
  <si>
    <t xml:space="preserve">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t>
  </si>
  <si>
    <t>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t>
  </si>
  <si>
    <t>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t>
  </si>
  <si>
    <t>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t>
  </si>
  <si>
    <t>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t>
  </si>
  <si>
    <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t>
  </si>
  <si>
    <t xml:space="preserve">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</si>
  <si>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</si>
  <si>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</si>
  <si>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</si>
  <si>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</si>
  <si>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</si>
  <si>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</si>
  <si>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</si>
  <si>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</si>
  <si>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</si>
  <si>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</si>
  <si>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</si>
  <si>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</si>
  <si>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</si>
  <si>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</si>
  <si>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</si>
  <si>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</si>
  <si>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</si>
  <si>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</si>
  <si>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</si>
  <si>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</si>
  <si>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</si>
  <si>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</si>
  <si>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</si>
  <si>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</si>
  <si>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</si>
  <si>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</si>
  <si>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</si>
  <si>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</si>
  <si>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</si>
  <si>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</si>
  <si>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</si>
  <si>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</si>
  <si>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</si>
  <si>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</si>
  <si>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</si>
  <si>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</si>
  <si>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</si>
  <si>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</si>
  <si>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</si>
  <si>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</si>
  <si>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</si>
  <si>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</si>
  <si>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</si>
  <si>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</si>
  <si>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</si>
  <si>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</si>
  <si>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</si>
  <si>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</si>
  <si>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</si>
  <si>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</si>
  <si>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</si>
  <si>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</si>
  <si>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</si>
  <si>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</si>
  <si>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</si>
  <si>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</si>
  <si>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</si>
  <si>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</si>
  <si>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</si>
  <si>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</si>
  <si>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</si>
  <si>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</si>
  <si>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</si>
  <si>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</si>
  <si>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</si>
  <si>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</si>
  <si>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</si>
  <si>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</si>
  <si>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</si>
  <si>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</si>
  <si>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</si>
  <si>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</si>
  <si>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</si>
  <si>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</si>
  <si>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</si>
  <si>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</si>
  <si>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</si>
  <si>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</si>
  <si>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</si>
  <si>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</si>
  <si>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</si>
  <si>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</si>
  <si>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</si>
  <si>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</si>
  <si>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</si>
  <si>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https://www.airlineratings.com/news/safest-airlines-in-the-world-qantas-2020/ https://semanariov.pt/2020/01/04/tap-portugal-entre-as-companhias-aereas-mais-seguras-do-mundo-diz-airline-ratings/ https://www.mundoportugues.pt/saber-se-a-tap-e-considerada-uma-companhia-segura/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</si>
  <si>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</si>
  <si>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</si>
  <si>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</si>
  <si>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</si>
  <si>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</si>
  <si>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</si>
  <si>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</si>
  <si>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</si>
  <si>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</si>
  <si>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</si>
  <si>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</si>
  <si>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</si>
  <si>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airlineratings.com semanariov.pt mundoportugues.pt</t>
  </si>
  <si>
    <t>Top Hashtags in Tweet in Entire Graph</t>
  </si>
  <si>
    <t>airlineschedules</t>
  </si>
  <si>
    <t>routes</t>
  </si>
  <si>
    <t>backinlondon</t>
  </si>
  <si>
    <t>travel</t>
  </si>
  <si>
    <t>technology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</si>
  <si>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</si>
  <si>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</si>
  <si>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</si>
  <si>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</si>
  <si>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</si>
  <si>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</si>
  <si>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</si>
  <si>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</si>
  <si>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</si>
  <si>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</si>
  <si>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</si>
  <si>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tapairportugal happy2020</t>
  </si>
  <si>
    <t>Top Words in Tweet in Entire Graph</t>
  </si>
  <si>
    <t>Words in Sentiment List#1: Positive</t>
  </si>
  <si>
    <t>Words in Sentiment List#2: Negative</t>
  </si>
  <si>
    <t>Words in Sentiment List#3: Angry/Violent</t>
  </si>
  <si>
    <t>Non-categorized Words</t>
  </si>
  <si>
    <t>Total Words</t>
  </si>
  <si>
    <t>tap</t>
  </si>
  <si>
    <t>mais</t>
  </si>
  <si>
    <t>20</t>
  </si>
  <si>
    <t>seguras</t>
  </si>
  <si>
    <t>Top Words in Tweet in G1</t>
  </si>
  <si>
    <t>seguramente</t>
  </si>
  <si>
    <t>uma</t>
  </si>
  <si>
    <t>melhores</t>
  </si>
  <si>
    <t>notícias</t>
  </si>
  <si>
    <t>podíamos</t>
  </si>
  <si>
    <t>receber</t>
  </si>
  <si>
    <t>início</t>
  </si>
  <si>
    <t>2020</t>
  </si>
  <si>
    <t>acordo</t>
  </si>
  <si>
    <t>site</t>
  </si>
  <si>
    <t>Top Words in Tweet in G2</t>
  </si>
  <si>
    <t>flight</t>
  </si>
  <si>
    <t>recommends</t>
  </si>
  <si>
    <t>go</t>
  </si>
  <si>
    <t>competitor</t>
  </si>
  <si>
    <t>fix</t>
  </si>
  <si>
    <t>Top Words in Tweet in G3</t>
  </si>
  <si>
    <t>portugal</t>
  </si>
  <si>
    <t>companhias</t>
  </si>
  <si>
    <t>mundo</t>
  </si>
  <si>
    <t>ratings</t>
  </si>
  <si>
    <t>Top Words in Tweet in G4</t>
  </si>
  <si>
    <t>Top Words in Tweet in G5</t>
  </si>
  <si>
    <t>em</t>
  </si>
  <si>
    <t>lugar</t>
  </si>
  <si>
    <t>parabéns</t>
  </si>
  <si>
    <t>air</t>
  </si>
  <si>
    <t>aos</t>
  </si>
  <si>
    <t>nossos</t>
  </si>
  <si>
    <t>ex</t>
  </si>
  <si>
    <t>alunos</t>
  </si>
  <si>
    <t>Top Words in Tweet in G6</t>
  </si>
  <si>
    <t>data</t>
  </si>
  <si>
    <t>direct</t>
  </si>
  <si>
    <t>feeds</t>
  </si>
  <si>
    <t>read</t>
  </si>
  <si>
    <t>900</t>
  </si>
  <si>
    <t>global</t>
  </si>
  <si>
    <t>airlines</t>
  </si>
  <si>
    <t>access</t>
  </si>
  <si>
    <t>Top Words in Tweet in G7</t>
  </si>
  <si>
    <t>fly</t>
  </si>
  <si>
    <t>Top Words in Tweet in G8</t>
  </si>
  <si>
    <t>pathetic</t>
  </si>
  <si>
    <t>service</t>
  </si>
  <si>
    <t>Top Words in Tweet in G9</t>
  </si>
  <si>
    <t>Top Words in Tweet in G10</t>
  </si>
  <si>
    <t>chinese</t>
  </si>
  <si>
    <t>man</t>
  </si>
  <si>
    <t>tossed</t>
  </si>
  <si>
    <t>coins</t>
  </si>
  <si>
    <t>plane</t>
  </si>
  <si>
    <t>engine</t>
  </si>
  <si>
    <t>good</t>
  </si>
  <si>
    <t>luck</t>
  </si>
  <si>
    <t>ordered</t>
  </si>
  <si>
    <t>pay</t>
  </si>
  <si>
    <t>Top Words in Tweet</t>
  </si>
  <si>
    <t>seguramente uma melhores notícias podíamos receber início 2020 acordo site</t>
  </si>
  <si>
    <t>tap tapairportugal flight airline airline_ratings mais recommends go competitor fix</t>
  </si>
  <si>
    <t>airline tap 20 portugal companhias mais seguras mundo ratings</t>
  </si>
  <si>
    <t>em lugar parabéns tap air portugal aos nossos ex alunos</t>
  </si>
  <si>
    <t>data tap direct feeds read 900 global airlines access 20</t>
  </si>
  <si>
    <t>pathetic service</t>
  </si>
  <si>
    <t>chinese man tossed coins plane engine good luck ordered pay</t>
  </si>
  <si>
    <t>air see norwegian budget</t>
  </si>
  <si>
    <t>go instead well wherever heart desires japan biggest airline betting</t>
  </si>
  <si>
    <t>Top Word Pairs in Tweet in Entire Graph</t>
  </si>
  <si>
    <t>mais,seguras</t>
  </si>
  <si>
    <t>seguras,mundo</t>
  </si>
  <si>
    <t>airline_ratings,tap</t>
  </si>
  <si>
    <t>20,companhias</t>
  </si>
  <si>
    <t>companhias,aéreas</t>
  </si>
  <si>
    <t>aéreas,mais</t>
  </si>
  <si>
    <t>seguramente,uma</t>
  </si>
  <si>
    <t>uma,melhores</t>
  </si>
  <si>
    <t>melhores,notícias</t>
  </si>
  <si>
    <t>notícias,podíamos</t>
  </si>
  <si>
    <t>Top Word Pairs in Tweet in G1</t>
  </si>
  <si>
    <t>podíamos,receber</t>
  </si>
  <si>
    <t>receber,início</t>
  </si>
  <si>
    <t>início,2020</t>
  </si>
  <si>
    <t>2020,acordo</t>
  </si>
  <si>
    <t>acordo,site</t>
  </si>
  <si>
    <t>site,airline_ratings</t>
  </si>
  <si>
    <t>Top Word Pairs in Tweet in G2</t>
  </si>
  <si>
    <t>tapairportugal,airline</t>
  </si>
  <si>
    <t>airline,recommends</t>
  </si>
  <si>
    <t>recommends,go</t>
  </si>
  <si>
    <t>go,competitor</t>
  </si>
  <si>
    <t>competitor,fix</t>
  </si>
  <si>
    <t>fix,mistake</t>
  </si>
  <si>
    <t>mistake,tap</t>
  </si>
  <si>
    <t>tap,cancelled</t>
  </si>
  <si>
    <t>cancelled,flight</t>
  </si>
  <si>
    <t>Top Word Pairs in Tweet in G3</t>
  </si>
  <si>
    <t>tap,portugal</t>
  </si>
  <si>
    <t>airline,ratings</t>
  </si>
  <si>
    <t>Top Word Pairs in Tweet in G4</t>
  </si>
  <si>
    <t>Top Word Pairs in Tweet in G5</t>
  </si>
  <si>
    <t>parabéns,tap</t>
  </si>
  <si>
    <t>tap,air</t>
  </si>
  <si>
    <t>air,portugal</t>
  </si>
  <si>
    <t>portugal,aos</t>
  </si>
  <si>
    <t>aos,nossos</t>
  </si>
  <si>
    <t>nossos,ex</t>
  </si>
  <si>
    <t>ex,alunos</t>
  </si>
  <si>
    <t>alunos,seu</t>
  </si>
  <si>
    <t>seu,trabalho</t>
  </si>
  <si>
    <t>trabalho,colocaram</t>
  </si>
  <si>
    <t>Top Word Pairs in Tweet in G6</t>
  </si>
  <si>
    <t>tap,direct</t>
  </si>
  <si>
    <t>direct,feeds</t>
  </si>
  <si>
    <t>feeds,read</t>
  </si>
  <si>
    <t>read,900</t>
  </si>
  <si>
    <t>900,global</t>
  </si>
  <si>
    <t>global,airlines</t>
  </si>
  <si>
    <t>airlines,access</t>
  </si>
  <si>
    <t>access,20</t>
  </si>
  <si>
    <t>20,years</t>
  </si>
  <si>
    <t>years,historical</t>
  </si>
  <si>
    <t>Top Word Pairs in Tweet in G7</t>
  </si>
  <si>
    <t>Top Word Pairs in Tweet in G8</t>
  </si>
  <si>
    <t>Top Word Pairs in Tweet in G9</t>
  </si>
  <si>
    <t>Top Word Pairs in Tweet in G10</t>
  </si>
  <si>
    <t>chinese,man</t>
  </si>
  <si>
    <t>man,tossed</t>
  </si>
  <si>
    <t>tossed,coins</t>
  </si>
  <si>
    <t>coins,plane</t>
  </si>
  <si>
    <t>plane,engine</t>
  </si>
  <si>
    <t>engine,good</t>
  </si>
  <si>
    <t>good,luck</t>
  </si>
  <si>
    <t>luck,ordered</t>
  </si>
  <si>
    <t>ordered,pay</t>
  </si>
  <si>
    <t>pay,airline</t>
  </si>
  <si>
    <t>Top Word Pairs in Tweet</t>
  </si>
  <si>
    <t>seguramente,uma  uma,melhores  melhores,notícias  notícias,podíamos  podíamos,receber  receber,início  início,2020  2020,acordo  acordo,site  site,airline_ratings</t>
  </si>
  <si>
    <t>airline_ratings,tap  tapairportugal,airline  airline,recommends  recommends,go  go,competitor  competitor,fix  fix,mistake  mistake,tap  tap,cancelled  cancelled,flight</t>
  </si>
  <si>
    <t>tap,portugal  mais,seguras  seguras,mundo  airline,ratings</t>
  </si>
  <si>
    <t>parabéns,tap  tap,air  air,portugal  portugal,aos  aos,nossos  nossos,ex  ex,alunos  alunos,seu  seu,trabalho  trabalho,colocaram</t>
  </si>
  <si>
    <t>tap,direct  direct,feeds  feeds,read  read,900  900,global  global,airlines  airlines,access  access,20  20,years  years,historical</t>
  </si>
  <si>
    <t>chinese,man  man,tossed  tossed,coins  coins,plane  plane,engine  engine,good  good,luck  luck,ordered  ordered,pay  pay,airline</t>
  </si>
  <si>
    <t>go,instead  instead,well  well,wherever  wherever,heart  heart,desires  desires,japan  japan,biggest  biggest,airline  airline,betting  betting,won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</si>
  <si>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</si>
  <si>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</si>
  <si>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</si>
  <si>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</si>
  <si>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</si>
  <si>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</si>
  <si>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</si>
  <si>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</si>
  <si>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</si>
  <si>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</si>
  <si>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</si>
  <si>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</si>
  <si>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</si>
  <si>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</si>
  <si>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</si>
  <si>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</si>
  <si>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</si>
  <si>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</si>
  <si>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</si>
  <si>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</si>
  <si>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</si>
  <si>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</si>
  <si>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</si>
  <si>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</si>
  <si>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tapairportugal airline_ratings iberia_en</t>
  </si>
  <si>
    <t>british_airways tap_portugal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</si>
  <si>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</si>
  <si>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</si>
  <si>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</si>
  <si>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</si>
  <si>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</si>
  <si>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</si>
  <si>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</si>
  <si>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</si>
  <si>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</si>
  <si>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</si>
  <si>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</si>
  <si>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</si>
  <si>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salvador__29 azores1963 embportugal_ca jorgecarmo9 eriwen83 airline_ratings invboeingexpres</t>
  </si>
  <si>
    <t>flight_refunds tapairportugal iberia_en joellemessianu deniseneves fjvelascog</t>
  </si>
  <si>
    <t>semanariov mp_portugues raeox apucheglazov</t>
  </si>
  <si>
    <t>british_airways itsthecatia tap_portugal</t>
  </si>
  <si>
    <t>alexdbalves sevenairacademy airline</t>
  </si>
  <si>
    <t>shelleyjeffcoat cirium</t>
  </si>
  <si>
    <t>bigdaddykane66 caramooney</t>
  </si>
  <si>
    <t>goairlinesindia _yashmittal_</t>
  </si>
  <si>
    <t>aeroplan aaronbearce</t>
  </si>
  <si>
    <t>sputnikint tap_a_dime</t>
  </si>
  <si>
    <t>treadlightly_re jessicamokhiber</t>
  </si>
  <si>
    <t>bopinion cat_in_the_tap</t>
  </si>
  <si>
    <t>URLs in Tweet by Count</t>
  </si>
  <si>
    <t>URLs in Tweet by Salience</t>
  </si>
  <si>
    <t>Domains in Tweet by Count</t>
  </si>
  <si>
    <t>Domains in Tweet by Salience</t>
  </si>
  <si>
    <t>Hashtags in Tweet by Count</t>
  </si>
  <si>
    <t>Hashtags in Tweet by Salience</t>
  </si>
  <si>
    <t>Top Words in Tweet by Count</t>
  </si>
  <si>
    <t>flight tapairportugal airline recommends go competitor fix mistake tap cancelled</t>
  </si>
  <si>
    <t>airline australian qantas safest world seven years row top 20</t>
  </si>
  <si>
    <t>air see norwegian budget treadlightly_re tap portugal both once continent</t>
  </si>
  <si>
    <t>flew british_airways time around cheaper portuguese flagship airline tap_portugal discovered</t>
  </si>
  <si>
    <t>aeroplan booked biz class ticket florence tap airline downgraded economy</t>
  </si>
  <si>
    <t>tap portugal companhias aéreas mais seguras mundo diz airline ratings</t>
  </si>
  <si>
    <t>pathetic service goairlinesindia know airline taking different approach see plane</t>
  </si>
  <si>
    <t>tap estreia ano honroso 13º lugar 20 companhias mais seguras</t>
  </si>
  <si>
    <t>hola nuevo tapairportugal rematar día acaba retrasar último vuelo lisboa</t>
  </si>
  <si>
    <t>airline called tap ve known better</t>
  </si>
  <si>
    <t>fly caramooney double tap fuselage board plane silently wish champion</t>
  </si>
  <si>
    <t>tapairportugal airline_ratings tap favor respeite seus clientes responda minha reclamação</t>
  </si>
  <si>
    <t>Top Words in Tweet by Salience</t>
  </si>
  <si>
    <t>Top Word Pairs in Tweet by Count</t>
  </si>
  <si>
    <t>tapairportugal,airline  airline,recommends  recommends,go  go,competitor  competitor,fix  fix,mistake  mistake,tap  tap,cancelled  cancelled,flight  flight,lisbon</t>
  </si>
  <si>
    <t>australian,qantas  qantas,safest  safest,airline  airline,world  world,seven  seven,years  years,row  row,top  top,20  20,include</t>
  </si>
  <si>
    <t>treadlightly_re,see  see,norwegian  norwegian,air  air,tap  tap,air  air,portugal  portugal,both  both,budget  budget,once  once,continent</t>
  </si>
  <si>
    <t>flew,british_airways  british_airways,time  time,around  around,cheaper  cheaper,portuguese  portuguese,flagship  flagship,airline  airline,tap_portugal  tap_portugal,discovered  discovered,one</t>
  </si>
  <si>
    <t>aeroplan,booked  booked,biz  biz,class  class,ticket  ticket,florence  florence,tap  tap,airline  airline,downgraded  downgraded,economy  economy,refused</t>
  </si>
  <si>
    <t>tap,portugal  portugal,companhias  companhias,aéreas  aéreas,mais  mais,seguras  seguras,mundo  mundo,diz  diz,airline  airline,ratings</t>
  </si>
  <si>
    <t>goairlinesindia,pathetic  pathetic,service  service,know  know,airline  airline,taking  taking,different  different,approach  approach,see  see,plane  plane,falling</t>
  </si>
  <si>
    <t>tap,estreia  estreia,ano  ano,honroso  honroso,13º  13º,lugar  lugar,20  20,companhias  companhias,mais  mais,seguras  seguras,mundo</t>
  </si>
  <si>
    <t>hola,nuevo  nuevo,tapairportugal  tapairportugal,rematar  rematar,día  día,acaba  acaba,retrasar  retrasar,último  último,vuelo  vuelo,lisboa  lisboa,madrid</t>
  </si>
  <si>
    <t>airline,called  called,tap  tap,ve  ve,known  known,better</t>
  </si>
  <si>
    <t>caramooney,double  double,tap  tap,fuselage  fuselage,board  board,plane  plane,silently  silently,wish  wish,fly  fly,champion  champion,works</t>
  </si>
  <si>
    <t>tapairportugal,airline_ratings  airline_ratings,tap  tap,favor  favor,respeite  respeite,seus  seus,clientes  clientes,responda  responda,minha  minha,reclamação  reclamação,feita</t>
  </si>
  <si>
    <t>Top Word Pairs in Tweet by Salience</t>
  </si>
  <si>
    <t>192, 192, 192</t>
  </si>
  <si>
    <t>G1: seguramente uma melhores notícias podíamos receber início 2020 acordo site</t>
  </si>
  <si>
    <t>G2: tap tapairportugal flight airline airline_ratings mais recommends go competitor fix</t>
  </si>
  <si>
    <t>G3: airline tap 20 portugal companhias mais seguras mundo ratings</t>
  </si>
  <si>
    <t>G5: em lugar parabéns tap air portugal aos nossos ex alunos</t>
  </si>
  <si>
    <t>G6: data tap direct feeds read 900 global airlines access 20</t>
  </si>
  <si>
    <t>G7: fly</t>
  </si>
  <si>
    <t>G8: pathetic service</t>
  </si>
  <si>
    <t>G10: chinese man tossed coins plane engine good luck ordered pay</t>
  </si>
  <si>
    <t>G11: air see norwegian budget</t>
  </si>
  <si>
    <t>G12: go instead well wherever heart desires japan biggest airline betting</t>
  </si>
  <si>
    <t>Edge Weight▓1▓1▓0▓True▓Silver▓Red▓▓Edge Weight▓1▓1▓0▓3▓10▓False▓Edge Weight▓1▓1▓0▓32▓10▓False▓▓0▓0▓0▓True▓Black▓Black▓▓In-Degree▓0▓2▓0▓70▓1000▓False▓▓0▓0▓0▓0▓0▓False▓▓0▓0▓0▓0▓0▓False▓▓0▓0▓0▓0▓0▓False</t>
  </si>
  <si>
    <t>GraphSource░TwitterSearch▓GraphTerm░TAP_AIRLINE▓ImportDescription░The graph represents a network of 37 Twitter users whose recent tweets contained "TAP_AIRLINE", or who were replied to or mentioned in those tweets, taken from a data set limited to a maximum of 18,000 tweets.  The network was obtained from Twitter on Thursday, 09 January 2020 at 21:24 UTC.
The tweets in the network were tweeted over the 7-day, 7-hour, 28-minute period from Thursday, 02 January 2020 at 05:04 UTC to Thursday, 09 January 2020 at 12:32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"mentions".▓ImportSuggestedTitle░TAP_AIRLINE Twitter NodeXL SNA Map and Report for Thursday, 09 January 2020 at 21:24 UTC▓ImportSuggestedFileNameNoExtension░2020-01-09 21-24-42 NodeXL Twitter Search TAP_AIRLINE▓GroupingDescription░The graph's vertices were grouped by cluster using the Clauset-Newman-Moore cluster algorithm.▓LayoutAlgorithm░The graph was laid out using the Harel-Koren Fast Multiscale layout algorithm.▓GraphDirectedness░The graph is directed.</t>
  </si>
  <si>
    <t>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</si>
  <si>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</si>
  <si>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TAP_AIRLINE</t>
  </si>
  <si>
    <t>The graph represents a network of 37 Twitter users whose recent tweets contained "TAP_AIRLINE", or who were replied to or mentioned in those tweets, taken from a data set limited to a maximum of 18,000 tweets.  The network was obtained from Twitter on Thursday, 09 January 2020 at 21:24 UTC.
The tweets in the network were tweeted over the 7-day, 7-hour, 28-minute period from Thursday, 02 January 2020 at 05:04 UTC to Thursday, 09 January 2020 at 12:32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</si>
  <si>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</si>
  <si>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</si>
  <si>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https://nodexlgraphgallery.org/Pages/Graph.aspx?graphID=219920</t>
  </si>
  <si>
    <t>Subgraph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</si>
</sst>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319761"/>
        <c:axId val="45333530"/>
      </c:barChart>
      <c:catAx>
        <c:axId val="423197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33530"/>
        <c:crosses val="autoZero"/>
        <c:auto val="1"/>
        <c:lblOffset val="100"/>
        <c:noMultiLvlLbl val="0"/>
      </c:catAx>
      <c:valAx>
        <c:axId val="4533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19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48587"/>
        <c:axId val="48137284"/>
      </c:barChart>
      <c:catAx>
        <c:axId val="53485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137284"/>
        <c:crosses val="autoZero"/>
        <c:auto val="1"/>
        <c:lblOffset val="100"/>
        <c:noMultiLvlLbl val="0"/>
      </c:catAx>
      <c:valAx>
        <c:axId val="48137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8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582373"/>
        <c:axId val="6805902"/>
      </c:barChart>
      <c:catAx>
        <c:axId val="305823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05902"/>
        <c:crosses val="autoZero"/>
        <c:auto val="1"/>
        <c:lblOffset val="100"/>
        <c:noMultiLvlLbl val="0"/>
      </c:catAx>
      <c:valAx>
        <c:axId val="680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253119"/>
        <c:axId val="14407160"/>
      </c:barChart>
      <c:catAx>
        <c:axId val="61253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407160"/>
        <c:crosses val="autoZero"/>
        <c:auto val="1"/>
        <c:lblOffset val="100"/>
        <c:noMultiLvlLbl val="0"/>
      </c:catAx>
      <c:valAx>
        <c:axId val="1440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3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555577"/>
        <c:axId val="26129282"/>
      </c:barChart>
      <c:catAx>
        <c:axId val="625555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29282"/>
        <c:crosses val="autoZero"/>
        <c:auto val="1"/>
        <c:lblOffset val="100"/>
        <c:noMultiLvlLbl val="0"/>
      </c:catAx>
      <c:valAx>
        <c:axId val="26129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5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836947"/>
        <c:axId val="36097068"/>
      </c:barChart>
      <c:catAx>
        <c:axId val="33836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97068"/>
        <c:crosses val="autoZero"/>
        <c:auto val="1"/>
        <c:lblOffset val="100"/>
        <c:noMultiLvlLbl val="0"/>
      </c:catAx>
      <c:valAx>
        <c:axId val="36097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3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438157"/>
        <c:axId val="38181366"/>
      </c:barChart>
      <c:catAx>
        <c:axId val="564381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81366"/>
        <c:crosses val="autoZero"/>
        <c:auto val="1"/>
        <c:lblOffset val="100"/>
        <c:noMultiLvlLbl val="0"/>
      </c:catAx>
      <c:valAx>
        <c:axId val="38181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8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087975"/>
        <c:axId val="5682912"/>
      </c:barChart>
      <c:catAx>
        <c:axId val="80879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2912"/>
        <c:crosses val="autoZero"/>
        <c:auto val="1"/>
        <c:lblOffset val="100"/>
        <c:noMultiLvlLbl val="0"/>
      </c:catAx>
      <c:valAx>
        <c:axId val="5682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7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1146209"/>
        <c:axId val="57662698"/>
      </c:barChart>
      <c:catAx>
        <c:axId val="51146209"/>
        <c:scaling>
          <c:orientation val="minMax"/>
        </c:scaling>
        <c:axPos val="b"/>
        <c:delete val="1"/>
        <c:majorTickMark val="out"/>
        <c:minorTickMark val="none"/>
        <c:tickLblPos val="none"/>
        <c:crossAx val="57662698"/>
        <c:crosses val="autoZero"/>
        <c:auto val="1"/>
        <c:lblOffset val="100"/>
        <c:noMultiLvlLbl val="0"/>
      </c:catAx>
      <c:valAx>
        <c:axId val="57662698"/>
        <c:scaling>
          <c:orientation val="minMax"/>
        </c:scaling>
        <c:axPos val="l"/>
        <c:delete val="1"/>
        <c:majorTickMark val="out"/>
        <c:minorTickMark val="none"/>
        <c:tickLblPos val="none"/>
        <c:crossAx val="51146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xdr:row>
      <xdr:rowOff>28575</xdr:rowOff>
    </xdr:from>
    <xdr:to>
      <xdr:col>1</xdr:col>
      <xdr:colOff>752475</xdr:colOff>
      <xdr:row>4</xdr:row>
      <xdr:rowOff>504825</xdr:rowOff>
    </xdr:to>
    <xdr:pic>
      <xdr:nvPicPr>
        <xdr:cNvPr id="2" name="Subgraph-joellemessian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 name="Subgraph-iberia_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 name="Subgraph-tapairportug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light_refund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6" name="Subgraph-apucheglazo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 name="Subgraph-bopin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 name="Subgraph-cat_in_the_ta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 name="Subgraph-jessicamokhib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0" name="Subgraph-treadlightly_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1" name="Subgraph-sputnikin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2" name="Subgraph-tap_a_dim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3" name="Subgraph-sevenairacadem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4" name="Subgraph-airlin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 name="Subgraph-alexdbalv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6" name="Subgraph-itsthecat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7" name="Subgraph-tap_portug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8" name="Subgraph-british_airway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9" name="Subgraph-aaronbear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0" name="Subgraph-aeropl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 name="Subgraph-semanario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2" name="Subgraph-_yashmittal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3" name="Subgraph-goairlinesindi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4" name="Subgraph-mp_portugu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5" name="Subgraph-fjvelasco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6" name="Subgraph-raeo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7" name="Subgraph-bigdaddykane6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8" name="Subgraph-caramoone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9" name="Subgraph-jorgecarmo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0" name="Subgraph-airline_rating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mbportugal_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alvador__2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riwen8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iriu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helleyjeffcoa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invboeingexpr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enisenev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zores196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E34" totalsRowShown="0" headerRowDxfId="383" dataDxfId="382">
  <autoFilter ref="A2:BE34"/>
  <tableColumns count="57">
    <tableColumn id="1" name="Vertex 1" dataDxfId="332"/>
    <tableColumn id="2" name="Vertex 2" dataDxfId="330"/>
    <tableColumn id="3" name="Color" dataDxfId="331"/>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36"/>
    <tableColumn id="7" name="ID" dataDxfId="374"/>
    <tableColumn id="9" name="Dynamic Filter" dataDxfId="373"/>
    <tableColumn id="8" name="Add Your Own Columns Here" dataDxfId="329"/>
    <tableColumn id="15" name="Relationship" dataDxfId="328"/>
    <tableColumn id="16" name="Relationship Date (UTC)" dataDxfId="327"/>
    <tableColumn id="17" name="Tweet" dataDxfId="326"/>
    <tableColumn id="18" name="URLs in Tweet" dataDxfId="325"/>
    <tableColumn id="19" name="Domains in Tweet" dataDxfId="324"/>
    <tableColumn id="20" name="Hashtags in Tweet" dataDxfId="323"/>
    <tableColumn id="21" name="Media in Tweet" dataDxfId="322"/>
    <tableColumn id="22" name="Tweet Image File" dataDxfId="321"/>
    <tableColumn id="23" name="Tweet Date (UTC)" dataDxfId="320"/>
    <tableColumn id="24" name="Date" dataDxfId="319"/>
    <tableColumn id="25" name="Time" dataDxfId="318"/>
    <tableColumn id="26" name="Twitter Page for Tweet" dataDxfId="317"/>
    <tableColumn id="27" name="Latitude" dataDxfId="316"/>
    <tableColumn id="28" name="Longitude" dataDxfId="315"/>
    <tableColumn id="29" name="Imported ID" dataDxfId="314"/>
    <tableColumn id="30" name="In-Reply-To Tweet ID" dataDxfId="313"/>
    <tableColumn id="31" name="Favorited" dataDxfId="312"/>
    <tableColumn id="32" name="Favorite Count" dataDxfId="311"/>
    <tableColumn id="33" name="In-Reply-To User ID" dataDxfId="310"/>
    <tableColumn id="34" name="Is Quote Status" dataDxfId="309"/>
    <tableColumn id="35" name="Language" dataDxfId="308"/>
    <tableColumn id="36" name="Possibly Sensitive" dataDxfId="307"/>
    <tableColumn id="37" name="Quoted Status ID" dataDxfId="306"/>
    <tableColumn id="38" name="Retweeted" dataDxfId="305"/>
    <tableColumn id="39" name="Retweet Count" dataDxfId="304"/>
    <tableColumn id="40" name="Retweet ID" dataDxfId="303"/>
    <tableColumn id="41" name="Source" dataDxfId="302"/>
    <tableColumn id="42" name="Truncated" dataDxfId="301"/>
    <tableColumn id="43" name="Unified Twitter ID" dataDxfId="300"/>
    <tableColumn id="44" name="Imported Tweet Type" dataDxfId="299"/>
    <tableColumn id="45" name="Added By Extended Analysis" dataDxfId="298"/>
    <tableColumn id="46" name="Corrected By Extended Analysis" dataDxfId="297"/>
    <tableColumn id="47" name="Place Bounding Box" dataDxfId="296"/>
    <tableColumn id="48" name="Place Country" dataDxfId="295"/>
    <tableColumn id="49" name="Place Country Code" dataDxfId="294"/>
    <tableColumn id="50" name="Place Full Name" dataDxfId="293"/>
    <tableColumn id="51" name="Place ID" dataDxfId="292"/>
    <tableColumn id="52" name="Place Name" dataDxfId="291"/>
    <tableColumn id="53" name="Place Type" dataDxfId="290"/>
    <tableColumn id="54" name="Place URL" dataDxfId="289"/>
    <tableColumn id="55" name="Edge Weight"/>
    <tableColumn id="56" name="Vertex 1 Group" dataDxfId="252">
      <calculatedColumnFormula>REPLACE(INDEX(GroupVertices[Group], MATCH(Edges[[#This Row],[Vertex 1]],GroupVertices[Vertex],0)),1,1,"")</calculatedColumnFormula>
    </tableColumn>
    <tableColumn id="57" name="Vertex 2 Group" dataDxfId="25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235" dataDxfId="234">
  <autoFilter ref="A2:C1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V8" totalsRowShown="0" headerRowDxfId="211" dataDxfId="210">
  <autoFilter ref="A1:V8"/>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1:V17" totalsRowShown="0" headerRowDxfId="186" dataDxfId="185">
  <autoFilter ref="A11:V17"/>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0:V27" totalsRowShown="0" headerRowDxfId="161" dataDxfId="160">
  <autoFilter ref="A20:V2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30:V40" totalsRowShown="0" headerRowDxfId="136" dataDxfId="135">
  <autoFilter ref="A30:V4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3:V53" totalsRowShown="0" headerRowDxfId="111" dataDxfId="110">
  <autoFilter ref="A43:V5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56:V61" totalsRowShown="0" headerRowDxfId="86" dataDxfId="85">
  <autoFilter ref="A56:V6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K39" totalsRowShown="0" headerRowDxfId="372" dataDxfId="371">
  <autoFilter ref="A2:BK39"/>
  <sortState ref="A3:BK39">
    <sortCondition descending="1" sortBy="value" ref="V3:V39"/>
  </sortState>
  <tableColumns count="63">
    <tableColumn id="1" name="Vertex" dataDxfId="370"/>
    <tableColumn id="63" name="Subgraph"/>
    <tableColumn id="2" name="Color" dataDxfId="369"/>
    <tableColumn id="5" name="Shape" dataDxfId="368"/>
    <tableColumn id="6" name="Size" dataDxfId="367"/>
    <tableColumn id="4" name="Opacity" dataDxfId="269"/>
    <tableColumn id="7" name="Image File" dataDxfId="267"/>
    <tableColumn id="3" name="Visibility" dataDxfId="268"/>
    <tableColumn id="10" name="Label" dataDxfId="366"/>
    <tableColumn id="16" name="Label Fill Color" dataDxfId="365"/>
    <tableColumn id="9" name="Label Position" dataDxfId="263"/>
    <tableColumn id="8" name="Tooltip" dataDxfId="261"/>
    <tableColumn id="18" name="Layout Order" dataDxfId="262"/>
    <tableColumn id="13" name="X" dataDxfId="364"/>
    <tableColumn id="14" name="Y" dataDxfId="363"/>
    <tableColumn id="12" name="Locked?" dataDxfId="362"/>
    <tableColumn id="19" name="Polar R" dataDxfId="361"/>
    <tableColumn id="20" name="Polar Angle" dataDxfId="36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59"/>
    <tableColumn id="28" name="Dynamic Filter" dataDxfId="358"/>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6"/>
    <tableColumn id="49" name="Custom Menu Item Text" dataDxfId="265"/>
    <tableColumn id="50" name="Custom Menu Item Action" dataDxfId="264"/>
    <tableColumn id="51" name="Tweeted Search Term?" dataDxfId="253"/>
    <tableColumn id="52" name="Vertex Group" dataDxfId="10">
      <calculatedColumnFormula>REPLACE(INDEX(GroupVertices[Group], MATCH(Vertices[[#This Row],[Vertex]],GroupVertices[Vertex],0)),1,1,"")</calculatedColumnFormula>
    </tableColumn>
    <tableColumn id="53" name="URLs in Tweet by Count" dataDxfId="9"/>
    <tableColumn id="54" name="URLs in Tweet by Salience" dataDxfId="8"/>
    <tableColumn id="55" name="Domains in Tweet by Count" dataDxfId="7"/>
    <tableColumn id="56" name="Domains in Tweet by Salience" dataDxfId="6"/>
    <tableColumn id="57" name="Hashtags in Tweet by Count" dataDxfId="5"/>
    <tableColumn id="58" name="Hashtags in Tweet by Salience" dataDxfId="4"/>
    <tableColumn id="59" name="Top Words in Tweet by Count" dataDxfId="3"/>
    <tableColumn id="60" name="Top Words in Tweet by Salience" dataDxfId="2"/>
    <tableColumn id="61" name="Top Word Pairs in Tweet by Count" dataDxfId="1"/>
    <tableColumn id="6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64:V70" totalsRowShown="0" headerRowDxfId="83" dataDxfId="82">
  <autoFilter ref="A64:V70"/>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73:V83" totalsRowShown="0" headerRowDxfId="36" dataDxfId="35">
  <autoFilter ref="A73:V83"/>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4" totalsRowShown="0" headerRowDxfId="357">
  <autoFilter ref="A2:AF14"/>
  <tableColumns count="32">
    <tableColumn id="1" name="Group" dataDxfId="260"/>
    <tableColumn id="2" name="Vertex Color" dataDxfId="259"/>
    <tableColumn id="3" name="Vertex Shape" dataDxfId="257"/>
    <tableColumn id="22" name="Visibility" dataDxfId="258"/>
    <tableColumn id="4" name="Collapsed?"/>
    <tableColumn id="18" name="Label" dataDxfId="356"/>
    <tableColumn id="20" name="Collapsed X"/>
    <tableColumn id="21" name="Collapsed Y"/>
    <tableColumn id="6" name="ID" dataDxfId="355"/>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87"/>
    <tableColumn id="23" name="Top URLs in Tweet" dataDxfId="162"/>
    <tableColumn id="26" name="Top Domains in Tweet" dataDxfId="137"/>
    <tableColumn id="27" name="Top Hashtags in Tweet" dataDxfId="112"/>
    <tableColumn id="28" name="Top Words in Tweet" dataDxfId="87"/>
    <tableColumn id="29" name="Top Word Pairs in Tweet" dataDxfId="38"/>
    <tableColumn id="30" name="Top Replied-To in Tweet" dataDxfId="37"/>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54" dataDxfId="353">
  <autoFilter ref="A1:C38"/>
  <tableColumns count="3">
    <tableColumn id="1" name="Group" dataDxfId="256"/>
    <tableColumn id="2" name="Vertex" dataDxfId="255"/>
    <tableColumn id="3" name="Vertex ID" dataDxfId="25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2"/>
    <tableColumn id="2" name="Degree Frequency" dataDxfId="351">
      <calculatedColumnFormula>COUNTIF(Vertices[Degree], "&gt;= " &amp; D2) - COUNTIF(Vertices[Degree], "&gt;=" &amp; D3)</calculatedColumnFormula>
    </tableColumn>
    <tableColumn id="3" name="In-Degree Bin" dataDxfId="350"/>
    <tableColumn id="4" name="In-Degree Frequency" dataDxfId="349">
      <calculatedColumnFormula>COUNTIF(Vertices[In-Degree], "&gt;= " &amp; F2) - COUNTIF(Vertices[In-Degree], "&gt;=" &amp; F3)</calculatedColumnFormula>
    </tableColumn>
    <tableColumn id="5" name="Out-Degree Bin" dataDxfId="348"/>
    <tableColumn id="6" name="Out-Degree Frequency" dataDxfId="347">
      <calculatedColumnFormula>COUNTIF(Vertices[Out-Degree], "&gt;= " &amp; H2) - COUNTIF(Vertices[Out-Degree], "&gt;=" &amp; H3)</calculatedColumnFormula>
    </tableColumn>
    <tableColumn id="7" name="Betweenness Centrality Bin" dataDxfId="346"/>
    <tableColumn id="8" name="Betweenness Centrality Frequency" dataDxfId="345">
      <calculatedColumnFormula>COUNTIF(Vertices[Betweenness Centrality], "&gt;= " &amp; J2) - COUNTIF(Vertices[Betweenness Centrality], "&gt;=" &amp; J3)</calculatedColumnFormula>
    </tableColumn>
    <tableColumn id="9" name="Closeness Centrality Bin" dataDxfId="344"/>
    <tableColumn id="10" name="Closeness Centrality Frequency" dataDxfId="343">
      <calculatedColumnFormula>COUNTIF(Vertices[Closeness Centrality], "&gt;= " &amp; L2) - COUNTIF(Vertices[Closeness Centrality], "&gt;=" &amp; L3)</calculatedColumnFormula>
    </tableColumn>
    <tableColumn id="11" name="Eigenvector Centrality Bin" dataDxfId="342"/>
    <tableColumn id="12" name="Eigenvector Centrality Frequency" dataDxfId="341">
      <calculatedColumnFormula>COUNTIF(Vertices[Eigenvector Centrality], "&gt;= " &amp; N2) - COUNTIF(Vertices[Eigenvector Centrality], "&gt;=" &amp; N3)</calculatedColumnFormula>
    </tableColumn>
    <tableColumn id="18" name="PageRank Bin" dataDxfId="340"/>
    <tableColumn id="17" name="PageRank Frequency" dataDxfId="339">
      <calculatedColumnFormula>COUNTIF(Vertices[Eigenvector Centrality], "&gt;= " &amp; P2) - COUNTIF(Vertices[Eigenvector Centrality], "&gt;=" &amp; P3)</calculatedColumnFormula>
    </tableColumn>
    <tableColumn id="13" name="Clustering Coefficient Bin" dataDxfId="338"/>
    <tableColumn id="14" name="Clustering Coefficient Frequency" dataDxfId="337">
      <calculatedColumnFormula>COUNTIF(Vertices[Clustering Coefficient], "&gt;= " &amp; R2) - COUNTIF(Vertices[Clustering Coefficient], "&gt;=" &amp; R3)</calculatedColumnFormula>
    </tableColumn>
    <tableColumn id="15" name="Dynamic Filter Bin" dataDxfId="336"/>
    <tableColumn id="16" name="Dynamic Filter Frequency" dataDxfId="3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irlineratings.com/news/safest-airlines-in-the-world-qantas-2020/" TargetMode="External" /><Relationship Id="rId2" Type="http://schemas.openxmlformats.org/officeDocument/2006/relationships/hyperlink" Target="https://trib.al/YAjYuU4" TargetMode="External" /><Relationship Id="rId3" Type="http://schemas.openxmlformats.org/officeDocument/2006/relationships/hyperlink" Target="https://sputniknews.com/society/202001021077923908-chinese-man-who-tossed-coins-into-planes-engine-for-good-luck-ordered-to-pay-airline-17200--/" TargetMode="External" /><Relationship Id="rId4" Type="http://schemas.openxmlformats.org/officeDocument/2006/relationships/hyperlink" Target="https://sputniknews.com/society/202001021077923908-chinese-man-who-tossed-coins-into-planes-engine-for-good-luck-ordered-to-pay-airline-17200--/" TargetMode="External" /><Relationship Id="rId5" Type="http://schemas.openxmlformats.org/officeDocument/2006/relationships/hyperlink" Target="https://www.airlineratings.com/news/top-twenty-safest-airlines-2020/" TargetMode="External" /><Relationship Id="rId6" Type="http://schemas.openxmlformats.org/officeDocument/2006/relationships/hyperlink" Target="https://semanariov.pt/2020/01/04/tap-portugal-entre-as-companhias-aereas-mais-seguras-do-mundo-diz-airline-ratings/" TargetMode="External" /><Relationship Id="rId7" Type="http://schemas.openxmlformats.org/officeDocument/2006/relationships/hyperlink" Target="https://www.mundoportugues.pt/saber-se-a-tap-e-considerada-uma-companhia-segura/" TargetMode="External" /><Relationship Id="rId8" Type="http://schemas.openxmlformats.org/officeDocument/2006/relationships/hyperlink" Target="https://www.cirium.com/thoughtcloud/the-best-airline-schedule-intelligence/?cmpid=SOC|CIR|CIR-2019-tc&amp;sf226217474=1" TargetMode="External" /><Relationship Id="rId9" Type="http://schemas.openxmlformats.org/officeDocument/2006/relationships/hyperlink" Target="https://www.cirium.com/thoughtcloud/the-best-airline-schedule-intelligence/?cmpid=SOC|CIR|CIR-2019-tc&amp;sf226217474=1" TargetMode="External" /><Relationship Id="rId10" Type="http://schemas.openxmlformats.org/officeDocument/2006/relationships/hyperlink" Target="https://pbs.twimg.com/media/ENbqgA9WsAAUoeL.jpg" TargetMode="External" /><Relationship Id="rId11" Type="http://schemas.openxmlformats.org/officeDocument/2006/relationships/hyperlink" Target="https://pbs.twimg.com/media/ENwzCaUXUAAeUnW.jpg" TargetMode="External" /><Relationship Id="rId12" Type="http://schemas.openxmlformats.org/officeDocument/2006/relationships/hyperlink" Target="https://pbs.twimg.com/media/ENxSt91X0AETLw6.jpg" TargetMode="External" /><Relationship Id="rId13" Type="http://schemas.openxmlformats.org/officeDocument/2006/relationships/hyperlink" Target="http://pbs.twimg.com/profile_images/1095936640915107840/gQn_yJ9D_normal.jpg" TargetMode="External" /><Relationship Id="rId14" Type="http://schemas.openxmlformats.org/officeDocument/2006/relationships/hyperlink" Target="http://pbs.twimg.com/profile_images/1095936640915107840/gQn_yJ9D_normal.jpg" TargetMode="External" /><Relationship Id="rId15" Type="http://schemas.openxmlformats.org/officeDocument/2006/relationships/hyperlink" Target="http://pbs.twimg.com/profile_images/811025582301544448/lj2wzbD8_normal.jpg" TargetMode="External" /><Relationship Id="rId16" Type="http://schemas.openxmlformats.org/officeDocument/2006/relationships/hyperlink" Target="http://pbs.twimg.com/profile_images/811025582301544448/lj2wzbD8_normal.jpg" TargetMode="External" /><Relationship Id="rId17" Type="http://schemas.openxmlformats.org/officeDocument/2006/relationships/hyperlink" Target="http://pbs.twimg.com/profile_images/887017150912888832/5q79m1cT_normal.jpg" TargetMode="External" /><Relationship Id="rId18" Type="http://schemas.openxmlformats.org/officeDocument/2006/relationships/hyperlink" Target="http://pbs.twimg.com/profile_images/991778099397320705/6LWXR6MS_normal.jpg" TargetMode="External" /><Relationship Id="rId19" Type="http://schemas.openxmlformats.org/officeDocument/2006/relationships/hyperlink" Target="http://pbs.twimg.com/profile_images/1633765411/F5okAKpC_normal" TargetMode="External" /><Relationship Id="rId20" Type="http://schemas.openxmlformats.org/officeDocument/2006/relationships/hyperlink" Target="http://pbs.twimg.com/profile_images/1149677370154070018/ovykDCsB_normal.png" TargetMode="External" /><Relationship Id="rId21" Type="http://schemas.openxmlformats.org/officeDocument/2006/relationships/hyperlink" Target="http://pbs.twimg.com/profile_images/994508305107247104/F7nR9Pfk_normal.jpg" TargetMode="External" /><Relationship Id="rId22" Type="http://schemas.openxmlformats.org/officeDocument/2006/relationships/hyperlink" Target="http://pbs.twimg.com/profile_images/1202077685121474563/IX5LECEm_normal.jpg" TargetMode="External" /><Relationship Id="rId23" Type="http://schemas.openxmlformats.org/officeDocument/2006/relationships/hyperlink" Target="http://pbs.twimg.com/profile_images/963846423035904000/m_wSZOXR_normal.jpg" TargetMode="External" /><Relationship Id="rId24" Type="http://schemas.openxmlformats.org/officeDocument/2006/relationships/hyperlink" Target="http://pbs.twimg.com/profile_images/1064451793885773824/SlY4TURt_normal.jpg" TargetMode="External" /><Relationship Id="rId25" Type="http://schemas.openxmlformats.org/officeDocument/2006/relationships/hyperlink" Target="http://pbs.twimg.com/profile_images/1084432574313828352/6D3OVhjt_normal.jpg" TargetMode="External" /><Relationship Id="rId26" Type="http://schemas.openxmlformats.org/officeDocument/2006/relationships/hyperlink" Target="http://pbs.twimg.com/profile_images/1084432574313828352/6D3OVhjt_normal.jp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s://pbs.twimg.com/media/ENbqgA9WsAAUoeL.jpg" TargetMode="External" /><Relationship Id="rId29" Type="http://schemas.openxmlformats.org/officeDocument/2006/relationships/hyperlink" Target="http://pbs.twimg.com/profile_images/1080360256637526017/mO254m1t_normal.jpg" TargetMode="External" /><Relationship Id="rId30" Type="http://schemas.openxmlformats.org/officeDocument/2006/relationships/hyperlink" Target="http://pbs.twimg.com/profile_images/996021476699639809/SxgXF_HN_normal.jpg" TargetMode="External" /><Relationship Id="rId31" Type="http://schemas.openxmlformats.org/officeDocument/2006/relationships/hyperlink" Target="http://pbs.twimg.com/profile_images/911290970481754112/-zrbzgzn_normal.jpg" TargetMode="External" /><Relationship Id="rId32" Type="http://schemas.openxmlformats.org/officeDocument/2006/relationships/hyperlink" Target="http://pbs.twimg.com/profile_images/1183404468689362944/YBrMJn6Y_normal.jpg" TargetMode="External" /><Relationship Id="rId33" Type="http://schemas.openxmlformats.org/officeDocument/2006/relationships/hyperlink" Target="http://pbs.twimg.com/profile_images/1208119449288675329/qSEQgwpx_normal.jpg" TargetMode="External" /><Relationship Id="rId34" Type="http://schemas.openxmlformats.org/officeDocument/2006/relationships/hyperlink" Target="http://pbs.twimg.com/profile_images/1211655644589252612/deCqOWdz_normal.jpg" TargetMode="External" /><Relationship Id="rId35" Type="http://schemas.openxmlformats.org/officeDocument/2006/relationships/hyperlink" Target="http://pbs.twimg.com/profile_images/897775937239957505/oGcKsg6h_normal.jpg" TargetMode="External" /><Relationship Id="rId36" Type="http://schemas.openxmlformats.org/officeDocument/2006/relationships/hyperlink" Target="http://pbs.twimg.com/profile_images/1208368283029774337/U-3XlZ0Z_normal.jpg" TargetMode="External" /><Relationship Id="rId37" Type="http://schemas.openxmlformats.org/officeDocument/2006/relationships/hyperlink" Target="http://pbs.twimg.com/profile_images/802908718367145984/RwzaQh13_normal.jpg" TargetMode="External" /><Relationship Id="rId38" Type="http://schemas.openxmlformats.org/officeDocument/2006/relationships/hyperlink" Target="https://pbs.twimg.com/media/ENwzCaUXUAAeUnW.jpg" TargetMode="External" /><Relationship Id="rId39" Type="http://schemas.openxmlformats.org/officeDocument/2006/relationships/hyperlink" Target="http://pbs.twimg.com/profile_images/1154811672286179328/RQLJLhbs_normal.jpg" TargetMode="External" /><Relationship Id="rId40" Type="http://schemas.openxmlformats.org/officeDocument/2006/relationships/hyperlink" Target="http://pbs.twimg.com/profile_images/1079403408182988800/cxKzcScc_normal.jpg" TargetMode="External" /><Relationship Id="rId41" Type="http://schemas.openxmlformats.org/officeDocument/2006/relationships/hyperlink" Target="https://pbs.twimg.com/media/ENxSt91X0AETLw6.jpg" TargetMode="External" /><Relationship Id="rId42" Type="http://schemas.openxmlformats.org/officeDocument/2006/relationships/hyperlink" Target="http://pbs.twimg.com/profile_images/398038950/teste2_normal.jpg" TargetMode="External" /><Relationship Id="rId43" Type="http://schemas.openxmlformats.org/officeDocument/2006/relationships/hyperlink" Target="http://pbs.twimg.com/profile_images/398038950/teste2_normal.jp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s://twitter.com/joellemessianu/status/1212600406934802432" TargetMode="External" /><Relationship Id="rId46" Type="http://schemas.openxmlformats.org/officeDocument/2006/relationships/hyperlink" Target="https://twitter.com/joellemessianu/status/1212600406934802432" TargetMode="External" /><Relationship Id="rId47" Type="http://schemas.openxmlformats.org/officeDocument/2006/relationships/hyperlink" Target="https://twitter.com/flight_refunds/status/1212600510093709312" TargetMode="External" /><Relationship Id="rId48" Type="http://schemas.openxmlformats.org/officeDocument/2006/relationships/hyperlink" Target="https://twitter.com/flight_refunds/status/1212600510093709312" TargetMode="External" /><Relationship Id="rId49" Type="http://schemas.openxmlformats.org/officeDocument/2006/relationships/hyperlink" Target="https://twitter.com/apucheglazov/status/1212862351285735424" TargetMode="External" /><Relationship Id="rId50" Type="http://schemas.openxmlformats.org/officeDocument/2006/relationships/hyperlink" Target="https://twitter.com/bopinion/status/1212829308043042817" TargetMode="External" /><Relationship Id="rId51" Type="http://schemas.openxmlformats.org/officeDocument/2006/relationships/hyperlink" Target="https://twitter.com/cat_in_the_tap/status/1212874257111367681" TargetMode="External" /><Relationship Id="rId52" Type="http://schemas.openxmlformats.org/officeDocument/2006/relationships/hyperlink" Target="https://twitter.com/jessicamokhiber/status/1212903981296553985" TargetMode="External" /><Relationship Id="rId53" Type="http://schemas.openxmlformats.org/officeDocument/2006/relationships/hyperlink" Target="https://twitter.com/sputnikint/status/1212919004370739202" TargetMode="External" /><Relationship Id="rId54" Type="http://schemas.openxmlformats.org/officeDocument/2006/relationships/hyperlink" Target="https://twitter.com/tap_a_dime/status/1212920228167987200" TargetMode="External" /><Relationship Id="rId55" Type="http://schemas.openxmlformats.org/officeDocument/2006/relationships/hyperlink" Target="https://twitter.com/sevenairacademy/status/1213140122549522434" TargetMode="External" /><Relationship Id="rId56" Type="http://schemas.openxmlformats.org/officeDocument/2006/relationships/hyperlink" Target="https://twitter.com/alexdbalves/status/1213212758780592128" TargetMode="External" /><Relationship Id="rId57" Type="http://schemas.openxmlformats.org/officeDocument/2006/relationships/hyperlink" Target="https://twitter.com/itsthecatia/status/1213224959650271232" TargetMode="External" /><Relationship Id="rId58" Type="http://schemas.openxmlformats.org/officeDocument/2006/relationships/hyperlink" Target="https://twitter.com/itsthecatia/status/1213224959650271232" TargetMode="External" /><Relationship Id="rId59" Type="http://schemas.openxmlformats.org/officeDocument/2006/relationships/hyperlink" Target="https://twitter.com/aaronbearce/status/1213262733963091970" TargetMode="External" /><Relationship Id="rId60" Type="http://schemas.openxmlformats.org/officeDocument/2006/relationships/hyperlink" Target="https://twitter.com/semanariov/status/1213414987026325504" TargetMode="External" /><Relationship Id="rId61" Type="http://schemas.openxmlformats.org/officeDocument/2006/relationships/hyperlink" Target="https://twitter.com/_yashmittal_/status/1214055676948836354" TargetMode="External" /><Relationship Id="rId62" Type="http://schemas.openxmlformats.org/officeDocument/2006/relationships/hyperlink" Target="https://twitter.com/mp_portugues/status/1214260549149757443" TargetMode="External" /><Relationship Id="rId63" Type="http://schemas.openxmlformats.org/officeDocument/2006/relationships/hyperlink" Target="https://twitter.com/fjvelascog/status/1214267232131440640" TargetMode="External" /><Relationship Id="rId64" Type="http://schemas.openxmlformats.org/officeDocument/2006/relationships/hyperlink" Target="https://twitter.com/raeox/status/1214636267457204229" TargetMode="External" /><Relationship Id="rId65" Type="http://schemas.openxmlformats.org/officeDocument/2006/relationships/hyperlink" Target="https://twitter.com/bigdaddykane66/status/1214888645364211712" TargetMode="External" /><Relationship Id="rId66" Type="http://schemas.openxmlformats.org/officeDocument/2006/relationships/hyperlink" Target="https://twitter.com/jorgecarmo9/status/1214952035109523457" TargetMode="External" /><Relationship Id="rId67" Type="http://schemas.openxmlformats.org/officeDocument/2006/relationships/hyperlink" Target="https://twitter.com/embportugal_ca/status/1214952130471178240" TargetMode="External" /><Relationship Id="rId68" Type="http://schemas.openxmlformats.org/officeDocument/2006/relationships/hyperlink" Target="https://twitter.com/salvador__29/status/1214978696395796484" TargetMode="External" /><Relationship Id="rId69" Type="http://schemas.openxmlformats.org/officeDocument/2006/relationships/hyperlink" Target="https://twitter.com/eriwen83/status/1214978760497401857" TargetMode="External" /><Relationship Id="rId70" Type="http://schemas.openxmlformats.org/officeDocument/2006/relationships/hyperlink" Target="https://twitter.com/cirium/status/1214902118139727872" TargetMode="External" /><Relationship Id="rId71" Type="http://schemas.openxmlformats.org/officeDocument/2006/relationships/hyperlink" Target="https://twitter.com/shelleyjeffcoat/status/1215020275240181760" TargetMode="External" /><Relationship Id="rId72" Type="http://schemas.openxmlformats.org/officeDocument/2006/relationships/hyperlink" Target="https://twitter.com/invboeingexpres/status/1215073168228044802" TargetMode="External" /><Relationship Id="rId73" Type="http://schemas.openxmlformats.org/officeDocument/2006/relationships/hyperlink" Target="https://twitter.com/tapairportugal/status/1214939819954130945" TargetMode="External" /><Relationship Id="rId74" Type="http://schemas.openxmlformats.org/officeDocument/2006/relationships/hyperlink" Target="https://twitter.com/deniseneves/status/1215249927821037568" TargetMode="External" /><Relationship Id="rId75" Type="http://schemas.openxmlformats.org/officeDocument/2006/relationships/hyperlink" Target="https://twitter.com/deniseneves/status/1215249927821037568" TargetMode="External" /><Relationship Id="rId76" Type="http://schemas.openxmlformats.org/officeDocument/2006/relationships/hyperlink" Target="https://twitter.com/azores1963/status/1215282571430350850" TargetMode="External" /><Relationship Id="rId77" Type="http://schemas.openxmlformats.org/officeDocument/2006/relationships/hyperlink" Target="https://api.twitter.com/1.1/geo/id/206c436ce43a43a3.json" TargetMode="External" /><Relationship Id="rId78" Type="http://schemas.openxmlformats.org/officeDocument/2006/relationships/hyperlink" Target="https://api.twitter.com/1.1/geo/id/206c436ce43a43a3.json" TargetMode="External" /><Relationship Id="rId79" Type="http://schemas.openxmlformats.org/officeDocument/2006/relationships/hyperlink" Target="https://api.twitter.com/1.1/geo/id/23b629b33fba1676.json" TargetMode="External" /><Relationship Id="rId80" Type="http://schemas.openxmlformats.org/officeDocument/2006/relationships/comments" Target="../comments1.xml" /><Relationship Id="rId81" Type="http://schemas.openxmlformats.org/officeDocument/2006/relationships/vmlDrawing" Target="../drawings/vmlDrawing1.vml" /><Relationship Id="rId82" Type="http://schemas.openxmlformats.org/officeDocument/2006/relationships/table" Target="../tables/table1.xml" /><Relationship Id="rId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cirium.com/thoughtcloud/the-best-airline-schedule-intelligence/?cmpid=SOC|CIR|CIR-2019-tc&amp;sf226217474=1" TargetMode="External" /><Relationship Id="rId2" Type="http://schemas.openxmlformats.org/officeDocument/2006/relationships/hyperlink" Target="https://sputniknews.com/society/202001021077923908-chinese-man-who-tossed-coins-into-planes-engine-for-good-luck-ordered-to-pay-airline-17200--/" TargetMode="External" /><Relationship Id="rId3" Type="http://schemas.openxmlformats.org/officeDocument/2006/relationships/hyperlink" Target="https://www.mundoportugues.pt/saber-se-a-tap-e-considerada-uma-companhia-segura/" TargetMode="External" /><Relationship Id="rId4" Type="http://schemas.openxmlformats.org/officeDocument/2006/relationships/hyperlink" Target="https://semanariov.pt/2020/01/04/tap-portugal-entre-as-companhias-aereas-mais-seguras-do-mundo-diz-airline-ratings/" TargetMode="External" /><Relationship Id="rId5" Type="http://schemas.openxmlformats.org/officeDocument/2006/relationships/hyperlink" Target="https://www.airlineratings.com/news/top-twenty-safest-airlines-2020/" TargetMode="External" /><Relationship Id="rId6" Type="http://schemas.openxmlformats.org/officeDocument/2006/relationships/hyperlink" Target="https://trib.al/YAjYuU4" TargetMode="External" /><Relationship Id="rId7" Type="http://schemas.openxmlformats.org/officeDocument/2006/relationships/hyperlink" Target="https://www.airlineratings.com/news/safest-airlines-in-the-world-qantas-2020/" TargetMode="External" /><Relationship Id="rId8" Type="http://schemas.openxmlformats.org/officeDocument/2006/relationships/hyperlink" Target="https://www.airlineratings.com/news/safest-airlines-in-the-world-qantas-2020/" TargetMode="External" /><Relationship Id="rId9" Type="http://schemas.openxmlformats.org/officeDocument/2006/relationships/hyperlink" Target="https://semanariov.pt/2020/01/04/tap-portugal-entre-as-companhias-aereas-mais-seguras-do-mundo-diz-airline-ratings/" TargetMode="External" /><Relationship Id="rId10" Type="http://schemas.openxmlformats.org/officeDocument/2006/relationships/hyperlink" Target="https://www.mundoportugues.pt/saber-se-a-tap-e-considerada-uma-companhia-segura/" TargetMode="External" /><Relationship Id="rId11" Type="http://schemas.openxmlformats.org/officeDocument/2006/relationships/hyperlink" Target="https://www.airlineratings.com/news/top-twenty-safest-airlines-2020/" TargetMode="External" /><Relationship Id="rId12" Type="http://schemas.openxmlformats.org/officeDocument/2006/relationships/hyperlink" Target="https://www.cirium.com/thoughtcloud/the-best-airline-schedule-intelligence/?cmpid=SOC|CIR|CIR-2019-tc&amp;sf226217474=1" TargetMode="External" /><Relationship Id="rId13" Type="http://schemas.openxmlformats.org/officeDocument/2006/relationships/hyperlink" Target="https://sputniknews.com/society/202001021077923908-chinese-man-who-tossed-coins-into-planes-engine-for-good-luck-ordered-to-pay-airline-17200--/" TargetMode="Externa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yj2xsHD83W" TargetMode="External" /><Relationship Id="rId2" Type="http://schemas.openxmlformats.org/officeDocument/2006/relationships/hyperlink" Target="http://t.co/qjjnBcdQSx" TargetMode="External" /><Relationship Id="rId3" Type="http://schemas.openxmlformats.org/officeDocument/2006/relationships/hyperlink" Target="https://t.co/ZelJbdTUbI" TargetMode="External" /><Relationship Id="rId4" Type="http://schemas.openxmlformats.org/officeDocument/2006/relationships/hyperlink" Target="https://t.co/eY4AY2rZeQ" TargetMode="External" /><Relationship Id="rId5" Type="http://schemas.openxmlformats.org/officeDocument/2006/relationships/hyperlink" Target="https://t.co/Mf9casQOuk" TargetMode="External" /><Relationship Id="rId6" Type="http://schemas.openxmlformats.org/officeDocument/2006/relationships/hyperlink" Target="https://t.co/SK9GUSDYey" TargetMode="External" /><Relationship Id="rId7" Type="http://schemas.openxmlformats.org/officeDocument/2006/relationships/hyperlink" Target="https://t.co/CGNEJoSLHS" TargetMode="External" /><Relationship Id="rId8" Type="http://schemas.openxmlformats.org/officeDocument/2006/relationships/hyperlink" Target="https://t.co/bVcLPulqAq" TargetMode="External" /><Relationship Id="rId9" Type="http://schemas.openxmlformats.org/officeDocument/2006/relationships/hyperlink" Target="https://t.co/UWx0d5NDs1" TargetMode="External" /><Relationship Id="rId10" Type="http://schemas.openxmlformats.org/officeDocument/2006/relationships/hyperlink" Target="https://t.co/o6UVXBpeO3" TargetMode="External" /><Relationship Id="rId11" Type="http://schemas.openxmlformats.org/officeDocument/2006/relationships/hyperlink" Target="http://t.co/myfNak9lFK" TargetMode="External" /><Relationship Id="rId12" Type="http://schemas.openxmlformats.org/officeDocument/2006/relationships/hyperlink" Target="https://t.co/QHt82xW2ep" TargetMode="External" /><Relationship Id="rId13" Type="http://schemas.openxmlformats.org/officeDocument/2006/relationships/hyperlink" Target="https://t.co/K1cU6kqnBT" TargetMode="External" /><Relationship Id="rId14" Type="http://schemas.openxmlformats.org/officeDocument/2006/relationships/hyperlink" Target="https://t.co/6vrn8a2b9X" TargetMode="External" /><Relationship Id="rId15" Type="http://schemas.openxmlformats.org/officeDocument/2006/relationships/hyperlink" Target="https://t.co/bwu8OrNfhN" TargetMode="External" /><Relationship Id="rId16" Type="http://schemas.openxmlformats.org/officeDocument/2006/relationships/hyperlink" Target="https://t.co/QdBIxC2x79" TargetMode="External" /><Relationship Id="rId17" Type="http://schemas.openxmlformats.org/officeDocument/2006/relationships/hyperlink" Target="http://t.co/ZPxahJ9HcZ" TargetMode="External" /><Relationship Id="rId18" Type="http://schemas.openxmlformats.org/officeDocument/2006/relationships/hyperlink" Target="https://t.co/cO7jR7yXxQ" TargetMode="External" /><Relationship Id="rId19" Type="http://schemas.openxmlformats.org/officeDocument/2006/relationships/hyperlink" Target="https://t.co/3SqamwZZrs" TargetMode="External" /><Relationship Id="rId20" Type="http://schemas.openxmlformats.org/officeDocument/2006/relationships/hyperlink" Target="https://pbs.twimg.com/profile_banners/102498956/1568173625" TargetMode="External" /><Relationship Id="rId21" Type="http://schemas.openxmlformats.org/officeDocument/2006/relationships/hyperlink" Target="https://pbs.twimg.com/profile_banners/142608485/1545983926" TargetMode="External" /><Relationship Id="rId22" Type="http://schemas.openxmlformats.org/officeDocument/2006/relationships/hyperlink" Target="https://pbs.twimg.com/profile_banners/107472906/1578326949" TargetMode="External" /><Relationship Id="rId23" Type="http://schemas.openxmlformats.org/officeDocument/2006/relationships/hyperlink" Target="https://pbs.twimg.com/profile_banners/211830847/1451919510" TargetMode="External" /><Relationship Id="rId24" Type="http://schemas.openxmlformats.org/officeDocument/2006/relationships/hyperlink" Target="https://pbs.twimg.com/profile_banners/488511627/1500316345" TargetMode="External" /><Relationship Id="rId25" Type="http://schemas.openxmlformats.org/officeDocument/2006/relationships/hyperlink" Target="https://pbs.twimg.com/profile_banners/227682918/1525292911" TargetMode="External" /><Relationship Id="rId26" Type="http://schemas.openxmlformats.org/officeDocument/2006/relationships/hyperlink" Target="https://pbs.twimg.com/profile_banners/18993185/1574110242" TargetMode="External" /><Relationship Id="rId27" Type="http://schemas.openxmlformats.org/officeDocument/2006/relationships/hyperlink" Target="https://pbs.twimg.com/profile_banners/928357269003149312/1510173297" TargetMode="External" /><Relationship Id="rId28" Type="http://schemas.openxmlformats.org/officeDocument/2006/relationships/hyperlink" Target="https://pbs.twimg.com/profile_banners/34262462/1546604563" TargetMode="External" /><Relationship Id="rId29" Type="http://schemas.openxmlformats.org/officeDocument/2006/relationships/hyperlink" Target="https://pbs.twimg.com/profile_banners/1167423894850023425/1578330530" TargetMode="External" /><Relationship Id="rId30" Type="http://schemas.openxmlformats.org/officeDocument/2006/relationships/hyperlink" Target="https://pbs.twimg.com/profile_banners/2985880889/1570008406" TargetMode="External" /><Relationship Id="rId31" Type="http://schemas.openxmlformats.org/officeDocument/2006/relationships/hyperlink" Target="https://pbs.twimg.com/profile_banners/1083029374801203200/1547383847" TargetMode="External" /><Relationship Id="rId32" Type="http://schemas.openxmlformats.org/officeDocument/2006/relationships/hyperlink" Target="https://pbs.twimg.com/profile_banners/18332190/1557823031" TargetMode="External" /><Relationship Id="rId33" Type="http://schemas.openxmlformats.org/officeDocument/2006/relationships/hyperlink" Target="https://pbs.twimg.com/profile_banners/127982550/1569856481" TargetMode="External" /><Relationship Id="rId34" Type="http://schemas.openxmlformats.org/officeDocument/2006/relationships/hyperlink" Target="https://pbs.twimg.com/profile_banners/2906201033/1518805859" TargetMode="External" /><Relationship Id="rId35" Type="http://schemas.openxmlformats.org/officeDocument/2006/relationships/hyperlink" Target="https://pbs.twimg.com/profile_banners/124145508/1577821996" TargetMode="External" /><Relationship Id="rId36" Type="http://schemas.openxmlformats.org/officeDocument/2006/relationships/hyperlink" Target="https://pbs.twimg.com/profile_banners/996020771439939584/1526386884" TargetMode="External" /><Relationship Id="rId37" Type="http://schemas.openxmlformats.org/officeDocument/2006/relationships/hyperlink" Target="https://pbs.twimg.com/profile_banners/1671237002/1376509493" TargetMode="External" /><Relationship Id="rId38" Type="http://schemas.openxmlformats.org/officeDocument/2006/relationships/hyperlink" Target="https://pbs.twimg.com/profile_banners/40918503/1570442436" TargetMode="External" /><Relationship Id="rId39" Type="http://schemas.openxmlformats.org/officeDocument/2006/relationships/hyperlink" Target="https://pbs.twimg.com/profile_banners/728651005/1540487326" TargetMode="External" /><Relationship Id="rId40" Type="http://schemas.openxmlformats.org/officeDocument/2006/relationships/hyperlink" Target="https://pbs.twimg.com/profile_banners/2743145603/1572404443" TargetMode="External" /><Relationship Id="rId41" Type="http://schemas.openxmlformats.org/officeDocument/2006/relationships/hyperlink" Target="https://pbs.twimg.com/profile_banners/4523969488/1578482056" TargetMode="External" /><Relationship Id="rId42" Type="http://schemas.openxmlformats.org/officeDocument/2006/relationships/hyperlink" Target="https://pbs.twimg.com/profile_banners/1486651974/1470119797" TargetMode="External" /><Relationship Id="rId43" Type="http://schemas.openxmlformats.org/officeDocument/2006/relationships/hyperlink" Target="https://pbs.twimg.com/profile_banners/2893429761/1562319180" TargetMode="External" /><Relationship Id="rId44" Type="http://schemas.openxmlformats.org/officeDocument/2006/relationships/hyperlink" Target="https://pbs.twimg.com/profile_banners/3310449305/1578491761" TargetMode="External" /><Relationship Id="rId45" Type="http://schemas.openxmlformats.org/officeDocument/2006/relationships/hyperlink" Target="https://pbs.twimg.com/profile_banners/92244865/1480263445" TargetMode="External" /><Relationship Id="rId46" Type="http://schemas.openxmlformats.org/officeDocument/2006/relationships/hyperlink" Target="https://pbs.twimg.com/profile_banners/1070352839560622080/1550493316" TargetMode="External" /><Relationship Id="rId47" Type="http://schemas.openxmlformats.org/officeDocument/2006/relationships/hyperlink" Target="https://pbs.twimg.com/profile_banners/4061296693/1559577960" TargetMode="External" /><Relationship Id="rId48" Type="http://schemas.openxmlformats.org/officeDocument/2006/relationships/hyperlink" Target="https://pbs.twimg.com/profile_banners/627475640/1546184623" TargetMode="External" /><Relationship Id="rId49" Type="http://schemas.openxmlformats.org/officeDocument/2006/relationships/hyperlink" Target="http://abs.twimg.com/images/themes/theme8/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6/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8/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6/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3/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5/bg.gif" TargetMode="External" /><Relationship Id="rId79" Type="http://schemas.openxmlformats.org/officeDocument/2006/relationships/hyperlink" Target="http://pbs.twimg.com/profile_images/1095936640915107840/gQn_yJ9D_normal.jpg" TargetMode="External" /><Relationship Id="rId80" Type="http://schemas.openxmlformats.org/officeDocument/2006/relationships/hyperlink" Target="http://pbs.twimg.com/profile_images/1214596776570900486/TAR-rm4__normal.jpg" TargetMode="External" /><Relationship Id="rId81" Type="http://schemas.openxmlformats.org/officeDocument/2006/relationships/hyperlink" Target="http://pbs.twimg.com/profile_images/997116299082911744/TsXFC8jF_normal.jpg" TargetMode="External" /><Relationship Id="rId82" Type="http://schemas.openxmlformats.org/officeDocument/2006/relationships/hyperlink" Target="http://pbs.twimg.com/profile_images/811025582301544448/lj2wzbD8_normal.jpg" TargetMode="External" /><Relationship Id="rId83" Type="http://schemas.openxmlformats.org/officeDocument/2006/relationships/hyperlink" Target="http://pbs.twimg.com/profile_images/887017150912888832/5q79m1cT_normal.jpg" TargetMode="External" /><Relationship Id="rId84" Type="http://schemas.openxmlformats.org/officeDocument/2006/relationships/hyperlink" Target="http://pbs.twimg.com/profile_images/991778099397320705/6LWXR6MS_normal.jpg" TargetMode="External" /><Relationship Id="rId85" Type="http://schemas.openxmlformats.org/officeDocument/2006/relationships/hyperlink" Target="http://pbs.twimg.com/profile_images/1633765411/F5okAKpC_normal" TargetMode="External" /><Relationship Id="rId86" Type="http://schemas.openxmlformats.org/officeDocument/2006/relationships/hyperlink" Target="http://pbs.twimg.com/profile_images/1149677370154070018/ovykDCsB_normal.png" TargetMode="External" /><Relationship Id="rId87" Type="http://schemas.openxmlformats.org/officeDocument/2006/relationships/hyperlink" Target="http://pbs.twimg.com/profile_images/1158377725574311936/cOePEbSl_normal.jpg" TargetMode="External" /><Relationship Id="rId88" Type="http://schemas.openxmlformats.org/officeDocument/2006/relationships/hyperlink" Target="http://pbs.twimg.com/profile_images/994508305107247104/F7nR9Pfk_normal.jpg" TargetMode="External" /><Relationship Id="rId89" Type="http://schemas.openxmlformats.org/officeDocument/2006/relationships/hyperlink" Target="http://pbs.twimg.com/profile_images/1202077685121474563/IX5LECEm_normal.jpg" TargetMode="External" /><Relationship Id="rId90" Type="http://schemas.openxmlformats.org/officeDocument/2006/relationships/hyperlink" Target="http://pbs.twimg.com/profile_images/963846423035904000/m_wSZOXR_normal.jpg" TargetMode="External" /><Relationship Id="rId91" Type="http://schemas.openxmlformats.org/officeDocument/2006/relationships/hyperlink" Target="http://pbs.twimg.com/profile_images/183867379/phone_girl_normal.jpg" TargetMode="External" /><Relationship Id="rId92" Type="http://schemas.openxmlformats.org/officeDocument/2006/relationships/hyperlink" Target="http://pbs.twimg.com/profile_images/1064451793885773824/SlY4TURt_normal.jpg" TargetMode="External" /><Relationship Id="rId93" Type="http://schemas.openxmlformats.org/officeDocument/2006/relationships/hyperlink" Target="http://pbs.twimg.com/profile_images/1084432574313828352/6D3OVhjt_normal.jpg" TargetMode="External" /><Relationship Id="rId94" Type="http://schemas.openxmlformats.org/officeDocument/2006/relationships/hyperlink" Target="http://pbs.twimg.com/profile_images/380757584/tap_logo_normal.png" TargetMode="External" /><Relationship Id="rId95" Type="http://schemas.openxmlformats.org/officeDocument/2006/relationships/hyperlink" Target="http://pbs.twimg.com/profile_images/1212680595605729281/GpBIhuPh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649934621589774337/wHWkBVoO_normal.jpg" TargetMode="External" /><Relationship Id="rId98" Type="http://schemas.openxmlformats.org/officeDocument/2006/relationships/hyperlink" Target="http://pbs.twimg.com/profile_images/964479925817311234/GIRQr2pI_normal.jpg" TargetMode="External" /><Relationship Id="rId99" Type="http://schemas.openxmlformats.org/officeDocument/2006/relationships/hyperlink" Target="http://pbs.twimg.com/profile_images/1080360256637526017/mO254m1t_normal.jpg" TargetMode="External" /><Relationship Id="rId100" Type="http://schemas.openxmlformats.org/officeDocument/2006/relationships/hyperlink" Target="http://pbs.twimg.com/profile_images/918818138266877952/bbhJOmhG_normal.jpg" TargetMode="External" /><Relationship Id="rId101" Type="http://schemas.openxmlformats.org/officeDocument/2006/relationships/hyperlink" Target="http://pbs.twimg.com/profile_images/996021476699639809/SxgXF_HN_normal.jpg" TargetMode="External" /><Relationship Id="rId102" Type="http://schemas.openxmlformats.org/officeDocument/2006/relationships/hyperlink" Target="http://pbs.twimg.com/profile_images/911290970481754112/-zrbzgzn_normal.jpg" TargetMode="External" /><Relationship Id="rId103" Type="http://schemas.openxmlformats.org/officeDocument/2006/relationships/hyperlink" Target="http://pbs.twimg.com/profile_images/1183404468689362944/YBrMJn6Y_normal.jpg" TargetMode="External" /><Relationship Id="rId104" Type="http://schemas.openxmlformats.org/officeDocument/2006/relationships/hyperlink" Target="http://pbs.twimg.com/profile_images/1208119449288675329/qSEQgwpx_normal.jpg" TargetMode="External" /><Relationship Id="rId105" Type="http://schemas.openxmlformats.org/officeDocument/2006/relationships/hyperlink" Target="http://pbs.twimg.com/profile_images/1211485818373726208/RTIOJ_vw_normal.jpg" TargetMode="External" /><Relationship Id="rId106" Type="http://schemas.openxmlformats.org/officeDocument/2006/relationships/hyperlink" Target="http://pbs.twimg.com/profile_images/1211655644589252612/deCqOWdz_normal.jpg" TargetMode="External" /><Relationship Id="rId107" Type="http://schemas.openxmlformats.org/officeDocument/2006/relationships/hyperlink" Target="http://pbs.twimg.com/profile_images/378800000223571257/77ffbc80e90cb06611537c175e5ed2a1_normal.jpeg" TargetMode="External" /><Relationship Id="rId108" Type="http://schemas.openxmlformats.org/officeDocument/2006/relationships/hyperlink" Target="http://pbs.twimg.com/profile_images/897775937239957505/oGcKsg6h_normal.jpg" TargetMode="External" /><Relationship Id="rId109" Type="http://schemas.openxmlformats.org/officeDocument/2006/relationships/hyperlink" Target="http://pbs.twimg.com/profile_images/1208368283029774337/U-3XlZ0Z_normal.jpg" TargetMode="External" /><Relationship Id="rId110" Type="http://schemas.openxmlformats.org/officeDocument/2006/relationships/hyperlink" Target="http://pbs.twimg.com/profile_images/802908718367145984/RwzaQh13_normal.jpg" TargetMode="External" /><Relationship Id="rId111" Type="http://schemas.openxmlformats.org/officeDocument/2006/relationships/hyperlink" Target="http://pbs.twimg.com/profile_images/1097474472666427395/oA8RvrM5_normal.png" TargetMode="External" /><Relationship Id="rId112" Type="http://schemas.openxmlformats.org/officeDocument/2006/relationships/hyperlink" Target="http://pbs.twimg.com/profile_images/1154811672286179328/RQLJLhbs_normal.jpg" TargetMode="External" /><Relationship Id="rId113" Type="http://schemas.openxmlformats.org/officeDocument/2006/relationships/hyperlink" Target="http://pbs.twimg.com/profile_images/1079403408182988800/cxKzcScc_normal.jpg" TargetMode="External" /><Relationship Id="rId114" Type="http://schemas.openxmlformats.org/officeDocument/2006/relationships/hyperlink" Target="http://pbs.twimg.com/profile_images/398038950/teste2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s://twitter.com/joellemessianu" TargetMode="External" /><Relationship Id="rId117" Type="http://schemas.openxmlformats.org/officeDocument/2006/relationships/hyperlink" Target="https://twitter.com/iberia_en" TargetMode="External" /><Relationship Id="rId118" Type="http://schemas.openxmlformats.org/officeDocument/2006/relationships/hyperlink" Target="https://twitter.com/tapairportugal" TargetMode="External" /><Relationship Id="rId119" Type="http://schemas.openxmlformats.org/officeDocument/2006/relationships/hyperlink" Target="https://twitter.com/flight_refunds" TargetMode="External" /><Relationship Id="rId120" Type="http://schemas.openxmlformats.org/officeDocument/2006/relationships/hyperlink" Target="https://twitter.com/apucheglazov" TargetMode="External" /><Relationship Id="rId121" Type="http://schemas.openxmlformats.org/officeDocument/2006/relationships/hyperlink" Target="https://twitter.com/bopinion" TargetMode="External" /><Relationship Id="rId122" Type="http://schemas.openxmlformats.org/officeDocument/2006/relationships/hyperlink" Target="https://twitter.com/cat_in_the_tap" TargetMode="External" /><Relationship Id="rId123" Type="http://schemas.openxmlformats.org/officeDocument/2006/relationships/hyperlink" Target="https://twitter.com/jessicamokhiber" TargetMode="External" /><Relationship Id="rId124" Type="http://schemas.openxmlformats.org/officeDocument/2006/relationships/hyperlink" Target="https://twitter.com/treadlightly_re" TargetMode="External" /><Relationship Id="rId125" Type="http://schemas.openxmlformats.org/officeDocument/2006/relationships/hyperlink" Target="https://twitter.com/sputnikint" TargetMode="External" /><Relationship Id="rId126" Type="http://schemas.openxmlformats.org/officeDocument/2006/relationships/hyperlink" Target="https://twitter.com/tap_a_dime" TargetMode="External" /><Relationship Id="rId127" Type="http://schemas.openxmlformats.org/officeDocument/2006/relationships/hyperlink" Target="https://twitter.com/sevenairacademy" TargetMode="External" /><Relationship Id="rId128" Type="http://schemas.openxmlformats.org/officeDocument/2006/relationships/hyperlink" Target="https://twitter.com/airline" TargetMode="External" /><Relationship Id="rId129" Type="http://schemas.openxmlformats.org/officeDocument/2006/relationships/hyperlink" Target="https://twitter.com/alexdbalves" TargetMode="External" /><Relationship Id="rId130" Type="http://schemas.openxmlformats.org/officeDocument/2006/relationships/hyperlink" Target="https://twitter.com/itsthecatia" TargetMode="External" /><Relationship Id="rId131" Type="http://schemas.openxmlformats.org/officeDocument/2006/relationships/hyperlink" Target="https://twitter.com/tap_portugal" TargetMode="External" /><Relationship Id="rId132" Type="http://schemas.openxmlformats.org/officeDocument/2006/relationships/hyperlink" Target="https://twitter.com/british_airways" TargetMode="External" /><Relationship Id="rId133" Type="http://schemas.openxmlformats.org/officeDocument/2006/relationships/hyperlink" Target="https://twitter.com/aaronbearce" TargetMode="External" /><Relationship Id="rId134" Type="http://schemas.openxmlformats.org/officeDocument/2006/relationships/hyperlink" Target="https://twitter.com/aeroplan" TargetMode="External" /><Relationship Id="rId135" Type="http://schemas.openxmlformats.org/officeDocument/2006/relationships/hyperlink" Target="https://twitter.com/semanariov" TargetMode="External" /><Relationship Id="rId136" Type="http://schemas.openxmlformats.org/officeDocument/2006/relationships/hyperlink" Target="https://twitter.com/_yashmittal_" TargetMode="External" /><Relationship Id="rId137" Type="http://schemas.openxmlformats.org/officeDocument/2006/relationships/hyperlink" Target="https://twitter.com/goairlinesindia" TargetMode="External" /><Relationship Id="rId138" Type="http://schemas.openxmlformats.org/officeDocument/2006/relationships/hyperlink" Target="https://twitter.com/mp_portugues" TargetMode="External" /><Relationship Id="rId139" Type="http://schemas.openxmlformats.org/officeDocument/2006/relationships/hyperlink" Target="https://twitter.com/fjvelascog" TargetMode="External" /><Relationship Id="rId140" Type="http://schemas.openxmlformats.org/officeDocument/2006/relationships/hyperlink" Target="https://twitter.com/raeox" TargetMode="External" /><Relationship Id="rId141" Type="http://schemas.openxmlformats.org/officeDocument/2006/relationships/hyperlink" Target="https://twitter.com/bigdaddykane66" TargetMode="External" /><Relationship Id="rId142" Type="http://schemas.openxmlformats.org/officeDocument/2006/relationships/hyperlink" Target="https://twitter.com/caramooney" TargetMode="External" /><Relationship Id="rId143" Type="http://schemas.openxmlformats.org/officeDocument/2006/relationships/hyperlink" Target="https://twitter.com/jorgecarmo9" TargetMode="External" /><Relationship Id="rId144" Type="http://schemas.openxmlformats.org/officeDocument/2006/relationships/hyperlink" Target="https://twitter.com/airline_ratings" TargetMode="External" /><Relationship Id="rId145" Type="http://schemas.openxmlformats.org/officeDocument/2006/relationships/hyperlink" Target="https://twitter.com/embportugal_ca" TargetMode="External" /><Relationship Id="rId146" Type="http://schemas.openxmlformats.org/officeDocument/2006/relationships/hyperlink" Target="https://twitter.com/salvador__29" TargetMode="External" /><Relationship Id="rId147" Type="http://schemas.openxmlformats.org/officeDocument/2006/relationships/hyperlink" Target="https://twitter.com/eriwen83" TargetMode="External" /><Relationship Id="rId148" Type="http://schemas.openxmlformats.org/officeDocument/2006/relationships/hyperlink" Target="https://twitter.com/cirium" TargetMode="External" /><Relationship Id="rId149" Type="http://schemas.openxmlformats.org/officeDocument/2006/relationships/hyperlink" Target="https://twitter.com/shelleyjeffcoat" TargetMode="External" /><Relationship Id="rId150" Type="http://schemas.openxmlformats.org/officeDocument/2006/relationships/hyperlink" Target="https://twitter.com/invboeingexpres" TargetMode="External" /><Relationship Id="rId151" Type="http://schemas.openxmlformats.org/officeDocument/2006/relationships/hyperlink" Target="https://twitter.com/deniseneves" TargetMode="External" /><Relationship Id="rId152" Type="http://schemas.openxmlformats.org/officeDocument/2006/relationships/hyperlink" Target="https://twitter.com/azores1963" TargetMode="External" /><Relationship Id="rId153" Type="http://schemas.openxmlformats.org/officeDocument/2006/relationships/comments" Target="../comments2.xml" /><Relationship Id="rId154" Type="http://schemas.openxmlformats.org/officeDocument/2006/relationships/vmlDrawing" Target="../drawings/vmlDrawing2.vml" /><Relationship Id="rId155" Type="http://schemas.openxmlformats.org/officeDocument/2006/relationships/table" Target="../tables/table2.xml" /><Relationship Id="rId156" Type="http://schemas.openxmlformats.org/officeDocument/2006/relationships/drawing" Target="../drawings/drawing1.xml" /><Relationship Id="rId1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8" t="s">
        <v>39</v>
      </c>
      <c r="D1" s="19"/>
      <c r="E1" s="19"/>
      <c r="F1" s="19"/>
      <c r="G1" s="18"/>
      <c r="H1" s="16" t="s">
        <v>43</v>
      </c>
      <c r="I1" s="64"/>
      <c r="J1" s="64"/>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733</v>
      </c>
      <c r="BD2" s="13" t="s">
        <v>759</v>
      </c>
      <c r="BE2" s="13" t="s">
        <v>760</v>
      </c>
    </row>
    <row r="3" spans="1:57" ht="15" customHeight="1">
      <c r="A3" s="84" t="s">
        <v>234</v>
      </c>
      <c r="B3" s="84" t="s">
        <v>262</v>
      </c>
      <c r="C3" s="53" t="s">
        <v>1088</v>
      </c>
      <c r="D3" s="54">
        <v>3</v>
      </c>
      <c r="E3" s="65" t="s">
        <v>132</v>
      </c>
      <c r="F3" s="55">
        <v>32</v>
      </c>
      <c r="G3" s="53"/>
      <c r="H3" s="57"/>
      <c r="I3" s="56"/>
      <c r="J3" s="56"/>
      <c r="K3" s="36" t="s">
        <v>65</v>
      </c>
      <c r="L3" s="62">
        <v>3</v>
      </c>
      <c r="M3" s="62"/>
      <c r="N3" s="63"/>
      <c r="O3" s="85" t="s">
        <v>271</v>
      </c>
      <c r="P3" s="87">
        <v>43832.21111111111</v>
      </c>
      <c r="Q3" s="85" t="s">
        <v>275</v>
      </c>
      <c r="R3" s="85"/>
      <c r="S3" s="85"/>
      <c r="T3" s="85" t="s">
        <v>305</v>
      </c>
      <c r="U3" s="85"/>
      <c r="V3" s="90" t="s">
        <v>311</v>
      </c>
      <c r="W3" s="87">
        <v>43832.21111111111</v>
      </c>
      <c r="X3" s="91">
        <v>43832</v>
      </c>
      <c r="Y3" s="93" t="s">
        <v>335</v>
      </c>
      <c r="Z3" s="90" t="s">
        <v>363</v>
      </c>
      <c r="AA3" s="85"/>
      <c r="AB3" s="85"/>
      <c r="AC3" s="93" t="s">
        <v>391</v>
      </c>
      <c r="AD3" s="85"/>
      <c r="AE3" s="85" t="b">
        <v>0</v>
      </c>
      <c r="AF3" s="85">
        <v>3</v>
      </c>
      <c r="AG3" s="93" t="s">
        <v>423</v>
      </c>
      <c r="AH3" s="85" t="b">
        <v>0</v>
      </c>
      <c r="AI3" s="85" t="s">
        <v>431</v>
      </c>
      <c r="AJ3" s="85"/>
      <c r="AK3" s="93" t="s">
        <v>423</v>
      </c>
      <c r="AL3" s="85" t="b">
        <v>0</v>
      </c>
      <c r="AM3" s="85">
        <v>3</v>
      </c>
      <c r="AN3" s="93" t="s">
        <v>423</v>
      </c>
      <c r="AO3" s="85" t="s">
        <v>434</v>
      </c>
      <c r="AP3" s="85" t="b">
        <v>0</v>
      </c>
      <c r="AQ3" s="93" t="s">
        <v>391</v>
      </c>
      <c r="AR3" s="85" t="s">
        <v>196</v>
      </c>
      <c r="AS3" s="85">
        <v>0</v>
      </c>
      <c r="AT3" s="85">
        <v>0</v>
      </c>
      <c r="AU3" s="85" t="s">
        <v>444</v>
      </c>
      <c r="AV3" s="85" t="s">
        <v>446</v>
      </c>
      <c r="AW3" s="85" t="s">
        <v>448</v>
      </c>
      <c r="AX3" s="85" t="s">
        <v>450</v>
      </c>
      <c r="AY3" s="85" t="s">
        <v>452</v>
      </c>
      <c r="AZ3" s="85" t="s">
        <v>454</v>
      </c>
      <c r="BA3" s="85" t="s">
        <v>456</v>
      </c>
      <c r="BB3" s="90" t="s">
        <v>457</v>
      </c>
      <c r="BC3">
        <v>1</v>
      </c>
      <c r="BD3" s="85" t="str">
        <f>REPLACE(INDEX(GroupVertices[Group],MATCH(Edges[[#This Row],[Vertex 1]],GroupVertices[Vertex],0)),1,1,"")</f>
        <v>2</v>
      </c>
      <c r="BE3" s="85" t="str">
        <f>REPLACE(INDEX(GroupVertices[Group],MATCH(Edges[[#This Row],[Vertex 2]],GroupVertices[Vertex],0)),1,1,"")</f>
        <v>2</v>
      </c>
    </row>
    <row r="4" spans="1:57" ht="15" customHeight="1">
      <c r="A4" s="84" t="s">
        <v>234</v>
      </c>
      <c r="B4" s="84" t="s">
        <v>259</v>
      </c>
      <c r="C4" s="53" t="s">
        <v>1088</v>
      </c>
      <c r="D4" s="54">
        <v>3</v>
      </c>
      <c r="E4" s="65" t="s">
        <v>132</v>
      </c>
      <c r="F4" s="55">
        <v>32</v>
      </c>
      <c r="G4" s="53"/>
      <c r="H4" s="57"/>
      <c r="I4" s="56"/>
      <c r="J4" s="56"/>
      <c r="K4" s="36" t="s">
        <v>65</v>
      </c>
      <c r="L4" s="83">
        <v>4</v>
      </c>
      <c r="M4" s="83"/>
      <c r="N4" s="63"/>
      <c r="O4" s="86" t="s">
        <v>271</v>
      </c>
      <c r="P4" s="88">
        <v>43832.21111111111</v>
      </c>
      <c r="Q4" s="86" t="s">
        <v>275</v>
      </c>
      <c r="R4" s="86"/>
      <c r="S4" s="86"/>
      <c r="T4" s="86" t="s">
        <v>305</v>
      </c>
      <c r="U4" s="86"/>
      <c r="V4" s="89" t="s">
        <v>311</v>
      </c>
      <c r="W4" s="88">
        <v>43832.21111111111</v>
      </c>
      <c r="X4" s="92">
        <v>43832</v>
      </c>
      <c r="Y4" s="94" t="s">
        <v>335</v>
      </c>
      <c r="Z4" s="89" t="s">
        <v>363</v>
      </c>
      <c r="AA4" s="86"/>
      <c r="AB4" s="86"/>
      <c r="AC4" s="94" t="s">
        <v>391</v>
      </c>
      <c r="AD4" s="86"/>
      <c r="AE4" s="86" t="b">
        <v>0</v>
      </c>
      <c r="AF4" s="86">
        <v>3</v>
      </c>
      <c r="AG4" s="94" t="s">
        <v>423</v>
      </c>
      <c r="AH4" s="86" t="b">
        <v>0</v>
      </c>
      <c r="AI4" s="86" t="s">
        <v>431</v>
      </c>
      <c r="AJ4" s="86"/>
      <c r="AK4" s="94" t="s">
        <v>423</v>
      </c>
      <c r="AL4" s="86" t="b">
        <v>0</v>
      </c>
      <c r="AM4" s="86">
        <v>3</v>
      </c>
      <c r="AN4" s="94" t="s">
        <v>423</v>
      </c>
      <c r="AO4" s="86" t="s">
        <v>434</v>
      </c>
      <c r="AP4" s="86" t="b">
        <v>0</v>
      </c>
      <c r="AQ4" s="94" t="s">
        <v>391</v>
      </c>
      <c r="AR4" s="86" t="s">
        <v>196</v>
      </c>
      <c r="AS4" s="86">
        <v>0</v>
      </c>
      <c r="AT4" s="86">
        <v>0</v>
      </c>
      <c r="AU4" s="86" t="s">
        <v>444</v>
      </c>
      <c r="AV4" s="86" t="s">
        <v>446</v>
      </c>
      <c r="AW4" s="86" t="s">
        <v>448</v>
      </c>
      <c r="AX4" s="86" t="s">
        <v>450</v>
      </c>
      <c r="AY4" s="86" t="s">
        <v>452</v>
      </c>
      <c r="AZ4" s="86" t="s">
        <v>454</v>
      </c>
      <c r="BA4" s="86" t="s">
        <v>456</v>
      </c>
      <c r="BB4" s="89" t="s">
        <v>457</v>
      </c>
      <c r="BC4">
        <v>1</v>
      </c>
      <c r="BD4" s="85" t="str">
        <f>REPLACE(INDEX(GroupVertices[Group],MATCH(Edges[[#This Row],[Vertex 1]],GroupVertices[Vertex],0)),1,1,"")</f>
        <v>2</v>
      </c>
      <c r="BE4" s="85" t="str">
        <f>REPLACE(INDEX(GroupVertices[Group],MATCH(Edges[[#This Row],[Vertex 2]],GroupVertices[Vertex],0)),1,1,"")</f>
        <v>2</v>
      </c>
    </row>
    <row r="5" spans="1:57" ht="45">
      <c r="A5" s="84" t="s">
        <v>235</v>
      </c>
      <c r="B5" s="84" t="s">
        <v>262</v>
      </c>
      <c r="C5" s="53" t="s">
        <v>1088</v>
      </c>
      <c r="D5" s="54">
        <v>3</v>
      </c>
      <c r="E5" s="65" t="s">
        <v>132</v>
      </c>
      <c r="F5" s="55">
        <v>32</v>
      </c>
      <c r="G5" s="53"/>
      <c r="H5" s="57"/>
      <c r="I5" s="56"/>
      <c r="J5" s="56"/>
      <c r="K5" s="36" t="s">
        <v>65</v>
      </c>
      <c r="L5" s="83">
        <v>5</v>
      </c>
      <c r="M5" s="83"/>
      <c r="N5" s="63"/>
      <c r="O5" s="86" t="s">
        <v>272</v>
      </c>
      <c r="P5" s="88">
        <v>43832.21140046296</v>
      </c>
      <c r="Q5" s="86" t="s">
        <v>275</v>
      </c>
      <c r="R5" s="86"/>
      <c r="S5" s="86"/>
      <c r="T5" s="86"/>
      <c r="U5" s="86"/>
      <c r="V5" s="89" t="s">
        <v>312</v>
      </c>
      <c r="W5" s="88">
        <v>43832.21140046296</v>
      </c>
      <c r="X5" s="92">
        <v>43832</v>
      </c>
      <c r="Y5" s="94" t="s">
        <v>336</v>
      </c>
      <c r="Z5" s="89" t="s">
        <v>364</v>
      </c>
      <c r="AA5" s="86"/>
      <c r="AB5" s="86"/>
      <c r="AC5" s="94" t="s">
        <v>392</v>
      </c>
      <c r="AD5" s="86"/>
      <c r="AE5" s="86" t="b">
        <v>0</v>
      </c>
      <c r="AF5" s="86">
        <v>0</v>
      </c>
      <c r="AG5" s="94" t="s">
        <v>423</v>
      </c>
      <c r="AH5" s="86" t="b">
        <v>0</v>
      </c>
      <c r="AI5" s="86" t="s">
        <v>431</v>
      </c>
      <c r="AJ5" s="86"/>
      <c r="AK5" s="94" t="s">
        <v>423</v>
      </c>
      <c r="AL5" s="86" t="b">
        <v>0</v>
      </c>
      <c r="AM5" s="86">
        <v>3</v>
      </c>
      <c r="AN5" s="94" t="s">
        <v>391</v>
      </c>
      <c r="AO5" s="86" t="s">
        <v>435</v>
      </c>
      <c r="AP5" s="86" t="b">
        <v>0</v>
      </c>
      <c r="AQ5" s="94" t="s">
        <v>391</v>
      </c>
      <c r="AR5" s="86" t="s">
        <v>196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row>
    <row r="6" spans="1:57" ht="45">
      <c r="A6" s="84" t="s">
        <v>235</v>
      </c>
      <c r="B6" s="84" t="s">
        <v>259</v>
      </c>
      <c r="C6" s="53" t="s">
        <v>1088</v>
      </c>
      <c r="D6" s="54">
        <v>3</v>
      </c>
      <c r="E6" s="65" t="s">
        <v>132</v>
      </c>
      <c r="F6" s="55">
        <v>32</v>
      </c>
      <c r="G6" s="53"/>
      <c r="H6" s="57"/>
      <c r="I6" s="56"/>
      <c r="J6" s="56"/>
      <c r="K6" s="36" t="s">
        <v>65</v>
      </c>
      <c r="L6" s="83">
        <v>6</v>
      </c>
      <c r="M6" s="83"/>
      <c r="N6" s="63"/>
      <c r="O6" s="86" t="s">
        <v>272</v>
      </c>
      <c r="P6" s="88">
        <v>43832.21140046296</v>
      </c>
      <c r="Q6" s="86" t="s">
        <v>275</v>
      </c>
      <c r="R6" s="86"/>
      <c r="S6" s="86"/>
      <c r="T6" s="86"/>
      <c r="U6" s="86"/>
      <c r="V6" s="89" t="s">
        <v>312</v>
      </c>
      <c r="W6" s="88">
        <v>43832.21140046296</v>
      </c>
      <c r="X6" s="92">
        <v>43832</v>
      </c>
      <c r="Y6" s="94" t="s">
        <v>336</v>
      </c>
      <c r="Z6" s="89" t="s">
        <v>364</v>
      </c>
      <c r="AA6" s="86"/>
      <c r="AB6" s="86"/>
      <c r="AC6" s="94" t="s">
        <v>392</v>
      </c>
      <c r="AD6" s="86"/>
      <c r="AE6" s="86" t="b">
        <v>0</v>
      </c>
      <c r="AF6" s="86">
        <v>0</v>
      </c>
      <c r="AG6" s="94" t="s">
        <v>423</v>
      </c>
      <c r="AH6" s="86" t="b">
        <v>0</v>
      </c>
      <c r="AI6" s="86" t="s">
        <v>431</v>
      </c>
      <c r="AJ6" s="86"/>
      <c r="AK6" s="94" t="s">
        <v>423</v>
      </c>
      <c r="AL6" s="86" t="b">
        <v>0</v>
      </c>
      <c r="AM6" s="86">
        <v>3</v>
      </c>
      <c r="AN6" s="94" t="s">
        <v>391</v>
      </c>
      <c r="AO6" s="86" t="s">
        <v>435</v>
      </c>
      <c r="AP6" s="86" t="b">
        <v>0</v>
      </c>
      <c r="AQ6" s="94" t="s">
        <v>391</v>
      </c>
      <c r="AR6" s="86" t="s">
        <v>196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row>
    <row r="7" spans="1:57" ht="45">
      <c r="A7" s="84" t="s">
        <v>236</v>
      </c>
      <c r="B7" s="84" t="s">
        <v>236</v>
      </c>
      <c r="C7" s="53" t="s">
        <v>1088</v>
      </c>
      <c r="D7" s="54">
        <v>3</v>
      </c>
      <c r="E7" s="65" t="s">
        <v>132</v>
      </c>
      <c r="F7" s="55">
        <v>32</v>
      </c>
      <c r="G7" s="53"/>
      <c r="H7" s="57"/>
      <c r="I7" s="56"/>
      <c r="J7" s="56"/>
      <c r="K7" s="36" t="s">
        <v>65</v>
      </c>
      <c r="L7" s="83">
        <v>7</v>
      </c>
      <c r="M7" s="83"/>
      <c r="N7" s="63"/>
      <c r="O7" s="86" t="s">
        <v>196</v>
      </c>
      <c r="P7" s="88">
        <v>43832.93394675926</v>
      </c>
      <c r="Q7" s="86" t="s">
        <v>276</v>
      </c>
      <c r="R7" s="89" t="s">
        <v>292</v>
      </c>
      <c r="S7" s="86" t="s">
        <v>299</v>
      </c>
      <c r="T7" s="86"/>
      <c r="U7" s="86"/>
      <c r="V7" s="89" t="s">
        <v>313</v>
      </c>
      <c r="W7" s="88">
        <v>43832.93394675926</v>
      </c>
      <c r="X7" s="92">
        <v>43832</v>
      </c>
      <c r="Y7" s="94" t="s">
        <v>337</v>
      </c>
      <c r="Z7" s="89" t="s">
        <v>365</v>
      </c>
      <c r="AA7" s="86"/>
      <c r="AB7" s="86"/>
      <c r="AC7" s="94" t="s">
        <v>393</v>
      </c>
      <c r="AD7" s="86"/>
      <c r="AE7" s="86" t="b">
        <v>0</v>
      </c>
      <c r="AF7" s="86">
        <v>1</v>
      </c>
      <c r="AG7" s="94" t="s">
        <v>423</v>
      </c>
      <c r="AH7" s="86" t="b">
        <v>0</v>
      </c>
      <c r="AI7" s="86" t="s">
        <v>431</v>
      </c>
      <c r="AJ7" s="86"/>
      <c r="AK7" s="94" t="s">
        <v>423</v>
      </c>
      <c r="AL7" s="86" t="b">
        <v>0</v>
      </c>
      <c r="AM7" s="86">
        <v>0</v>
      </c>
      <c r="AN7" s="94" t="s">
        <v>423</v>
      </c>
      <c r="AO7" s="86" t="s">
        <v>434</v>
      </c>
      <c r="AP7" s="86" t="b">
        <v>0</v>
      </c>
      <c r="AQ7" s="94" t="s">
        <v>393</v>
      </c>
      <c r="AR7" s="86" t="s">
        <v>196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row>
    <row r="8" spans="1:57" ht="45">
      <c r="A8" s="84" t="s">
        <v>237</v>
      </c>
      <c r="B8" s="84" t="s">
        <v>237</v>
      </c>
      <c r="C8" s="53" t="s">
        <v>1088</v>
      </c>
      <c r="D8" s="54">
        <v>3</v>
      </c>
      <c r="E8" s="65" t="s">
        <v>132</v>
      </c>
      <c r="F8" s="55">
        <v>32</v>
      </c>
      <c r="G8" s="53"/>
      <c r="H8" s="57"/>
      <c r="I8" s="56"/>
      <c r="J8" s="56"/>
      <c r="K8" s="36" t="s">
        <v>65</v>
      </c>
      <c r="L8" s="83">
        <v>8</v>
      </c>
      <c r="M8" s="83"/>
      <c r="N8" s="63"/>
      <c r="O8" s="86" t="s">
        <v>196</v>
      </c>
      <c r="P8" s="88">
        <v>43832.84275462963</v>
      </c>
      <c r="Q8" s="86" t="s">
        <v>277</v>
      </c>
      <c r="R8" s="89" t="s">
        <v>293</v>
      </c>
      <c r="S8" s="86" t="s">
        <v>300</v>
      </c>
      <c r="T8" s="86"/>
      <c r="U8" s="86"/>
      <c r="V8" s="89" t="s">
        <v>314</v>
      </c>
      <c r="W8" s="88">
        <v>43832.84275462963</v>
      </c>
      <c r="X8" s="92">
        <v>43832</v>
      </c>
      <c r="Y8" s="94" t="s">
        <v>338</v>
      </c>
      <c r="Z8" s="89" t="s">
        <v>366</v>
      </c>
      <c r="AA8" s="86"/>
      <c r="AB8" s="86"/>
      <c r="AC8" s="94" t="s">
        <v>394</v>
      </c>
      <c r="AD8" s="94" t="s">
        <v>419</v>
      </c>
      <c r="AE8" s="86" t="b">
        <v>0</v>
      </c>
      <c r="AF8" s="86">
        <v>305</v>
      </c>
      <c r="AG8" s="94" t="s">
        <v>424</v>
      </c>
      <c r="AH8" s="86" t="b">
        <v>0</v>
      </c>
      <c r="AI8" s="86" t="s">
        <v>431</v>
      </c>
      <c r="AJ8" s="86"/>
      <c r="AK8" s="94" t="s">
        <v>423</v>
      </c>
      <c r="AL8" s="86" t="b">
        <v>0</v>
      </c>
      <c r="AM8" s="86">
        <v>74</v>
      </c>
      <c r="AN8" s="94" t="s">
        <v>423</v>
      </c>
      <c r="AO8" s="86" t="s">
        <v>436</v>
      </c>
      <c r="AP8" s="86" t="b">
        <v>0</v>
      </c>
      <c r="AQ8" s="94" t="s">
        <v>419</v>
      </c>
      <c r="AR8" s="86" t="s">
        <v>273</v>
      </c>
      <c r="AS8" s="86">
        <v>0</v>
      </c>
      <c r="AT8" s="86">
        <v>0</v>
      </c>
      <c r="AU8" s="86"/>
      <c r="AV8" s="86"/>
      <c r="AW8" s="86"/>
      <c r="AX8" s="86"/>
      <c r="AY8" s="86"/>
      <c r="AZ8" s="86"/>
      <c r="BA8" s="86"/>
      <c r="BB8" s="86"/>
      <c r="BC8">
        <v>1</v>
      </c>
      <c r="BD8" s="85" t="str">
        <f>REPLACE(INDEX(GroupVertices[Group],MATCH(Edges[[#This Row],[Vertex 1]],GroupVertices[Vertex],0)),1,1,"")</f>
        <v>12</v>
      </c>
      <c r="BE8" s="85" t="str">
        <f>REPLACE(INDEX(GroupVertices[Group],MATCH(Edges[[#This Row],[Vertex 2]],GroupVertices[Vertex],0)),1,1,"")</f>
        <v>12</v>
      </c>
    </row>
    <row r="9" spans="1:57" ht="45">
      <c r="A9" s="84" t="s">
        <v>238</v>
      </c>
      <c r="B9" s="84" t="s">
        <v>237</v>
      </c>
      <c r="C9" s="53" t="s">
        <v>1088</v>
      </c>
      <c r="D9" s="54">
        <v>3</v>
      </c>
      <c r="E9" s="65" t="s">
        <v>132</v>
      </c>
      <c r="F9" s="55">
        <v>32</v>
      </c>
      <c r="G9" s="53"/>
      <c r="H9" s="57"/>
      <c r="I9" s="56"/>
      <c r="J9" s="56"/>
      <c r="K9" s="36" t="s">
        <v>65</v>
      </c>
      <c r="L9" s="83">
        <v>9</v>
      </c>
      <c r="M9" s="83"/>
      <c r="N9" s="63"/>
      <c r="O9" s="86" t="s">
        <v>273</v>
      </c>
      <c r="P9" s="88">
        <v>43832.96679398148</v>
      </c>
      <c r="Q9" s="86" t="s">
        <v>277</v>
      </c>
      <c r="R9" s="86"/>
      <c r="S9" s="86"/>
      <c r="T9" s="86"/>
      <c r="U9" s="86"/>
      <c r="V9" s="89" t="s">
        <v>315</v>
      </c>
      <c r="W9" s="88">
        <v>43832.96679398148</v>
      </c>
      <c r="X9" s="92">
        <v>43832</v>
      </c>
      <c r="Y9" s="94" t="s">
        <v>339</v>
      </c>
      <c r="Z9" s="89" t="s">
        <v>367</v>
      </c>
      <c r="AA9" s="86"/>
      <c r="AB9" s="86"/>
      <c r="AC9" s="94" t="s">
        <v>395</v>
      </c>
      <c r="AD9" s="86"/>
      <c r="AE9" s="86" t="b">
        <v>0</v>
      </c>
      <c r="AF9" s="86">
        <v>0</v>
      </c>
      <c r="AG9" s="94" t="s">
        <v>423</v>
      </c>
      <c r="AH9" s="86" t="b">
        <v>0</v>
      </c>
      <c r="AI9" s="86" t="s">
        <v>431</v>
      </c>
      <c r="AJ9" s="86"/>
      <c r="AK9" s="94" t="s">
        <v>423</v>
      </c>
      <c r="AL9" s="86" t="b">
        <v>0</v>
      </c>
      <c r="AM9" s="86">
        <v>74</v>
      </c>
      <c r="AN9" s="94" t="s">
        <v>394</v>
      </c>
      <c r="AO9" s="86" t="s">
        <v>434</v>
      </c>
      <c r="AP9" s="86" t="b">
        <v>0</v>
      </c>
      <c r="AQ9" s="94" t="s">
        <v>394</v>
      </c>
      <c r="AR9" s="86" t="s">
        <v>196</v>
      </c>
      <c r="AS9" s="86">
        <v>0</v>
      </c>
      <c r="AT9" s="86">
        <v>0</v>
      </c>
      <c r="AU9" s="86"/>
      <c r="AV9" s="86"/>
      <c r="AW9" s="86"/>
      <c r="AX9" s="86"/>
      <c r="AY9" s="86"/>
      <c r="AZ9" s="86"/>
      <c r="BA9" s="86"/>
      <c r="BB9" s="86"/>
      <c r="BC9">
        <v>1</v>
      </c>
      <c r="BD9" s="85" t="str">
        <f>REPLACE(INDEX(GroupVertices[Group],MATCH(Edges[[#This Row],[Vertex 1]],GroupVertices[Vertex],0)),1,1,"")</f>
        <v>12</v>
      </c>
      <c r="BE9" s="85" t="str">
        <f>REPLACE(INDEX(GroupVertices[Group],MATCH(Edges[[#This Row],[Vertex 2]],GroupVertices[Vertex],0)),1,1,"")</f>
        <v>12</v>
      </c>
    </row>
    <row r="10" spans="1:57" ht="45">
      <c r="A10" s="84" t="s">
        <v>239</v>
      </c>
      <c r="B10" s="84" t="s">
        <v>263</v>
      </c>
      <c r="C10" s="53" t="s">
        <v>1088</v>
      </c>
      <c r="D10" s="54">
        <v>3</v>
      </c>
      <c r="E10" s="65" t="s">
        <v>132</v>
      </c>
      <c r="F10" s="55">
        <v>32</v>
      </c>
      <c r="G10" s="53"/>
      <c r="H10" s="57"/>
      <c r="I10" s="56"/>
      <c r="J10" s="56"/>
      <c r="K10" s="36" t="s">
        <v>65</v>
      </c>
      <c r="L10" s="83">
        <v>10</v>
      </c>
      <c r="M10" s="83"/>
      <c r="N10" s="63"/>
      <c r="O10" s="86" t="s">
        <v>274</v>
      </c>
      <c r="P10" s="88">
        <v>43833.04881944445</v>
      </c>
      <c r="Q10" s="86" t="s">
        <v>278</v>
      </c>
      <c r="R10" s="86"/>
      <c r="S10" s="86"/>
      <c r="T10" s="86"/>
      <c r="U10" s="86"/>
      <c r="V10" s="89" t="s">
        <v>316</v>
      </c>
      <c r="W10" s="88">
        <v>43833.04881944445</v>
      </c>
      <c r="X10" s="92">
        <v>43833</v>
      </c>
      <c r="Y10" s="94" t="s">
        <v>340</v>
      </c>
      <c r="Z10" s="89" t="s">
        <v>368</v>
      </c>
      <c r="AA10" s="86"/>
      <c r="AB10" s="86"/>
      <c r="AC10" s="94" t="s">
        <v>396</v>
      </c>
      <c r="AD10" s="94" t="s">
        <v>420</v>
      </c>
      <c r="AE10" s="86" t="b">
        <v>0</v>
      </c>
      <c r="AF10" s="86">
        <v>1</v>
      </c>
      <c r="AG10" s="94" t="s">
        <v>425</v>
      </c>
      <c r="AH10" s="86" t="b">
        <v>0</v>
      </c>
      <c r="AI10" s="86" t="s">
        <v>431</v>
      </c>
      <c r="AJ10" s="86"/>
      <c r="AK10" s="94" t="s">
        <v>423</v>
      </c>
      <c r="AL10" s="86" t="b">
        <v>0</v>
      </c>
      <c r="AM10" s="86">
        <v>0</v>
      </c>
      <c r="AN10" s="94" t="s">
        <v>423</v>
      </c>
      <c r="AO10" s="86" t="s">
        <v>434</v>
      </c>
      <c r="AP10" s="86" t="b">
        <v>0</v>
      </c>
      <c r="AQ10" s="94" t="s">
        <v>420</v>
      </c>
      <c r="AR10" s="86" t="s">
        <v>196</v>
      </c>
      <c r="AS10" s="86">
        <v>0</v>
      </c>
      <c r="AT10" s="86">
        <v>0</v>
      </c>
      <c r="AU10" s="86" t="s">
        <v>445</v>
      </c>
      <c r="AV10" s="86" t="s">
        <v>447</v>
      </c>
      <c r="AW10" s="86" t="s">
        <v>449</v>
      </c>
      <c r="AX10" s="86" t="s">
        <v>451</v>
      </c>
      <c r="AY10" s="86" t="s">
        <v>453</v>
      </c>
      <c r="AZ10" s="86" t="s">
        <v>455</v>
      </c>
      <c r="BA10" s="86" t="s">
        <v>456</v>
      </c>
      <c r="BB10" s="89" t="s">
        <v>458</v>
      </c>
      <c r="BC10">
        <v>1</v>
      </c>
      <c r="BD10" s="85" t="str">
        <f>REPLACE(INDEX(GroupVertices[Group],MATCH(Edges[[#This Row],[Vertex 1]],GroupVertices[Vertex],0)),1,1,"")</f>
        <v>11</v>
      </c>
      <c r="BE10" s="85" t="str">
        <f>REPLACE(INDEX(GroupVertices[Group],MATCH(Edges[[#This Row],[Vertex 2]],GroupVertices[Vertex],0)),1,1,"")</f>
        <v>11</v>
      </c>
    </row>
    <row r="11" spans="1:57" ht="45">
      <c r="A11" s="84" t="s">
        <v>240</v>
      </c>
      <c r="B11" s="84" t="s">
        <v>240</v>
      </c>
      <c r="C11" s="53" t="s">
        <v>1088</v>
      </c>
      <c r="D11" s="54">
        <v>3</v>
      </c>
      <c r="E11" s="65" t="s">
        <v>132</v>
      </c>
      <c r="F11" s="55">
        <v>32</v>
      </c>
      <c r="G11" s="53"/>
      <c r="H11" s="57"/>
      <c r="I11" s="56"/>
      <c r="J11" s="56"/>
      <c r="K11" s="36" t="s">
        <v>65</v>
      </c>
      <c r="L11" s="83">
        <v>11</v>
      </c>
      <c r="M11" s="83"/>
      <c r="N11" s="63"/>
      <c r="O11" s="86" t="s">
        <v>196</v>
      </c>
      <c r="P11" s="88">
        <v>43833.09027777778</v>
      </c>
      <c r="Q11" s="86" t="s">
        <v>279</v>
      </c>
      <c r="R11" s="89" t="s">
        <v>294</v>
      </c>
      <c r="S11" s="86" t="s">
        <v>301</v>
      </c>
      <c r="T11" s="86"/>
      <c r="U11" s="86"/>
      <c r="V11" s="89" t="s">
        <v>317</v>
      </c>
      <c r="W11" s="88">
        <v>43833.09027777778</v>
      </c>
      <c r="X11" s="92">
        <v>43833</v>
      </c>
      <c r="Y11" s="94" t="s">
        <v>341</v>
      </c>
      <c r="Z11" s="89" t="s">
        <v>369</v>
      </c>
      <c r="AA11" s="86"/>
      <c r="AB11" s="86"/>
      <c r="AC11" s="94" t="s">
        <v>397</v>
      </c>
      <c r="AD11" s="86"/>
      <c r="AE11" s="86" t="b">
        <v>0</v>
      </c>
      <c r="AF11" s="86">
        <v>4</v>
      </c>
      <c r="AG11" s="94" t="s">
        <v>423</v>
      </c>
      <c r="AH11" s="86" t="b">
        <v>0</v>
      </c>
      <c r="AI11" s="86" t="s">
        <v>431</v>
      </c>
      <c r="AJ11" s="86"/>
      <c r="AK11" s="94" t="s">
        <v>423</v>
      </c>
      <c r="AL11" s="86" t="b">
        <v>0</v>
      </c>
      <c r="AM11" s="86">
        <v>11</v>
      </c>
      <c r="AN11" s="94" t="s">
        <v>423</v>
      </c>
      <c r="AO11" s="86" t="s">
        <v>437</v>
      </c>
      <c r="AP11" s="86" t="b">
        <v>0</v>
      </c>
      <c r="AQ11" s="94" t="s">
        <v>397</v>
      </c>
      <c r="AR11" s="86" t="s">
        <v>273</v>
      </c>
      <c r="AS11" s="86">
        <v>0</v>
      </c>
      <c r="AT11" s="86">
        <v>0</v>
      </c>
      <c r="AU11" s="86"/>
      <c r="AV11" s="86"/>
      <c r="AW11" s="86"/>
      <c r="AX11" s="86"/>
      <c r="AY11" s="86"/>
      <c r="AZ11" s="86"/>
      <c r="BA11" s="86"/>
      <c r="BB11" s="86"/>
      <c r="BC11">
        <v>1</v>
      </c>
      <c r="BD11" s="85" t="str">
        <f>REPLACE(INDEX(GroupVertices[Group],MATCH(Edges[[#This Row],[Vertex 1]],GroupVertices[Vertex],0)),1,1,"")</f>
        <v>10</v>
      </c>
      <c r="BE11" s="85" t="str">
        <f>REPLACE(INDEX(GroupVertices[Group],MATCH(Edges[[#This Row],[Vertex 2]],GroupVertices[Vertex],0)),1,1,"")</f>
        <v>10</v>
      </c>
    </row>
    <row r="12" spans="1:57" ht="45">
      <c r="A12" s="84" t="s">
        <v>241</v>
      </c>
      <c r="B12" s="84" t="s">
        <v>240</v>
      </c>
      <c r="C12" s="53" t="s">
        <v>1088</v>
      </c>
      <c r="D12" s="54">
        <v>3</v>
      </c>
      <c r="E12" s="65" t="s">
        <v>132</v>
      </c>
      <c r="F12" s="55">
        <v>32</v>
      </c>
      <c r="G12" s="53"/>
      <c r="H12" s="57"/>
      <c r="I12" s="56"/>
      <c r="J12" s="56"/>
      <c r="K12" s="36" t="s">
        <v>65</v>
      </c>
      <c r="L12" s="83">
        <v>12</v>
      </c>
      <c r="M12" s="83"/>
      <c r="N12" s="63"/>
      <c r="O12" s="86" t="s">
        <v>273</v>
      </c>
      <c r="P12" s="88">
        <v>43833.09365740741</v>
      </c>
      <c r="Q12" s="86" t="s">
        <v>279</v>
      </c>
      <c r="R12" s="89" t="s">
        <v>294</v>
      </c>
      <c r="S12" s="86" t="s">
        <v>301</v>
      </c>
      <c r="T12" s="86"/>
      <c r="U12" s="86"/>
      <c r="V12" s="89" t="s">
        <v>318</v>
      </c>
      <c r="W12" s="88">
        <v>43833.09365740741</v>
      </c>
      <c r="X12" s="92">
        <v>43833</v>
      </c>
      <c r="Y12" s="94" t="s">
        <v>342</v>
      </c>
      <c r="Z12" s="89" t="s">
        <v>370</v>
      </c>
      <c r="AA12" s="86"/>
      <c r="AB12" s="86"/>
      <c r="AC12" s="94" t="s">
        <v>398</v>
      </c>
      <c r="AD12" s="86"/>
      <c r="AE12" s="86" t="b">
        <v>0</v>
      </c>
      <c r="AF12" s="86">
        <v>0</v>
      </c>
      <c r="AG12" s="94" t="s">
        <v>423</v>
      </c>
      <c r="AH12" s="86" t="b">
        <v>0</v>
      </c>
      <c r="AI12" s="86" t="s">
        <v>431</v>
      </c>
      <c r="AJ12" s="86"/>
      <c r="AK12" s="94" t="s">
        <v>423</v>
      </c>
      <c r="AL12" s="86" t="b">
        <v>0</v>
      </c>
      <c r="AM12" s="86">
        <v>11</v>
      </c>
      <c r="AN12" s="94" t="s">
        <v>397</v>
      </c>
      <c r="AO12" s="86" t="s">
        <v>434</v>
      </c>
      <c r="AP12" s="86" t="b">
        <v>0</v>
      </c>
      <c r="AQ12" s="94" t="s">
        <v>397</v>
      </c>
      <c r="AR12" s="86" t="s">
        <v>196</v>
      </c>
      <c r="AS12" s="86">
        <v>0</v>
      </c>
      <c r="AT12" s="86">
        <v>0</v>
      </c>
      <c r="AU12" s="86"/>
      <c r="AV12" s="86"/>
      <c r="AW12" s="86"/>
      <c r="AX12" s="86"/>
      <c r="AY12" s="86"/>
      <c r="AZ12" s="86"/>
      <c r="BA12" s="86"/>
      <c r="BB12" s="86"/>
      <c r="BC12">
        <v>1</v>
      </c>
      <c r="BD12" s="85" t="str">
        <f>REPLACE(INDEX(GroupVertices[Group],MATCH(Edges[[#This Row],[Vertex 1]],GroupVertices[Vertex],0)),1,1,"")</f>
        <v>10</v>
      </c>
      <c r="BE12" s="85" t="str">
        <f>REPLACE(INDEX(GroupVertices[Group],MATCH(Edges[[#This Row],[Vertex 2]],GroupVertices[Vertex],0)),1,1,"")</f>
        <v>10</v>
      </c>
    </row>
    <row r="13" spans="1:57" ht="45">
      <c r="A13" s="84" t="s">
        <v>242</v>
      </c>
      <c r="B13" s="84" t="s">
        <v>264</v>
      </c>
      <c r="C13" s="53" t="s">
        <v>1088</v>
      </c>
      <c r="D13" s="54">
        <v>3</v>
      </c>
      <c r="E13" s="65" t="s">
        <v>132</v>
      </c>
      <c r="F13" s="55">
        <v>32</v>
      </c>
      <c r="G13" s="53"/>
      <c r="H13" s="57"/>
      <c r="I13" s="56"/>
      <c r="J13" s="56"/>
      <c r="K13" s="36" t="s">
        <v>65</v>
      </c>
      <c r="L13" s="83">
        <v>13</v>
      </c>
      <c r="M13" s="83"/>
      <c r="N13" s="63"/>
      <c r="O13" s="86" t="s">
        <v>271</v>
      </c>
      <c r="P13" s="88">
        <v>43833.70043981481</v>
      </c>
      <c r="Q13" s="86" t="s">
        <v>280</v>
      </c>
      <c r="R13" s="89" t="s">
        <v>295</v>
      </c>
      <c r="S13" s="86" t="s">
        <v>299</v>
      </c>
      <c r="T13" s="86"/>
      <c r="U13" s="86"/>
      <c r="V13" s="89" t="s">
        <v>319</v>
      </c>
      <c r="W13" s="88">
        <v>43833.70043981481</v>
      </c>
      <c r="X13" s="92">
        <v>43833</v>
      </c>
      <c r="Y13" s="94" t="s">
        <v>343</v>
      </c>
      <c r="Z13" s="89" t="s">
        <v>371</v>
      </c>
      <c r="AA13" s="86"/>
      <c r="AB13" s="86"/>
      <c r="AC13" s="94" t="s">
        <v>399</v>
      </c>
      <c r="AD13" s="86"/>
      <c r="AE13" s="86" t="b">
        <v>0</v>
      </c>
      <c r="AF13" s="86">
        <v>3</v>
      </c>
      <c r="AG13" s="94" t="s">
        <v>423</v>
      </c>
      <c r="AH13" s="86" t="b">
        <v>0</v>
      </c>
      <c r="AI13" s="86" t="s">
        <v>432</v>
      </c>
      <c r="AJ13" s="86"/>
      <c r="AK13" s="94" t="s">
        <v>423</v>
      </c>
      <c r="AL13" s="86" t="b">
        <v>0</v>
      </c>
      <c r="AM13" s="86">
        <v>1</v>
      </c>
      <c r="AN13" s="94" t="s">
        <v>423</v>
      </c>
      <c r="AO13" s="86" t="s">
        <v>438</v>
      </c>
      <c r="AP13" s="86" t="b">
        <v>0</v>
      </c>
      <c r="AQ13" s="94" t="s">
        <v>399</v>
      </c>
      <c r="AR13" s="86" t="s">
        <v>196</v>
      </c>
      <c r="AS13" s="86">
        <v>0</v>
      </c>
      <c r="AT13" s="86">
        <v>0</v>
      </c>
      <c r="AU13" s="86"/>
      <c r="AV13" s="86"/>
      <c r="AW13" s="86"/>
      <c r="AX13" s="86"/>
      <c r="AY13" s="86"/>
      <c r="AZ13" s="86"/>
      <c r="BA13" s="86"/>
      <c r="BB13" s="86"/>
      <c r="BC13">
        <v>1</v>
      </c>
      <c r="BD13" s="85" t="str">
        <f>REPLACE(INDEX(GroupVertices[Group],MATCH(Edges[[#This Row],[Vertex 1]],GroupVertices[Vertex],0)),1,1,"")</f>
        <v>5</v>
      </c>
      <c r="BE13" s="85" t="str">
        <f>REPLACE(INDEX(GroupVertices[Group],MATCH(Edges[[#This Row],[Vertex 2]],GroupVertices[Vertex],0)),1,1,"")</f>
        <v>5</v>
      </c>
    </row>
    <row r="14" spans="1:57" ht="45">
      <c r="A14" s="84" t="s">
        <v>243</v>
      </c>
      <c r="B14" s="84" t="s">
        <v>264</v>
      </c>
      <c r="C14" s="53" t="s">
        <v>1088</v>
      </c>
      <c r="D14" s="54">
        <v>3</v>
      </c>
      <c r="E14" s="65" t="s">
        <v>132</v>
      </c>
      <c r="F14" s="55">
        <v>32</v>
      </c>
      <c r="G14" s="53"/>
      <c r="H14" s="57"/>
      <c r="I14" s="56"/>
      <c r="J14" s="56"/>
      <c r="K14" s="36" t="s">
        <v>65</v>
      </c>
      <c r="L14" s="83">
        <v>14</v>
      </c>
      <c r="M14" s="83"/>
      <c r="N14" s="63"/>
      <c r="O14" s="86" t="s">
        <v>272</v>
      </c>
      <c r="P14" s="88">
        <v>43833.90087962963</v>
      </c>
      <c r="Q14" s="86" t="s">
        <v>280</v>
      </c>
      <c r="R14" s="86"/>
      <c r="S14" s="86"/>
      <c r="T14" s="86"/>
      <c r="U14" s="86"/>
      <c r="V14" s="89" t="s">
        <v>320</v>
      </c>
      <c r="W14" s="88">
        <v>43833.90087962963</v>
      </c>
      <c r="X14" s="92">
        <v>43833</v>
      </c>
      <c r="Y14" s="94" t="s">
        <v>344</v>
      </c>
      <c r="Z14" s="89" t="s">
        <v>372</v>
      </c>
      <c r="AA14" s="86"/>
      <c r="AB14" s="86"/>
      <c r="AC14" s="94" t="s">
        <v>400</v>
      </c>
      <c r="AD14" s="86"/>
      <c r="AE14" s="86" t="b">
        <v>0</v>
      </c>
      <c r="AF14" s="86">
        <v>0</v>
      </c>
      <c r="AG14" s="94" t="s">
        <v>423</v>
      </c>
      <c r="AH14" s="86" t="b">
        <v>0</v>
      </c>
      <c r="AI14" s="86" t="s">
        <v>432</v>
      </c>
      <c r="AJ14" s="86"/>
      <c r="AK14" s="94" t="s">
        <v>423</v>
      </c>
      <c r="AL14" s="86" t="b">
        <v>0</v>
      </c>
      <c r="AM14" s="86">
        <v>1</v>
      </c>
      <c r="AN14" s="94" t="s">
        <v>399</v>
      </c>
      <c r="AO14" s="86" t="s">
        <v>434</v>
      </c>
      <c r="AP14" s="86" t="b">
        <v>0</v>
      </c>
      <c r="AQ14" s="94" t="s">
        <v>399</v>
      </c>
      <c r="AR14" s="86" t="s">
        <v>196</v>
      </c>
      <c r="AS14" s="86">
        <v>0</v>
      </c>
      <c r="AT14" s="86">
        <v>0</v>
      </c>
      <c r="AU14" s="86"/>
      <c r="AV14" s="86"/>
      <c r="AW14" s="86"/>
      <c r="AX14" s="86"/>
      <c r="AY14" s="86"/>
      <c r="AZ14" s="86"/>
      <c r="BA14" s="86"/>
      <c r="BB14" s="86"/>
      <c r="BC14">
        <v>1</v>
      </c>
      <c r="BD14" s="85" t="str">
        <f>REPLACE(INDEX(GroupVertices[Group],MATCH(Edges[[#This Row],[Vertex 1]],GroupVertices[Vertex],0)),1,1,"")</f>
        <v>5</v>
      </c>
      <c r="BE14" s="85" t="str">
        <f>REPLACE(INDEX(GroupVertices[Group],MATCH(Edges[[#This Row],[Vertex 2]],GroupVertices[Vertex],0)),1,1,"")</f>
        <v>5</v>
      </c>
    </row>
    <row r="15" spans="1:57" ht="45">
      <c r="A15" s="84" t="s">
        <v>244</v>
      </c>
      <c r="B15" s="84" t="s">
        <v>265</v>
      </c>
      <c r="C15" s="53" t="s">
        <v>1088</v>
      </c>
      <c r="D15" s="54">
        <v>3</v>
      </c>
      <c r="E15" s="65" t="s">
        <v>132</v>
      </c>
      <c r="F15" s="55">
        <v>32</v>
      </c>
      <c r="G15" s="53"/>
      <c r="H15" s="57"/>
      <c r="I15" s="56"/>
      <c r="J15" s="56"/>
      <c r="K15" s="36" t="s">
        <v>65</v>
      </c>
      <c r="L15" s="83">
        <v>15</v>
      </c>
      <c r="M15" s="83"/>
      <c r="N15" s="63"/>
      <c r="O15" s="86" t="s">
        <v>271</v>
      </c>
      <c r="P15" s="88">
        <v>43833.93454861111</v>
      </c>
      <c r="Q15" s="86" t="s">
        <v>281</v>
      </c>
      <c r="R15" s="86"/>
      <c r="S15" s="86"/>
      <c r="T15" s="86" t="s">
        <v>306</v>
      </c>
      <c r="U15" s="86"/>
      <c r="V15" s="89" t="s">
        <v>321</v>
      </c>
      <c r="W15" s="88">
        <v>43833.93454861111</v>
      </c>
      <c r="X15" s="92">
        <v>43833</v>
      </c>
      <c r="Y15" s="94" t="s">
        <v>345</v>
      </c>
      <c r="Z15" s="89" t="s">
        <v>373</v>
      </c>
      <c r="AA15" s="86"/>
      <c r="AB15" s="86"/>
      <c r="AC15" s="94" t="s">
        <v>401</v>
      </c>
      <c r="AD15" s="86"/>
      <c r="AE15" s="86" t="b">
        <v>0</v>
      </c>
      <c r="AF15" s="86">
        <v>0</v>
      </c>
      <c r="AG15" s="94" t="s">
        <v>423</v>
      </c>
      <c r="AH15" s="86" t="b">
        <v>0</v>
      </c>
      <c r="AI15" s="86" t="s">
        <v>431</v>
      </c>
      <c r="AJ15" s="86"/>
      <c r="AK15" s="94" t="s">
        <v>423</v>
      </c>
      <c r="AL15" s="86" t="b">
        <v>0</v>
      </c>
      <c r="AM15" s="86">
        <v>0</v>
      </c>
      <c r="AN15" s="94" t="s">
        <v>423</v>
      </c>
      <c r="AO15" s="86" t="s">
        <v>439</v>
      </c>
      <c r="AP15" s="86" t="b">
        <v>0</v>
      </c>
      <c r="AQ15" s="94" t="s">
        <v>401</v>
      </c>
      <c r="AR15" s="86" t="s">
        <v>196</v>
      </c>
      <c r="AS15" s="86">
        <v>0</v>
      </c>
      <c r="AT15" s="86">
        <v>0</v>
      </c>
      <c r="AU15" s="86"/>
      <c r="AV15" s="86"/>
      <c r="AW15" s="86"/>
      <c r="AX15" s="86"/>
      <c r="AY15" s="86"/>
      <c r="AZ15" s="86"/>
      <c r="BA15" s="86"/>
      <c r="BB15" s="86"/>
      <c r="BC15">
        <v>1</v>
      </c>
      <c r="BD15" s="85" t="str">
        <f>REPLACE(INDEX(GroupVertices[Group],MATCH(Edges[[#This Row],[Vertex 1]],GroupVertices[Vertex],0)),1,1,"")</f>
        <v>4</v>
      </c>
      <c r="BE15" s="85" t="str">
        <f>REPLACE(INDEX(GroupVertices[Group],MATCH(Edges[[#This Row],[Vertex 2]],GroupVertices[Vertex],0)),1,1,"")</f>
        <v>4</v>
      </c>
    </row>
    <row r="16" spans="1:57" ht="45">
      <c r="A16" s="84" t="s">
        <v>244</v>
      </c>
      <c r="B16" s="84" t="s">
        <v>266</v>
      </c>
      <c r="C16" s="53" t="s">
        <v>1088</v>
      </c>
      <c r="D16" s="54">
        <v>3</v>
      </c>
      <c r="E16" s="65" t="s">
        <v>132</v>
      </c>
      <c r="F16" s="55">
        <v>32</v>
      </c>
      <c r="G16" s="53"/>
      <c r="H16" s="57"/>
      <c r="I16" s="56"/>
      <c r="J16" s="56"/>
      <c r="K16" s="36" t="s">
        <v>65</v>
      </c>
      <c r="L16" s="83">
        <v>16</v>
      </c>
      <c r="M16" s="83"/>
      <c r="N16" s="63"/>
      <c r="O16" s="86" t="s">
        <v>271</v>
      </c>
      <c r="P16" s="88">
        <v>43833.93454861111</v>
      </c>
      <c r="Q16" s="86" t="s">
        <v>281</v>
      </c>
      <c r="R16" s="86"/>
      <c r="S16" s="86"/>
      <c r="T16" s="86" t="s">
        <v>306</v>
      </c>
      <c r="U16" s="86"/>
      <c r="V16" s="89" t="s">
        <v>321</v>
      </c>
      <c r="W16" s="88">
        <v>43833.93454861111</v>
      </c>
      <c r="X16" s="92">
        <v>43833</v>
      </c>
      <c r="Y16" s="94" t="s">
        <v>345</v>
      </c>
      <c r="Z16" s="89" t="s">
        <v>373</v>
      </c>
      <c r="AA16" s="86"/>
      <c r="AB16" s="86"/>
      <c r="AC16" s="94" t="s">
        <v>401</v>
      </c>
      <c r="AD16" s="86"/>
      <c r="AE16" s="86" t="b">
        <v>0</v>
      </c>
      <c r="AF16" s="86">
        <v>0</v>
      </c>
      <c r="AG16" s="94" t="s">
        <v>423</v>
      </c>
      <c r="AH16" s="86" t="b">
        <v>0</v>
      </c>
      <c r="AI16" s="86" t="s">
        <v>431</v>
      </c>
      <c r="AJ16" s="86"/>
      <c r="AK16" s="94" t="s">
        <v>423</v>
      </c>
      <c r="AL16" s="86" t="b">
        <v>0</v>
      </c>
      <c r="AM16" s="86">
        <v>0</v>
      </c>
      <c r="AN16" s="94" t="s">
        <v>423</v>
      </c>
      <c r="AO16" s="86" t="s">
        <v>439</v>
      </c>
      <c r="AP16" s="86" t="b">
        <v>0</v>
      </c>
      <c r="AQ16" s="94" t="s">
        <v>401</v>
      </c>
      <c r="AR16" s="86" t="s">
        <v>196</v>
      </c>
      <c r="AS16" s="86">
        <v>0</v>
      </c>
      <c r="AT16" s="86">
        <v>0</v>
      </c>
      <c r="AU16" s="86"/>
      <c r="AV16" s="86"/>
      <c r="AW16" s="86"/>
      <c r="AX16" s="86"/>
      <c r="AY16" s="86"/>
      <c r="AZ16" s="86"/>
      <c r="BA16" s="86"/>
      <c r="BB16" s="86"/>
      <c r="BC16">
        <v>1</v>
      </c>
      <c r="BD16" s="85" t="str">
        <f>REPLACE(INDEX(GroupVertices[Group],MATCH(Edges[[#This Row],[Vertex 1]],GroupVertices[Vertex],0)),1,1,"")</f>
        <v>4</v>
      </c>
      <c r="BE16" s="85" t="str">
        <f>REPLACE(INDEX(GroupVertices[Group],MATCH(Edges[[#This Row],[Vertex 2]],GroupVertices[Vertex],0)),1,1,"")</f>
        <v>4</v>
      </c>
    </row>
    <row r="17" spans="1:57" ht="45">
      <c r="A17" s="84" t="s">
        <v>245</v>
      </c>
      <c r="B17" s="84" t="s">
        <v>267</v>
      </c>
      <c r="C17" s="53" t="s">
        <v>1088</v>
      </c>
      <c r="D17" s="54">
        <v>3</v>
      </c>
      <c r="E17" s="65" t="s">
        <v>132</v>
      </c>
      <c r="F17" s="55">
        <v>32</v>
      </c>
      <c r="G17" s="53"/>
      <c r="H17" s="57"/>
      <c r="I17" s="56"/>
      <c r="J17" s="56"/>
      <c r="K17" s="36" t="s">
        <v>65</v>
      </c>
      <c r="L17" s="83">
        <v>17</v>
      </c>
      <c r="M17" s="83"/>
      <c r="N17" s="63"/>
      <c r="O17" s="86" t="s">
        <v>274</v>
      </c>
      <c r="P17" s="88">
        <v>43834.03878472222</v>
      </c>
      <c r="Q17" s="86" t="s">
        <v>282</v>
      </c>
      <c r="R17" s="86"/>
      <c r="S17" s="86"/>
      <c r="T17" s="86"/>
      <c r="U17" s="86"/>
      <c r="V17" s="89" t="s">
        <v>322</v>
      </c>
      <c r="W17" s="88">
        <v>43834.03878472222</v>
      </c>
      <c r="X17" s="92">
        <v>43834</v>
      </c>
      <c r="Y17" s="94" t="s">
        <v>346</v>
      </c>
      <c r="Z17" s="89" t="s">
        <v>374</v>
      </c>
      <c r="AA17" s="86"/>
      <c r="AB17" s="86"/>
      <c r="AC17" s="94" t="s">
        <v>402</v>
      </c>
      <c r="AD17" s="86"/>
      <c r="AE17" s="86" t="b">
        <v>0</v>
      </c>
      <c r="AF17" s="86">
        <v>0</v>
      </c>
      <c r="AG17" s="94" t="s">
        <v>426</v>
      </c>
      <c r="AH17" s="86" t="b">
        <v>0</v>
      </c>
      <c r="AI17" s="86" t="s">
        <v>431</v>
      </c>
      <c r="AJ17" s="86"/>
      <c r="AK17" s="94" t="s">
        <v>423</v>
      </c>
      <c r="AL17" s="86" t="b">
        <v>0</v>
      </c>
      <c r="AM17" s="86">
        <v>0</v>
      </c>
      <c r="AN17" s="94" t="s">
        <v>423</v>
      </c>
      <c r="AO17" s="86" t="s">
        <v>434</v>
      </c>
      <c r="AP17" s="86" t="b">
        <v>0</v>
      </c>
      <c r="AQ17" s="94" t="s">
        <v>402</v>
      </c>
      <c r="AR17" s="86" t="s">
        <v>196</v>
      </c>
      <c r="AS17" s="86">
        <v>0</v>
      </c>
      <c r="AT17" s="86">
        <v>0</v>
      </c>
      <c r="AU17" s="86"/>
      <c r="AV17" s="86"/>
      <c r="AW17" s="86"/>
      <c r="AX17" s="86"/>
      <c r="AY17" s="86"/>
      <c r="AZ17" s="86"/>
      <c r="BA17" s="86"/>
      <c r="BB17" s="86"/>
      <c r="BC17">
        <v>1</v>
      </c>
      <c r="BD17" s="85" t="str">
        <f>REPLACE(INDEX(GroupVertices[Group],MATCH(Edges[[#This Row],[Vertex 1]],GroupVertices[Vertex],0)),1,1,"")</f>
        <v>9</v>
      </c>
      <c r="BE17" s="85" t="str">
        <f>REPLACE(INDEX(GroupVertices[Group],MATCH(Edges[[#This Row],[Vertex 2]],GroupVertices[Vertex],0)),1,1,"")</f>
        <v>9</v>
      </c>
    </row>
    <row r="18" spans="1:57" ht="45">
      <c r="A18" s="84" t="s">
        <v>246</v>
      </c>
      <c r="B18" s="84" t="s">
        <v>246</v>
      </c>
      <c r="C18" s="53" t="s">
        <v>1088</v>
      </c>
      <c r="D18" s="54">
        <v>3</v>
      </c>
      <c r="E18" s="65" t="s">
        <v>132</v>
      </c>
      <c r="F18" s="55">
        <v>32</v>
      </c>
      <c r="G18" s="53"/>
      <c r="H18" s="57"/>
      <c r="I18" s="56"/>
      <c r="J18" s="56"/>
      <c r="K18" s="36" t="s">
        <v>65</v>
      </c>
      <c r="L18" s="83">
        <v>18</v>
      </c>
      <c r="M18" s="83"/>
      <c r="N18" s="63"/>
      <c r="O18" s="86" t="s">
        <v>196</v>
      </c>
      <c r="P18" s="88">
        <v>43834.45892361111</v>
      </c>
      <c r="Q18" s="86" t="s">
        <v>283</v>
      </c>
      <c r="R18" s="89" t="s">
        <v>296</v>
      </c>
      <c r="S18" s="86" t="s">
        <v>302</v>
      </c>
      <c r="T18" s="86"/>
      <c r="U18" s="89" t="s">
        <v>308</v>
      </c>
      <c r="V18" s="89" t="s">
        <v>308</v>
      </c>
      <c r="W18" s="88">
        <v>43834.45892361111</v>
      </c>
      <c r="X18" s="92">
        <v>43834</v>
      </c>
      <c r="Y18" s="94" t="s">
        <v>347</v>
      </c>
      <c r="Z18" s="89" t="s">
        <v>375</v>
      </c>
      <c r="AA18" s="86"/>
      <c r="AB18" s="86"/>
      <c r="AC18" s="94" t="s">
        <v>403</v>
      </c>
      <c r="AD18" s="86"/>
      <c r="AE18" s="86" t="b">
        <v>0</v>
      </c>
      <c r="AF18" s="86">
        <v>0</v>
      </c>
      <c r="AG18" s="94" t="s">
        <v>423</v>
      </c>
      <c r="AH18" s="86" t="b">
        <v>0</v>
      </c>
      <c r="AI18" s="86" t="s">
        <v>432</v>
      </c>
      <c r="AJ18" s="86"/>
      <c r="AK18" s="94" t="s">
        <v>423</v>
      </c>
      <c r="AL18" s="86" t="b">
        <v>0</v>
      </c>
      <c r="AM18" s="86">
        <v>0</v>
      </c>
      <c r="AN18" s="94" t="s">
        <v>423</v>
      </c>
      <c r="AO18" s="86" t="s">
        <v>440</v>
      </c>
      <c r="AP18" s="86" t="b">
        <v>0</v>
      </c>
      <c r="AQ18" s="94" t="s">
        <v>403</v>
      </c>
      <c r="AR18" s="86" t="s">
        <v>196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row>
    <row r="19" spans="1:57" ht="45">
      <c r="A19" s="84" t="s">
        <v>247</v>
      </c>
      <c r="B19" s="84" t="s">
        <v>268</v>
      </c>
      <c r="C19" s="53" t="s">
        <v>1088</v>
      </c>
      <c r="D19" s="54">
        <v>3</v>
      </c>
      <c r="E19" s="65" t="s">
        <v>132</v>
      </c>
      <c r="F19" s="55">
        <v>32</v>
      </c>
      <c r="G19" s="53"/>
      <c r="H19" s="57"/>
      <c r="I19" s="56"/>
      <c r="J19" s="56"/>
      <c r="K19" s="36" t="s">
        <v>65</v>
      </c>
      <c r="L19" s="83">
        <v>19</v>
      </c>
      <c r="M19" s="83"/>
      <c r="N19" s="63"/>
      <c r="O19" s="86" t="s">
        <v>274</v>
      </c>
      <c r="P19" s="88">
        <v>43836.22689814815</v>
      </c>
      <c r="Q19" s="86" t="s">
        <v>284</v>
      </c>
      <c r="R19" s="86"/>
      <c r="S19" s="86"/>
      <c r="T19" s="86"/>
      <c r="U19" s="86"/>
      <c r="V19" s="89" t="s">
        <v>323</v>
      </c>
      <c r="W19" s="88">
        <v>43836.22689814815</v>
      </c>
      <c r="X19" s="92">
        <v>43836</v>
      </c>
      <c r="Y19" s="94" t="s">
        <v>348</v>
      </c>
      <c r="Z19" s="89" t="s">
        <v>376</v>
      </c>
      <c r="AA19" s="86"/>
      <c r="AB19" s="86"/>
      <c r="AC19" s="94" t="s">
        <v>404</v>
      </c>
      <c r="AD19" s="86"/>
      <c r="AE19" s="86" t="b">
        <v>0</v>
      </c>
      <c r="AF19" s="86">
        <v>0</v>
      </c>
      <c r="AG19" s="94" t="s">
        <v>427</v>
      </c>
      <c r="AH19" s="86" t="b">
        <v>0</v>
      </c>
      <c r="AI19" s="86" t="s">
        <v>431</v>
      </c>
      <c r="AJ19" s="86"/>
      <c r="AK19" s="94" t="s">
        <v>423</v>
      </c>
      <c r="AL19" s="86" t="b">
        <v>0</v>
      </c>
      <c r="AM19" s="86">
        <v>0</v>
      </c>
      <c r="AN19" s="94" t="s">
        <v>423</v>
      </c>
      <c r="AO19" s="86" t="s">
        <v>434</v>
      </c>
      <c r="AP19" s="86" t="b">
        <v>0</v>
      </c>
      <c r="AQ19" s="94" t="s">
        <v>404</v>
      </c>
      <c r="AR19" s="86" t="s">
        <v>196</v>
      </c>
      <c r="AS19" s="86">
        <v>0</v>
      </c>
      <c r="AT19" s="86">
        <v>0</v>
      </c>
      <c r="AU19" s="86"/>
      <c r="AV19" s="86"/>
      <c r="AW19" s="86"/>
      <c r="AX19" s="86"/>
      <c r="AY19" s="86"/>
      <c r="AZ19" s="86"/>
      <c r="BA19" s="86"/>
      <c r="BB19" s="86"/>
      <c r="BC19">
        <v>1</v>
      </c>
      <c r="BD19" s="85" t="str">
        <f>REPLACE(INDEX(GroupVertices[Group],MATCH(Edges[[#This Row],[Vertex 1]],GroupVertices[Vertex],0)),1,1,"")</f>
        <v>8</v>
      </c>
      <c r="BE19" s="85" t="str">
        <f>REPLACE(INDEX(GroupVertices[Group],MATCH(Edges[[#This Row],[Vertex 2]],GroupVertices[Vertex],0)),1,1,"")</f>
        <v>8</v>
      </c>
    </row>
    <row r="20" spans="1:57" ht="45">
      <c r="A20" s="84" t="s">
        <v>248</v>
      </c>
      <c r="B20" s="84" t="s">
        <v>248</v>
      </c>
      <c r="C20" s="53" t="s">
        <v>1088</v>
      </c>
      <c r="D20" s="54">
        <v>3</v>
      </c>
      <c r="E20" s="65" t="s">
        <v>132</v>
      </c>
      <c r="F20" s="55">
        <v>32</v>
      </c>
      <c r="G20" s="53"/>
      <c r="H20" s="57"/>
      <c r="I20" s="56"/>
      <c r="J20" s="56"/>
      <c r="K20" s="36" t="s">
        <v>65</v>
      </c>
      <c r="L20" s="83">
        <v>20</v>
      </c>
      <c r="M20" s="83"/>
      <c r="N20" s="63"/>
      <c r="O20" s="86" t="s">
        <v>196</v>
      </c>
      <c r="P20" s="88">
        <v>43836.792233796295</v>
      </c>
      <c r="Q20" s="86" t="s">
        <v>285</v>
      </c>
      <c r="R20" s="89" t="s">
        <v>297</v>
      </c>
      <c r="S20" s="86" t="s">
        <v>303</v>
      </c>
      <c r="T20" s="86"/>
      <c r="U20" s="86"/>
      <c r="V20" s="89" t="s">
        <v>324</v>
      </c>
      <c r="W20" s="88">
        <v>43836.792233796295</v>
      </c>
      <c r="X20" s="92">
        <v>43836</v>
      </c>
      <c r="Y20" s="94" t="s">
        <v>349</v>
      </c>
      <c r="Z20" s="89" t="s">
        <v>377</v>
      </c>
      <c r="AA20" s="86"/>
      <c r="AB20" s="86"/>
      <c r="AC20" s="94" t="s">
        <v>405</v>
      </c>
      <c r="AD20" s="86"/>
      <c r="AE20" s="86" t="b">
        <v>0</v>
      </c>
      <c r="AF20" s="86">
        <v>0</v>
      </c>
      <c r="AG20" s="94" t="s">
        <v>423</v>
      </c>
      <c r="AH20" s="86" t="b">
        <v>0</v>
      </c>
      <c r="AI20" s="86" t="s">
        <v>432</v>
      </c>
      <c r="AJ20" s="86"/>
      <c r="AK20" s="94" t="s">
        <v>423</v>
      </c>
      <c r="AL20" s="86" t="b">
        <v>0</v>
      </c>
      <c r="AM20" s="86">
        <v>0</v>
      </c>
      <c r="AN20" s="94" t="s">
        <v>423</v>
      </c>
      <c r="AO20" s="86" t="s">
        <v>441</v>
      </c>
      <c r="AP20" s="86" t="b">
        <v>0</v>
      </c>
      <c r="AQ20" s="94" t="s">
        <v>405</v>
      </c>
      <c r="AR20" s="86" t="s">
        <v>196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row>
    <row r="21" spans="1:57" ht="45">
      <c r="A21" s="84" t="s">
        <v>249</v>
      </c>
      <c r="B21" s="84" t="s">
        <v>259</v>
      </c>
      <c r="C21" s="53" t="s">
        <v>1088</v>
      </c>
      <c r="D21" s="54">
        <v>3</v>
      </c>
      <c r="E21" s="65" t="s">
        <v>132</v>
      </c>
      <c r="F21" s="55">
        <v>32</v>
      </c>
      <c r="G21" s="53"/>
      <c r="H21" s="57"/>
      <c r="I21" s="56"/>
      <c r="J21" s="56"/>
      <c r="K21" s="36" t="s">
        <v>65</v>
      </c>
      <c r="L21" s="83">
        <v>21</v>
      </c>
      <c r="M21" s="83"/>
      <c r="N21" s="63"/>
      <c r="O21" s="86" t="s">
        <v>271</v>
      </c>
      <c r="P21" s="88">
        <v>43836.8106712963</v>
      </c>
      <c r="Q21" s="86" t="s">
        <v>286</v>
      </c>
      <c r="R21" s="86"/>
      <c r="S21" s="86"/>
      <c r="T21" s="86"/>
      <c r="U21" s="86"/>
      <c r="V21" s="89" t="s">
        <v>325</v>
      </c>
      <c r="W21" s="88">
        <v>43836.8106712963</v>
      </c>
      <c r="X21" s="92">
        <v>43836</v>
      </c>
      <c r="Y21" s="94" t="s">
        <v>350</v>
      </c>
      <c r="Z21" s="89" t="s">
        <v>378</v>
      </c>
      <c r="AA21" s="86"/>
      <c r="AB21" s="86"/>
      <c r="AC21" s="94" t="s">
        <v>406</v>
      </c>
      <c r="AD21" s="94" t="s">
        <v>421</v>
      </c>
      <c r="AE21" s="86" t="b">
        <v>0</v>
      </c>
      <c r="AF21" s="86">
        <v>0</v>
      </c>
      <c r="AG21" s="94" t="s">
        <v>428</v>
      </c>
      <c r="AH21" s="86" t="b">
        <v>0</v>
      </c>
      <c r="AI21" s="86" t="s">
        <v>433</v>
      </c>
      <c r="AJ21" s="86"/>
      <c r="AK21" s="94" t="s">
        <v>423</v>
      </c>
      <c r="AL21" s="86" t="b">
        <v>0</v>
      </c>
      <c r="AM21" s="86">
        <v>0</v>
      </c>
      <c r="AN21" s="94" t="s">
        <v>423</v>
      </c>
      <c r="AO21" s="86" t="s">
        <v>442</v>
      </c>
      <c r="AP21" s="86" t="b">
        <v>0</v>
      </c>
      <c r="AQ21" s="94" t="s">
        <v>421</v>
      </c>
      <c r="AR21" s="86" t="s">
        <v>196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row>
    <row r="22" spans="1:57" ht="45">
      <c r="A22" s="84" t="s">
        <v>250</v>
      </c>
      <c r="B22" s="84" t="s">
        <v>250</v>
      </c>
      <c r="C22" s="53" t="s">
        <v>1088</v>
      </c>
      <c r="D22" s="54">
        <v>3</v>
      </c>
      <c r="E22" s="65" t="s">
        <v>132</v>
      </c>
      <c r="F22" s="55">
        <v>32</v>
      </c>
      <c r="G22" s="53"/>
      <c r="H22" s="57"/>
      <c r="I22" s="56"/>
      <c r="J22" s="56"/>
      <c r="K22" s="36" t="s">
        <v>65</v>
      </c>
      <c r="L22" s="83">
        <v>22</v>
      </c>
      <c r="M22" s="83"/>
      <c r="N22" s="63"/>
      <c r="O22" s="86" t="s">
        <v>196</v>
      </c>
      <c r="P22" s="88">
        <v>43837.8290162037</v>
      </c>
      <c r="Q22" s="86" t="s">
        <v>287</v>
      </c>
      <c r="R22" s="86"/>
      <c r="S22" s="86"/>
      <c r="T22" s="86"/>
      <c r="U22" s="86"/>
      <c r="V22" s="89" t="s">
        <v>326</v>
      </c>
      <c r="W22" s="88">
        <v>43837.8290162037</v>
      </c>
      <c r="X22" s="92">
        <v>43837</v>
      </c>
      <c r="Y22" s="94" t="s">
        <v>351</v>
      </c>
      <c r="Z22" s="89" t="s">
        <v>379</v>
      </c>
      <c r="AA22" s="86"/>
      <c r="AB22" s="86"/>
      <c r="AC22" s="94" t="s">
        <v>407</v>
      </c>
      <c r="AD22" s="86"/>
      <c r="AE22" s="86" t="b">
        <v>0</v>
      </c>
      <c r="AF22" s="86">
        <v>0</v>
      </c>
      <c r="AG22" s="94" t="s">
        <v>423</v>
      </c>
      <c r="AH22" s="86" t="b">
        <v>0</v>
      </c>
      <c r="AI22" s="86" t="s">
        <v>431</v>
      </c>
      <c r="AJ22" s="86"/>
      <c r="AK22" s="94" t="s">
        <v>423</v>
      </c>
      <c r="AL22" s="86" t="b">
        <v>0</v>
      </c>
      <c r="AM22" s="86">
        <v>0</v>
      </c>
      <c r="AN22" s="94" t="s">
        <v>423</v>
      </c>
      <c r="AO22" s="86" t="s">
        <v>436</v>
      </c>
      <c r="AP22" s="86" t="b">
        <v>0</v>
      </c>
      <c r="AQ22" s="94" t="s">
        <v>407</v>
      </c>
      <c r="AR22" s="86" t="s">
        <v>196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row>
    <row r="23" spans="1:57" ht="45">
      <c r="A23" s="84" t="s">
        <v>251</v>
      </c>
      <c r="B23" s="84" t="s">
        <v>269</v>
      </c>
      <c r="C23" s="53" t="s">
        <v>1088</v>
      </c>
      <c r="D23" s="54">
        <v>3</v>
      </c>
      <c r="E23" s="65" t="s">
        <v>132</v>
      </c>
      <c r="F23" s="55">
        <v>32</v>
      </c>
      <c r="G23" s="53"/>
      <c r="H23" s="57"/>
      <c r="I23" s="56"/>
      <c r="J23" s="56"/>
      <c r="K23" s="36" t="s">
        <v>65</v>
      </c>
      <c r="L23" s="83">
        <v>23</v>
      </c>
      <c r="M23" s="83"/>
      <c r="N23" s="63"/>
      <c r="O23" s="86" t="s">
        <v>274</v>
      </c>
      <c r="P23" s="88">
        <v>43838.52545138889</v>
      </c>
      <c r="Q23" s="86" t="s">
        <v>288</v>
      </c>
      <c r="R23" s="86"/>
      <c r="S23" s="86"/>
      <c r="T23" s="86"/>
      <c r="U23" s="86"/>
      <c r="V23" s="89" t="s">
        <v>327</v>
      </c>
      <c r="W23" s="88">
        <v>43838.52545138889</v>
      </c>
      <c r="X23" s="92">
        <v>43838</v>
      </c>
      <c r="Y23" s="94" t="s">
        <v>352</v>
      </c>
      <c r="Z23" s="89" t="s">
        <v>380</v>
      </c>
      <c r="AA23" s="86"/>
      <c r="AB23" s="86"/>
      <c r="AC23" s="94" t="s">
        <v>408</v>
      </c>
      <c r="AD23" s="94" t="s">
        <v>422</v>
      </c>
      <c r="AE23" s="86" t="b">
        <v>0</v>
      </c>
      <c r="AF23" s="86">
        <v>1</v>
      </c>
      <c r="AG23" s="94" t="s">
        <v>429</v>
      </c>
      <c r="AH23" s="86" t="b">
        <v>0</v>
      </c>
      <c r="AI23" s="86" t="s">
        <v>431</v>
      </c>
      <c r="AJ23" s="86"/>
      <c r="AK23" s="94" t="s">
        <v>423</v>
      </c>
      <c r="AL23" s="86" t="b">
        <v>0</v>
      </c>
      <c r="AM23" s="86">
        <v>0</v>
      </c>
      <c r="AN23" s="94" t="s">
        <v>423</v>
      </c>
      <c r="AO23" s="86" t="s">
        <v>436</v>
      </c>
      <c r="AP23" s="86" t="b">
        <v>0</v>
      </c>
      <c r="AQ23" s="94" t="s">
        <v>422</v>
      </c>
      <c r="AR23" s="86" t="s">
        <v>196</v>
      </c>
      <c r="AS23" s="86">
        <v>0</v>
      </c>
      <c r="AT23" s="86">
        <v>0</v>
      </c>
      <c r="AU23" s="86"/>
      <c r="AV23" s="86"/>
      <c r="AW23" s="86"/>
      <c r="AX23" s="86"/>
      <c r="AY23" s="86"/>
      <c r="AZ23" s="86"/>
      <c r="BA23" s="86"/>
      <c r="BB23" s="86"/>
      <c r="BC23">
        <v>1</v>
      </c>
      <c r="BD23" s="85" t="str">
        <f>REPLACE(INDEX(GroupVertices[Group],MATCH(Edges[[#This Row],[Vertex 1]],GroupVertices[Vertex],0)),1,1,"")</f>
        <v>7</v>
      </c>
      <c r="BE23" s="85" t="str">
        <f>REPLACE(INDEX(GroupVertices[Group],MATCH(Edges[[#This Row],[Vertex 2]],GroupVertices[Vertex],0)),1,1,"")</f>
        <v>7</v>
      </c>
    </row>
    <row r="24" spans="1:57" ht="45">
      <c r="A24" s="84" t="s">
        <v>252</v>
      </c>
      <c r="B24" s="84" t="s">
        <v>270</v>
      </c>
      <c r="C24" s="53" t="s">
        <v>1088</v>
      </c>
      <c r="D24" s="54">
        <v>3</v>
      </c>
      <c r="E24" s="65" t="s">
        <v>132</v>
      </c>
      <c r="F24" s="55">
        <v>32</v>
      </c>
      <c r="G24" s="53"/>
      <c r="H24" s="57"/>
      <c r="I24" s="56"/>
      <c r="J24" s="56"/>
      <c r="K24" s="36" t="s">
        <v>65</v>
      </c>
      <c r="L24" s="83">
        <v>24</v>
      </c>
      <c r="M24" s="83"/>
      <c r="N24" s="63"/>
      <c r="O24" s="86" t="s">
        <v>272</v>
      </c>
      <c r="P24" s="88">
        <v>43838.700370370374</v>
      </c>
      <c r="Q24" s="86" t="s">
        <v>289</v>
      </c>
      <c r="R24" s="86"/>
      <c r="S24" s="86"/>
      <c r="T24" s="86"/>
      <c r="U24" s="86"/>
      <c r="V24" s="89" t="s">
        <v>328</v>
      </c>
      <c r="W24" s="88">
        <v>43838.700370370374</v>
      </c>
      <c r="X24" s="92">
        <v>43838</v>
      </c>
      <c r="Y24" s="94" t="s">
        <v>353</v>
      </c>
      <c r="Z24" s="89" t="s">
        <v>381</v>
      </c>
      <c r="AA24" s="86"/>
      <c r="AB24" s="86"/>
      <c r="AC24" s="94" t="s">
        <v>409</v>
      </c>
      <c r="AD24" s="86"/>
      <c r="AE24" s="86" t="b">
        <v>0</v>
      </c>
      <c r="AF24" s="86">
        <v>0</v>
      </c>
      <c r="AG24" s="94" t="s">
        <v>423</v>
      </c>
      <c r="AH24" s="86" t="b">
        <v>0</v>
      </c>
      <c r="AI24" s="86" t="s">
        <v>432</v>
      </c>
      <c r="AJ24" s="86"/>
      <c r="AK24" s="94" t="s">
        <v>423</v>
      </c>
      <c r="AL24" s="86" t="b">
        <v>0</v>
      </c>
      <c r="AM24" s="86">
        <v>8</v>
      </c>
      <c r="AN24" s="94" t="s">
        <v>416</v>
      </c>
      <c r="AO24" s="86" t="s">
        <v>436</v>
      </c>
      <c r="AP24" s="86" t="b">
        <v>0</v>
      </c>
      <c r="AQ24" s="94" t="s">
        <v>416</v>
      </c>
      <c r="AR24" s="86" t="s">
        <v>196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row>
    <row r="25" spans="1:57" ht="45">
      <c r="A25" s="84" t="s">
        <v>253</v>
      </c>
      <c r="B25" s="84" t="s">
        <v>270</v>
      </c>
      <c r="C25" s="53" t="s">
        <v>1088</v>
      </c>
      <c r="D25" s="54">
        <v>3</v>
      </c>
      <c r="E25" s="65" t="s">
        <v>132</v>
      </c>
      <c r="F25" s="55">
        <v>32</v>
      </c>
      <c r="G25" s="53"/>
      <c r="H25" s="57"/>
      <c r="I25" s="56"/>
      <c r="J25" s="56"/>
      <c r="K25" s="36" t="s">
        <v>65</v>
      </c>
      <c r="L25" s="83">
        <v>25</v>
      </c>
      <c r="M25" s="83"/>
      <c r="N25" s="63"/>
      <c r="O25" s="86" t="s">
        <v>272</v>
      </c>
      <c r="P25" s="88">
        <v>43838.700636574074</v>
      </c>
      <c r="Q25" s="86" t="s">
        <v>289</v>
      </c>
      <c r="R25" s="86"/>
      <c r="S25" s="86"/>
      <c r="T25" s="86"/>
      <c r="U25" s="86"/>
      <c r="V25" s="89" t="s">
        <v>329</v>
      </c>
      <c r="W25" s="88">
        <v>43838.700636574074</v>
      </c>
      <c r="X25" s="92">
        <v>43838</v>
      </c>
      <c r="Y25" s="94" t="s">
        <v>354</v>
      </c>
      <c r="Z25" s="89" t="s">
        <v>382</v>
      </c>
      <c r="AA25" s="86"/>
      <c r="AB25" s="86"/>
      <c r="AC25" s="94" t="s">
        <v>410</v>
      </c>
      <c r="AD25" s="86"/>
      <c r="AE25" s="86" t="b">
        <v>0</v>
      </c>
      <c r="AF25" s="86">
        <v>0</v>
      </c>
      <c r="AG25" s="94" t="s">
        <v>423</v>
      </c>
      <c r="AH25" s="86" t="b">
        <v>0</v>
      </c>
      <c r="AI25" s="86" t="s">
        <v>432</v>
      </c>
      <c r="AJ25" s="86"/>
      <c r="AK25" s="94" t="s">
        <v>423</v>
      </c>
      <c r="AL25" s="86" t="b">
        <v>0</v>
      </c>
      <c r="AM25" s="86">
        <v>8</v>
      </c>
      <c r="AN25" s="94" t="s">
        <v>416</v>
      </c>
      <c r="AO25" s="86" t="s">
        <v>436</v>
      </c>
      <c r="AP25" s="86" t="b">
        <v>0</v>
      </c>
      <c r="AQ25" s="94" t="s">
        <v>416</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row>
    <row r="26" spans="1:57" ht="45">
      <c r="A26" s="84" t="s">
        <v>254</v>
      </c>
      <c r="B26" s="84" t="s">
        <v>270</v>
      </c>
      <c r="C26" s="53" t="s">
        <v>1088</v>
      </c>
      <c r="D26" s="54">
        <v>3</v>
      </c>
      <c r="E26" s="65" t="s">
        <v>132</v>
      </c>
      <c r="F26" s="55">
        <v>32</v>
      </c>
      <c r="G26" s="53"/>
      <c r="H26" s="57"/>
      <c r="I26" s="56"/>
      <c r="J26" s="56"/>
      <c r="K26" s="36" t="s">
        <v>65</v>
      </c>
      <c r="L26" s="83">
        <v>26</v>
      </c>
      <c r="M26" s="83"/>
      <c r="N26" s="63"/>
      <c r="O26" s="86" t="s">
        <v>272</v>
      </c>
      <c r="P26" s="88">
        <v>43838.77394675926</v>
      </c>
      <c r="Q26" s="86" t="s">
        <v>289</v>
      </c>
      <c r="R26" s="86"/>
      <c r="S26" s="86"/>
      <c r="T26" s="86"/>
      <c r="U26" s="86"/>
      <c r="V26" s="89" t="s">
        <v>330</v>
      </c>
      <c r="W26" s="88">
        <v>43838.77394675926</v>
      </c>
      <c r="X26" s="92">
        <v>43838</v>
      </c>
      <c r="Y26" s="94" t="s">
        <v>355</v>
      </c>
      <c r="Z26" s="89" t="s">
        <v>383</v>
      </c>
      <c r="AA26" s="86"/>
      <c r="AB26" s="86"/>
      <c r="AC26" s="94" t="s">
        <v>411</v>
      </c>
      <c r="AD26" s="86"/>
      <c r="AE26" s="86" t="b">
        <v>0</v>
      </c>
      <c r="AF26" s="86">
        <v>0</v>
      </c>
      <c r="AG26" s="94" t="s">
        <v>423</v>
      </c>
      <c r="AH26" s="86" t="b">
        <v>0</v>
      </c>
      <c r="AI26" s="86" t="s">
        <v>432</v>
      </c>
      <c r="AJ26" s="86"/>
      <c r="AK26" s="94" t="s">
        <v>423</v>
      </c>
      <c r="AL26" s="86" t="b">
        <v>0</v>
      </c>
      <c r="AM26" s="86">
        <v>8</v>
      </c>
      <c r="AN26" s="94" t="s">
        <v>416</v>
      </c>
      <c r="AO26" s="86" t="s">
        <v>439</v>
      </c>
      <c r="AP26" s="86" t="b">
        <v>0</v>
      </c>
      <c r="AQ26" s="94" t="s">
        <v>416</v>
      </c>
      <c r="AR26" s="86" t="s">
        <v>196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row>
    <row r="27" spans="1:57" ht="45">
      <c r="A27" s="84" t="s">
        <v>255</v>
      </c>
      <c r="B27" s="84" t="s">
        <v>270</v>
      </c>
      <c r="C27" s="53" t="s">
        <v>1088</v>
      </c>
      <c r="D27" s="54">
        <v>3</v>
      </c>
      <c r="E27" s="65" t="s">
        <v>132</v>
      </c>
      <c r="F27" s="55">
        <v>32</v>
      </c>
      <c r="G27" s="53"/>
      <c r="H27" s="57"/>
      <c r="I27" s="56"/>
      <c r="J27" s="56"/>
      <c r="K27" s="36" t="s">
        <v>65</v>
      </c>
      <c r="L27" s="83">
        <v>27</v>
      </c>
      <c r="M27" s="83"/>
      <c r="N27" s="63"/>
      <c r="O27" s="86" t="s">
        <v>272</v>
      </c>
      <c r="P27" s="88">
        <v>43838.77412037037</v>
      </c>
      <c r="Q27" s="86" t="s">
        <v>289</v>
      </c>
      <c r="R27" s="86"/>
      <c r="S27" s="86"/>
      <c r="T27" s="86"/>
      <c r="U27" s="86"/>
      <c r="V27" s="89" t="s">
        <v>331</v>
      </c>
      <c r="W27" s="88">
        <v>43838.77412037037</v>
      </c>
      <c r="X27" s="92">
        <v>43838</v>
      </c>
      <c r="Y27" s="94" t="s">
        <v>356</v>
      </c>
      <c r="Z27" s="89" t="s">
        <v>384</v>
      </c>
      <c r="AA27" s="86"/>
      <c r="AB27" s="86"/>
      <c r="AC27" s="94" t="s">
        <v>412</v>
      </c>
      <c r="AD27" s="86"/>
      <c r="AE27" s="86" t="b">
        <v>0</v>
      </c>
      <c r="AF27" s="86">
        <v>0</v>
      </c>
      <c r="AG27" s="94" t="s">
        <v>423</v>
      </c>
      <c r="AH27" s="86" t="b">
        <v>0</v>
      </c>
      <c r="AI27" s="86" t="s">
        <v>432</v>
      </c>
      <c r="AJ27" s="86"/>
      <c r="AK27" s="94" t="s">
        <v>423</v>
      </c>
      <c r="AL27" s="86" t="b">
        <v>0</v>
      </c>
      <c r="AM27" s="86">
        <v>8</v>
      </c>
      <c r="AN27" s="94" t="s">
        <v>416</v>
      </c>
      <c r="AO27" s="86" t="s">
        <v>439</v>
      </c>
      <c r="AP27" s="86" t="b">
        <v>0</v>
      </c>
      <c r="AQ27" s="94" t="s">
        <v>416</v>
      </c>
      <c r="AR27" s="86" t="s">
        <v>196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row>
    <row r="28" spans="1:57" ht="45">
      <c r="A28" s="84" t="s">
        <v>256</v>
      </c>
      <c r="B28" s="84" t="s">
        <v>256</v>
      </c>
      <c r="C28" s="53" t="s">
        <v>1088</v>
      </c>
      <c r="D28" s="54">
        <v>3</v>
      </c>
      <c r="E28" s="65" t="s">
        <v>132</v>
      </c>
      <c r="F28" s="55">
        <v>32</v>
      </c>
      <c r="G28" s="53"/>
      <c r="H28" s="57"/>
      <c r="I28" s="56"/>
      <c r="J28" s="56"/>
      <c r="K28" s="36" t="s">
        <v>65</v>
      </c>
      <c r="L28" s="83">
        <v>28</v>
      </c>
      <c r="M28" s="83"/>
      <c r="N28" s="63"/>
      <c r="O28" s="86" t="s">
        <v>196</v>
      </c>
      <c r="P28" s="88">
        <v>43838.562627314815</v>
      </c>
      <c r="Q28" s="86" t="s">
        <v>290</v>
      </c>
      <c r="R28" s="89" t="s">
        <v>298</v>
      </c>
      <c r="S28" s="86" t="s">
        <v>304</v>
      </c>
      <c r="T28" s="86" t="s">
        <v>307</v>
      </c>
      <c r="U28" s="89" t="s">
        <v>309</v>
      </c>
      <c r="V28" s="89" t="s">
        <v>309</v>
      </c>
      <c r="W28" s="88">
        <v>43838.562627314815</v>
      </c>
      <c r="X28" s="92">
        <v>43838</v>
      </c>
      <c r="Y28" s="94" t="s">
        <v>357</v>
      </c>
      <c r="Z28" s="89" t="s">
        <v>385</v>
      </c>
      <c r="AA28" s="86"/>
      <c r="AB28" s="86"/>
      <c r="AC28" s="94" t="s">
        <v>413</v>
      </c>
      <c r="AD28" s="86"/>
      <c r="AE28" s="86" t="b">
        <v>0</v>
      </c>
      <c r="AF28" s="86">
        <v>2</v>
      </c>
      <c r="AG28" s="94" t="s">
        <v>423</v>
      </c>
      <c r="AH28" s="86" t="b">
        <v>0</v>
      </c>
      <c r="AI28" s="86" t="s">
        <v>431</v>
      </c>
      <c r="AJ28" s="86"/>
      <c r="AK28" s="94" t="s">
        <v>423</v>
      </c>
      <c r="AL28" s="86" t="b">
        <v>0</v>
      </c>
      <c r="AM28" s="86">
        <v>2</v>
      </c>
      <c r="AN28" s="94" t="s">
        <v>423</v>
      </c>
      <c r="AO28" s="86" t="s">
        <v>443</v>
      </c>
      <c r="AP28" s="86" t="b">
        <v>0</v>
      </c>
      <c r="AQ28" s="94" t="s">
        <v>413</v>
      </c>
      <c r="AR28" s="86" t="s">
        <v>196</v>
      </c>
      <c r="AS28" s="86">
        <v>0</v>
      </c>
      <c r="AT28" s="86">
        <v>0</v>
      </c>
      <c r="AU28" s="86"/>
      <c r="AV28" s="86"/>
      <c r="AW28" s="86"/>
      <c r="AX28" s="86"/>
      <c r="AY28" s="86"/>
      <c r="AZ28" s="86"/>
      <c r="BA28" s="86"/>
      <c r="BB28" s="86"/>
      <c r="BC28">
        <v>1</v>
      </c>
      <c r="BD28" s="85" t="str">
        <f>REPLACE(INDEX(GroupVertices[Group],MATCH(Edges[[#This Row],[Vertex 1]],GroupVertices[Vertex],0)),1,1,"")</f>
        <v>6</v>
      </c>
      <c r="BE28" s="85" t="str">
        <f>REPLACE(INDEX(GroupVertices[Group],MATCH(Edges[[#This Row],[Vertex 2]],GroupVertices[Vertex],0)),1,1,"")</f>
        <v>6</v>
      </c>
    </row>
    <row r="29" spans="1:57" ht="45">
      <c r="A29" s="84" t="s">
        <v>257</v>
      </c>
      <c r="B29" s="84" t="s">
        <v>256</v>
      </c>
      <c r="C29" s="53" t="s">
        <v>1088</v>
      </c>
      <c r="D29" s="54">
        <v>3</v>
      </c>
      <c r="E29" s="65" t="s">
        <v>132</v>
      </c>
      <c r="F29" s="55">
        <v>32</v>
      </c>
      <c r="G29" s="53"/>
      <c r="H29" s="57"/>
      <c r="I29" s="56"/>
      <c r="J29" s="56"/>
      <c r="K29" s="36" t="s">
        <v>65</v>
      </c>
      <c r="L29" s="83">
        <v>29</v>
      </c>
      <c r="M29" s="83"/>
      <c r="N29" s="63"/>
      <c r="O29" s="86" t="s">
        <v>273</v>
      </c>
      <c r="P29" s="88">
        <v>43838.88868055555</v>
      </c>
      <c r="Q29" s="86" t="s">
        <v>290</v>
      </c>
      <c r="R29" s="89" t="s">
        <v>298</v>
      </c>
      <c r="S29" s="86" t="s">
        <v>304</v>
      </c>
      <c r="T29" s="86"/>
      <c r="U29" s="86"/>
      <c r="V29" s="89" t="s">
        <v>332</v>
      </c>
      <c r="W29" s="88">
        <v>43838.88868055555</v>
      </c>
      <c r="X29" s="92">
        <v>43838</v>
      </c>
      <c r="Y29" s="94" t="s">
        <v>358</v>
      </c>
      <c r="Z29" s="89" t="s">
        <v>386</v>
      </c>
      <c r="AA29" s="86"/>
      <c r="AB29" s="86"/>
      <c r="AC29" s="94" t="s">
        <v>414</v>
      </c>
      <c r="AD29" s="86"/>
      <c r="AE29" s="86" t="b">
        <v>0</v>
      </c>
      <c r="AF29" s="86">
        <v>0</v>
      </c>
      <c r="AG29" s="94" t="s">
        <v>423</v>
      </c>
      <c r="AH29" s="86" t="b">
        <v>0</v>
      </c>
      <c r="AI29" s="86" t="s">
        <v>431</v>
      </c>
      <c r="AJ29" s="86"/>
      <c r="AK29" s="94" t="s">
        <v>423</v>
      </c>
      <c r="AL29" s="86" t="b">
        <v>0</v>
      </c>
      <c r="AM29" s="86">
        <v>2</v>
      </c>
      <c r="AN29" s="94" t="s">
        <v>413</v>
      </c>
      <c r="AO29" s="86" t="s">
        <v>436</v>
      </c>
      <c r="AP29" s="86" t="b">
        <v>0</v>
      </c>
      <c r="AQ29" s="94" t="s">
        <v>413</v>
      </c>
      <c r="AR29" s="86" t="s">
        <v>196</v>
      </c>
      <c r="AS29" s="86">
        <v>0</v>
      </c>
      <c r="AT29" s="86">
        <v>0</v>
      </c>
      <c r="AU29" s="86"/>
      <c r="AV29" s="86"/>
      <c r="AW29" s="86"/>
      <c r="AX29" s="86"/>
      <c r="AY29" s="86"/>
      <c r="AZ29" s="86"/>
      <c r="BA29" s="86"/>
      <c r="BB29" s="86"/>
      <c r="BC29">
        <v>1</v>
      </c>
      <c r="BD29" s="85" t="str">
        <f>REPLACE(INDEX(GroupVertices[Group],MATCH(Edges[[#This Row],[Vertex 1]],GroupVertices[Vertex],0)),1,1,"")</f>
        <v>6</v>
      </c>
      <c r="BE29" s="85" t="str">
        <f>REPLACE(INDEX(GroupVertices[Group],MATCH(Edges[[#This Row],[Vertex 2]],GroupVertices[Vertex],0)),1,1,"")</f>
        <v>6</v>
      </c>
    </row>
    <row r="30" spans="1:57" ht="45">
      <c r="A30" s="84" t="s">
        <v>258</v>
      </c>
      <c r="B30" s="84" t="s">
        <v>270</v>
      </c>
      <c r="C30" s="53" t="s">
        <v>1088</v>
      </c>
      <c r="D30" s="54">
        <v>3</v>
      </c>
      <c r="E30" s="65" t="s">
        <v>132</v>
      </c>
      <c r="F30" s="55">
        <v>32</v>
      </c>
      <c r="G30" s="53"/>
      <c r="H30" s="57"/>
      <c r="I30" s="56"/>
      <c r="J30" s="56"/>
      <c r="K30" s="36" t="s">
        <v>65</v>
      </c>
      <c r="L30" s="83">
        <v>30</v>
      </c>
      <c r="M30" s="83"/>
      <c r="N30" s="63"/>
      <c r="O30" s="86" t="s">
        <v>272</v>
      </c>
      <c r="P30" s="88">
        <v>43839.03462962963</v>
      </c>
      <c r="Q30" s="86" t="s">
        <v>289</v>
      </c>
      <c r="R30" s="86"/>
      <c r="S30" s="86"/>
      <c r="T30" s="86"/>
      <c r="U30" s="86"/>
      <c r="V30" s="89" t="s">
        <v>333</v>
      </c>
      <c r="W30" s="88">
        <v>43839.03462962963</v>
      </c>
      <c r="X30" s="92">
        <v>43839</v>
      </c>
      <c r="Y30" s="94" t="s">
        <v>359</v>
      </c>
      <c r="Z30" s="89" t="s">
        <v>387</v>
      </c>
      <c r="AA30" s="86"/>
      <c r="AB30" s="86"/>
      <c r="AC30" s="94" t="s">
        <v>415</v>
      </c>
      <c r="AD30" s="86"/>
      <c r="AE30" s="86" t="b">
        <v>0</v>
      </c>
      <c r="AF30" s="86">
        <v>0</v>
      </c>
      <c r="AG30" s="94" t="s">
        <v>423</v>
      </c>
      <c r="AH30" s="86" t="b">
        <v>0</v>
      </c>
      <c r="AI30" s="86" t="s">
        <v>432</v>
      </c>
      <c r="AJ30" s="86"/>
      <c r="AK30" s="94" t="s">
        <v>423</v>
      </c>
      <c r="AL30" s="86" t="b">
        <v>0</v>
      </c>
      <c r="AM30" s="86">
        <v>8</v>
      </c>
      <c r="AN30" s="94" t="s">
        <v>416</v>
      </c>
      <c r="AO30" s="86" t="s">
        <v>436</v>
      </c>
      <c r="AP30" s="86" t="b">
        <v>0</v>
      </c>
      <c r="AQ30" s="94" t="s">
        <v>416</v>
      </c>
      <c r="AR30" s="86" t="s">
        <v>196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row>
    <row r="31" spans="1:57" ht="45">
      <c r="A31" s="84" t="s">
        <v>259</v>
      </c>
      <c r="B31" s="84" t="s">
        <v>270</v>
      </c>
      <c r="C31" s="53" t="s">
        <v>1088</v>
      </c>
      <c r="D31" s="54">
        <v>3</v>
      </c>
      <c r="E31" s="65" t="s">
        <v>132</v>
      </c>
      <c r="F31" s="55">
        <v>32</v>
      </c>
      <c r="G31" s="53"/>
      <c r="H31" s="57"/>
      <c r="I31" s="56"/>
      <c r="J31" s="56"/>
      <c r="K31" s="36" t="s">
        <v>65</v>
      </c>
      <c r="L31" s="83">
        <v>31</v>
      </c>
      <c r="M31" s="83"/>
      <c r="N31" s="63"/>
      <c r="O31" s="86" t="s">
        <v>271</v>
      </c>
      <c r="P31" s="88">
        <v>43838.666666666664</v>
      </c>
      <c r="Q31" s="86" t="s">
        <v>289</v>
      </c>
      <c r="R31" s="86"/>
      <c r="S31" s="86"/>
      <c r="T31" s="86" t="s">
        <v>259</v>
      </c>
      <c r="U31" s="89" t="s">
        <v>310</v>
      </c>
      <c r="V31" s="89" t="s">
        <v>310</v>
      </c>
      <c r="W31" s="88">
        <v>43838.666666666664</v>
      </c>
      <c r="X31" s="92">
        <v>43838</v>
      </c>
      <c r="Y31" s="94" t="s">
        <v>360</v>
      </c>
      <c r="Z31" s="89" t="s">
        <v>388</v>
      </c>
      <c r="AA31" s="86"/>
      <c r="AB31" s="86"/>
      <c r="AC31" s="94" t="s">
        <v>416</v>
      </c>
      <c r="AD31" s="86"/>
      <c r="AE31" s="86" t="b">
        <v>0</v>
      </c>
      <c r="AF31" s="86">
        <v>66</v>
      </c>
      <c r="AG31" s="94" t="s">
        <v>423</v>
      </c>
      <c r="AH31" s="86" t="b">
        <v>0</v>
      </c>
      <c r="AI31" s="86" t="s">
        <v>432</v>
      </c>
      <c r="AJ31" s="86"/>
      <c r="AK31" s="94" t="s">
        <v>423</v>
      </c>
      <c r="AL31" s="86" t="b">
        <v>0</v>
      </c>
      <c r="AM31" s="86">
        <v>8</v>
      </c>
      <c r="AN31" s="94" t="s">
        <v>423</v>
      </c>
      <c r="AO31" s="86" t="s">
        <v>437</v>
      </c>
      <c r="AP31" s="86" t="b">
        <v>0</v>
      </c>
      <c r="AQ31" s="94" t="s">
        <v>416</v>
      </c>
      <c r="AR31" s="86" t="s">
        <v>196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1</v>
      </c>
    </row>
    <row r="32" spans="1:57" ht="45">
      <c r="A32" s="84" t="s">
        <v>260</v>
      </c>
      <c r="B32" s="84" t="s">
        <v>259</v>
      </c>
      <c r="C32" s="53" t="s">
        <v>1088</v>
      </c>
      <c r="D32" s="54">
        <v>3</v>
      </c>
      <c r="E32" s="65" t="s">
        <v>132</v>
      </c>
      <c r="F32" s="55">
        <v>32</v>
      </c>
      <c r="G32" s="53"/>
      <c r="H32" s="57"/>
      <c r="I32" s="56"/>
      <c r="J32" s="56"/>
      <c r="K32" s="36" t="s">
        <v>65</v>
      </c>
      <c r="L32" s="83">
        <v>32</v>
      </c>
      <c r="M32" s="83"/>
      <c r="N32" s="63"/>
      <c r="O32" s="86" t="s">
        <v>274</v>
      </c>
      <c r="P32" s="88">
        <v>43839.52239583333</v>
      </c>
      <c r="Q32" s="86" t="s">
        <v>291</v>
      </c>
      <c r="R32" s="86"/>
      <c r="S32" s="86"/>
      <c r="T32" s="86"/>
      <c r="U32" s="86"/>
      <c r="V32" s="89" t="s">
        <v>334</v>
      </c>
      <c r="W32" s="88">
        <v>43839.52239583333</v>
      </c>
      <c r="X32" s="92">
        <v>43839</v>
      </c>
      <c r="Y32" s="94" t="s">
        <v>361</v>
      </c>
      <c r="Z32" s="89" t="s">
        <v>389</v>
      </c>
      <c r="AA32" s="86"/>
      <c r="AB32" s="86"/>
      <c r="AC32" s="94" t="s">
        <v>417</v>
      </c>
      <c r="AD32" s="94" t="s">
        <v>416</v>
      </c>
      <c r="AE32" s="86" t="b">
        <v>0</v>
      </c>
      <c r="AF32" s="86">
        <v>1</v>
      </c>
      <c r="AG32" s="94" t="s">
        <v>430</v>
      </c>
      <c r="AH32" s="86" t="b">
        <v>0</v>
      </c>
      <c r="AI32" s="86" t="s">
        <v>432</v>
      </c>
      <c r="AJ32" s="86"/>
      <c r="AK32" s="94" t="s">
        <v>423</v>
      </c>
      <c r="AL32" s="86" t="b">
        <v>0</v>
      </c>
      <c r="AM32" s="86">
        <v>0</v>
      </c>
      <c r="AN32" s="94" t="s">
        <v>423</v>
      </c>
      <c r="AO32" s="86" t="s">
        <v>436</v>
      </c>
      <c r="AP32" s="86" t="b">
        <v>0</v>
      </c>
      <c r="AQ32" s="94" t="s">
        <v>416</v>
      </c>
      <c r="AR32" s="86" t="s">
        <v>196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row>
    <row r="33" spans="1:57" ht="45">
      <c r="A33" s="84" t="s">
        <v>260</v>
      </c>
      <c r="B33" s="84" t="s">
        <v>270</v>
      </c>
      <c r="C33" s="53" t="s">
        <v>1088</v>
      </c>
      <c r="D33" s="54">
        <v>3</v>
      </c>
      <c r="E33" s="65" t="s">
        <v>132</v>
      </c>
      <c r="F33" s="55">
        <v>32</v>
      </c>
      <c r="G33" s="53"/>
      <c r="H33" s="57"/>
      <c r="I33" s="56"/>
      <c r="J33" s="56"/>
      <c r="K33" s="36" t="s">
        <v>65</v>
      </c>
      <c r="L33" s="83">
        <v>33</v>
      </c>
      <c r="M33" s="83"/>
      <c r="N33" s="63"/>
      <c r="O33" s="86" t="s">
        <v>271</v>
      </c>
      <c r="P33" s="88">
        <v>43839.52239583333</v>
      </c>
      <c r="Q33" s="86" t="s">
        <v>291</v>
      </c>
      <c r="R33" s="86"/>
      <c r="S33" s="86"/>
      <c r="T33" s="86"/>
      <c r="U33" s="86"/>
      <c r="V33" s="89" t="s">
        <v>334</v>
      </c>
      <c r="W33" s="88">
        <v>43839.52239583333</v>
      </c>
      <c r="X33" s="92">
        <v>43839</v>
      </c>
      <c r="Y33" s="94" t="s">
        <v>361</v>
      </c>
      <c r="Z33" s="89" t="s">
        <v>389</v>
      </c>
      <c r="AA33" s="86"/>
      <c r="AB33" s="86"/>
      <c r="AC33" s="94" t="s">
        <v>417</v>
      </c>
      <c r="AD33" s="94" t="s">
        <v>416</v>
      </c>
      <c r="AE33" s="86" t="b">
        <v>0</v>
      </c>
      <c r="AF33" s="86">
        <v>1</v>
      </c>
      <c r="AG33" s="94" t="s">
        <v>430</v>
      </c>
      <c r="AH33" s="86" t="b">
        <v>0</v>
      </c>
      <c r="AI33" s="86" t="s">
        <v>432</v>
      </c>
      <c r="AJ33" s="86"/>
      <c r="AK33" s="94" t="s">
        <v>423</v>
      </c>
      <c r="AL33" s="86" t="b">
        <v>0</v>
      </c>
      <c r="AM33" s="86">
        <v>0</v>
      </c>
      <c r="AN33" s="94" t="s">
        <v>423</v>
      </c>
      <c r="AO33" s="86" t="s">
        <v>436</v>
      </c>
      <c r="AP33" s="86" t="b">
        <v>0</v>
      </c>
      <c r="AQ33" s="94" t="s">
        <v>416</v>
      </c>
      <c r="AR33" s="86" t="s">
        <v>196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1</v>
      </c>
    </row>
    <row r="34" spans="1:57" ht="45">
      <c r="A34" s="84" t="s">
        <v>261</v>
      </c>
      <c r="B34" s="84" t="s">
        <v>270</v>
      </c>
      <c r="C34" s="53" t="s">
        <v>1088</v>
      </c>
      <c r="D34" s="54">
        <v>3</v>
      </c>
      <c r="E34" s="65" t="s">
        <v>132</v>
      </c>
      <c r="F34" s="55">
        <v>32</v>
      </c>
      <c r="G34" s="53"/>
      <c r="H34" s="57"/>
      <c r="I34" s="56"/>
      <c r="J34" s="56"/>
      <c r="K34" s="36" t="s">
        <v>65</v>
      </c>
      <c r="L34" s="83">
        <v>34</v>
      </c>
      <c r="M34" s="83"/>
      <c r="N34" s="63"/>
      <c r="O34" s="86" t="s">
        <v>272</v>
      </c>
      <c r="P34" s="88">
        <v>43839.61247685185</v>
      </c>
      <c r="Q34" s="86" t="s">
        <v>289</v>
      </c>
      <c r="R34" s="86"/>
      <c r="S34" s="86"/>
      <c r="T34" s="86"/>
      <c r="U34" s="86"/>
      <c r="V34" s="89" t="s">
        <v>322</v>
      </c>
      <c r="W34" s="88">
        <v>43839.61247685185</v>
      </c>
      <c r="X34" s="92">
        <v>43839</v>
      </c>
      <c r="Y34" s="94" t="s">
        <v>362</v>
      </c>
      <c r="Z34" s="89" t="s">
        <v>390</v>
      </c>
      <c r="AA34" s="86"/>
      <c r="AB34" s="86"/>
      <c r="AC34" s="94" t="s">
        <v>418</v>
      </c>
      <c r="AD34" s="86"/>
      <c r="AE34" s="86" t="b">
        <v>0</v>
      </c>
      <c r="AF34" s="86">
        <v>0</v>
      </c>
      <c r="AG34" s="94" t="s">
        <v>423</v>
      </c>
      <c r="AH34" s="86" t="b">
        <v>0</v>
      </c>
      <c r="AI34" s="86" t="s">
        <v>432</v>
      </c>
      <c r="AJ34" s="86"/>
      <c r="AK34" s="94" t="s">
        <v>423</v>
      </c>
      <c r="AL34" s="86" t="b">
        <v>0</v>
      </c>
      <c r="AM34" s="86">
        <v>8</v>
      </c>
      <c r="AN34" s="94" t="s">
        <v>416</v>
      </c>
      <c r="AO34" s="86" t="s">
        <v>434</v>
      </c>
      <c r="AP34" s="86" t="b">
        <v>0</v>
      </c>
      <c r="AQ34" s="94" t="s">
        <v>416</v>
      </c>
      <c r="AR34" s="86" t="s">
        <v>196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7" r:id="rId1" display="https://www.airlineratings.com/news/safest-airlines-in-the-world-qantas-2020/"/>
    <hyperlink ref="R8" r:id="rId2" display="https://trib.al/YAjYuU4"/>
    <hyperlink ref="R11" r:id="rId3" display="https://sputniknews.com/society/202001021077923908-chinese-man-who-tossed-coins-into-planes-engine-for-good-luck-ordered-to-pay-airline-17200--/"/>
    <hyperlink ref="R12" r:id="rId4" display="https://sputniknews.com/society/202001021077923908-chinese-man-who-tossed-coins-into-planes-engine-for-good-luck-ordered-to-pay-airline-17200--/"/>
    <hyperlink ref="R13" r:id="rId5" display="https://www.airlineratings.com/news/top-twenty-safest-airlines-2020/"/>
    <hyperlink ref="R18" r:id="rId6" display="https://semanariov.pt/2020/01/04/tap-portugal-entre-as-companhias-aereas-mais-seguras-do-mundo-diz-airline-ratings/"/>
    <hyperlink ref="R20" r:id="rId7" display="https://www.mundoportugues.pt/saber-se-a-tap-e-considerada-uma-companhia-segura/"/>
    <hyperlink ref="R28" r:id="rId8" display="https://www.cirium.com/thoughtcloud/the-best-airline-schedule-intelligence/?cmpid=SOC|CIR|CIR-2019-tc&amp;sf226217474=1"/>
    <hyperlink ref="R29" r:id="rId9" display="https://www.cirium.com/thoughtcloud/the-best-airline-schedule-intelligence/?cmpid=SOC|CIR|CIR-2019-tc&amp;sf226217474=1"/>
    <hyperlink ref="U18" r:id="rId10" display="https://pbs.twimg.com/media/ENbqgA9WsAAUoeL.jpg"/>
    <hyperlink ref="U28" r:id="rId11" display="https://pbs.twimg.com/media/ENwzCaUXUAAeUnW.jpg"/>
    <hyperlink ref="U31" r:id="rId12" display="https://pbs.twimg.com/media/ENxSt91X0AETLw6.jpg"/>
    <hyperlink ref="V3" r:id="rId13" display="http://pbs.twimg.com/profile_images/1095936640915107840/gQn_yJ9D_normal.jpg"/>
    <hyperlink ref="V4" r:id="rId14" display="http://pbs.twimg.com/profile_images/1095936640915107840/gQn_yJ9D_normal.jpg"/>
    <hyperlink ref="V5" r:id="rId15" display="http://pbs.twimg.com/profile_images/811025582301544448/lj2wzbD8_normal.jpg"/>
    <hyperlink ref="V6" r:id="rId16" display="http://pbs.twimg.com/profile_images/811025582301544448/lj2wzbD8_normal.jpg"/>
    <hyperlink ref="V7" r:id="rId17" display="http://pbs.twimg.com/profile_images/887017150912888832/5q79m1cT_normal.jpg"/>
    <hyperlink ref="V8" r:id="rId18" display="http://pbs.twimg.com/profile_images/991778099397320705/6LWXR6MS_normal.jpg"/>
    <hyperlink ref="V9" r:id="rId19" display="http://pbs.twimg.com/profile_images/1633765411/F5okAKpC_normal"/>
    <hyperlink ref="V10" r:id="rId20" display="http://pbs.twimg.com/profile_images/1149677370154070018/ovykDCsB_normal.png"/>
    <hyperlink ref="V11" r:id="rId21" display="http://pbs.twimg.com/profile_images/994508305107247104/F7nR9Pfk_normal.jpg"/>
    <hyperlink ref="V12" r:id="rId22" display="http://pbs.twimg.com/profile_images/1202077685121474563/IX5LECEm_normal.jpg"/>
    <hyperlink ref="V13" r:id="rId23" display="http://pbs.twimg.com/profile_images/963846423035904000/m_wSZOXR_normal.jpg"/>
    <hyperlink ref="V14" r:id="rId24" display="http://pbs.twimg.com/profile_images/1064451793885773824/SlY4TURt_normal.jpg"/>
    <hyperlink ref="V15" r:id="rId25" display="http://pbs.twimg.com/profile_images/1084432574313828352/6D3OVhjt_normal.jpg"/>
    <hyperlink ref="V16" r:id="rId26" display="http://pbs.twimg.com/profile_images/1084432574313828352/6D3OVhjt_normal.jpg"/>
    <hyperlink ref="V17" r:id="rId27" display="http://abs.twimg.com/sticky/default_profile_images/default_profile_normal.png"/>
    <hyperlink ref="V18" r:id="rId28" display="https://pbs.twimg.com/media/ENbqgA9WsAAUoeL.jpg"/>
    <hyperlink ref="V19" r:id="rId29" display="http://pbs.twimg.com/profile_images/1080360256637526017/mO254m1t_normal.jpg"/>
    <hyperlink ref="V20" r:id="rId30" display="http://pbs.twimg.com/profile_images/996021476699639809/SxgXF_HN_normal.jpg"/>
    <hyperlink ref="V21" r:id="rId31" display="http://pbs.twimg.com/profile_images/911290970481754112/-zrbzgzn_normal.jpg"/>
    <hyperlink ref="V22" r:id="rId32" display="http://pbs.twimg.com/profile_images/1183404468689362944/YBrMJn6Y_normal.jpg"/>
    <hyperlink ref="V23" r:id="rId33" display="http://pbs.twimg.com/profile_images/1208119449288675329/qSEQgwpx_normal.jpg"/>
    <hyperlink ref="V24" r:id="rId34" display="http://pbs.twimg.com/profile_images/1211655644589252612/deCqOWdz_normal.jpg"/>
    <hyperlink ref="V25" r:id="rId35" display="http://pbs.twimg.com/profile_images/897775937239957505/oGcKsg6h_normal.jpg"/>
    <hyperlink ref="V26" r:id="rId36" display="http://pbs.twimg.com/profile_images/1208368283029774337/U-3XlZ0Z_normal.jpg"/>
    <hyperlink ref="V27" r:id="rId37" display="http://pbs.twimg.com/profile_images/802908718367145984/RwzaQh13_normal.jpg"/>
    <hyperlink ref="V28" r:id="rId38" display="https://pbs.twimg.com/media/ENwzCaUXUAAeUnW.jpg"/>
    <hyperlink ref="V29" r:id="rId39" display="http://pbs.twimg.com/profile_images/1154811672286179328/RQLJLhbs_normal.jpg"/>
    <hyperlink ref="V30" r:id="rId40" display="http://pbs.twimg.com/profile_images/1079403408182988800/cxKzcScc_normal.jpg"/>
    <hyperlink ref="V31" r:id="rId41" display="https://pbs.twimg.com/media/ENxSt91X0AETLw6.jpg"/>
    <hyperlink ref="V32" r:id="rId42" display="http://pbs.twimg.com/profile_images/398038950/teste2_normal.jpg"/>
    <hyperlink ref="V33" r:id="rId43" display="http://pbs.twimg.com/profile_images/398038950/teste2_normal.jpg"/>
    <hyperlink ref="V34" r:id="rId44" display="http://abs.twimg.com/sticky/default_profile_images/default_profile_normal.png"/>
    <hyperlink ref="Z3" r:id="rId45" display="https://twitter.com/joellemessianu/status/1212600406934802432"/>
    <hyperlink ref="Z4" r:id="rId46" display="https://twitter.com/joellemessianu/status/1212600406934802432"/>
    <hyperlink ref="Z5" r:id="rId47" display="https://twitter.com/flight_refunds/status/1212600510093709312"/>
    <hyperlink ref="Z6" r:id="rId48" display="https://twitter.com/flight_refunds/status/1212600510093709312"/>
    <hyperlink ref="Z7" r:id="rId49" display="https://twitter.com/apucheglazov/status/1212862351285735424"/>
    <hyperlink ref="Z8" r:id="rId50" display="https://twitter.com/bopinion/status/1212829308043042817"/>
    <hyperlink ref="Z9" r:id="rId51" display="https://twitter.com/cat_in_the_tap/status/1212874257111367681"/>
    <hyperlink ref="Z10" r:id="rId52" display="https://twitter.com/jessicamokhiber/status/1212903981296553985"/>
    <hyperlink ref="Z11" r:id="rId53" display="https://twitter.com/sputnikint/status/1212919004370739202"/>
    <hyperlink ref="Z12" r:id="rId54" display="https://twitter.com/tap_a_dime/status/1212920228167987200"/>
    <hyperlink ref="Z13" r:id="rId55" display="https://twitter.com/sevenairacademy/status/1213140122549522434"/>
    <hyperlink ref="Z14" r:id="rId56" display="https://twitter.com/alexdbalves/status/1213212758780592128"/>
    <hyperlink ref="Z15" r:id="rId57" display="https://twitter.com/itsthecatia/status/1213224959650271232"/>
    <hyperlink ref="Z16" r:id="rId58" display="https://twitter.com/itsthecatia/status/1213224959650271232"/>
    <hyperlink ref="Z17" r:id="rId59" display="https://twitter.com/aaronbearce/status/1213262733963091970"/>
    <hyperlink ref="Z18" r:id="rId60" display="https://twitter.com/semanariov/status/1213414987026325504"/>
    <hyperlink ref="Z19" r:id="rId61" display="https://twitter.com/_yashmittal_/status/1214055676948836354"/>
    <hyperlink ref="Z20" r:id="rId62" display="https://twitter.com/mp_portugues/status/1214260549149757443"/>
    <hyperlink ref="Z21" r:id="rId63" display="https://twitter.com/fjvelascog/status/1214267232131440640"/>
    <hyperlink ref="Z22" r:id="rId64" display="https://twitter.com/raeox/status/1214636267457204229"/>
    <hyperlink ref="Z23" r:id="rId65" display="https://twitter.com/bigdaddykane66/status/1214888645364211712"/>
    <hyperlink ref="Z24" r:id="rId66" display="https://twitter.com/jorgecarmo9/status/1214952035109523457"/>
    <hyperlink ref="Z25" r:id="rId67" display="https://twitter.com/embportugal_ca/status/1214952130471178240"/>
    <hyperlink ref="Z26" r:id="rId68" display="https://twitter.com/salvador__29/status/1214978696395796484"/>
    <hyperlink ref="Z27" r:id="rId69" display="https://twitter.com/eriwen83/status/1214978760497401857"/>
    <hyperlink ref="Z28" r:id="rId70" display="https://twitter.com/cirium/status/1214902118139727872"/>
    <hyperlink ref="Z29" r:id="rId71" display="https://twitter.com/shelleyjeffcoat/status/1215020275240181760"/>
    <hyperlink ref="Z30" r:id="rId72" display="https://twitter.com/invboeingexpres/status/1215073168228044802"/>
    <hyperlink ref="Z31" r:id="rId73" display="https://twitter.com/tapairportugal/status/1214939819954130945"/>
    <hyperlink ref="Z32" r:id="rId74" display="https://twitter.com/deniseneves/status/1215249927821037568"/>
    <hyperlink ref="Z33" r:id="rId75" display="https://twitter.com/deniseneves/status/1215249927821037568"/>
    <hyperlink ref="Z34" r:id="rId76" display="https://twitter.com/azores1963/status/1215282571430350850"/>
    <hyperlink ref="BB3" r:id="rId77" display="https://api.twitter.com/1.1/geo/id/206c436ce43a43a3.json"/>
    <hyperlink ref="BB4" r:id="rId78" display="https://api.twitter.com/1.1/geo/id/206c436ce43a43a3.json"/>
    <hyperlink ref="BB10" r:id="rId79" display="https://api.twitter.com/1.1/geo/id/23b629b33fba1676.json"/>
  </hyperlinks>
  <printOptions/>
  <pageMargins left="0.7" right="0.7" top="0.75" bottom="0.75" header="0.3" footer="0.3"/>
  <pageSetup horizontalDpi="600" verticalDpi="600" orientation="portrait" r:id="rId83"/>
  <legacyDrawing r:id="rId81"/>
  <tableParts>
    <tablePart r:id="rId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v>
      </c>
      <c r="B1" s="13" t="s">
        <v>34</v>
      </c>
    </row>
    <row r="2" spans="1:2" ht="15">
      <c r="A2" s="127" t="s">
        <v>270</v>
      </c>
      <c r="B2" s="85">
        <v>102</v>
      </c>
    </row>
    <row r="3" spans="1:2" ht="15">
      <c r="A3" s="127" t="s">
        <v>259</v>
      </c>
      <c r="B3" s="85">
        <v>71</v>
      </c>
    </row>
    <row r="4" spans="1:2" ht="15">
      <c r="A4" s="127" t="s">
        <v>235</v>
      </c>
      <c r="B4" s="85">
        <v>10</v>
      </c>
    </row>
    <row r="5" spans="1:2" ht="15">
      <c r="A5" s="127" t="s">
        <v>234</v>
      </c>
      <c r="B5" s="85">
        <v>10</v>
      </c>
    </row>
    <row r="6" spans="1:2" ht="15">
      <c r="A6" s="127" t="s">
        <v>264</v>
      </c>
      <c r="B6" s="85">
        <v>2</v>
      </c>
    </row>
    <row r="7" spans="1:2" ht="15">
      <c r="A7" s="127" t="s">
        <v>244</v>
      </c>
      <c r="B7" s="85">
        <v>2</v>
      </c>
    </row>
    <row r="8" spans="1:2" ht="15">
      <c r="A8" s="127" t="s">
        <v>262</v>
      </c>
      <c r="B8" s="85">
        <v>1</v>
      </c>
    </row>
    <row r="9" spans="1:2" ht="15">
      <c r="A9" s="127" t="s">
        <v>248</v>
      </c>
      <c r="B9" s="85">
        <v>0</v>
      </c>
    </row>
    <row r="10" spans="1:2" ht="15">
      <c r="A10" s="127" t="s">
        <v>250</v>
      </c>
      <c r="B10" s="85">
        <v>0</v>
      </c>
    </row>
    <row r="11" spans="1:2" ht="15">
      <c r="A11" s="127" t="s">
        <v>252</v>
      </c>
      <c r="B11" s="85">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795</v>
      </c>
      <c r="B1" s="13" t="s">
        <v>796</v>
      </c>
      <c r="C1" s="85" t="s">
        <v>797</v>
      </c>
      <c r="D1" s="85" t="s">
        <v>799</v>
      </c>
      <c r="E1" s="85" t="s">
        <v>798</v>
      </c>
      <c r="F1" s="85" t="s">
        <v>801</v>
      </c>
      <c r="G1" s="13" t="s">
        <v>800</v>
      </c>
      <c r="H1" s="13" t="s">
        <v>803</v>
      </c>
      <c r="I1" s="85" t="s">
        <v>802</v>
      </c>
      <c r="J1" s="85" t="s">
        <v>805</v>
      </c>
      <c r="K1" s="13" t="s">
        <v>804</v>
      </c>
      <c r="L1" s="13" t="s">
        <v>807</v>
      </c>
      <c r="M1" s="13" t="s">
        <v>806</v>
      </c>
      <c r="N1" s="13" t="s">
        <v>809</v>
      </c>
      <c r="O1" s="85" t="s">
        <v>808</v>
      </c>
      <c r="P1" s="85" t="s">
        <v>811</v>
      </c>
      <c r="Q1" s="85" t="s">
        <v>810</v>
      </c>
      <c r="R1" s="85" t="s">
        <v>813</v>
      </c>
      <c r="S1" s="85" t="s">
        <v>812</v>
      </c>
      <c r="T1" s="85" t="s">
        <v>815</v>
      </c>
      <c r="U1" s="13" t="s">
        <v>814</v>
      </c>
      <c r="V1" s="13" t="s">
        <v>816</v>
      </c>
    </row>
    <row r="2" spans="1:22" ht="15">
      <c r="A2" s="90" t="s">
        <v>298</v>
      </c>
      <c r="B2" s="85">
        <v>2</v>
      </c>
      <c r="C2" s="85"/>
      <c r="D2" s="85"/>
      <c r="E2" s="85"/>
      <c r="F2" s="85"/>
      <c r="G2" s="90" t="s">
        <v>292</v>
      </c>
      <c r="H2" s="85">
        <v>1</v>
      </c>
      <c r="I2" s="85"/>
      <c r="J2" s="85"/>
      <c r="K2" s="90" t="s">
        <v>295</v>
      </c>
      <c r="L2" s="85">
        <v>1</v>
      </c>
      <c r="M2" s="90" t="s">
        <v>298</v>
      </c>
      <c r="N2" s="85">
        <v>2</v>
      </c>
      <c r="O2" s="85"/>
      <c r="P2" s="85"/>
      <c r="Q2" s="85"/>
      <c r="R2" s="85"/>
      <c r="S2" s="85"/>
      <c r="T2" s="85"/>
      <c r="U2" s="90" t="s">
        <v>294</v>
      </c>
      <c r="V2" s="85">
        <v>2</v>
      </c>
    </row>
    <row r="3" spans="1:22" ht="15">
      <c r="A3" s="90" t="s">
        <v>294</v>
      </c>
      <c r="B3" s="85">
        <v>2</v>
      </c>
      <c r="C3" s="85"/>
      <c r="D3" s="85"/>
      <c r="E3" s="85"/>
      <c r="F3" s="85"/>
      <c r="G3" s="90" t="s">
        <v>296</v>
      </c>
      <c r="H3" s="85">
        <v>1</v>
      </c>
      <c r="I3" s="85"/>
      <c r="J3" s="85"/>
      <c r="K3" s="85"/>
      <c r="L3" s="85"/>
      <c r="M3" s="85"/>
      <c r="N3" s="85"/>
      <c r="O3" s="85"/>
      <c r="P3" s="85"/>
      <c r="Q3" s="85"/>
      <c r="R3" s="85"/>
      <c r="S3" s="85"/>
      <c r="T3" s="85"/>
      <c r="U3" s="85"/>
      <c r="V3" s="85"/>
    </row>
    <row r="4" spans="1:22" ht="15">
      <c r="A4" s="90" t="s">
        <v>297</v>
      </c>
      <c r="B4" s="85">
        <v>1</v>
      </c>
      <c r="C4" s="85"/>
      <c r="D4" s="85"/>
      <c r="E4" s="85"/>
      <c r="F4" s="85"/>
      <c r="G4" s="90" t="s">
        <v>297</v>
      </c>
      <c r="H4" s="85">
        <v>1</v>
      </c>
      <c r="I4" s="85"/>
      <c r="J4" s="85"/>
      <c r="K4" s="85"/>
      <c r="L4" s="85"/>
      <c r="M4" s="85"/>
      <c r="N4" s="85"/>
      <c r="O4" s="85"/>
      <c r="P4" s="85"/>
      <c r="Q4" s="85"/>
      <c r="R4" s="85"/>
      <c r="S4" s="85"/>
      <c r="T4" s="85"/>
      <c r="U4" s="85"/>
      <c r="V4" s="85"/>
    </row>
    <row r="5" spans="1:22" ht="15">
      <c r="A5" s="90" t="s">
        <v>296</v>
      </c>
      <c r="B5" s="85">
        <v>1</v>
      </c>
      <c r="C5" s="85"/>
      <c r="D5" s="85"/>
      <c r="E5" s="85"/>
      <c r="F5" s="85"/>
      <c r="G5" s="85"/>
      <c r="H5" s="85"/>
      <c r="I5" s="85"/>
      <c r="J5" s="85"/>
      <c r="K5" s="85"/>
      <c r="L5" s="85"/>
      <c r="M5" s="85"/>
      <c r="N5" s="85"/>
      <c r="O5" s="85"/>
      <c r="P5" s="85"/>
      <c r="Q5" s="85"/>
      <c r="R5" s="85"/>
      <c r="S5" s="85"/>
      <c r="T5" s="85"/>
      <c r="U5" s="85"/>
      <c r="V5" s="85"/>
    </row>
    <row r="6" spans="1:22" ht="15">
      <c r="A6" s="90" t="s">
        <v>295</v>
      </c>
      <c r="B6" s="85">
        <v>1</v>
      </c>
      <c r="C6" s="85"/>
      <c r="D6" s="85"/>
      <c r="E6" s="85"/>
      <c r="F6" s="85"/>
      <c r="G6" s="85"/>
      <c r="H6" s="85"/>
      <c r="I6" s="85"/>
      <c r="J6" s="85"/>
      <c r="K6" s="85"/>
      <c r="L6" s="85"/>
      <c r="M6" s="85"/>
      <c r="N6" s="85"/>
      <c r="O6" s="85"/>
      <c r="P6" s="85"/>
      <c r="Q6" s="85"/>
      <c r="R6" s="85"/>
      <c r="S6" s="85"/>
      <c r="T6" s="85"/>
      <c r="U6" s="85"/>
      <c r="V6" s="85"/>
    </row>
    <row r="7" spans="1:22" ht="15">
      <c r="A7" s="90" t="s">
        <v>293</v>
      </c>
      <c r="B7" s="85">
        <v>1</v>
      </c>
      <c r="C7" s="85"/>
      <c r="D7" s="85"/>
      <c r="E7" s="85"/>
      <c r="F7" s="85"/>
      <c r="G7" s="85"/>
      <c r="H7" s="85"/>
      <c r="I7" s="85"/>
      <c r="J7" s="85"/>
      <c r="K7" s="85"/>
      <c r="L7" s="85"/>
      <c r="M7" s="85"/>
      <c r="N7" s="85"/>
      <c r="O7" s="85"/>
      <c r="P7" s="85"/>
      <c r="Q7" s="85"/>
      <c r="R7" s="85"/>
      <c r="S7" s="85"/>
      <c r="T7" s="85"/>
      <c r="U7" s="85"/>
      <c r="V7" s="85"/>
    </row>
    <row r="8" spans="1:22" ht="15">
      <c r="A8" s="90" t="s">
        <v>292</v>
      </c>
      <c r="B8" s="85">
        <v>1</v>
      </c>
      <c r="C8" s="85"/>
      <c r="D8" s="85"/>
      <c r="E8" s="85"/>
      <c r="F8" s="85"/>
      <c r="G8" s="85"/>
      <c r="H8" s="85"/>
      <c r="I8" s="85"/>
      <c r="J8" s="85"/>
      <c r="K8" s="85"/>
      <c r="L8" s="85"/>
      <c r="M8" s="85"/>
      <c r="N8" s="85"/>
      <c r="O8" s="85"/>
      <c r="P8" s="85"/>
      <c r="Q8" s="85"/>
      <c r="R8" s="85"/>
      <c r="S8" s="85"/>
      <c r="T8" s="85"/>
      <c r="U8" s="85"/>
      <c r="V8" s="85"/>
    </row>
    <row r="11" spans="1:22" ht="15" customHeight="1">
      <c r="A11" s="13" t="s">
        <v>819</v>
      </c>
      <c r="B11" s="13" t="s">
        <v>796</v>
      </c>
      <c r="C11" s="85" t="s">
        <v>820</v>
      </c>
      <c r="D11" s="85" t="s">
        <v>799</v>
      </c>
      <c r="E11" s="85" t="s">
        <v>821</v>
      </c>
      <c r="F11" s="85" t="s">
        <v>801</v>
      </c>
      <c r="G11" s="13" t="s">
        <v>822</v>
      </c>
      <c r="H11" s="13" t="s">
        <v>803</v>
      </c>
      <c r="I11" s="85" t="s">
        <v>823</v>
      </c>
      <c r="J11" s="85" t="s">
        <v>805</v>
      </c>
      <c r="K11" s="13" t="s">
        <v>824</v>
      </c>
      <c r="L11" s="13" t="s">
        <v>807</v>
      </c>
      <c r="M11" s="13" t="s">
        <v>825</v>
      </c>
      <c r="N11" s="13" t="s">
        <v>809</v>
      </c>
      <c r="O11" s="85" t="s">
        <v>826</v>
      </c>
      <c r="P11" s="85" t="s">
        <v>811</v>
      </c>
      <c r="Q11" s="85" t="s">
        <v>827</v>
      </c>
      <c r="R11" s="85" t="s">
        <v>813</v>
      </c>
      <c r="S11" s="85" t="s">
        <v>828</v>
      </c>
      <c r="T11" s="85" t="s">
        <v>815</v>
      </c>
      <c r="U11" s="13" t="s">
        <v>829</v>
      </c>
      <c r="V11" s="13" t="s">
        <v>816</v>
      </c>
    </row>
    <row r="12" spans="1:22" ht="15">
      <c r="A12" s="85" t="s">
        <v>304</v>
      </c>
      <c r="B12" s="85">
        <v>2</v>
      </c>
      <c r="C12" s="85"/>
      <c r="D12" s="85"/>
      <c r="E12" s="85"/>
      <c r="F12" s="85"/>
      <c r="G12" s="85" t="s">
        <v>299</v>
      </c>
      <c r="H12" s="85">
        <v>1</v>
      </c>
      <c r="I12" s="85"/>
      <c r="J12" s="85"/>
      <c r="K12" s="85" t="s">
        <v>299</v>
      </c>
      <c r="L12" s="85">
        <v>1</v>
      </c>
      <c r="M12" s="85" t="s">
        <v>304</v>
      </c>
      <c r="N12" s="85">
        <v>2</v>
      </c>
      <c r="O12" s="85"/>
      <c r="P12" s="85"/>
      <c r="Q12" s="85"/>
      <c r="R12" s="85"/>
      <c r="S12" s="85"/>
      <c r="T12" s="85"/>
      <c r="U12" s="85" t="s">
        <v>301</v>
      </c>
      <c r="V12" s="85">
        <v>2</v>
      </c>
    </row>
    <row r="13" spans="1:22" ht="15">
      <c r="A13" s="85" t="s">
        <v>299</v>
      </c>
      <c r="B13" s="85">
        <v>2</v>
      </c>
      <c r="C13" s="85"/>
      <c r="D13" s="85"/>
      <c r="E13" s="85"/>
      <c r="F13" s="85"/>
      <c r="G13" s="85" t="s">
        <v>302</v>
      </c>
      <c r="H13" s="85">
        <v>1</v>
      </c>
      <c r="I13" s="85"/>
      <c r="J13" s="85"/>
      <c r="K13" s="85"/>
      <c r="L13" s="85"/>
      <c r="M13" s="85"/>
      <c r="N13" s="85"/>
      <c r="O13" s="85"/>
      <c r="P13" s="85"/>
      <c r="Q13" s="85"/>
      <c r="R13" s="85"/>
      <c r="S13" s="85"/>
      <c r="T13" s="85"/>
      <c r="U13" s="85"/>
      <c r="V13" s="85"/>
    </row>
    <row r="14" spans="1:22" ht="15">
      <c r="A14" s="85" t="s">
        <v>301</v>
      </c>
      <c r="B14" s="85">
        <v>2</v>
      </c>
      <c r="C14" s="85"/>
      <c r="D14" s="85"/>
      <c r="E14" s="85"/>
      <c r="F14" s="85"/>
      <c r="G14" s="85" t="s">
        <v>303</v>
      </c>
      <c r="H14" s="85">
        <v>1</v>
      </c>
      <c r="I14" s="85"/>
      <c r="J14" s="85"/>
      <c r="K14" s="85"/>
      <c r="L14" s="85"/>
      <c r="M14" s="85"/>
      <c r="N14" s="85"/>
      <c r="O14" s="85"/>
      <c r="P14" s="85"/>
      <c r="Q14" s="85"/>
      <c r="R14" s="85"/>
      <c r="S14" s="85"/>
      <c r="T14" s="85"/>
      <c r="U14" s="85"/>
      <c r="V14" s="85"/>
    </row>
    <row r="15" spans="1:22" ht="15">
      <c r="A15" s="85" t="s">
        <v>303</v>
      </c>
      <c r="B15" s="85">
        <v>1</v>
      </c>
      <c r="C15" s="85"/>
      <c r="D15" s="85"/>
      <c r="E15" s="85"/>
      <c r="F15" s="85"/>
      <c r="G15" s="85"/>
      <c r="H15" s="85"/>
      <c r="I15" s="85"/>
      <c r="J15" s="85"/>
      <c r="K15" s="85"/>
      <c r="L15" s="85"/>
      <c r="M15" s="85"/>
      <c r="N15" s="85"/>
      <c r="O15" s="85"/>
      <c r="P15" s="85"/>
      <c r="Q15" s="85"/>
      <c r="R15" s="85"/>
      <c r="S15" s="85"/>
      <c r="T15" s="85"/>
      <c r="U15" s="85"/>
      <c r="V15" s="85"/>
    </row>
    <row r="16" spans="1:22" ht="15">
      <c r="A16" s="85" t="s">
        <v>302</v>
      </c>
      <c r="B16" s="85">
        <v>1</v>
      </c>
      <c r="C16" s="85"/>
      <c r="D16" s="85"/>
      <c r="E16" s="85"/>
      <c r="F16" s="85"/>
      <c r="G16" s="85"/>
      <c r="H16" s="85"/>
      <c r="I16" s="85"/>
      <c r="J16" s="85"/>
      <c r="K16" s="85"/>
      <c r="L16" s="85"/>
      <c r="M16" s="85"/>
      <c r="N16" s="85"/>
      <c r="O16" s="85"/>
      <c r="P16" s="85"/>
      <c r="Q16" s="85"/>
      <c r="R16" s="85"/>
      <c r="S16" s="85"/>
      <c r="T16" s="85"/>
      <c r="U16" s="85"/>
      <c r="V16" s="85"/>
    </row>
    <row r="17" spans="1:22" ht="15">
      <c r="A17" s="85" t="s">
        <v>300</v>
      </c>
      <c r="B17" s="85">
        <v>1</v>
      </c>
      <c r="C17" s="85"/>
      <c r="D17" s="85"/>
      <c r="E17" s="85"/>
      <c r="F17" s="85"/>
      <c r="G17" s="85"/>
      <c r="H17" s="85"/>
      <c r="I17" s="85"/>
      <c r="J17" s="85"/>
      <c r="K17" s="85"/>
      <c r="L17" s="85"/>
      <c r="M17" s="85"/>
      <c r="N17" s="85"/>
      <c r="O17" s="85"/>
      <c r="P17" s="85"/>
      <c r="Q17" s="85"/>
      <c r="R17" s="85"/>
      <c r="S17" s="85"/>
      <c r="T17" s="85"/>
      <c r="U17" s="85"/>
      <c r="V17" s="85"/>
    </row>
    <row r="20" spans="1:22" ht="15" customHeight="1">
      <c r="A20" s="13" t="s">
        <v>832</v>
      </c>
      <c r="B20" s="13" t="s">
        <v>796</v>
      </c>
      <c r="C20" s="85" t="s">
        <v>838</v>
      </c>
      <c r="D20" s="85" t="s">
        <v>799</v>
      </c>
      <c r="E20" s="13" t="s">
        <v>839</v>
      </c>
      <c r="F20" s="13" t="s">
        <v>801</v>
      </c>
      <c r="G20" s="85" t="s">
        <v>840</v>
      </c>
      <c r="H20" s="85" t="s">
        <v>803</v>
      </c>
      <c r="I20" s="13" t="s">
        <v>841</v>
      </c>
      <c r="J20" s="13" t="s">
        <v>805</v>
      </c>
      <c r="K20" s="85" t="s">
        <v>842</v>
      </c>
      <c r="L20" s="85" t="s">
        <v>807</v>
      </c>
      <c r="M20" s="13" t="s">
        <v>843</v>
      </c>
      <c r="N20" s="13" t="s">
        <v>809</v>
      </c>
      <c r="O20" s="85" t="s">
        <v>844</v>
      </c>
      <c r="P20" s="85" t="s">
        <v>811</v>
      </c>
      <c r="Q20" s="85" t="s">
        <v>845</v>
      </c>
      <c r="R20" s="85" t="s">
        <v>813</v>
      </c>
      <c r="S20" s="85" t="s">
        <v>846</v>
      </c>
      <c r="T20" s="85" t="s">
        <v>815</v>
      </c>
      <c r="U20" s="85" t="s">
        <v>847</v>
      </c>
      <c r="V20" s="85" t="s">
        <v>816</v>
      </c>
    </row>
    <row r="21" spans="1:22" ht="15">
      <c r="A21" s="85" t="s">
        <v>833</v>
      </c>
      <c r="B21" s="85">
        <v>1</v>
      </c>
      <c r="C21" s="85"/>
      <c r="D21" s="85"/>
      <c r="E21" s="85" t="s">
        <v>259</v>
      </c>
      <c r="F21" s="85">
        <v>1</v>
      </c>
      <c r="G21" s="85"/>
      <c r="H21" s="85"/>
      <c r="I21" s="85" t="s">
        <v>835</v>
      </c>
      <c r="J21" s="85">
        <v>1</v>
      </c>
      <c r="K21" s="85"/>
      <c r="L21" s="85"/>
      <c r="M21" s="85" t="s">
        <v>833</v>
      </c>
      <c r="N21" s="85">
        <v>1</v>
      </c>
      <c r="O21" s="85"/>
      <c r="P21" s="85"/>
      <c r="Q21" s="85"/>
      <c r="R21" s="85"/>
      <c r="S21" s="85"/>
      <c r="T21" s="85"/>
      <c r="U21" s="85"/>
      <c r="V21" s="85"/>
    </row>
    <row r="22" spans="1:22" ht="15">
      <c r="A22" s="85" t="s">
        <v>834</v>
      </c>
      <c r="B22" s="85">
        <v>1</v>
      </c>
      <c r="C22" s="85"/>
      <c r="D22" s="85"/>
      <c r="E22" s="85" t="s">
        <v>305</v>
      </c>
      <c r="F22" s="85">
        <v>1</v>
      </c>
      <c r="G22" s="85"/>
      <c r="H22" s="85"/>
      <c r="I22" s="85" t="s">
        <v>836</v>
      </c>
      <c r="J22" s="85">
        <v>1</v>
      </c>
      <c r="K22" s="85"/>
      <c r="L22" s="85"/>
      <c r="M22" s="85" t="s">
        <v>834</v>
      </c>
      <c r="N22" s="85">
        <v>1</v>
      </c>
      <c r="O22" s="85"/>
      <c r="P22" s="85"/>
      <c r="Q22" s="85"/>
      <c r="R22" s="85"/>
      <c r="S22" s="85"/>
      <c r="T22" s="85"/>
      <c r="U22" s="85"/>
      <c r="V22" s="85"/>
    </row>
    <row r="23" spans="1:22" ht="15">
      <c r="A23" s="85" t="s">
        <v>259</v>
      </c>
      <c r="B23" s="85">
        <v>1</v>
      </c>
      <c r="C23" s="85"/>
      <c r="D23" s="85"/>
      <c r="E23" s="85"/>
      <c r="F23" s="85"/>
      <c r="G23" s="85"/>
      <c r="H23" s="85"/>
      <c r="I23" s="85" t="s">
        <v>837</v>
      </c>
      <c r="J23" s="85">
        <v>1</v>
      </c>
      <c r="K23" s="85"/>
      <c r="L23" s="85"/>
      <c r="M23" s="85"/>
      <c r="N23" s="85"/>
      <c r="O23" s="85"/>
      <c r="P23" s="85"/>
      <c r="Q23" s="85"/>
      <c r="R23" s="85"/>
      <c r="S23" s="85"/>
      <c r="T23" s="85"/>
      <c r="U23" s="85"/>
      <c r="V23" s="85"/>
    </row>
    <row r="24" spans="1:22" ht="15">
      <c r="A24" s="85" t="s">
        <v>835</v>
      </c>
      <c r="B24" s="85">
        <v>1</v>
      </c>
      <c r="C24" s="85"/>
      <c r="D24" s="85"/>
      <c r="E24" s="85"/>
      <c r="F24" s="85"/>
      <c r="G24" s="85"/>
      <c r="H24" s="85"/>
      <c r="I24" s="85"/>
      <c r="J24" s="85"/>
      <c r="K24" s="85"/>
      <c r="L24" s="85"/>
      <c r="M24" s="85"/>
      <c r="N24" s="85"/>
      <c r="O24" s="85"/>
      <c r="P24" s="85"/>
      <c r="Q24" s="85"/>
      <c r="R24" s="85"/>
      <c r="S24" s="85"/>
      <c r="T24" s="85"/>
      <c r="U24" s="85"/>
      <c r="V24" s="85"/>
    </row>
    <row r="25" spans="1:22" ht="15">
      <c r="A25" s="85" t="s">
        <v>836</v>
      </c>
      <c r="B25" s="85">
        <v>1</v>
      </c>
      <c r="C25" s="85"/>
      <c r="D25" s="85"/>
      <c r="E25" s="85"/>
      <c r="F25" s="85"/>
      <c r="G25" s="85"/>
      <c r="H25" s="85"/>
      <c r="I25" s="85"/>
      <c r="J25" s="85"/>
      <c r="K25" s="85"/>
      <c r="L25" s="85"/>
      <c r="M25" s="85"/>
      <c r="N25" s="85"/>
      <c r="O25" s="85"/>
      <c r="P25" s="85"/>
      <c r="Q25" s="85"/>
      <c r="R25" s="85"/>
      <c r="S25" s="85"/>
      <c r="T25" s="85"/>
      <c r="U25" s="85"/>
      <c r="V25" s="85"/>
    </row>
    <row r="26" spans="1:22" ht="15">
      <c r="A26" s="85" t="s">
        <v>837</v>
      </c>
      <c r="B26" s="85">
        <v>1</v>
      </c>
      <c r="C26" s="85"/>
      <c r="D26" s="85"/>
      <c r="E26" s="85"/>
      <c r="F26" s="85"/>
      <c r="G26" s="85"/>
      <c r="H26" s="85"/>
      <c r="I26" s="85"/>
      <c r="J26" s="85"/>
      <c r="K26" s="85"/>
      <c r="L26" s="85"/>
      <c r="M26" s="85"/>
      <c r="N26" s="85"/>
      <c r="O26" s="85"/>
      <c r="P26" s="85"/>
      <c r="Q26" s="85"/>
      <c r="R26" s="85"/>
      <c r="S26" s="85"/>
      <c r="T26" s="85"/>
      <c r="U26" s="85"/>
      <c r="V26" s="85"/>
    </row>
    <row r="27" spans="1:22" ht="15">
      <c r="A27" s="85" t="s">
        <v>305</v>
      </c>
      <c r="B27" s="85">
        <v>1</v>
      </c>
      <c r="C27" s="85"/>
      <c r="D27" s="85"/>
      <c r="E27" s="85"/>
      <c r="F27" s="85"/>
      <c r="G27" s="85"/>
      <c r="H27" s="85"/>
      <c r="I27" s="85"/>
      <c r="J27" s="85"/>
      <c r="K27" s="85"/>
      <c r="L27" s="85"/>
      <c r="M27" s="85"/>
      <c r="N27" s="85"/>
      <c r="O27" s="85"/>
      <c r="P27" s="85"/>
      <c r="Q27" s="85"/>
      <c r="R27" s="85"/>
      <c r="S27" s="85"/>
      <c r="T27" s="85"/>
      <c r="U27" s="85"/>
      <c r="V27" s="85"/>
    </row>
    <row r="30" spans="1:22" ht="15" customHeight="1">
      <c r="A30" s="13" t="s">
        <v>850</v>
      </c>
      <c r="B30" s="13" t="s">
        <v>796</v>
      </c>
      <c r="C30" s="13" t="s">
        <v>860</v>
      </c>
      <c r="D30" s="13" t="s">
        <v>799</v>
      </c>
      <c r="E30" s="13" t="s">
        <v>871</v>
      </c>
      <c r="F30" s="13" t="s">
        <v>801</v>
      </c>
      <c r="G30" s="13" t="s">
        <v>877</v>
      </c>
      <c r="H30" s="13" t="s">
        <v>803</v>
      </c>
      <c r="I30" s="85" t="s">
        <v>882</v>
      </c>
      <c r="J30" s="85" t="s">
        <v>805</v>
      </c>
      <c r="K30" s="13" t="s">
        <v>883</v>
      </c>
      <c r="L30" s="13" t="s">
        <v>807</v>
      </c>
      <c r="M30" s="13" t="s">
        <v>892</v>
      </c>
      <c r="N30" s="13" t="s">
        <v>809</v>
      </c>
      <c r="O30" s="13" t="s">
        <v>901</v>
      </c>
      <c r="P30" s="13" t="s">
        <v>811</v>
      </c>
      <c r="Q30" s="13" t="s">
        <v>903</v>
      </c>
      <c r="R30" s="13" t="s">
        <v>813</v>
      </c>
      <c r="S30" s="85" t="s">
        <v>906</v>
      </c>
      <c r="T30" s="85" t="s">
        <v>815</v>
      </c>
      <c r="U30" s="13" t="s">
        <v>907</v>
      </c>
      <c r="V30" s="13" t="s">
        <v>816</v>
      </c>
    </row>
    <row r="31" spans="1:22" ht="15">
      <c r="A31" s="93" t="s">
        <v>851</v>
      </c>
      <c r="B31" s="93">
        <v>18</v>
      </c>
      <c r="C31" s="93" t="s">
        <v>861</v>
      </c>
      <c r="D31" s="93">
        <v>6</v>
      </c>
      <c r="E31" s="93" t="s">
        <v>856</v>
      </c>
      <c r="F31" s="93">
        <v>5</v>
      </c>
      <c r="G31" s="93" t="s">
        <v>264</v>
      </c>
      <c r="H31" s="93">
        <v>5</v>
      </c>
      <c r="I31" s="93"/>
      <c r="J31" s="93"/>
      <c r="K31" s="93" t="s">
        <v>884</v>
      </c>
      <c r="L31" s="93">
        <v>4</v>
      </c>
      <c r="M31" s="93" t="s">
        <v>893</v>
      </c>
      <c r="N31" s="93">
        <v>4</v>
      </c>
      <c r="O31" s="93" t="s">
        <v>902</v>
      </c>
      <c r="P31" s="93">
        <v>2</v>
      </c>
      <c r="Q31" s="93" t="s">
        <v>904</v>
      </c>
      <c r="R31" s="93">
        <v>2</v>
      </c>
      <c r="S31" s="93"/>
      <c r="T31" s="93"/>
      <c r="U31" s="93" t="s">
        <v>908</v>
      </c>
      <c r="V31" s="93">
        <v>2</v>
      </c>
    </row>
    <row r="32" spans="1:22" ht="15">
      <c r="A32" s="93" t="s">
        <v>852</v>
      </c>
      <c r="B32" s="93">
        <v>10</v>
      </c>
      <c r="C32" s="93" t="s">
        <v>862</v>
      </c>
      <c r="D32" s="93">
        <v>6</v>
      </c>
      <c r="E32" s="93" t="s">
        <v>259</v>
      </c>
      <c r="F32" s="93">
        <v>4</v>
      </c>
      <c r="G32" s="93" t="s">
        <v>856</v>
      </c>
      <c r="H32" s="93">
        <v>4</v>
      </c>
      <c r="I32" s="93"/>
      <c r="J32" s="93"/>
      <c r="K32" s="93" t="s">
        <v>885</v>
      </c>
      <c r="L32" s="93">
        <v>4</v>
      </c>
      <c r="M32" s="93" t="s">
        <v>856</v>
      </c>
      <c r="N32" s="93">
        <v>2</v>
      </c>
      <c r="O32" s="93"/>
      <c r="P32" s="93"/>
      <c r="Q32" s="93" t="s">
        <v>905</v>
      </c>
      <c r="R32" s="93">
        <v>2</v>
      </c>
      <c r="S32" s="93"/>
      <c r="T32" s="93"/>
      <c r="U32" s="93" t="s">
        <v>909</v>
      </c>
      <c r="V32" s="93">
        <v>2</v>
      </c>
    </row>
    <row r="33" spans="1:22" ht="15">
      <c r="A33" s="93" t="s">
        <v>853</v>
      </c>
      <c r="B33" s="93">
        <v>0</v>
      </c>
      <c r="C33" s="93" t="s">
        <v>863</v>
      </c>
      <c r="D33" s="93">
        <v>6</v>
      </c>
      <c r="E33" s="93" t="s">
        <v>872</v>
      </c>
      <c r="F33" s="93">
        <v>4</v>
      </c>
      <c r="G33" s="93" t="s">
        <v>858</v>
      </c>
      <c r="H33" s="93">
        <v>2</v>
      </c>
      <c r="I33" s="93"/>
      <c r="J33" s="93"/>
      <c r="K33" s="93" t="s">
        <v>886</v>
      </c>
      <c r="L33" s="93">
        <v>2</v>
      </c>
      <c r="M33" s="93" t="s">
        <v>894</v>
      </c>
      <c r="N33" s="93">
        <v>2</v>
      </c>
      <c r="O33" s="93"/>
      <c r="P33" s="93"/>
      <c r="Q33" s="93"/>
      <c r="R33" s="93"/>
      <c r="S33" s="93"/>
      <c r="T33" s="93"/>
      <c r="U33" s="93" t="s">
        <v>910</v>
      </c>
      <c r="V33" s="93">
        <v>2</v>
      </c>
    </row>
    <row r="34" spans="1:22" ht="15">
      <c r="A34" s="93" t="s">
        <v>854</v>
      </c>
      <c r="B34" s="93">
        <v>848</v>
      </c>
      <c r="C34" s="93" t="s">
        <v>864</v>
      </c>
      <c r="D34" s="93">
        <v>6</v>
      </c>
      <c r="E34" s="93" t="s">
        <v>264</v>
      </c>
      <c r="F34" s="93">
        <v>3</v>
      </c>
      <c r="G34" s="93" t="s">
        <v>878</v>
      </c>
      <c r="H34" s="93">
        <v>2</v>
      </c>
      <c r="I34" s="93"/>
      <c r="J34" s="93"/>
      <c r="K34" s="93" t="s">
        <v>856</v>
      </c>
      <c r="L34" s="93">
        <v>2</v>
      </c>
      <c r="M34" s="93" t="s">
        <v>895</v>
      </c>
      <c r="N34" s="93">
        <v>2</v>
      </c>
      <c r="O34" s="93"/>
      <c r="P34" s="93"/>
      <c r="Q34" s="93"/>
      <c r="R34" s="93"/>
      <c r="S34" s="93"/>
      <c r="T34" s="93"/>
      <c r="U34" s="93" t="s">
        <v>911</v>
      </c>
      <c r="V34" s="93">
        <v>2</v>
      </c>
    </row>
    <row r="35" spans="1:22" ht="15">
      <c r="A35" s="93" t="s">
        <v>855</v>
      </c>
      <c r="B35" s="93">
        <v>876</v>
      </c>
      <c r="C35" s="93" t="s">
        <v>865</v>
      </c>
      <c r="D35" s="93">
        <v>6</v>
      </c>
      <c r="E35" s="93" t="s">
        <v>270</v>
      </c>
      <c r="F35" s="93">
        <v>2</v>
      </c>
      <c r="G35" s="93" t="s">
        <v>879</v>
      </c>
      <c r="H35" s="93">
        <v>2</v>
      </c>
      <c r="I35" s="93"/>
      <c r="J35" s="93"/>
      <c r="K35" s="93" t="s">
        <v>887</v>
      </c>
      <c r="L35" s="93">
        <v>2</v>
      </c>
      <c r="M35" s="93" t="s">
        <v>896</v>
      </c>
      <c r="N35" s="93">
        <v>2</v>
      </c>
      <c r="O35" s="93"/>
      <c r="P35" s="93"/>
      <c r="Q35" s="93"/>
      <c r="R35" s="93"/>
      <c r="S35" s="93"/>
      <c r="T35" s="93"/>
      <c r="U35" s="93" t="s">
        <v>912</v>
      </c>
      <c r="V35" s="93">
        <v>2</v>
      </c>
    </row>
    <row r="36" spans="1:22" ht="15">
      <c r="A36" s="93" t="s">
        <v>856</v>
      </c>
      <c r="B36" s="93">
        <v>23</v>
      </c>
      <c r="C36" s="93" t="s">
        <v>866</v>
      </c>
      <c r="D36" s="93">
        <v>6</v>
      </c>
      <c r="E36" s="93" t="s">
        <v>857</v>
      </c>
      <c r="F36" s="93">
        <v>2</v>
      </c>
      <c r="G36" s="93" t="s">
        <v>857</v>
      </c>
      <c r="H36" s="93">
        <v>2</v>
      </c>
      <c r="I36" s="93"/>
      <c r="J36" s="93"/>
      <c r="K36" s="93" t="s">
        <v>878</v>
      </c>
      <c r="L36" s="93">
        <v>2</v>
      </c>
      <c r="M36" s="93" t="s">
        <v>897</v>
      </c>
      <c r="N36" s="93">
        <v>2</v>
      </c>
      <c r="O36" s="93"/>
      <c r="P36" s="93"/>
      <c r="Q36" s="93"/>
      <c r="R36" s="93"/>
      <c r="S36" s="93"/>
      <c r="T36" s="93"/>
      <c r="U36" s="93" t="s">
        <v>913</v>
      </c>
      <c r="V36" s="93">
        <v>2</v>
      </c>
    </row>
    <row r="37" spans="1:22" ht="15">
      <c r="A37" s="93" t="s">
        <v>264</v>
      </c>
      <c r="B37" s="93">
        <v>19</v>
      </c>
      <c r="C37" s="93" t="s">
        <v>867</v>
      </c>
      <c r="D37" s="93">
        <v>6</v>
      </c>
      <c r="E37" s="93" t="s">
        <v>873</v>
      </c>
      <c r="F37" s="93">
        <v>2</v>
      </c>
      <c r="G37" s="93" t="s">
        <v>859</v>
      </c>
      <c r="H37" s="93">
        <v>2</v>
      </c>
      <c r="I37" s="93"/>
      <c r="J37" s="93"/>
      <c r="K37" s="93" t="s">
        <v>888</v>
      </c>
      <c r="L37" s="93">
        <v>2</v>
      </c>
      <c r="M37" s="93" t="s">
        <v>898</v>
      </c>
      <c r="N37" s="93">
        <v>2</v>
      </c>
      <c r="O37" s="93"/>
      <c r="P37" s="93"/>
      <c r="Q37" s="93"/>
      <c r="R37" s="93"/>
      <c r="S37" s="93"/>
      <c r="T37" s="93"/>
      <c r="U37" s="93" t="s">
        <v>914</v>
      </c>
      <c r="V37" s="93">
        <v>2</v>
      </c>
    </row>
    <row r="38" spans="1:22" ht="15">
      <c r="A38" s="93" t="s">
        <v>857</v>
      </c>
      <c r="B38" s="93">
        <v>12</v>
      </c>
      <c r="C38" s="93" t="s">
        <v>868</v>
      </c>
      <c r="D38" s="93">
        <v>6</v>
      </c>
      <c r="E38" s="93" t="s">
        <v>874</v>
      </c>
      <c r="F38" s="93">
        <v>2</v>
      </c>
      <c r="G38" s="93" t="s">
        <v>880</v>
      </c>
      <c r="H38" s="93">
        <v>2</v>
      </c>
      <c r="I38" s="93"/>
      <c r="J38" s="93"/>
      <c r="K38" s="93" t="s">
        <v>889</v>
      </c>
      <c r="L38" s="93">
        <v>2</v>
      </c>
      <c r="M38" s="93" t="s">
        <v>899</v>
      </c>
      <c r="N38" s="93">
        <v>2</v>
      </c>
      <c r="O38" s="93"/>
      <c r="P38" s="93"/>
      <c r="Q38" s="93"/>
      <c r="R38" s="93"/>
      <c r="S38" s="93"/>
      <c r="T38" s="93"/>
      <c r="U38" s="93" t="s">
        <v>915</v>
      </c>
      <c r="V38" s="93">
        <v>2</v>
      </c>
    </row>
    <row r="39" spans="1:22" ht="15">
      <c r="A39" s="93" t="s">
        <v>858</v>
      </c>
      <c r="B39" s="93">
        <v>11</v>
      </c>
      <c r="C39" s="93" t="s">
        <v>869</v>
      </c>
      <c r="D39" s="93">
        <v>6</v>
      </c>
      <c r="E39" s="93" t="s">
        <v>875</v>
      </c>
      <c r="F39" s="93">
        <v>2</v>
      </c>
      <c r="G39" s="93" t="s">
        <v>881</v>
      </c>
      <c r="H39" s="93">
        <v>2</v>
      </c>
      <c r="I39" s="93"/>
      <c r="J39" s="93"/>
      <c r="K39" s="93" t="s">
        <v>890</v>
      </c>
      <c r="L39" s="93">
        <v>2</v>
      </c>
      <c r="M39" s="93" t="s">
        <v>900</v>
      </c>
      <c r="N39" s="93">
        <v>2</v>
      </c>
      <c r="O39" s="93"/>
      <c r="P39" s="93"/>
      <c r="Q39" s="93"/>
      <c r="R39" s="93"/>
      <c r="S39" s="93"/>
      <c r="T39" s="93"/>
      <c r="U39" s="93" t="s">
        <v>916</v>
      </c>
      <c r="V39" s="93">
        <v>2</v>
      </c>
    </row>
    <row r="40" spans="1:22" ht="15">
      <c r="A40" s="93" t="s">
        <v>859</v>
      </c>
      <c r="B40" s="93">
        <v>11</v>
      </c>
      <c r="C40" s="93" t="s">
        <v>870</v>
      </c>
      <c r="D40" s="93">
        <v>6</v>
      </c>
      <c r="E40" s="93" t="s">
        <v>876</v>
      </c>
      <c r="F40" s="93">
        <v>2</v>
      </c>
      <c r="G40" s="93"/>
      <c r="H40" s="93"/>
      <c r="I40" s="93"/>
      <c r="J40" s="93"/>
      <c r="K40" s="93" t="s">
        <v>891</v>
      </c>
      <c r="L40" s="93">
        <v>2</v>
      </c>
      <c r="M40" s="93" t="s">
        <v>858</v>
      </c>
      <c r="N40" s="93">
        <v>2</v>
      </c>
      <c r="O40" s="93"/>
      <c r="P40" s="93"/>
      <c r="Q40" s="93"/>
      <c r="R40" s="93"/>
      <c r="S40" s="93"/>
      <c r="T40" s="93"/>
      <c r="U40" s="93" t="s">
        <v>917</v>
      </c>
      <c r="V40" s="93">
        <v>2</v>
      </c>
    </row>
    <row r="43" spans="1:22" ht="15" customHeight="1">
      <c r="A43" s="13" t="s">
        <v>928</v>
      </c>
      <c r="B43" s="13" t="s">
        <v>796</v>
      </c>
      <c r="C43" s="13" t="s">
        <v>939</v>
      </c>
      <c r="D43" s="13" t="s">
        <v>799</v>
      </c>
      <c r="E43" s="13" t="s">
        <v>946</v>
      </c>
      <c r="F43" s="13" t="s">
        <v>801</v>
      </c>
      <c r="G43" s="13" t="s">
        <v>956</v>
      </c>
      <c r="H43" s="13" t="s">
        <v>803</v>
      </c>
      <c r="I43" s="85" t="s">
        <v>959</v>
      </c>
      <c r="J43" s="85" t="s">
        <v>805</v>
      </c>
      <c r="K43" s="13" t="s">
        <v>960</v>
      </c>
      <c r="L43" s="13" t="s">
        <v>807</v>
      </c>
      <c r="M43" s="13" t="s">
        <v>971</v>
      </c>
      <c r="N43" s="13" t="s">
        <v>809</v>
      </c>
      <c r="O43" s="85" t="s">
        <v>982</v>
      </c>
      <c r="P43" s="85" t="s">
        <v>811</v>
      </c>
      <c r="Q43" s="85" t="s">
        <v>983</v>
      </c>
      <c r="R43" s="85" t="s">
        <v>813</v>
      </c>
      <c r="S43" s="85" t="s">
        <v>984</v>
      </c>
      <c r="T43" s="85" t="s">
        <v>815</v>
      </c>
      <c r="U43" s="13" t="s">
        <v>985</v>
      </c>
      <c r="V43" s="13" t="s">
        <v>816</v>
      </c>
    </row>
    <row r="44" spans="1:22" ht="15">
      <c r="A44" s="93" t="s">
        <v>929</v>
      </c>
      <c r="B44" s="93">
        <v>11</v>
      </c>
      <c r="C44" s="93" t="s">
        <v>935</v>
      </c>
      <c r="D44" s="93">
        <v>6</v>
      </c>
      <c r="E44" s="93" t="s">
        <v>931</v>
      </c>
      <c r="F44" s="93">
        <v>2</v>
      </c>
      <c r="G44" s="93" t="s">
        <v>957</v>
      </c>
      <c r="H44" s="93">
        <v>2</v>
      </c>
      <c r="I44" s="93"/>
      <c r="J44" s="93"/>
      <c r="K44" s="93" t="s">
        <v>961</v>
      </c>
      <c r="L44" s="93">
        <v>2</v>
      </c>
      <c r="M44" s="93" t="s">
        <v>972</v>
      </c>
      <c r="N44" s="93">
        <v>2</v>
      </c>
      <c r="O44" s="93"/>
      <c r="P44" s="93"/>
      <c r="Q44" s="93"/>
      <c r="R44" s="93"/>
      <c r="S44" s="93"/>
      <c r="T44" s="93"/>
      <c r="U44" s="93" t="s">
        <v>986</v>
      </c>
      <c r="V44" s="93">
        <v>2</v>
      </c>
    </row>
    <row r="45" spans="1:22" ht="15">
      <c r="A45" s="93" t="s">
        <v>930</v>
      </c>
      <c r="B45" s="93">
        <v>9</v>
      </c>
      <c r="C45" s="93" t="s">
        <v>936</v>
      </c>
      <c r="D45" s="93">
        <v>6</v>
      </c>
      <c r="E45" s="93" t="s">
        <v>947</v>
      </c>
      <c r="F45" s="93">
        <v>2</v>
      </c>
      <c r="G45" s="93" t="s">
        <v>929</v>
      </c>
      <c r="H45" s="93">
        <v>2</v>
      </c>
      <c r="I45" s="93"/>
      <c r="J45" s="93"/>
      <c r="K45" s="93" t="s">
        <v>962</v>
      </c>
      <c r="L45" s="93">
        <v>2</v>
      </c>
      <c r="M45" s="93" t="s">
        <v>973</v>
      </c>
      <c r="N45" s="93">
        <v>2</v>
      </c>
      <c r="O45" s="93"/>
      <c r="P45" s="93"/>
      <c r="Q45" s="93"/>
      <c r="R45" s="93"/>
      <c r="S45" s="93"/>
      <c r="T45" s="93"/>
      <c r="U45" s="93" t="s">
        <v>987</v>
      </c>
      <c r="V45" s="93">
        <v>2</v>
      </c>
    </row>
    <row r="46" spans="1:22" ht="15">
      <c r="A46" s="93" t="s">
        <v>931</v>
      </c>
      <c r="B46" s="93">
        <v>8</v>
      </c>
      <c r="C46" s="93" t="s">
        <v>937</v>
      </c>
      <c r="D46" s="93">
        <v>6</v>
      </c>
      <c r="E46" s="93" t="s">
        <v>948</v>
      </c>
      <c r="F46" s="93">
        <v>2</v>
      </c>
      <c r="G46" s="93" t="s">
        <v>930</v>
      </c>
      <c r="H46" s="93">
        <v>2</v>
      </c>
      <c r="I46" s="93"/>
      <c r="J46" s="93"/>
      <c r="K46" s="93" t="s">
        <v>963</v>
      </c>
      <c r="L46" s="93">
        <v>2</v>
      </c>
      <c r="M46" s="93" t="s">
        <v>974</v>
      </c>
      <c r="N46" s="93">
        <v>2</v>
      </c>
      <c r="O46" s="93"/>
      <c r="P46" s="93"/>
      <c r="Q46" s="93"/>
      <c r="R46" s="93"/>
      <c r="S46" s="93"/>
      <c r="T46" s="93"/>
      <c r="U46" s="93" t="s">
        <v>988</v>
      </c>
      <c r="V46" s="93">
        <v>2</v>
      </c>
    </row>
    <row r="47" spans="1:22" ht="15">
      <c r="A47" s="93" t="s">
        <v>932</v>
      </c>
      <c r="B47" s="93">
        <v>8</v>
      </c>
      <c r="C47" s="93" t="s">
        <v>938</v>
      </c>
      <c r="D47" s="93">
        <v>6</v>
      </c>
      <c r="E47" s="93" t="s">
        <v>949</v>
      </c>
      <c r="F47" s="93">
        <v>2</v>
      </c>
      <c r="G47" s="93" t="s">
        <v>958</v>
      </c>
      <c r="H47" s="93">
        <v>2</v>
      </c>
      <c r="I47" s="93"/>
      <c r="J47" s="93"/>
      <c r="K47" s="93" t="s">
        <v>964</v>
      </c>
      <c r="L47" s="93">
        <v>2</v>
      </c>
      <c r="M47" s="93" t="s">
        <v>975</v>
      </c>
      <c r="N47" s="93">
        <v>2</v>
      </c>
      <c r="O47" s="93"/>
      <c r="P47" s="93"/>
      <c r="Q47" s="93"/>
      <c r="R47" s="93"/>
      <c r="S47" s="93"/>
      <c r="T47" s="93"/>
      <c r="U47" s="93" t="s">
        <v>989</v>
      </c>
      <c r="V47" s="93">
        <v>2</v>
      </c>
    </row>
    <row r="48" spans="1:22" ht="15">
      <c r="A48" s="93" t="s">
        <v>933</v>
      </c>
      <c r="B48" s="93">
        <v>8</v>
      </c>
      <c r="C48" s="93" t="s">
        <v>940</v>
      </c>
      <c r="D48" s="93">
        <v>6</v>
      </c>
      <c r="E48" s="93" t="s">
        <v>950</v>
      </c>
      <c r="F48" s="93">
        <v>2</v>
      </c>
      <c r="G48" s="93"/>
      <c r="H48" s="93"/>
      <c r="I48" s="93"/>
      <c r="J48" s="93"/>
      <c r="K48" s="93" t="s">
        <v>965</v>
      </c>
      <c r="L48" s="93">
        <v>2</v>
      </c>
      <c r="M48" s="93" t="s">
        <v>976</v>
      </c>
      <c r="N48" s="93">
        <v>2</v>
      </c>
      <c r="O48" s="93"/>
      <c r="P48" s="93"/>
      <c r="Q48" s="93"/>
      <c r="R48" s="93"/>
      <c r="S48" s="93"/>
      <c r="T48" s="93"/>
      <c r="U48" s="93" t="s">
        <v>990</v>
      </c>
      <c r="V48" s="93">
        <v>2</v>
      </c>
    </row>
    <row r="49" spans="1:22" ht="15">
      <c r="A49" s="93" t="s">
        <v>934</v>
      </c>
      <c r="B49" s="93">
        <v>8</v>
      </c>
      <c r="C49" s="93" t="s">
        <v>941</v>
      </c>
      <c r="D49" s="93">
        <v>6</v>
      </c>
      <c r="E49" s="93" t="s">
        <v>951</v>
      </c>
      <c r="F49" s="93">
        <v>2</v>
      </c>
      <c r="G49" s="93"/>
      <c r="H49" s="93"/>
      <c r="I49" s="93"/>
      <c r="J49" s="93"/>
      <c r="K49" s="93" t="s">
        <v>966</v>
      </c>
      <c r="L49" s="93">
        <v>2</v>
      </c>
      <c r="M49" s="93" t="s">
        <v>977</v>
      </c>
      <c r="N49" s="93">
        <v>2</v>
      </c>
      <c r="O49" s="93"/>
      <c r="P49" s="93"/>
      <c r="Q49" s="93"/>
      <c r="R49" s="93"/>
      <c r="S49" s="93"/>
      <c r="T49" s="93"/>
      <c r="U49" s="93" t="s">
        <v>991</v>
      </c>
      <c r="V49" s="93">
        <v>2</v>
      </c>
    </row>
    <row r="50" spans="1:22" ht="15">
      <c r="A50" s="93" t="s">
        <v>935</v>
      </c>
      <c r="B50" s="93">
        <v>7</v>
      </c>
      <c r="C50" s="93" t="s">
        <v>942</v>
      </c>
      <c r="D50" s="93">
        <v>6</v>
      </c>
      <c r="E50" s="93" t="s">
        <v>952</v>
      </c>
      <c r="F50" s="93">
        <v>2</v>
      </c>
      <c r="G50" s="93"/>
      <c r="H50" s="93"/>
      <c r="I50" s="93"/>
      <c r="J50" s="93"/>
      <c r="K50" s="93" t="s">
        <v>967</v>
      </c>
      <c r="L50" s="93">
        <v>2</v>
      </c>
      <c r="M50" s="93" t="s">
        <v>978</v>
      </c>
      <c r="N50" s="93">
        <v>2</v>
      </c>
      <c r="O50" s="93"/>
      <c r="P50" s="93"/>
      <c r="Q50" s="93"/>
      <c r="R50" s="93"/>
      <c r="S50" s="93"/>
      <c r="T50" s="93"/>
      <c r="U50" s="93" t="s">
        <v>992</v>
      </c>
      <c r="V50" s="93">
        <v>2</v>
      </c>
    </row>
    <row r="51" spans="1:22" ht="15">
      <c r="A51" s="93" t="s">
        <v>936</v>
      </c>
      <c r="B51" s="93">
        <v>7</v>
      </c>
      <c r="C51" s="93" t="s">
        <v>943</v>
      </c>
      <c r="D51" s="93">
        <v>6</v>
      </c>
      <c r="E51" s="93" t="s">
        <v>953</v>
      </c>
      <c r="F51" s="93">
        <v>2</v>
      </c>
      <c r="G51" s="93"/>
      <c r="H51" s="93"/>
      <c r="I51" s="93"/>
      <c r="J51" s="93"/>
      <c r="K51" s="93" t="s">
        <v>968</v>
      </c>
      <c r="L51" s="93">
        <v>2</v>
      </c>
      <c r="M51" s="93" t="s">
        <v>979</v>
      </c>
      <c r="N51" s="93">
        <v>2</v>
      </c>
      <c r="O51" s="93"/>
      <c r="P51" s="93"/>
      <c r="Q51" s="93"/>
      <c r="R51" s="93"/>
      <c r="S51" s="93"/>
      <c r="T51" s="93"/>
      <c r="U51" s="93" t="s">
        <v>993</v>
      </c>
      <c r="V51" s="93">
        <v>2</v>
      </c>
    </row>
    <row r="52" spans="1:22" ht="15">
      <c r="A52" s="93" t="s">
        <v>937</v>
      </c>
      <c r="B52" s="93">
        <v>7</v>
      </c>
      <c r="C52" s="93" t="s">
        <v>944</v>
      </c>
      <c r="D52" s="93">
        <v>6</v>
      </c>
      <c r="E52" s="93" t="s">
        <v>954</v>
      </c>
      <c r="F52" s="93">
        <v>2</v>
      </c>
      <c r="G52" s="93"/>
      <c r="H52" s="93"/>
      <c r="I52" s="93"/>
      <c r="J52" s="93"/>
      <c r="K52" s="93" t="s">
        <v>969</v>
      </c>
      <c r="L52" s="93">
        <v>2</v>
      </c>
      <c r="M52" s="93" t="s">
        <v>980</v>
      </c>
      <c r="N52" s="93">
        <v>2</v>
      </c>
      <c r="O52" s="93"/>
      <c r="P52" s="93"/>
      <c r="Q52" s="93"/>
      <c r="R52" s="93"/>
      <c r="S52" s="93"/>
      <c r="T52" s="93"/>
      <c r="U52" s="93" t="s">
        <v>994</v>
      </c>
      <c r="V52" s="93">
        <v>2</v>
      </c>
    </row>
    <row r="53" spans="1:22" ht="15">
      <c r="A53" s="93" t="s">
        <v>938</v>
      </c>
      <c r="B53" s="93">
        <v>7</v>
      </c>
      <c r="C53" s="93" t="s">
        <v>945</v>
      </c>
      <c r="D53" s="93">
        <v>6</v>
      </c>
      <c r="E53" s="93" t="s">
        <v>955</v>
      </c>
      <c r="F53" s="93">
        <v>2</v>
      </c>
      <c r="G53" s="93"/>
      <c r="H53" s="93"/>
      <c r="I53" s="93"/>
      <c r="J53" s="93"/>
      <c r="K53" s="93" t="s">
        <v>970</v>
      </c>
      <c r="L53" s="93">
        <v>2</v>
      </c>
      <c r="M53" s="93" t="s">
        <v>981</v>
      </c>
      <c r="N53" s="93">
        <v>2</v>
      </c>
      <c r="O53" s="93"/>
      <c r="P53" s="93"/>
      <c r="Q53" s="93"/>
      <c r="R53" s="93"/>
      <c r="S53" s="93"/>
      <c r="T53" s="93"/>
      <c r="U53" s="93" t="s">
        <v>995</v>
      </c>
      <c r="V53" s="93">
        <v>2</v>
      </c>
    </row>
    <row r="56" spans="1:22" ht="15" customHeight="1">
      <c r="A56" s="13" t="s">
        <v>1004</v>
      </c>
      <c r="B56" s="13" t="s">
        <v>796</v>
      </c>
      <c r="C56" s="85" t="s">
        <v>1006</v>
      </c>
      <c r="D56" s="85" t="s">
        <v>799</v>
      </c>
      <c r="E56" s="13" t="s">
        <v>1007</v>
      </c>
      <c r="F56" s="13" t="s">
        <v>801</v>
      </c>
      <c r="G56" s="85" t="s">
        <v>1010</v>
      </c>
      <c r="H56" s="85" t="s">
        <v>803</v>
      </c>
      <c r="I56" s="85" t="s">
        <v>1012</v>
      </c>
      <c r="J56" s="85" t="s">
        <v>805</v>
      </c>
      <c r="K56" s="85" t="s">
        <v>1014</v>
      </c>
      <c r="L56" s="85" t="s">
        <v>807</v>
      </c>
      <c r="M56" s="85" t="s">
        <v>1016</v>
      </c>
      <c r="N56" s="85" t="s">
        <v>809</v>
      </c>
      <c r="O56" s="13" t="s">
        <v>1018</v>
      </c>
      <c r="P56" s="13" t="s">
        <v>811</v>
      </c>
      <c r="Q56" s="13" t="s">
        <v>1020</v>
      </c>
      <c r="R56" s="13" t="s">
        <v>813</v>
      </c>
      <c r="S56" s="13" t="s">
        <v>1022</v>
      </c>
      <c r="T56" s="13" t="s">
        <v>815</v>
      </c>
      <c r="U56" s="85" t="s">
        <v>1024</v>
      </c>
      <c r="V56" s="85" t="s">
        <v>816</v>
      </c>
    </row>
    <row r="57" spans="1:22" ht="15">
      <c r="A57" s="85" t="s">
        <v>259</v>
      </c>
      <c r="B57" s="85">
        <v>1</v>
      </c>
      <c r="C57" s="85"/>
      <c r="D57" s="85"/>
      <c r="E57" s="85" t="s">
        <v>259</v>
      </c>
      <c r="F57" s="85">
        <v>1</v>
      </c>
      <c r="G57" s="85"/>
      <c r="H57" s="85"/>
      <c r="I57" s="85"/>
      <c r="J57" s="85"/>
      <c r="K57" s="85"/>
      <c r="L57" s="85"/>
      <c r="M57" s="85"/>
      <c r="N57" s="85"/>
      <c r="O57" s="85" t="s">
        <v>269</v>
      </c>
      <c r="P57" s="85">
        <v>1</v>
      </c>
      <c r="Q57" s="85" t="s">
        <v>268</v>
      </c>
      <c r="R57" s="85">
        <v>1</v>
      </c>
      <c r="S57" s="85" t="s">
        <v>267</v>
      </c>
      <c r="T57" s="85">
        <v>1</v>
      </c>
      <c r="U57" s="85"/>
      <c r="V57" s="85"/>
    </row>
    <row r="58" spans="1:22" ht="15">
      <c r="A58" s="85" t="s">
        <v>269</v>
      </c>
      <c r="B58" s="85">
        <v>1</v>
      </c>
      <c r="C58" s="85"/>
      <c r="D58" s="85"/>
      <c r="E58" s="85"/>
      <c r="F58" s="85"/>
      <c r="G58" s="85"/>
      <c r="H58" s="85"/>
      <c r="I58" s="85"/>
      <c r="J58" s="85"/>
      <c r="K58" s="85"/>
      <c r="L58" s="85"/>
      <c r="M58" s="85"/>
      <c r="N58" s="85"/>
      <c r="O58" s="85"/>
      <c r="P58" s="85"/>
      <c r="Q58" s="85"/>
      <c r="R58" s="85"/>
      <c r="S58" s="85"/>
      <c r="T58" s="85"/>
      <c r="U58" s="85"/>
      <c r="V58" s="85"/>
    </row>
    <row r="59" spans="1:22" ht="15">
      <c r="A59" s="85" t="s">
        <v>268</v>
      </c>
      <c r="B59" s="85">
        <v>1</v>
      </c>
      <c r="C59" s="85"/>
      <c r="D59" s="85"/>
      <c r="E59" s="85"/>
      <c r="F59" s="85"/>
      <c r="G59" s="85"/>
      <c r="H59" s="85"/>
      <c r="I59" s="85"/>
      <c r="J59" s="85"/>
      <c r="K59" s="85"/>
      <c r="L59" s="85"/>
      <c r="M59" s="85"/>
      <c r="N59" s="85"/>
      <c r="O59" s="85"/>
      <c r="P59" s="85"/>
      <c r="Q59" s="85"/>
      <c r="R59" s="85"/>
      <c r="S59" s="85"/>
      <c r="T59" s="85"/>
      <c r="U59" s="85"/>
      <c r="V59" s="85"/>
    </row>
    <row r="60" spans="1:22" ht="15">
      <c r="A60" s="85" t="s">
        <v>267</v>
      </c>
      <c r="B60" s="85">
        <v>1</v>
      </c>
      <c r="C60" s="85"/>
      <c r="D60" s="85"/>
      <c r="E60" s="85"/>
      <c r="F60" s="85"/>
      <c r="G60" s="85"/>
      <c r="H60" s="85"/>
      <c r="I60" s="85"/>
      <c r="J60" s="85"/>
      <c r="K60" s="85"/>
      <c r="L60" s="85"/>
      <c r="M60" s="85"/>
      <c r="N60" s="85"/>
      <c r="O60" s="85"/>
      <c r="P60" s="85"/>
      <c r="Q60" s="85"/>
      <c r="R60" s="85"/>
      <c r="S60" s="85"/>
      <c r="T60" s="85"/>
      <c r="U60" s="85"/>
      <c r="V60" s="85"/>
    </row>
    <row r="61" spans="1:22" ht="15">
      <c r="A61" s="85" t="s">
        <v>263</v>
      </c>
      <c r="B61" s="85">
        <v>1</v>
      </c>
      <c r="C61" s="85"/>
      <c r="D61" s="85"/>
      <c r="E61" s="85"/>
      <c r="F61" s="85"/>
      <c r="G61" s="85"/>
      <c r="H61" s="85"/>
      <c r="I61" s="85"/>
      <c r="J61" s="85"/>
      <c r="K61" s="85"/>
      <c r="L61" s="85"/>
      <c r="M61" s="85"/>
      <c r="N61" s="85"/>
      <c r="O61" s="85"/>
      <c r="P61" s="85"/>
      <c r="Q61" s="85"/>
      <c r="R61" s="85"/>
      <c r="S61" s="85"/>
      <c r="T61" s="85"/>
      <c r="U61" s="85"/>
      <c r="V61" s="85"/>
    </row>
    <row r="64" spans="1:22" ht="15" customHeight="1">
      <c r="A64" s="13" t="s">
        <v>1005</v>
      </c>
      <c r="B64" s="13" t="s">
        <v>796</v>
      </c>
      <c r="C64" s="13" t="s">
        <v>1008</v>
      </c>
      <c r="D64" s="13" t="s">
        <v>799</v>
      </c>
      <c r="E64" s="13" t="s">
        <v>1009</v>
      </c>
      <c r="F64" s="13" t="s">
        <v>801</v>
      </c>
      <c r="G64" s="85" t="s">
        <v>1011</v>
      </c>
      <c r="H64" s="85" t="s">
        <v>803</v>
      </c>
      <c r="I64" s="13" t="s">
        <v>1013</v>
      </c>
      <c r="J64" s="13" t="s">
        <v>805</v>
      </c>
      <c r="K64" s="13" t="s">
        <v>1015</v>
      </c>
      <c r="L64" s="13" t="s">
        <v>807</v>
      </c>
      <c r="M64" s="85" t="s">
        <v>1017</v>
      </c>
      <c r="N64" s="85" t="s">
        <v>809</v>
      </c>
      <c r="O64" s="85" t="s">
        <v>1019</v>
      </c>
      <c r="P64" s="85" t="s">
        <v>811</v>
      </c>
      <c r="Q64" s="85" t="s">
        <v>1021</v>
      </c>
      <c r="R64" s="85" t="s">
        <v>813</v>
      </c>
      <c r="S64" s="85" t="s">
        <v>1023</v>
      </c>
      <c r="T64" s="85" t="s">
        <v>815</v>
      </c>
      <c r="U64" s="85" t="s">
        <v>1025</v>
      </c>
      <c r="V64" s="85" t="s">
        <v>816</v>
      </c>
    </row>
    <row r="65" spans="1:22" ht="15">
      <c r="A65" s="85" t="s">
        <v>270</v>
      </c>
      <c r="B65" s="85">
        <v>8</v>
      </c>
      <c r="C65" s="85" t="s">
        <v>270</v>
      </c>
      <c r="D65" s="85">
        <v>6</v>
      </c>
      <c r="E65" s="85" t="s">
        <v>259</v>
      </c>
      <c r="F65" s="85">
        <v>3</v>
      </c>
      <c r="G65" s="85"/>
      <c r="H65" s="85"/>
      <c r="I65" s="85" t="s">
        <v>266</v>
      </c>
      <c r="J65" s="85">
        <v>1</v>
      </c>
      <c r="K65" s="85" t="s">
        <v>264</v>
      </c>
      <c r="L65" s="85">
        <v>2</v>
      </c>
      <c r="M65" s="85"/>
      <c r="N65" s="85"/>
      <c r="O65" s="85"/>
      <c r="P65" s="85"/>
      <c r="Q65" s="85"/>
      <c r="R65" s="85"/>
      <c r="S65" s="85"/>
      <c r="T65" s="85"/>
      <c r="U65" s="85"/>
      <c r="V65" s="85"/>
    </row>
    <row r="66" spans="1:22" ht="15">
      <c r="A66" s="85" t="s">
        <v>259</v>
      </c>
      <c r="B66" s="85">
        <v>3</v>
      </c>
      <c r="C66" s="85"/>
      <c r="D66" s="85"/>
      <c r="E66" s="85" t="s">
        <v>270</v>
      </c>
      <c r="F66" s="85">
        <v>2</v>
      </c>
      <c r="G66" s="85"/>
      <c r="H66" s="85"/>
      <c r="I66" s="85" t="s">
        <v>265</v>
      </c>
      <c r="J66" s="85">
        <v>1</v>
      </c>
      <c r="K66" s="85"/>
      <c r="L66" s="85"/>
      <c r="M66" s="85"/>
      <c r="N66" s="85"/>
      <c r="O66" s="85"/>
      <c r="P66" s="85"/>
      <c r="Q66" s="85"/>
      <c r="R66" s="85"/>
      <c r="S66" s="85"/>
      <c r="T66" s="85"/>
      <c r="U66" s="85"/>
      <c r="V66" s="85"/>
    </row>
    <row r="67" spans="1:22" ht="15">
      <c r="A67" s="85" t="s">
        <v>264</v>
      </c>
      <c r="B67" s="85">
        <v>2</v>
      </c>
      <c r="C67" s="85"/>
      <c r="D67" s="85"/>
      <c r="E67" s="85" t="s">
        <v>262</v>
      </c>
      <c r="F67" s="85">
        <v>2</v>
      </c>
      <c r="G67" s="85"/>
      <c r="H67" s="85"/>
      <c r="I67" s="85"/>
      <c r="J67" s="85"/>
      <c r="K67" s="85"/>
      <c r="L67" s="85"/>
      <c r="M67" s="85"/>
      <c r="N67" s="85"/>
      <c r="O67" s="85"/>
      <c r="P67" s="85"/>
      <c r="Q67" s="85"/>
      <c r="R67" s="85"/>
      <c r="S67" s="85"/>
      <c r="T67" s="85"/>
      <c r="U67" s="85"/>
      <c r="V67" s="85"/>
    </row>
    <row r="68" spans="1:22" ht="15">
      <c r="A68" s="85" t="s">
        <v>262</v>
      </c>
      <c r="B68" s="85">
        <v>2</v>
      </c>
      <c r="C68" s="85"/>
      <c r="D68" s="85"/>
      <c r="E68" s="85"/>
      <c r="F68" s="85"/>
      <c r="G68" s="85"/>
      <c r="H68" s="85"/>
      <c r="I68" s="85"/>
      <c r="J68" s="85"/>
      <c r="K68" s="85"/>
      <c r="L68" s="85"/>
      <c r="M68" s="85"/>
      <c r="N68" s="85"/>
      <c r="O68" s="85"/>
      <c r="P68" s="85"/>
      <c r="Q68" s="85"/>
      <c r="R68" s="85"/>
      <c r="S68" s="85"/>
      <c r="T68" s="85"/>
      <c r="U68" s="85"/>
      <c r="V68" s="85"/>
    </row>
    <row r="69" spans="1:22" ht="15">
      <c r="A69" s="85" t="s">
        <v>266</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265</v>
      </c>
      <c r="B70" s="85">
        <v>1</v>
      </c>
      <c r="C70" s="85"/>
      <c r="D70" s="85"/>
      <c r="E70" s="85"/>
      <c r="F70" s="85"/>
      <c r="G70" s="85"/>
      <c r="H70" s="85"/>
      <c r="I70" s="85"/>
      <c r="J70" s="85"/>
      <c r="K70" s="85"/>
      <c r="L70" s="85"/>
      <c r="M70" s="85"/>
      <c r="N70" s="85"/>
      <c r="O70" s="85"/>
      <c r="P70" s="85"/>
      <c r="Q70" s="85"/>
      <c r="R70" s="85"/>
      <c r="S70" s="85"/>
      <c r="T70" s="85"/>
      <c r="U70" s="85"/>
      <c r="V70" s="85"/>
    </row>
    <row r="73" spans="1:22" ht="15" customHeight="1">
      <c r="A73" s="13" t="s">
        <v>1030</v>
      </c>
      <c r="B73" s="13" t="s">
        <v>796</v>
      </c>
      <c r="C73" s="13" t="s">
        <v>1031</v>
      </c>
      <c r="D73" s="13" t="s">
        <v>799</v>
      </c>
      <c r="E73" s="13" t="s">
        <v>1032</v>
      </c>
      <c r="F73" s="13" t="s">
        <v>801</v>
      </c>
      <c r="G73" s="13" t="s">
        <v>1033</v>
      </c>
      <c r="H73" s="13" t="s">
        <v>803</v>
      </c>
      <c r="I73" s="13" t="s">
        <v>1034</v>
      </c>
      <c r="J73" s="13" t="s">
        <v>805</v>
      </c>
      <c r="K73" s="13" t="s">
        <v>1035</v>
      </c>
      <c r="L73" s="13" t="s">
        <v>807</v>
      </c>
      <c r="M73" s="13" t="s">
        <v>1036</v>
      </c>
      <c r="N73" s="13" t="s">
        <v>809</v>
      </c>
      <c r="O73" s="13" t="s">
        <v>1037</v>
      </c>
      <c r="P73" s="13" t="s">
        <v>811</v>
      </c>
      <c r="Q73" s="13" t="s">
        <v>1038</v>
      </c>
      <c r="R73" s="13" t="s">
        <v>813</v>
      </c>
      <c r="S73" s="13" t="s">
        <v>1039</v>
      </c>
      <c r="T73" s="13" t="s">
        <v>815</v>
      </c>
      <c r="U73" s="13" t="s">
        <v>1040</v>
      </c>
      <c r="V73" s="13" t="s">
        <v>816</v>
      </c>
    </row>
    <row r="74" spans="1:22" ht="15">
      <c r="A74" s="127" t="s">
        <v>266</v>
      </c>
      <c r="B74" s="85">
        <v>1180094</v>
      </c>
      <c r="C74" s="127" t="s">
        <v>254</v>
      </c>
      <c r="D74" s="85">
        <v>48309</v>
      </c>
      <c r="E74" s="127" t="s">
        <v>235</v>
      </c>
      <c r="F74" s="85">
        <v>629363</v>
      </c>
      <c r="G74" s="127" t="s">
        <v>246</v>
      </c>
      <c r="H74" s="85">
        <v>16110</v>
      </c>
      <c r="I74" s="127" t="s">
        <v>266</v>
      </c>
      <c r="J74" s="85">
        <v>1180094</v>
      </c>
      <c r="K74" s="127" t="s">
        <v>243</v>
      </c>
      <c r="L74" s="85">
        <v>1376</v>
      </c>
      <c r="M74" s="127" t="s">
        <v>257</v>
      </c>
      <c r="N74" s="85">
        <v>4031</v>
      </c>
      <c r="O74" s="127" t="s">
        <v>251</v>
      </c>
      <c r="P74" s="85">
        <v>44186</v>
      </c>
      <c r="Q74" s="127" t="s">
        <v>268</v>
      </c>
      <c r="R74" s="85">
        <v>51158</v>
      </c>
      <c r="S74" s="127" t="s">
        <v>267</v>
      </c>
      <c r="T74" s="85">
        <v>29088</v>
      </c>
      <c r="U74" s="127" t="s">
        <v>240</v>
      </c>
      <c r="V74" s="85">
        <v>72482</v>
      </c>
    </row>
    <row r="75" spans="1:22" ht="15">
      <c r="A75" s="127" t="s">
        <v>235</v>
      </c>
      <c r="B75" s="85">
        <v>629363</v>
      </c>
      <c r="C75" s="127" t="s">
        <v>261</v>
      </c>
      <c r="D75" s="85">
        <v>42782</v>
      </c>
      <c r="E75" s="127" t="s">
        <v>259</v>
      </c>
      <c r="F75" s="85">
        <v>75165</v>
      </c>
      <c r="G75" s="127" t="s">
        <v>248</v>
      </c>
      <c r="H75" s="85">
        <v>10416</v>
      </c>
      <c r="I75" s="127" t="s">
        <v>244</v>
      </c>
      <c r="J75" s="85">
        <v>1300</v>
      </c>
      <c r="K75" s="127" t="s">
        <v>242</v>
      </c>
      <c r="L75" s="85">
        <v>722</v>
      </c>
      <c r="M75" s="127" t="s">
        <v>256</v>
      </c>
      <c r="N75" s="85">
        <v>629</v>
      </c>
      <c r="O75" s="127" t="s">
        <v>269</v>
      </c>
      <c r="P75" s="85">
        <v>14270</v>
      </c>
      <c r="Q75" s="127" t="s">
        <v>247</v>
      </c>
      <c r="R75" s="85">
        <v>501</v>
      </c>
      <c r="S75" s="127" t="s">
        <v>245</v>
      </c>
      <c r="T75" s="85">
        <v>8</v>
      </c>
      <c r="U75" s="127" t="s">
        <v>241</v>
      </c>
      <c r="V75" s="85">
        <v>11471</v>
      </c>
    </row>
    <row r="76" spans="1:22" ht="15">
      <c r="A76" s="127" t="s">
        <v>237</v>
      </c>
      <c r="B76" s="85">
        <v>155800</v>
      </c>
      <c r="C76" s="127" t="s">
        <v>253</v>
      </c>
      <c r="D76" s="85">
        <v>20044</v>
      </c>
      <c r="E76" s="127" t="s">
        <v>262</v>
      </c>
      <c r="F76" s="85">
        <v>62115</v>
      </c>
      <c r="G76" s="127" t="s">
        <v>250</v>
      </c>
      <c r="H76" s="85">
        <v>8852</v>
      </c>
      <c r="I76" s="127" t="s">
        <v>265</v>
      </c>
      <c r="J76" s="85">
        <v>224</v>
      </c>
      <c r="K76" s="127" t="s">
        <v>264</v>
      </c>
      <c r="L76" s="85">
        <v>5</v>
      </c>
      <c r="M76" s="127"/>
      <c r="N76" s="85"/>
      <c r="O76" s="127"/>
      <c r="P76" s="85"/>
      <c r="Q76" s="127"/>
      <c r="R76" s="85"/>
      <c r="S76" s="127"/>
      <c r="T76" s="85"/>
      <c r="U76" s="127"/>
      <c r="V76" s="85"/>
    </row>
    <row r="77" spans="1:22" ht="15">
      <c r="A77" s="127" t="s">
        <v>259</v>
      </c>
      <c r="B77" s="85">
        <v>75165</v>
      </c>
      <c r="C77" s="127" t="s">
        <v>252</v>
      </c>
      <c r="D77" s="85">
        <v>12637</v>
      </c>
      <c r="E77" s="127" t="s">
        <v>234</v>
      </c>
      <c r="F77" s="85">
        <v>1005</v>
      </c>
      <c r="G77" s="127" t="s">
        <v>236</v>
      </c>
      <c r="H77" s="85">
        <v>2825</v>
      </c>
      <c r="I77" s="127"/>
      <c r="J77" s="85"/>
      <c r="K77" s="127"/>
      <c r="L77" s="85"/>
      <c r="M77" s="127"/>
      <c r="N77" s="85"/>
      <c r="O77" s="127"/>
      <c r="P77" s="85"/>
      <c r="Q77" s="127"/>
      <c r="R77" s="85"/>
      <c r="S77" s="127"/>
      <c r="T77" s="85"/>
      <c r="U77" s="127"/>
      <c r="V77" s="85"/>
    </row>
    <row r="78" spans="1:22" ht="15">
      <c r="A78" s="127" t="s">
        <v>240</v>
      </c>
      <c r="B78" s="85">
        <v>72482</v>
      </c>
      <c r="C78" s="127" t="s">
        <v>255</v>
      </c>
      <c r="D78" s="85">
        <v>3805</v>
      </c>
      <c r="E78" s="127" t="s">
        <v>260</v>
      </c>
      <c r="F78" s="85">
        <v>36</v>
      </c>
      <c r="G78" s="127"/>
      <c r="H78" s="85"/>
      <c r="I78" s="127"/>
      <c r="J78" s="85"/>
      <c r="K78" s="127"/>
      <c r="L78" s="85"/>
      <c r="M78" s="127"/>
      <c r="N78" s="85"/>
      <c r="O78" s="127"/>
      <c r="P78" s="85"/>
      <c r="Q78" s="127"/>
      <c r="R78" s="85"/>
      <c r="S78" s="127"/>
      <c r="T78" s="85"/>
      <c r="U78" s="127"/>
      <c r="V78" s="85"/>
    </row>
    <row r="79" spans="1:22" ht="15">
      <c r="A79" s="127" t="s">
        <v>262</v>
      </c>
      <c r="B79" s="85">
        <v>62115</v>
      </c>
      <c r="C79" s="127" t="s">
        <v>270</v>
      </c>
      <c r="D79" s="85">
        <v>3073</v>
      </c>
      <c r="E79" s="127" t="s">
        <v>249</v>
      </c>
      <c r="F79" s="85">
        <v>20</v>
      </c>
      <c r="G79" s="127"/>
      <c r="H79" s="85"/>
      <c r="I79" s="127"/>
      <c r="J79" s="85"/>
      <c r="K79" s="127"/>
      <c r="L79" s="85"/>
      <c r="M79" s="127"/>
      <c r="N79" s="85"/>
      <c r="O79" s="127"/>
      <c r="P79" s="85"/>
      <c r="Q79" s="127"/>
      <c r="R79" s="85"/>
      <c r="S79" s="127"/>
      <c r="T79" s="85"/>
      <c r="U79" s="127"/>
      <c r="V79" s="85"/>
    </row>
    <row r="80" spans="1:22" ht="15">
      <c r="A80" s="127" t="s">
        <v>268</v>
      </c>
      <c r="B80" s="85">
        <v>51158</v>
      </c>
      <c r="C80" s="127" t="s">
        <v>258</v>
      </c>
      <c r="D80" s="85">
        <v>3057</v>
      </c>
      <c r="E80" s="127"/>
      <c r="F80" s="85"/>
      <c r="G80" s="127"/>
      <c r="H80" s="85"/>
      <c r="I80" s="127"/>
      <c r="J80" s="85"/>
      <c r="K80" s="127"/>
      <c r="L80" s="85"/>
      <c r="M80" s="127"/>
      <c r="N80" s="85"/>
      <c r="O80" s="127"/>
      <c r="P80" s="85"/>
      <c r="Q80" s="127"/>
      <c r="R80" s="85"/>
      <c r="S80" s="127"/>
      <c r="T80" s="85"/>
      <c r="U80" s="127"/>
      <c r="V80" s="85"/>
    </row>
    <row r="81" spans="1:22" ht="15">
      <c r="A81" s="127" t="s">
        <v>254</v>
      </c>
      <c r="B81" s="85">
        <v>48309</v>
      </c>
      <c r="C81" s="127"/>
      <c r="D81" s="85"/>
      <c r="E81" s="127"/>
      <c r="F81" s="85"/>
      <c r="G81" s="127"/>
      <c r="H81" s="85"/>
      <c r="I81" s="127"/>
      <c r="J81" s="85"/>
      <c r="K81" s="127"/>
      <c r="L81" s="85"/>
      <c r="M81" s="127"/>
      <c r="N81" s="85"/>
      <c r="O81" s="127"/>
      <c r="P81" s="85"/>
      <c r="Q81" s="127"/>
      <c r="R81" s="85"/>
      <c r="S81" s="127"/>
      <c r="T81" s="85"/>
      <c r="U81" s="127"/>
      <c r="V81" s="85"/>
    </row>
    <row r="82" spans="1:22" ht="15">
      <c r="A82" s="127" t="s">
        <v>238</v>
      </c>
      <c r="B82" s="85">
        <v>45110</v>
      </c>
      <c r="C82" s="127"/>
      <c r="D82" s="85"/>
      <c r="E82" s="127"/>
      <c r="F82" s="85"/>
      <c r="G82" s="127"/>
      <c r="H82" s="85"/>
      <c r="I82" s="127"/>
      <c r="J82" s="85"/>
      <c r="K82" s="127"/>
      <c r="L82" s="85"/>
      <c r="M82" s="127"/>
      <c r="N82" s="85"/>
      <c r="O82" s="127"/>
      <c r="P82" s="85"/>
      <c r="Q82" s="127"/>
      <c r="R82" s="85"/>
      <c r="S82" s="127"/>
      <c r="T82" s="85"/>
      <c r="U82" s="127"/>
      <c r="V82" s="85"/>
    </row>
    <row r="83" spans="1:22" ht="15">
      <c r="A83" s="127" t="s">
        <v>251</v>
      </c>
      <c r="B83" s="85">
        <v>44186</v>
      </c>
      <c r="C83" s="127"/>
      <c r="D83" s="85"/>
      <c r="E83" s="127"/>
      <c r="F83" s="85"/>
      <c r="G83" s="127"/>
      <c r="H83" s="85"/>
      <c r="I83" s="127"/>
      <c r="J83" s="85"/>
      <c r="K83" s="127"/>
      <c r="L83" s="85"/>
      <c r="M83" s="127"/>
      <c r="N83" s="85"/>
      <c r="O83" s="127"/>
      <c r="P83" s="85"/>
      <c r="Q83" s="127"/>
      <c r="R83" s="85"/>
      <c r="S83" s="127"/>
      <c r="T83" s="85"/>
      <c r="U83" s="127"/>
      <c r="V83" s="85"/>
    </row>
  </sheetData>
  <hyperlinks>
    <hyperlink ref="A2" r:id="rId1" display="https://www.cirium.com/thoughtcloud/the-best-airline-schedule-intelligence/?cmpid=SOC|CIR|CIR-2019-tc&amp;sf226217474=1"/>
    <hyperlink ref="A3" r:id="rId2" display="https://sputniknews.com/society/202001021077923908-chinese-man-who-tossed-coins-into-planes-engine-for-good-luck-ordered-to-pay-airline-17200--/"/>
    <hyperlink ref="A4" r:id="rId3" display="https://www.mundoportugues.pt/saber-se-a-tap-e-considerada-uma-companhia-segura/"/>
    <hyperlink ref="A5" r:id="rId4" display="https://semanariov.pt/2020/01/04/tap-portugal-entre-as-companhias-aereas-mais-seguras-do-mundo-diz-airline-ratings/"/>
    <hyperlink ref="A6" r:id="rId5" display="https://www.airlineratings.com/news/top-twenty-safest-airlines-2020/"/>
    <hyperlink ref="A7" r:id="rId6" display="https://trib.al/YAjYuU4"/>
    <hyperlink ref="A8" r:id="rId7" display="https://www.airlineratings.com/news/safest-airlines-in-the-world-qantas-2020/"/>
    <hyperlink ref="G2" r:id="rId8" display="https://www.airlineratings.com/news/safest-airlines-in-the-world-qantas-2020/"/>
    <hyperlink ref="G3" r:id="rId9" display="https://semanariov.pt/2020/01/04/tap-portugal-entre-as-companhias-aereas-mais-seguras-do-mundo-diz-airline-ratings/"/>
    <hyperlink ref="G4" r:id="rId10" display="https://www.mundoportugues.pt/saber-se-a-tap-e-considerada-uma-companhia-segura/"/>
    <hyperlink ref="K2" r:id="rId11" display="https://www.airlineratings.com/news/top-twenty-safest-airlines-2020/"/>
    <hyperlink ref="M2" r:id="rId12" display="https://www.cirium.com/thoughtcloud/the-best-airline-schedule-intelligence/?cmpid=SOC|CIR|CIR-2019-tc&amp;sf226217474=1"/>
    <hyperlink ref="U2" r:id="rId13" display="https://sputniknews.com/society/202001021077923908-chinese-man-who-tossed-coins-into-planes-engine-for-good-luck-ordered-to-pay-airline-17200--/"/>
  </hyperlinks>
  <printOptions/>
  <pageMargins left="0.7" right="0.7" top="0.75" bottom="0.75" header="0.3" footer="0.3"/>
  <pageSetup orientation="portrait" paperSize="9"/>
  <tableParts>
    <tablePart r:id="rId20"/>
    <tablePart r:id="rId21"/>
    <tablePart r:id="rId17"/>
    <tablePart r:id="rId19"/>
    <tablePart r:id="rId18"/>
    <tablePart r:id="rId15"/>
    <tablePart r:id="rId14"/>
    <tablePart r:id="rId1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9"/>
  <sheetViews>
    <sheetView tabSelected="1" workbookViewId="0" topLeftCell="A1">
      <pane xSplit="1" ySplit="2" topLeftCell="B25" activePane="bottomRight" state="frozen"/>
      <selection pane="topRight" activeCell="B1" sqref="B1"/>
      <selection pane="bottomLeft" activeCell="A3" sqref="A3"/>
      <selection pane="bottomRight" activeCell="AA2" sqref="AA2"/>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5" width="16.140625" style="0" customWidth="1"/>
    <col min="56" max="56" width="17.28125" style="0" customWidth="1"/>
    <col min="57" max="57" width="19.57421875" style="0" customWidth="1"/>
    <col min="58" max="58" width="17.28125" style="0" customWidth="1"/>
    <col min="59" max="59" width="19.57421875" style="0" customWidth="1"/>
    <col min="60" max="60" width="17.28125" style="0" customWidth="1"/>
    <col min="61" max="61" width="19.57421875" style="0" customWidth="1"/>
    <col min="62" max="62" width="19.28125" style="0" customWidth="1"/>
    <col min="63" max="6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65" ht="30" customHeight="1">
      <c r="A2" s="11" t="s">
        <v>5</v>
      </c>
      <c r="B2" t="s">
        <v>1108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473</v>
      </c>
      <c r="AT2" s="13" t="s">
        <v>214</v>
      </c>
      <c r="AU2" s="13" t="s">
        <v>474</v>
      </c>
      <c r="AV2" s="13" t="s">
        <v>475</v>
      </c>
      <c r="AW2" s="13" t="s">
        <v>476</v>
      </c>
      <c r="AX2" s="13" t="s">
        <v>477</v>
      </c>
      <c r="AY2" s="13" t="s">
        <v>478</v>
      </c>
      <c r="AZ2" s="13" t="s">
        <v>479</v>
      </c>
      <c r="BA2" s="13" t="s">
        <v>758</v>
      </c>
      <c r="BB2" s="133" t="s">
        <v>1054</v>
      </c>
      <c r="BC2" s="133" t="s">
        <v>1055</v>
      </c>
      <c r="BD2" s="133" t="s">
        <v>1056</v>
      </c>
      <c r="BE2" s="133" t="s">
        <v>1057</v>
      </c>
      <c r="BF2" s="133" t="s">
        <v>1058</v>
      </c>
      <c r="BG2" s="133" t="s">
        <v>1059</v>
      </c>
      <c r="BH2" s="133" t="s">
        <v>1060</v>
      </c>
      <c r="BI2" s="133" t="s">
        <v>1073</v>
      </c>
      <c r="BJ2" s="133" t="s">
        <v>1074</v>
      </c>
      <c r="BK2" s="133" t="s">
        <v>1087</v>
      </c>
      <c r="BL2" s="3"/>
      <c r="BM2" s="3"/>
    </row>
    <row r="3" spans="1:65" ht="41.45" customHeight="1">
      <c r="A3" s="14" t="s">
        <v>270</v>
      </c>
      <c r="C3" s="15"/>
      <c r="D3" s="15" t="s">
        <v>64</v>
      </c>
      <c r="E3" s="95">
        <v>1000</v>
      </c>
      <c r="F3" s="81"/>
      <c r="G3" s="114" t="s">
        <v>639</v>
      </c>
      <c r="H3" s="15"/>
      <c r="I3" s="16" t="s">
        <v>270</v>
      </c>
      <c r="J3" s="66"/>
      <c r="K3" s="66" t="s">
        <v>75</v>
      </c>
      <c r="L3" s="116" t="s">
        <v>707</v>
      </c>
      <c r="M3" s="96">
        <v>9999</v>
      </c>
      <c r="N3" s="97">
        <v>1774.7027587890625</v>
      </c>
      <c r="O3" s="97">
        <v>7281.994140625</v>
      </c>
      <c r="P3" s="77"/>
      <c r="Q3" s="98"/>
      <c r="R3" s="98"/>
      <c r="S3" s="99"/>
      <c r="T3" s="51">
        <v>8</v>
      </c>
      <c r="U3" s="51">
        <v>0</v>
      </c>
      <c r="V3" s="52">
        <v>102</v>
      </c>
      <c r="W3" s="52">
        <v>0.058824</v>
      </c>
      <c r="X3" s="52">
        <v>0.193026</v>
      </c>
      <c r="Y3" s="52">
        <v>3.603471</v>
      </c>
      <c r="Z3" s="52">
        <v>0.017857142857142856</v>
      </c>
      <c r="AA3" s="52">
        <v>0</v>
      </c>
      <c r="AB3" s="82">
        <v>31</v>
      </c>
      <c r="AC3" s="82"/>
      <c r="AD3" s="100"/>
      <c r="AE3" s="85" t="s">
        <v>508</v>
      </c>
      <c r="AF3" s="85">
        <v>973</v>
      </c>
      <c r="AG3" s="85">
        <v>4672</v>
      </c>
      <c r="AH3" s="85">
        <v>3073</v>
      </c>
      <c r="AI3" s="85">
        <v>1099</v>
      </c>
      <c r="AJ3" s="85"/>
      <c r="AK3" s="85" t="s">
        <v>541</v>
      </c>
      <c r="AL3" s="85" t="s">
        <v>567</v>
      </c>
      <c r="AM3" s="90" t="s">
        <v>589</v>
      </c>
      <c r="AN3" s="85"/>
      <c r="AO3" s="87">
        <v>41431.129895833335</v>
      </c>
      <c r="AP3" s="90" t="s">
        <v>614</v>
      </c>
      <c r="AQ3" s="85" t="b">
        <v>0</v>
      </c>
      <c r="AR3" s="85" t="b">
        <v>0</v>
      </c>
      <c r="AS3" s="85" t="b">
        <v>1</v>
      </c>
      <c r="AT3" s="85"/>
      <c r="AU3" s="85">
        <v>93</v>
      </c>
      <c r="AV3" s="90" t="s">
        <v>622</v>
      </c>
      <c r="AW3" s="85" t="b">
        <v>0</v>
      </c>
      <c r="AX3" s="85" t="s">
        <v>641</v>
      </c>
      <c r="AY3" s="90" t="s">
        <v>670</v>
      </c>
      <c r="AZ3" s="85" t="s">
        <v>65</v>
      </c>
      <c r="BA3" s="85" t="str">
        <f>REPLACE(INDEX(GroupVertices[Group],MATCH(Vertices[[#This Row],[Vertex]],GroupVertices[Vertex],0)),1,1,"")</f>
        <v>1</v>
      </c>
      <c r="BB3" s="51"/>
      <c r="BC3" s="51"/>
      <c r="BD3" s="51"/>
      <c r="BE3" s="51"/>
      <c r="BF3" s="51"/>
      <c r="BG3" s="51"/>
      <c r="BH3" s="51"/>
      <c r="BI3" s="51"/>
      <c r="BJ3" s="51"/>
      <c r="BK3" s="51"/>
      <c r="BL3" s="3"/>
      <c r="BM3" s="3"/>
    </row>
    <row r="4" spans="1:68" ht="41.45" customHeight="1">
      <c r="A4" s="14" t="s">
        <v>259</v>
      </c>
      <c r="C4" s="15"/>
      <c r="D4" s="15" t="s">
        <v>64</v>
      </c>
      <c r="E4" s="95">
        <v>1000</v>
      </c>
      <c r="F4" s="81"/>
      <c r="G4" s="114" t="s">
        <v>630</v>
      </c>
      <c r="H4" s="15"/>
      <c r="I4" s="16" t="s">
        <v>259</v>
      </c>
      <c r="J4" s="66"/>
      <c r="K4" s="66" t="s">
        <v>159</v>
      </c>
      <c r="L4" s="116" t="s">
        <v>681</v>
      </c>
      <c r="M4" s="96">
        <v>5000</v>
      </c>
      <c r="N4" s="97">
        <v>1819.7431640625</v>
      </c>
      <c r="O4" s="97">
        <v>2391.514404296875</v>
      </c>
      <c r="P4" s="77"/>
      <c r="Q4" s="98"/>
      <c r="R4" s="98"/>
      <c r="S4" s="99"/>
      <c r="T4" s="51">
        <v>4</v>
      </c>
      <c r="U4" s="51">
        <v>1</v>
      </c>
      <c r="V4" s="52">
        <v>71</v>
      </c>
      <c r="W4" s="52">
        <v>0.052632</v>
      </c>
      <c r="X4" s="52">
        <v>0.143634</v>
      </c>
      <c r="Y4" s="52">
        <v>2.102718</v>
      </c>
      <c r="Z4" s="52">
        <v>0.05</v>
      </c>
      <c r="AA4" s="52">
        <v>0</v>
      </c>
      <c r="AB4" s="82">
        <v>5</v>
      </c>
      <c r="AC4" s="82"/>
      <c r="AD4" s="100"/>
      <c r="AE4" s="85" t="s">
        <v>482</v>
      </c>
      <c r="AF4" s="85">
        <v>546</v>
      </c>
      <c r="AG4" s="85">
        <v>58416</v>
      </c>
      <c r="AH4" s="85">
        <v>75165</v>
      </c>
      <c r="AI4" s="85">
        <v>2222</v>
      </c>
      <c r="AJ4" s="85"/>
      <c r="AK4" s="85" t="s">
        <v>519</v>
      </c>
      <c r="AL4" s="85" t="s">
        <v>549</v>
      </c>
      <c r="AM4" s="90" t="s">
        <v>574</v>
      </c>
      <c r="AN4" s="85"/>
      <c r="AO4" s="87">
        <v>40200.73310185185</v>
      </c>
      <c r="AP4" s="90" t="s">
        <v>594</v>
      </c>
      <c r="AQ4" s="85" t="b">
        <v>0</v>
      </c>
      <c r="AR4" s="85" t="b">
        <v>0</v>
      </c>
      <c r="AS4" s="85" t="b">
        <v>1</v>
      </c>
      <c r="AT4" s="85"/>
      <c r="AU4" s="85">
        <v>597</v>
      </c>
      <c r="AV4" s="90" t="s">
        <v>622</v>
      </c>
      <c r="AW4" s="85" t="b">
        <v>1</v>
      </c>
      <c r="AX4" s="85" t="s">
        <v>641</v>
      </c>
      <c r="AY4" s="90" t="s">
        <v>644</v>
      </c>
      <c r="AZ4" s="85" t="s">
        <v>66</v>
      </c>
      <c r="BA4" s="85" t="str">
        <f>REPLACE(INDEX(GroupVertices[Group],MATCH(Vertices[[#This Row],[Vertex]],GroupVertices[Vertex],0)),1,1,"")</f>
        <v>2</v>
      </c>
      <c r="BB4" s="51"/>
      <c r="BC4" s="51"/>
      <c r="BD4" s="51"/>
      <c r="BE4" s="51"/>
      <c r="BF4" s="51" t="s">
        <v>259</v>
      </c>
      <c r="BG4" s="51" t="s">
        <v>259</v>
      </c>
      <c r="BH4" s="134" t="s">
        <v>919</v>
      </c>
      <c r="BI4" s="134" t="s">
        <v>919</v>
      </c>
      <c r="BJ4" s="134" t="s">
        <v>997</v>
      </c>
      <c r="BK4" s="134" t="s">
        <v>997</v>
      </c>
      <c r="BL4" s="2"/>
      <c r="BM4" s="3"/>
      <c r="BN4" s="3"/>
      <c r="BO4" s="3"/>
      <c r="BP4" s="3"/>
    </row>
    <row r="5" spans="1:68" ht="41.45" customHeight="1">
      <c r="A5" s="50" t="s">
        <v>234</v>
      </c>
      <c r="C5" s="53"/>
      <c r="D5" s="53" t="s">
        <v>64</v>
      </c>
      <c r="E5" s="54">
        <v>70</v>
      </c>
      <c r="F5" s="55"/>
      <c r="G5" s="114" t="s">
        <v>311</v>
      </c>
      <c r="H5" s="53"/>
      <c r="I5" s="57" t="s">
        <v>234</v>
      </c>
      <c r="J5" s="56"/>
      <c r="K5" s="56" t="s">
        <v>159</v>
      </c>
      <c r="L5" s="116" t="s">
        <v>679</v>
      </c>
      <c r="M5" s="59">
        <v>1</v>
      </c>
      <c r="N5" s="60">
        <v>1257.3544921875</v>
      </c>
      <c r="O5" s="60">
        <v>1103.4327392578125</v>
      </c>
      <c r="P5" s="58"/>
      <c r="Q5" s="61"/>
      <c r="R5" s="61"/>
      <c r="S5" s="51"/>
      <c r="T5" s="51">
        <v>0</v>
      </c>
      <c r="U5" s="51">
        <v>2</v>
      </c>
      <c r="V5" s="52">
        <v>10</v>
      </c>
      <c r="W5" s="52">
        <v>0.035714</v>
      </c>
      <c r="X5" s="52">
        <v>0.056313</v>
      </c>
      <c r="Y5" s="52">
        <v>0.894261</v>
      </c>
      <c r="Z5" s="52">
        <v>0</v>
      </c>
      <c r="AA5" s="52">
        <v>0</v>
      </c>
      <c r="AB5" s="62">
        <v>3</v>
      </c>
      <c r="AC5" s="62"/>
      <c r="AD5" s="63"/>
      <c r="AE5" s="85" t="s">
        <v>480</v>
      </c>
      <c r="AF5" s="85">
        <v>829</v>
      </c>
      <c r="AG5" s="85">
        <v>411</v>
      </c>
      <c r="AH5" s="85">
        <v>1005</v>
      </c>
      <c r="AI5" s="85">
        <v>1395</v>
      </c>
      <c r="AJ5" s="85"/>
      <c r="AK5" s="85" t="s">
        <v>517</v>
      </c>
      <c r="AL5" s="85" t="s">
        <v>548</v>
      </c>
      <c r="AM5" s="85"/>
      <c r="AN5" s="85"/>
      <c r="AO5" s="87">
        <v>40184.93630787037</v>
      </c>
      <c r="AP5" s="90" t="s">
        <v>592</v>
      </c>
      <c r="AQ5" s="85" t="b">
        <v>0</v>
      </c>
      <c r="AR5" s="85" t="b">
        <v>0</v>
      </c>
      <c r="AS5" s="85" t="b">
        <v>1</v>
      </c>
      <c r="AT5" s="85"/>
      <c r="AU5" s="85">
        <v>6</v>
      </c>
      <c r="AV5" s="90" t="s">
        <v>621</v>
      </c>
      <c r="AW5" s="85" t="b">
        <v>0</v>
      </c>
      <c r="AX5" s="85" t="s">
        <v>641</v>
      </c>
      <c r="AY5" s="90" t="s">
        <v>642</v>
      </c>
      <c r="AZ5" s="85" t="s">
        <v>66</v>
      </c>
      <c r="BA5" s="85" t="str">
        <f>REPLACE(INDEX(GroupVertices[Group],MATCH(Vertices[[#This Row],[Vertex]],GroupVertices[Vertex],0)),1,1,"")</f>
        <v>2</v>
      </c>
      <c r="BB5" s="51"/>
      <c r="BC5" s="51"/>
      <c r="BD5" s="51"/>
      <c r="BE5" s="51"/>
      <c r="BF5" s="51" t="s">
        <v>305</v>
      </c>
      <c r="BG5" s="51" t="s">
        <v>305</v>
      </c>
      <c r="BH5" s="134" t="s">
        <v>1061</v>
      </c>
      <c r="BI5" s="134" t="s">
        <v>1061</v>
      </c>
      <c r="BJ5" s="134" t="s">
        <v>1075</v>
      </c>
      <c r="BK5" s="134" t="s">
        <v>1075</v>
      </c>
      <c r="BL5" s="2"/>
      <c r="BM5" s="3"/>
      <c r="BN5" s="3"/>
      <c r="BO5" s="3"/>
      <c r="BP5" s="3"/>
    </row>
    <row r="6" spans="1:68" ht="41.45" customHeight="1">
      <c r="A6" s="14" t="s">
        <v>235</v>
      </c>
      <c r="C6" s="15"/>
      <c r="D6" s="15" t="s">
        <v>64</v>
      </c>
      <c r="E6" s="95">
        <v>70</v>
      </c>
      <c r="F6" s="81"/>
      <c r="G6" s="114" t="s">
        <v>312</v>
      </c>
      <c r="H6" s="15"/>
      <c r="I6" s="16" t="s">
        <v>235</v>
      </c>
      <c r="J6" s="66"/>
      <c r="K6" s="66" t="s">
        <v>159</v>
      </c>
      <c r="L6" s="116" t="s">
        <v>682</v>
      </c>
      <c r="M6" s="96">
        <v>1</v>
      </c>
      <c r="N6" s="97">
        <v>3097.08251953125</v>
      </c>
      <c r="O6" s="97">
        <v>1784.9560546875</v>
      </c>
      <c r="P6" s="77"/>
      <c r="Q6" s="98"/>
      <c r="R6" s="98"/>
      <c r="S6" s="99"/>
      <c r="T6" s="51">
        <v>0</v>
      </c>
      <c r="U6" s="51">
        <v>2</v>
      </c>
      <c r="V6" s="52">
        <v>10</v>
      </c>
      <c r="W6" s="52">
        <v>0.035714</v>
      </c>
      <c r="X6" s="52">
        <v>0.056313</v>
      </c>
      <c r="Y6" s="52">
        <v>0.894261</v>
      </c>
      <c r="Z6" s="52">
        <v>0</v>
      </c>
      <c r="AA6" s="52">
        <v>0</v>
      </c>
      <c r="AB6" s="82">
        <v>6</v>
      </c>
      <c r="AC6" s="82"/>
      <c r="AD6" s="100"/>
      <c r="AE6" s="85" t="s">
        <v>483</v>
      </c>
      <c r="AF6" s="85">
        <v>402</v>
      </c>
      <c r="AG6" s="85">
        <v>6946</v>
      </c>
      <c r="AH6" s="85">
        <v>629363</v>
      </c>
      <c r="AI6" s="85">
        <v>425072</v>
      </c>
      <c r="AJ6" s="85"/>
      <c r="AK6" s="85" t="s">
        <v>520</v>
      </c>
      <c r="AL6" s="85" t="s">
        <v>550</v>
      </c>
      <c r="AM6" s="90" t="s">
        <v>575</v>
      </c>
      <c r="AN6" s="85"/>
      <c r="AO6" s="87">
        <v>40486.483125</v>
      </c>
      <c r="AP6" s="90" t="s">
        <v>595</v>
      </c>
      <c r="AQ6" s="85" t="b">
        <v>0</v>
      </c>
      <c r="AR6" s="85" t="b">
        <v>0</v>
      </c>
      <c r="AS6" s="85" t="b">
        <v>1</v>
      </c>
      <c r="AT6" s="85"/>
      <c r="AU6" s="85">
        <v>94</v>
      </c>
      <c r="AV6" s="90" t="s">
        <v>622</v>
      </c>
      <c r="AW6" s="85" t="b">
        <v>0</v>
      </c>
      <c r="AX6" s="85" t="s">
        <v>641</v>
      </c>
      <c r="AY6" s="90" t="s">
        <v>645</v>
      </c>
      <c r="AZ6" s="85" t="s">
        <v>66</v>
      </c>
      <c r="BA6" s="85" t="str">
        <f>REPLACE(INDEX(GroupVertices[Group],MATCH(Vertices[[#This Row],[Vertex]],GroupVertices[Vertex],0)),1,1,"")</f>
        <v>2</v>
      </c>
      <c r="BB6" s="51"/>
      <c r="BC6" s="51"/>
      <c r="BD6" s="51"/>
      <c r="BE6" s="51"/>
      <c r="BF6" s="51"/>
      <c r="BG6" s="51"/>
      <c r="BH6" s="134" t="s">
        <v>1061</v>
      </c>
      <c r="BI6" s="134" t="s">
        <v>1061</v>
      </c>
      <c r="BJ6" s="134" t="s">
        <v>1075</v>
      </c>
      <c r="BK6" s="134" t="s">
        <v>1075</v>
      </c>
      <c r="BL6" s="2"/>
      <c r="BM6" s="3"/>
      <c r="BN6" s="3"/>
      <c r="BO6" s="3"/>
      <c r="BP6" s="3"/>
    </row>
    <row r="7" spans="1:68" ht="41.45" customHeight="1">
      <c r="A7" s="14" t="s">
        <v>264</v>
      </c>
      <c r="C7" s="15"/>
      <c r="D7" s="15" t="s">
        <v>64</v>
      </c>
      <c r="E7" s="95">
        <v>1000</v>
      </c>
      <c r="F7" s="81"/>
      <c r="G7" s="114" t="s">
        <v>632</v>
      </c>
      <c r="H7" s="15"/>
      <c r="I7" s="16" t="s">
        <v>264</v>
      </c>
      <c r="J7" s="66"/>
      <c r="K7" s="66" t="s">
        <v>159</v>
      </c>
      <c r="L7" s="116" t="s">
        <v>691</v>
      </c>
      <c r="M7" s="96">
        <v>2500.5</v>
      </c>
      <c r="N7" s="97">
        <v>4005.719482421875</v>
      </c>
      <c r="O7" s="97">
        <v>1138.629638671875</v>
      </c>
      <c r="P7" s="77"/>
      <c r="Q7" s="98"/>
      <c r="R7" s="98"/>
      <c r="S7" s="99"/>
      <c r="T7" s="51">
        <v>2</v>
      </c>
      <c r="U7" s="51">
        <v>0</v>
      </c>
      <c r="V7" s="52">
        <v>2</v>
      </c>
      <c r="W7" s="52">
        <v>0.5</v>
      </c>
      <c r="X7" s="52">
        <v>0</v>
      </c>
      <c r="Y7" s="52">
        <v>1.459439</v>
      </c>
      <c r="Z7" s="52">
        <v>0</v>
      </c>
      <c r="AA7" s="52">
        <v>0</v>
      </c>
      <c r="AB7" s="82">
        <v>15</v>
      </c>
      <c r="AC7" s="82"/>
      <c r="AD7" s="100"/>
      <c r="AE7" s="85" t="s">
        <v>492</v>
      </c>
      <c r="AF7" s="85">
        <v>19</v>
      </c>
      <c r="AG7" s="85">
        <v>679</v>
      </c>
      <c r="AH7" s="85">
        <v>5</v>
      </c>
      <c r="AI7" s="85">
        <v>0</v>
      </c>
      <c r="AJ7" s="85"/>
      <c r="AK7" s="85"/>
      <c r="AL7" s="85"/>
      <c r="AM7" s="85"/>
      <c r="AN7" s="85"/>
      <c r="AO7" s="87">
        <v>39905.439155092594</v>
      </c>
      <c r="AP7" s="85"/>
      <c r="AQ7" s="85" t="b">
        <v>0</v>
      </c>
      <c r="AR7" s="85" t="b">
        <v>0</v>
      </c>
      <c r="AS7" s="85" t="b">
        <v>0</v>
      </c>
      <c r="AT7" s="85"/>
      <c r="AU7" s="85">
        <v>11</v>
      </c>
      <c r="AV7" s="90" t="s">
        <v>622</v>
      </c>
      <c r="AW7" s="85" t="b">
        <v>0</v>
      </c>
      <c r="AX7" s="85" t="s">
        <v>641</v>
      </c>
      <c r="AY7" s="90" t="s">
        <v>654</v>
      </c>
      <c r="AZ7" s="85" t="s">
        <v>65</v>
      </c>
      <c r="BA7" s="85" t="str">
        <f>REPLACE(INDEX(GroupVertices[Group],MATCH(Vertices[[#This Row],[Vertex]],GroupVertices[Vertex],0)),1,1,"")</f>
        <v>5</v>
      </c>
      <c r="BB7" s="51"/>
      <c r="BC7" s="51"/>
      <c r="BD7" s="51"/>
      <c r="BE7" s="51"/>
      <c r="BF7" s="51"/>
      <c r="BG7" s="51"/>
      <c r="BH7" s="51"/>
      <c r="BI7" s="51"/>
      <c r="BJ7" s="51"/>
      <c r="BK7" s="51"/>
      <c r="BL7" s="2"/>
      <c r="BM7" s="3"/>
      <c r="BN7" s="3"/>
      <c r="BO7" s="3"/>
      <c r="BP7" s="3"/>
    </row>
    <row r="8" spans="1:68" ht="41.45" customHeight="1">
      <c r="A8" s="14" t="s">
        <v>244</v>
      </c>
      <c r="C8" s="15"/>
      <c r="D8" s="15" t="s">
        <v>64</v>
      </c>
      <c r="E8" s="95">
        <v>70</v>
      </c>
      <c r="F8" s="81"/>
      <c r="G8" s="114" t="s">
        <v>321</v>
      </c>
      <c r="H8" s="15"/>
      <c r="I8" s="16" t="s">
        <v>244</v>
      </c>
      <c r="J8" s="66"/>
      <c r="K8" s="66" t="s">
        <v>159</v>
      </c>
      <c r="L8" s="116" t="s">
        <v>693</v>
      </c>
      <c r="M8" s="96">
        <v>1</v>
      </c>
      <c r="N8" s="97">
        <v>6101.0400390625</v>
      </c>
      <c r="O8" s="97">
        <v>9192.7978515625</v>
      </c>
      <c r="P8" s="77"/>
      <c r="Q8" s="98"/>
      <c r="R8" s="98"/>
      <c r="S8" s="99"/>
      <c r="T8" s="51">
        <v>0</v>
      </c>
      <c r="U8" s="51">
        <v>2</v>
      </c>
      <c r="V8" s="52">
        <v>2</v>
      </c>
      <c r="W8" s="52">
        <v>0.5</v>
      </c>
      <c r="X8" s="52">
        <v>0</v>
      </c>
      <c r="Y8" s="52">
        <v>1.459439</v>
      </c>
      <c r="Z8" s="52">
        <v>0</v>
      </c>
      <c r="AA8" s="52">
        <v>0</v>
      </c>
      <c r="AB8" s="82">
        <v>17</v>
      </c>
      <c r="AC8" s="82"/>
      <c r="AD8" s="100"/>
      <c r="AE8" s="85" t="s">
        <v>494</v>
      </c>
      <c r="AF8" s="85">
        <v>56</v>
      </c>
      <c r="AG8" s="85">
        <v>69</v>
      </c>
      <c r="AH8" s="85">
        <v>1300</v>
      </c>
      <c r="AI8" s="85">
        <v>3612</v>
      </c>
      <c r="AJ8" s="85"/>
      <c r="AK8" s="85" t="s">
        <v>530</v>
      </c>
      <c r="AL8" s="85" t="s">
        <v>559</v>
      </c>
      <c r="AM8" s="85"/>
      <c r="AN8" s="85"/>
      <c r="AO8" s="87">
        <v>43474.66318287037</v>
      </c>
      <c r="AP8" s="90" t="s">
        <v>603</v>
      </c>
      <c r="AQ8" s="85" t="b">
        <v>1</v>
      </c>
      <c r="AR8" s="85" t="b">
        <v>0</v>
      </c>
      <c r="AS8" s="85" t="b">
        <v>0</v>
      </c>
      <c r="AT8" s="85"/>
      <c r="AU8" s="85">
        <v>1</v>
      </c>
      <c r="AV8" s="85"/>
      <c r="AW8" s="85" t="b">
        <v>0</v>
      </c>
      <c r="AX8" s="85" t="s">
        <v>641</v>
      </c>
      <c r="AY8" s="90" t="s">
        <v>656</v>
      </c>
      <c r="AZ8" s="85" t="s">
        <v>66</v>
      </c>
      <c r="BA8" s="85" t="str">
        <f>REPLACE(INDEX(GroupVertices[Group],MATCH(Vertices[[#This Row],[Vertex]],GroupVertices[Vertex],0)),1,1,"")</f>
        <v>4</v>
      </c>
      <c r="BB8" s="51"/>
      <c r="BC8" s="51"/>
      <c r="BD8" s="51"/>
      <c r="BE8" s="51"/>
      <c r="BF8" s="51" t="s">
        <v>306</v>
      </c>
      <c r="BG8" s="51" t="s">
        <v>306</v>
      </c>
      <c r="BH8" s="134" t="s">
        <v>1064</v>
      </c>
      <c r="BI8" s="134" t="s">
        <v>1064</v>
      </c>
      <c r="BJ8" s="134" t="s">
        <v>1078</v>
      </c>
      <c r="BK8" s="134" t="s">
        <v>1078</v>
      </c>
      <c r="BL8" s="2"/>
      <c r="BM8" s="3"/>
      <c r="BN8" s="3"/>
      <c r="BO8" s="3"/>
      <c r="BP8" s="3"/>
    </row>
    <row r="9" spans="1:68" ht="41.45" customHeight="1">
      <c r="A9" s="14" t="s">
        <v>262</v>
      </c>
      <c r="C9" s="15"/>
      <c r="D9" s="15" t="s">
        <v>64</v>
      </c>
      <c r="E9" s="95">
        <v>1000</v>
      </c>
      <c r="F9" s="81"/>
      <c r="G9" s="114" t="s">
        <v>629</v>
      </c>
      <c r="H9" s="15"/>
      <c r="I9" s="16" t="s">
        <v>262</v>
      </c>
      <c r="J9" s="66"/>
      <c r="K9" s="66" t="s">
        <v>159</v>
      </c>
      <c r="L9" s="116" t="s">
        <v>680</v>
      </c>
      <c r="M9" s="96">
        <v>2500.5</v>
      </c>
      <c r="N9" s="97">
        <v>2899.82470703125</v>
      </c>
      <c r="O9" s="97">
        <v>556.9076538085938</v>
      </c>
      <c r="P9" s="77"/>
      <c r="Q9" s="98"/>
      <c r="R9" s="98"/>
      <c r="S9" s="99"/>
      <c r="T9" s="51">
        <v>2</v>
      </c>
      <c r="U9" s="51">
        <v>0</v>
      </c>
      <c r="V9" s="52">
        <v>1</v>
      </c>
      <c r="W9" s="52">
        <v>0.027027</v>
      </c>
      <c r="X9" s="52">
        <v>0.035421</v>
      </c>
      <c r="Y9" s="52">
        <v>0.91012</v>
      </c>
      <c r="Z9" s="52">
        <v>0</v>
      </c>
      <c r="AA9" s="52">
        <v>0</v>
      </c>
      <c r="AB9" s="82">
        <v>4</v>
      </c>
      <c r="AC9" s="82"/>
      <c r="AD9" s="100"/>
      <c r="AE9" s="85" t="s">
        <v>481</v>
      </c>
      <c r="AF9" s="85">
        <v>49</v>
      </c>
      <c r="AG9" s="85">
        <v>29982</v>
      </c>
      <c r="AH9" s="85">
        <v>62115</v>
      </c>
      <c r="AI9" s="85">
        <v>693</v>
      </c>
      <c r="AJ9" s="85"/>
      <c r="AK9" s="85" t="s">
        <v>518</v>
      </c>
      <c r="AL9" s="85" t="s">
        <v>450</v>
      </c>
      <c r="AM9" s="90" t="s">
        <v>573</v>
      </c>
      <c r="AN9" s="85"/>
      <c r="AO9" s="87">
        <v>40309.3705787037</v>
      </c>
      <c r="AP9" s="90" t="s">
        <v>593</v>
      </c>
      <c r="AQ9" s="85" t="b">
        <v>0</v>
      </c>
      <c r="AR9" s="85" t="b">
        <v>0</v>
      </c>
      <c r="AS9" s="85" t="b">
        <v>0</v>
      </c>
      <c r="AT9" s="85"/>
      <c r="AU9" s="85">
        <v>793</v>
      </c>
      <c r="AV9" s="90" t="s">
        <v>622</v>
      </c>
      <c r="AW9" s="85" t="b">
        <v>1</v>
      </c>
      <c r="AX9" s="85" t="s">
        <v>641</v>
      </c>
      <c r="AY9" s="90" t="s">
        <v>643</v>
      </c>
      <c r="AZ9" s="85" t="s">
        <v>65</v>
      </c>
      <c r="BA9" s="85" t="str">
        <f>REPLACE(INDEX(GroupVertices[Group],MATCH(Vertices[[#This Row],[Vertex]],GroupVertices[Vertex],0)),1,1,"")</f>
        <v>2</v>
      </c>
      <c r="BB9" s="51"/>
      <c r="BC9" s="51"/>
      <c r="BD9" s="51"/>
      <c r="BE9" s="51"/>
      <c r="BF9" s="51"/>
      <c r="BG9" s="51"/>
      <c r="BH9" s="51"/>
      <c r="BI9" s="51"/>
      <c r="BJ9" s="51"/>
      <c r="BK9" s="51"/>
      <c r="BL9" s="2"/>
      <c r="BM9" s="3"/>
      <c r="BN9" s="3"/>
      <c r="BO9" s="3"/>
      <c r="BP9" s="3"/>
    </row>
    <row r="10" spans="1:68" ht="41.45" customHeight="1">
      <c r="A10" s="14" t="s">
        <v>236</v>
      </c>
      <c r="C10" s="15"/>
      <c r="D10" s="15" t="s">
        <v>64</v>
      </c>
      <c r="E10" s="95">
        <v>535</v>
      </c>
      <c r="F10" s="81"/>
      <c r="G10" s="114" t="s">
        <v>313</v>
      </c>
      <c r="H10" s="15"/>
      <c r="I10" s="16" t="s">
        <v>236</v>
      </c>
      <c r="J10" s="66"/>
      <c r="K10" s="66" t="s">
        <v>159</v>
      </c>
      <c r="L10" s="116" t="s">
        <v>683</v>
      </c>
      <c r="M10" s="96">
        <v>1250.75</v>
      </c>
      <c r="N10" s="97">
        <v>4005.719482421875</v>
      </c>
      <c r="O10" s="97">
        <v>5732.4111328125</v>
      </c>
      <c r="P10" s="77"/>
      <c r="Q10" s="98"/>
      <c r="R10" s="98"/>
      <c r="S10" s="99"/>
      <c r="T10" s="51">
        <v>1</v>
      </c>
      <c r="U10" s="51">
        <v>1</v>
      </c>
      <c r="V10" s="52">
        <v>0</v>
      </c>
      <c r="W10" s="52">
        <v>0</v>
      </c>
      <c r="X10" s="52">
        <v>0</v>
      </c>
      <c r="Y10" s="52">
        <v>0.999987</v>
      </c>
      <c r="Z10" s="52">
        <v>0</v>
      </c>
      <c r="AA10" s="52">
        <v>0</v>
      </c>
      <c r="AB10" s="82">
        <v>7</v>
      </c>
      <c r="AC10" s="82"/>
      <c r="AD10" s="100"/>
      <c r="AE10" s="85" t="s">
        <v>484</v>
      </c>
      <c r="AF10" s="85">
        <v>168</v>
      </c>
      <c r="AG10" s="85">
        <v>236</v>
      </c>
      <c r="AH10" s="85">
        <v>2825</v>
      </c>
      <c r="AI10" s="85">
        <v>16665</v>
      </c>
      <c r="AJ10" s="85"/>
      <c r="AK10" s="85" t="s">
        <v>521</v>
      </c>
      <c r="AL10" s="85" t="s">
        <v>551</v>
      </c>
      <c r="AM10" s="85"/>
      <c r="AN10" s="85"/>
      <c r="AO10" s="87">
        <v>40949.61861111111</v>
      </c>
      <c r="AP10" s="90" t="s">
        <v>596</v>
      </c>
      <c r="AQ10" s="85" t="b">
        <v>1</v>
      </c>
      <c r="AR10" s="85" t="b">
        <v>0</v>
      </c>
      <c r="AS10" s="85" t="b">
        <v>1</v>
      </c>
      <c r="AT10" s="85"/>
      <c r="AU10" s="85">
        <v>2</v>
      </c>
      <c r="AV10" s="90" t="s">
        <v>622</v>
      </c>
      <c r="AW10" s="85" t="b">
        <v>0</v>
      </c>
      <c r="AX10" s="85" t="s">
        <v>641</v>
      </c>
      <c r="AY10" s="90" t="s">
        <v>646</v>
      </c>
      <c r="AZ10" s="85" t="s">
        <v>66</v>
      </c>
      <c r="BA10" s="85" t="str">
        <f>REPLACE(INDEX(GroupVertices[Group],MATCH(Vertices[[#This Row],[Vertex]],GroupVertices[Vertex],0)),1,1,"")</f>
        <v>3</v>
      </c>
      <c r="BB10" s="51" t="s">
        <v>292</v>
      </c>
      <c r="BC10" s="51" t="s">
        <v>292</v>
      </c>
      <c r="BD10" s="51" t="s">
        <v>299</v>
      </c>
      <c r="BE10" s="51" t="s">
        <v>299</v>
      </c>
      <c r="BF10" s="51"/>
      <c r="BG10" s="51"/>
      <c r="BH10" s="134" t="s">
        <v>1062</v>
      </c>
      <c r="BI10" s="134" t="s">
        <v>1062</v>
      </c>
      <c r="BJ10" s="134" t="s">
        <v>1076</v>
      </c>
      <c r="BK10" s="134" t="s">
        <v>1076</v>
      </c>
      <c r="BL10" s="2"/>
      <c r="BM10" s="3"/>
      <c r="BN10" s="3"/>
      <c r="BO10" s="3"/>
      <c r="BP10" s="3"/>
    </row>
    <row r="11" spans="1:68" ht="41.45" customHeight="1">
      <c r="A11" s="14" t="s">
        <v>237</v>
      </c>
      <c r="C11" s="15"/>
      <c r="D11" s="15" t="s">
        <v>64</v>
      </c>
      <c r="E11" s="95">
        <v>1000</v>
      </c>
      <c r="F11" s="81"/>
      <c r="G11" s="114" t="s">
        <v>314</v>
      </c>
      <c r="H11" s="15"/>
      <c r="I11" s="16" t="s">
        <v>237</v>
      </c>
      <c r="J11" s="66"/>
      <c r="K11" s="66" t="s">
        <v>159</v>
      </c>
      <c r="L11" s="116" t="s">
        <v>684</v>
      </c>
      <c r="M11" s="96">
        <v>2500.5</v>
      </c>
      <c r="N11" s="97">
        <v>6164.8974609375</v>
      </c>
      <c r="O11" s="97">
        <v>952.7843017578125</v>
      </c>
      <c r="P11" s="77"/>
      <c r="Q11" s="98"/>
      <c r="R11" s="98"/>
      <c r="S11" s="99"/>
      <c r="T11" s="51">
        <v>2</v>
      </c>
      <c r="U11" s="51">
        <v>1</v>
      </c>
      <c r="V11" s="52">
        <v>0</v>
      </c>
      <c r="W11" s="52">
        <v>1</v>
      </c>
      <c r="X11" s="52">
        <v>0</v>
      </c>
      <c r="Y11" s="52">
        <v>1.298228</v>
      </c>
      <c r="Z11" s="52">
        <v>0</v>
      </c>
      <c r="AA11" s="52">
        <v>0</v>
      </c>
      <c r="AB11" s="82">
        <v>8</v>
      </c>
      <c r="AC11" s="82"/>
      <c r="AD11" s="100"/>
      <c r="AE11" s="85" t="s">
        <v>485</v>
      </c>
      <c r="AF11" s="85">
        <v>451</v>
      </c>
      <c r="AG11" s="85">
        <v>211998</v>
      </c>
      <c r="AH11" s="85">
        <v>155800</v>
      </c>
      <c r="AI11" s="85">
        <v>8043</v>
      </c>
      <c r="AJ11" s="85"/>
      <c r="AK11" s="85" t="s">
        <v>522</v>
      </c>
      <c r="AL11" s="85" t="s">
        <v>552</v>
      </c>
      <c r="AM11" s="90" t="s">
        <v>576</v>
      </c>
      <c r="AN11" s="85"/>
      <c r="AO11" s="87">
        <v>40529.59789351852</v>
      </c>
      <c r="AP11" s="90" t="s">
        <v>597</v>
      </c>
      <c r="AQ11" s="85" t="b">
        <v>0</v>
      </c>
      <c r="AR11" s="85" t="b">
        <v>0</v>
      </c>
      <c r="AS11" s="85" t="b">
        <v>1</v>
      </c>
      <c r="AT11" s="85"/>
      <c r="AU11" s="85">
        <v>4285</v>
      </c>
      <c r="AV11" s="90" t="s">
        <v>622</v>
      </c>
      <c r="AW11" s="85" t="b">
        <v>1</v>
      </c>
      <c r="AX11" s="85" t="s">
        <v>641</v>
      </c>
      <c r="AY11" s="90" t="s">
        <v>647</v>
      </c>
      <c r="AZ11" s="85" t="s">
        <v>66</v>
      </c>
      <c r="BA11" s="85" t="str">
        <f>REPLACE(INDEX(GroupVertices[Group],MATCH(Vertices[[#This Row],[Vertex]],GroupVertices[Vertex],0)),1,1,"")</f>
        <v>12</v>
      </c>
      <c r="BB11" s="51" t="s">
        <v>293</v>
      </c>
      <c r="BC11" s="51" t="s">
        <v>293</v>
      </c>
      <c r="BD11" s="51" t="s">
        <v>300</v>
      </c>
      <c r="BE11" s="51" t="s">
        <v>300</v>
      </c>
      <c r="BF11" s="51"/>
      <c r="BG11" s="51"/>
      <c r="BH11" s="134" t="s">
        <v>927</v>
      </c>
      <c r="BI11" s="134" t="s">
        <v>927</v>
      </c>
      <c r="BJ11" s="134" t="s">
        <v>1003</v>
      </c>
      <c r="BK11" s="134" t="s">
        <v>1003</v>
      </c>
      <c r="BL11" s="2"/>
      <c r="BM11" s="3"/>
      <c r="BN11" s="3"/>
      <c r="BO11" s="3"/>
      <c r="BP11" s="3"/>
    </row>
    <row r="12" spans="1:68" ht="41.45" customHeight="1">
      <c r="A12" s="14" t="s">
        <v>238</v>
      </c>
      <c r="C12" s="15"/>
      <c r="D12" s="15" t="s">
        <v>64</v>
      </c>
      <c r="E12" s="95">
        <v>70</v>
      </c>
      <c r="F12" s="81"/>
      <c r="G12" s="114" t="s">
        <v>315</v>
      </c>
      <c r="H12" s="15"/>
      <c r="I12" s="16" t="s">
        <v>238</v>
      </c>
      <c r="J12" s="66"/>
      <c r="K12" s="66" t="s">
        <v>159</v>
      </c>
      <c r="L12" s="116" t="s">
        <v>685</v>
      </c>
      <c r="M12" s="96">
        <v>1</v>
      </c>
      <c r="N12" s="97">
        <v>6164.8974609375</v>
      </c>
      <c r="O12" s="97">
        <v>2648.94970703125</v>
      </c>
      <c r="P12" s="77"/>
      <c r="Q12" s="98"/>
      <c r="R12" s="98"/>
      <c r="S12" s="99"/>
      <c r="T12" s="51">
        <v>0</v>
      </c>
      <c r="U12" s="51">
        <v>1</v>
      </c>
      <c r="V12" s="52">
        <v>0</v>
      </c>
      <c r="W12" s="52">
        <v>1</v>
      </c>
      <c r="X12" s="52">
        <v>0</v>
      </c>
      <c r="Y12" s="52">
        <v>0.701746</v>
      </c>
      <c r="Z12" s="52">
        <v>0</v>
      </c>
      <c r="AA12" s="52">
        <v>0</v>
      </c>
      <c r="AB12" s="82">
        <v>9</v>
      </c>
      <c r="AC12" s="82"/>
      <c r="AD12" s="100"/>
      <c r="AE12" s="85" t="s">
        <v>486</v>
      </c>
      <c r="AF12" s="85">
        <v>14</v>
      </c>
      <c r="AG12" s="85">
        <v>225</v>
      </c>
      <c r="AH12" s="85">
        <v>45110</v>
      </c>
      <c r="AI12" s="85">
        <v>70179</v>
      </c>
      <c r="AJ12" s="85"/>
      <c r="AK12" s="85" t="s">
        <v>523</v>
      </c>
      <c r="AL12" s="85" t="s">
        <v>553</v>
      </c>
      <c r="AM12" s="85"/>
      <c r="AN12" s="85"/>
      <c r="AO12" s="87">
        <v>39818.8618287037</v>
      </c>
      <c r="AP12" s="85"/>
      <c r="AQ12" s="85" t="b">
        <v>0</v>
      </c>
      <c r="AR12" s="85" t="b">
        <v>0</v>
      </c>
      <c r="AS12" s="85" t="b">
        <v>0</v>
      </c>
      <c r="AT12" s="85"/>
      <c r="AU12" s="85">
        <v>54</v>
      </c>
      <c r="AV12" s="90" t="s">
        <v>623</v>
      </c>
      <c r="AW12" s="85" t="b">
        <v>0</v>
      </c>
      <c r="AX12" s="85" t="s">
        <v>641</v>
      </c>
      <c r="AY12" s="90" t="s">
        <v>648</v>
      </c>
      <c r="AZ12" s="85" t="s">
        <v>66</v>
      </c>
      <c r="BA12" s="85" t="str">
        <f>REPLACE(INDEX(GroupVertices[Group],MATCH(Vertices[[#This Row],[Vertex]],GroupVertices[Vertex],0)),1,1,"")</f>
        <v>12</v>
      </c>
      <c r="BB12" s="51"/>
      <c r="BC12" s="51"/>
      <c r="BD12" s="51"/>
      <c r="BE12" s="51"/>
      <c r="BF12" s="51"/>
      <c r="BG12" s="51"/>
      <c r="BH12" s="134" t="s">
        <v>927</v>
      </c>
      <c r="BI12" s="134" t="s">
        <v>927</v>
      </c>
      <c r="BJ12" s="134" t="s">
        <v>1003</v>
      </c>
      <c r="BK12" s="134" t="s">
        <v>1003</v>
      </c>
      <c r="BL12" s="2"/>
      <c r="BM12" s="3"/>
      <c r="BN12" s="3"/>
      <c r="BO12" s="3"/>
      <c r="BP12" s="3"/>
    </row>
    <row r="13" spans="1:68" ht="41.45" customHeight="1">
      <c r="A13" s="14" t="s">
        <v>239</v>
      </c>
      <c r="C13" s="15"/>
      <c r="D13" s="15" t="s">
        <v>64</v>
      </c>
      <c r="E13" s="95">
        <v>70</v>
      </c>
      <c r="F13" s="81"/>
      <c r="G13" s="114" t="s">
        <v>316</v>
      </c>
      <c r="H13" s="15"/>
      <c r="I13" s="16" t="s">
        <v>239</v>
      </c>
      <c r="J13" s="66"/>
      <c r="K13" s="66" t="s">
        <v>159</v>
      </c>
      <c r="L13" s="116" t="s">
        <v>686</v>
      </c>
      <c r="M13" s="96">
        <v>1</v>
      </c>
      <c r="N13" s="97">
        <v>6164.8974609375</v>
      </c>
      <c r="O13" s="97">
        <v>6138.1298828125</v>
      </c>
      <c r="P13" s="77"/>
      <c r="Q13" s="98"/>
      <c r="R13" s="98"/>
      <c r="S13" s="99"/>
      <c r="T13" s="51">
        <v>0</v>
      </c>
      <c r="U13" s="51">
        <v>1</v>
      </c>
      <c r="V13" s="52">
        <v>0</v>
      </c>
      <c r="W13" s="52">
        <v>1</v>
      </c>
      <c r="X13" s="52">
        <v>0</v>
      </c>
      <c r="Y13" s="52">
        <v>0.999987</v>
      </c>
      <c r="Z13" s="52">
        <v>0</v>
      </c>
      <c r="AA13" s="52">
        <v>0</v>
      </c>
      <c r="AB13" s="82">
        <v>10</v>
      </c>
      <c r="AC13" s="82"/>
      <c r="AD13" s="100"/>
      <c r="AE13" s="85" t="s">
        <v>487</v>
      </c>
      <c r="AF13" s="85">
        <v>792</v>
      </c>
      <c r="AG13" s="85">
        <v>244</v>
      </c>
      <c r="AH13" s="85">
        <v>1800</v>
      </c>
      <c r="AI13" s="85">
        <v>5463</v>
      </c>
      <c r="AJ13" s="85"/>
      <c r="AK13" s="85" t="s">
        <v>524</v>
      </c>
      <c r="AL13" s="85" t="s">
        <v>554</v>
      </c>
      <c r="AM13" s="90" t="s">
        <v>577</v>
      </c>
      <c r="AN13" s="85"/>
      <c r="AO13" s="87">
        <v>39827.84415509259</v>
      </c>
      <c r="AP13" s="90" t="s">
        <v>598</v>
      </c>
      <c r="AQ13" s="85" t="b">
        <v>0</v>
      </c>
      <c r="AR13" s="85" t="b">
        <v>0</v>
      </c>
      <c r="AS13" s="85" t="b">
        <v>1</v>
      </c>
      <c r="AT13" s="85"/>
      <c r="AU13" s="85">
        <v>7</v>
      </c>
      <c r="AV13" s="90" t="s">
        <v>622</v>
      </c>
      <c r="AW13" s="85" t="b">
        <v>0</v>
      </c>
      <c r="AX13" s="85" t="s">
        <v>641</v>
      </c>
      <c r="AY13" s="90" t="s">
        <v>649</v>
      </c>
      <c r="AZ13" s="85" t="s">
        <v>66</v>
      </c>
      <c r="BA13" s="85" t="str">
        <f>REPLACE(INDEX(GroupVertices[Group],MATCH(Vertices[[#This Row],[Vertex]],GroupVertices[Vertex],0)),1,1,"")</f>
        <v>11</v>
      </c>
      <c r="BB13" s="51"/>
      <c r="BC13" s="51"/>
      <c r="BD13" s="51"/>
      <c r="BE13" s="51"/>
      <c r="BF13" s="51"/>
      <c r="BG13" s="51"/>
      <c r="BH13" s="134" t="s">
        <v>1063</v>
      </c>
      <c r="BI13" s="134" t="s">
        <v>1063</v>
      </c>
      <c r="BJ13" s="134" t="s">
        <v>1077</v>
      </c>
      <c r="BK13" s="134" t="s">
        <v>1077</v>
      </c>
      <c r="BL13" s="2"/>
      <c r="BM13" s="3"/>
      <c r="BN13" s="3"/>
      <c r="BO13" s="3"/>
      <c r="BP13" s="3"/>
    </row>
    <row r="14" spans="1:68" ht="41.45" customHeight="1">
      <c r="A14" s="14" t="s">
        <v>263</v>
      </c>
      <c r="C14" s="15"/>
      <c r="D14" s="15" t="s">
        <v>64</v>
      </c>
      <c r="E14" s="95">
        <v>535</v>
      </c>
      <c r="F14" s="81"/>
      <c r="G14" s="114" t="s">
        <v>631</v>
      </c>
      <c r="H14" s="15"/>
      <c r="I14" s="16" t="s">
        <v>263</v>
      </c>
      <c r="J14" s="66"/>
      <c r="K14" s="66" t="s">
        <v>159</v>
      </c>
      <c r="L14" s="116" t="s">
        <v>687</v>
      </c>
      <c r="M14" s="96">
        <v>1250.75</v>
      </c>
      <c r="N14" s="97">
        <v>6164.8974609375</v>
      </c>
      <c r="O14" s="97">
        <v>4447.19873046875</v>
      </c>
      <c r="P14" s="77"/>
      <c r="Q14" s="98"/>
      <c r="R14" s="98"/>
      <c r="S14" s="99"/>
      <c r="T14" s="51">
        <v>1</v>
      </c>
      <c r="U14" s="51">
        <v>0</v>
      </c>
      <c r="V14" s="52">
        <v>0</v>
      </c>
      <c r="W14" s="52">
        <v>1</v>
      </c>
      <c r="X14" s="52">
        <v>0</v>
      </c>
      <c r="Y14" s="52">
        <v>0.999987</v>
      </c>
      <c r="Z14" s="52">
        <v>0</v>
      </c>
      <c r="AA14" s="52">
        <v>0</v>
      </c>
      <c r="AB14" s="82">
        <v>11</v>
      </c>
      <c r="AC14" s="82"/>
      <c r="AD14" s="100"/>
      <c r="AE14" s="85" t="s">
        <v>488</v>
      </c>
      <c r="AF14" s="85">
        <v>504</v>
      </c>
      <c r="AG14" s="85">
        <v>7355</v>
      </c>
      <c r="AH14" s="85">
        <v>31536</v>
      </c>
      <c r="AI14" s="85">
        <v>79681</v>
      </c>
      <c r="AJ14" s="85"/>
      <c r="AK14" s="85" t="s">
        <v>525</v>
      </c>
      <c r="AL14" s="85" t="s">
        <v>555</v>
      </c>
      <c r="AM14" s="90" t="s">
        <v>578</v>
      </c>
      <c r="AN14" s="85"/>
      <c r="AO14" s="87">
        <v>43047.84947916667</v>
      </c>
      <c r="AP14" s="90" t="s">
        <v>599</v>
      </c>
      <c r="AQ14" s="85" t="b">
        <v>1</v>
      </c>
      <c r="AR14" s="85" t="b">
        <v>0</v>
      </c>
      <c r="AS14" s="85" t="b">
        <v>1</v>
      </c>
      <c r="AT14" s="85"/>
      <c r="AU14" s="85">
        <v>95</v>
      </c>
      <c r="AV14" s="85"/>
      <c r="AW14" s="85" t="b">
        <v>0</v>
      </c>
      <c r="AX14" s="85" t="s">
        <v>641</v>
      </c>
      <c r="AY14" s="90" t="s">
        <v>650</v>
      </c>
      <c r="AZ14" s="85" t="s">
        <v>65</v>
      </c>
      <c r="BA14" s="85" t="str">
        <f>REPLACE(INDEX(GroupVertices[Group],MATCH(Vertices[[#This Row],[Vertex]],GroupVertices[Vertex],0)),1,1,"")</f>
        <v>11</v>
      </c>
      <c r="BB14" s="51"/>
      <c r="BC14" s="51"/>
      <c r="BD14" s="51"/>
      <c r="BE14" s="51"/>
      <c r="BF14" s="51"/>
      <c r="BG14" s="51"/>
      <c r="BH14" s="51"/>
      <c r="BI14" s="51"/>
      <c r="BJ14" s="51"/>
      <c r="BK14" s="51"/>
      <c r="BL14" s="2"/>
      <c r="BM14" s="3"/>
      <c r="BN14" s="3"/>
      <c r="BO14" s="3"/>
      <c r="BP14" s="3"/>
    </row>
    <row r="15" spans="1:68" ht="41.45" customHeight="1">
      <c r="A15" s="14" t="s">
        <v>240</v>
      </c>
      <c r="C15" s="15"/>
      <c r="D15" s="15" t="s">
        <v>64</v>
      </c>
      <c r="E15" s="95">
        <v>1000</v>
      </c>
      <c r="F15" s="81"/>
      <c r="G15" s="114" t="s">
        <v>317</v>
      </c>
      <c r="H15" s="15"/>
      <c r="I15" s="16" t="s">
        <v>240</v>
      </c>
      <c r="J15" s="66"/>
      <c r="K15" s="66" t="s">
        <v>159</v>
      </c>
      <c r="L15" s="116" t="s">
        <v>688</v>
      </c>
      <c r="M15" s="96">
        <v>2500.5</v>
      </c>
      <c r="N15" s="97">
        <v>9059.7646484375</v>
      </c>
      <c r="O15" s="97">
        <v>7789.796875</v>
      </c>
      <c r="P15" s="77"/>
      <c r="Q15" s="98"/>
      <c r="R15" s="98"/>
      <c r="S15" s="99"/>
      <c r="T15" s="51">
        <v>2</v>
      </c>
      <c r="U15" s="51">
        <v>1</v>
      </c>
      <c r="V15" s="52">
        <v>0</v>
      </c>
      <c r="W15" s="52">
        <v>1</v>
      </c>
      <c r="X15" s="52">
        <v>0</v>
      </c>
      <c r="Y15" s="52">
        <v>1.298228</v>
      </c>
      <c r="Z15" s="52">
        <v>0</v>
      </c>
      <c r="AA15" s="52">
        <v>0</v>
      </c>
      <c r="AB15" s="82">
        <v>12</v>
      </c>
      <c r="AC15" s="82"/>
      <c r="AD15" s="100"/>
      <c r="AE15" s="85" t="s">
        <v>489</v>
      </c>
      <c r="AF15" s="85">
        <v>287</v>
      </c>
      <c r="AG15" s="85">
        <v>297018</v>
      </c>
      <c r="AH15" s="85">
        <v>72482</v>
      </c>
      <c r="AI15" s="85">
        <v>12</v>
      </c>
      <c r="AJ15" s="85"/>
      <c r="AK15" s="85" t="s">
        <v>526</v>
      </c>
      <c r="AL15" s="85"/>
      <c r="AM15" s="90" t="s">
        <v>579</v>
      </c>
      <c r="AN15" s="85"/>
      <c r="AO15" s="87">
        <v>39925.538518518515</v>
      </c>
      <c r="AP15" s="90" t="s">
        <v>600</v>
      </c>
      <c r="AQ15" s="85" t="b">
        <v>0</v>
      </c>
      <c r="AR15" s="85" t="b">
        <v>0</v>
      </c>
      <c r="AS15" s="85" t="b">
        <v>0</v>
      </c>
      <c r="AT15" s="85"/>
      <c r="AU15" s="85">
        <v>6934</v>
      </c>
      <c r="AV15" s="90" t="s">
        <v>624</v>
      </c>
      <c r="AW15" s="85" t="b">
        <v>1</v>
      </c>
      <c r="AX15" s="85" t="s">
        <v>641</v>
      </c>
      <c r="AY15" s="90" t="s">
        <v>651</v>
      </c>
      <c r="AZ15" s="85" t="s">
        <v>66</v>
      </c>
      <c r="BA15" s="85" t="str">
        <f>REPLACE(INDEX(GroupVertices[Group],MATCH(Vertices[[#This Row],[Vertex]],GroupVertices[Vertex],0)),1,1,"")</f>
        <v>10</v>
      </c>
      <c r="BB15" s="51" t="s">
        <v>294</v>
      </c>
      <c r="BC15" s="51" t="s">
        <v>294</v>
      </c>
      <c r="BD15" s="51" t="s">
        <v>301</v>
      </c>
      <c r="BE15" s="51" t="s">
        <v>301</v>
      </c>
      <c r="BF15" s="51"/>
      <c r="BG15" s="51"/>
      <c r="BH15" s="134" t="s">
        <v>925</v>
      </c>
      <c r="BI15" s="134" t="s">
        <v>925</v>
      </c>
      <c r="BJ15" s="134" t="s">
        <v>1002</v>
      </c>
      <c r="BK15" s="134" t="s">
        <v>1002</v>
      </c>
      <c r="BL15" s="2"/>
      <c r="BM15" s="3"/>
      <c r="BN15" s="3"/>
      <c r="BO15" s="3"/>
      <c r="BP15" s="3"/>
    </row>
    <row r="16" spans="1:68" ht="41.45" customHeight="1">
      <c r="A16" s="14" t="s">
        <v>241</v>
      </c>
      <c r="C16" s="15"/>
      <c r="D16" s="15" t="s">
        <v>64</v>
      </c>
      <c r="E16" s="95">
        <v>70</v>
      </c>
      <c r="F16" s="81"/>
      <c r="G16" s="114" t="s">
        <v>318</v>
      </c>
      <c r="H16" s="15"/>
      <c r="I16" s="16" t="s">
        <v>241</v>
      </c>
      <c r="J16" s="66"/>
      <c r="K16" s="66" t="s">
        <v>159</v>
      </c>
      <c r="L16" s="116" t="s">
        <v>689</v>
      </c>
      <c r="M16" s="96">
        <v>1</v>
      </c>
      <c r="N16" s="97">
        <v>9059.7646484375</v>
      </c>
      <c r="O16" s="97">
        <v>9192.7978515625</v>
      </c>
      <c r="P16" s="77"/>
      <c r="Q16" s="98"/>
      <c r="R16" s="98"/>
      <c r="S16" s="99"/>
      <c r="T16" s="51">
        <v>0</v>
      </c>
      <c r="U16" s="51">
        <v>1</v>
      </c>
      <c r="V16" s="52">
        <v>0</v>
      </c>
      <c r="W16" s="52">
        <v>1</v>
      </c>
      <c r="X16" s="52">
        <v>0</v>
      </c>
      <c r="Y16" s="52">
        <v>0.701746</v>
      </c>
      <c r="Z16" s="52">
        <v>0</v>
      </c>
      <c r="AA16" s="52">
        <v>0</v>
      </c>
      <c r="AB16" s="82">
        <v>13</v>
      </c>
      <c r="AC16" s="82"/>
      <c r="AD16" s="100"/>
      <c r="AE16" s="85" t="s">
        <v>490</v>
      </c>
      <c r="AF16" s="85">
        <v>786</v>
      </c>
      <c r="AG16" s="85">
        <v>601</v>
      </c>
      <c r="AH16" s="85">
        <v>11471</v>
      </c>
      <c r="AI16" s="85">
        <v>15011</v>
      </c>
      <c r="AJ16" s="85"/>
      <c r="AK16" s="85" t="s">
        <v>527</v>
      </c>
      <c r="AL16" s="85" t="s">
        <v>556</v>
      </c>
      <c r="AM16" s="90" t="s">
        <v>580</v>
      </c>
      <c r="AN16" s="85"/>
      <c r="AO16" s="87">
        <v>43707.54782407408</v>
      </c>
      <c r="AP16" s="90" t="s">
        <v>601</v>
      </c>
      <c r="AQ16" s="85" t="b">
        <v>1</v>
      </c>
      <c r="AR16" s="85" t="b">
        <v>0</v>
      </c>
      <c r="AS16" s="85" t="b">
        <v>0</v>
      </c>
      <c r="AT16" s="85"/>
      <c r="AU16" s="85">
        <v>1</v>
      </c>
      <c r="AV16" s="85"/>
      <c r="AW16" s="85" t="b">
        <v>0</v>
      </c>
      <c r="AX16" s="85" t="s">
        <v>641</v>
      </c>
      <c r="AY16" s="90" t="s">
        <v>652</v>
      </c>
      <c r="AZ16" s="85" t="s">
        <v>66</v>
      </c>
      <c r="BA16" s="85" t="str">
        <f>REPLACE(INDEX(GroupVertices[Group],MATCH(Vertices[[#This Row],[Vertex]],GroupVertices[Vertex],0)),1,1,"")</f>
        <v>10</v>
      </c>
      <c r="BB16" s="51" t="s">
        <v>294</v>
      </c>
      <c r="BC16" s="51" t="s">
        <v>294</v>
      </c>
      <c r="BD16" s="51" t="s">
        <v>301</v>
      </c>
      <c r="BE16" s="51" t="s">
        <v>301</v>
      </c>
      <c r="BF16" s="51"/>
      <c r="BG16" s="51"/>
      <c r="BH16" s="134" t="s">
        <v>925</v>
      </c>
      <c r="BI16" s="134" t="s">
        <v>925</v>
      </c>
      <c r="BJ16" s="134" t="s">
        <v>1002</v>
      </c>
      <c r="BK16" s="134" t="s">
        <v>1002</v>
      </c>
      <c r="BL16" s="2"/>
      <c r="BM16" s="3"/>
      <c r="BN16" s="3"/>
      <c r="BO16" s="3"/>
      <c r="BP16" s="3"/>
    </row>
    <row r="17" spans="1:68" ht="41.45" customHeight="1">
      <c r="A17" s="14" t="s">
        <v>242</v>
      </c>
      <c r="C17" s="15"/>
      <c r="D17" s="15" t="s">
        <v>64</v>
      </c>
      <c r="E17" s="95">
        <v>70</v>
      </c>
      <c r="F17" s="81"/>
      <c r="G17" s="114" t="s">
        <v>319</v>
      </c>
      <c r="H17" s="15"/>
      <c r="I17" s="16" t="s">
        <v>242</v>
      </c>
      <c r="J17" s="66"/>
      <c r="K17" s="66" t="s">
        <v>159</v>
      </c>
      <c r="L17" s="116" t="s">
        <v>690</v>
      </c>
      <c r="M17" s="96">
        <v>1</v>
      </c>
      <c r="N17" s="97">
        <v>4005.719482421875</v>
      </c>
      <c r="O17" s="97">
        <v>3206.485595703125</v>
      </c>
      <c r="P17" s="77"/>
      <c r="Q17" s="98"/>
      <c r="R17" s="98"/>
      <c r="S17" s="99"/>
      <c r="T17" s="51">
        <v>0</v>
      </c>
      <c r="U17" s="51">
        <v>1</v>
      </c>
      <c r="V17" s="52">
        <v>0</v>
      </c>
      <c r="W17" s="52">
        <v>0.333333</v>
      </c>
      <c r="X17" s="52">
        <v>0</v>
      </c>
      <c r="Y17" s="52">
        <v>0.770261</v>
      </c>
      <c r="Z17" s="52">
        <v>0</v>
      </c>
      <c r="AA17" s="52">
        <v>0</v>
      </c>
      <c r="AB17" s="82">
        <v>14</v>
      </c>
      <c r="AC17" s="82"/>
      <c r="AD17" s="100"/>
      <c r="AE17" s="85" t="s">
        <v>491</v>
      </c>
      <c r="AF17" s="85">
        <v>258</v>
      </c>
      <c r="AG17" s="85">
        <v>164</v>
      </c>
      <c r="AH17" s="85">
        <v>722</v>
      </c>
      <c r="AI17" s="85">
        <v>141</v>
      </c>
      <c r="AJ17" s="85"/>
      <c r="AK17" s="85" t="s">
        <v>528</v>
      </c>
      <c r="AL17" s="85" t="s">
        <v>557</v>
      </c>
      <c r="AM17" s="90" t="s">
        <v>581</v>
      </c>
      <c r="AN17" s="85"/>
      <c r="AO17" s="87">
        <v>42023.621400462966</v>
      </c>
      <c r="AP17" s="90" t="s">
        <v>602</v>
      </c>
      <c r="AQ17" s="85" t="b">
        <v>0</v>
      </c>
      <c r="AR17" s="85" t="b">
        <v>0</v>
      </c>
      <c r="AS17" s="85" t="b">
        <v>1</v>
      </c>
      <c r="AT17" s="85"/>
      <c r="AU17" s="85">
        <v>1</v>
      </c>
      <c r="AV17" s="90" t="s">
        <v>622</v>
      </c>
      <c r="AW17" s="85" t="b">
        <v>0</v>
      </c>
      <c r="AX17" s="85" t="s">
        <v>641</v>
      </c>
      <c r="AY17" s="90" t="s">
        <v>653</v>
      </c>
      <c r="AZ17" s="85" t="s">
        <v>66</v>
      </c>
      <c r="BA17" s="85" t="str">
        <f>REPLACE(INDEX(GroupVertices[Group],MATCH(Vertices[[#This Row],[Vertex]],GroupVertices[Vertex],0)),1,1,"")</f>
        <v>5</v>
      </c>
      <c r="BB17" s="51" t="s">
        <v>295</v>
      </c>
      <c r="BC17" s="51" t="s">
        <v>295</v>
      </c>
      <c r="BD17" s="51" t="s">
        <v>299</v>
      </c>
      <c r="BE17" s="51" t="s">
        <v>299</v>
      </c>
      <c r="BF17" s="51"/>
      <c r="BG17" s="51"/>
      <c r="BH17" s="134" t="s">
        <v>922</v>
      </c>
      <c r="BI17" s="134" t="s">
        <v>922</v>
      </c>
      <c r="BJ17" s="134" t="s">
        <v>1000</v>
      </c>
      <c r="BK17" s="134" t="s">
        <v>1000</v>
      </c>
      <c r="BL17" s="2"/>
      <c r="BM17" s="3"/>
      <c r="BN17" s="3"/>
      <c r="BO17" s="3"/>
      <c r="BP17" s="3"/>
    </row>
    <row r="18" spans="1:68" ht="41.45" customHeight="1">
      <c r="A18" s="14" t="s">
        <v>243</v>
      </c>
      <c r="C18" s="15"/>
      <c r="D18" s="15" t="s">
        <v>64</v>
      </c>
      <c r="E18" s="95">
        <v>70</v>
      </c>
      <c r="F18" s="81"/>
      <c r="G18" s="114" t="s">
        <v>320</v>
      </c>
      <c r="H18" s="15"/>
      <c r="I18" s="16" t="s">
        <v>243</v>
      </c>
      <c r="J18" s="66"/>
      <c r="K18" s="66" t="s">
        <v>159</v>
      </c>
      <c r="L18" s="116" t="s">
        <v>692</v>
      </c>
      <c r="M18" s="96">
        <v>1</v>
      </c>
      <c r="N18" s="97">
        <v>4918.34814453125</v>
      </c>
      <c r="O18" s="97">
        <v>3206.485595703125</v>
      </c>
      <c r="P18" s="77"/>
      <c r="Q18" s="98"/>
      <c r="R18" s="98"/>
      <c r="S18" s="99"/>
      <c r="T18" s="51">
        <v>0</v>
      </c>
      <c r="U18" s="51">
        <v>1</v>
      </c>
      <c r="V18" s="52">
        <v>0</v>
      </c>
      <c r="W18" s="52">
        <v>0.333333</v>
      </c>
      <c r="X18" s="52">
        <v>0</v>
      </c>
      <c r="Y18" s="52">
        <v>0.770261</v>
      </c>
      <c r="Z18" s="52">
        <v>0</v>
      </c>
      <c r="AA18" s="52">
        <v>0</v>
      </c>
      <c r="AB18" s="82">
        <v>16</v>
      </c>
      <c r="AC18" s="82"/>
      <c r="AD18" s="100"/>
      <c r="AE18" s="85" t="s">
        <v>493</v>
      </c>
      <c r="AF18" s="85">
        <v>443</v>
      </c>
      <c r="AG18" s="85">
        <v>169</v>
      </c>
      <c r="AH18" s="85">
        <v>1376</v>
      </c>
      <c r="AI18" s="85">
        <v>37843</v>
      </c>
      <c r="AJ18" s="85"/>
      <c r="AK18" s="85" t="s">
        <v>529</v>
      </c>
      <c r="AL18" s="85" t="s">
        <v>558</v>
      </c>
      <c r="AM18" s="90" t="s">
        <v>582</v>
      </c>
      <c r="AN18" s="85"/>
      <c r="AO18" s="87">
        <v>43237.67016203704</v>
      </c>
      <c r="AP18" s="85"/>
      <c r="AQ18" s="85" t="b">
        <v>1</v>
      </c>
      <c r="AR18" s="85" t="b">
        <v>0</v>
      </c>
      <c r="AS18" s="85" t="b">
        <v>1</v>
      </c>
      <c r="AT18" s="85"/>
      <c r="AU18" s="85">
        <v>0</v>
      </c>
      <c r="AV18" s="85"/>
      <c r="AW18" s="85" t="b">
        <v>0</v>
      </c>
      <c r="AX18" s="85" t="s">
        <v>641</v>
      </c>
      <c r="AY18" s="90" t="s">
        <v>655</v>
      </c>
      <c r="AZ18" s="85" t="s">
        <v>66</v>
      </c>
      <c r="BA18" s="85" t="str">
        <f>REPLACE(INDEX(GroupVertices[Group],MATCH(Vertices[[#This Row],[Vertex]],GroupVertices[Vertex],0)),1,1,"")</f>
        <v>5</v>
      </c>
      <c r="BB18" s="51"/>
      <c r="BC18" s="51"/>
      <c r="BD18" s="51"/>
      <c r="BE18" s="51"/>
      <c r="BF18" s="51"/>
      <c r="BG18" s="51"/>
      <c r="BH18" s="134" t="s">
        <v>922</v>
      </c>
      <c r="BI18" s="134" t="s">
        <v>922</v>
      </c>
      <c r="BJ18" s="134" t="s">
        <v>1000</v>
      </c>
      <c r="BK18" s="134" t="s">
        <v>1000</v>
      </c>
      <c r="BL18" s="2"/>
      <c r="BM18" s="3"/>
      <c r="BN18" s="3"/>
      <c r="BO18" s="3"/>
      <c r="BP18" s="3"/>
    </row>
    <row r="19" spans="1:68" ht="41.45" customHeight="1">
      <c r="A19" s="14" t="s">
        <v>265</v>
      </c>
      <c r="C19" s="15"/>
      <c r="D19" s="15" t="s">
        <v>64</v>
      </c>
      <c r="E19" s="95">
        <v>535</v>
      </c>
      <c r="F19" s="81"/>
      <c r="G19" s="114" t="s">
        <v>633</v>
      </c>
      <c r="H19" s="15"/>
      <c r="I19" s="16" t="s">
        <v>265</v>
      </c>
      <c r="J19" s="66"/>
      <c r="K19" s="66" t="s">
        <v>159</v>
      </c>
      <c r="L19" s="116" t="s">
        <v>694</v>
      </c>
      <c r="M19" s="96">
        <v>1250.75</v>
      </c>
      <c r="N19" s="97">
        <v>7447.36572265625</v>
      </c>
      <c r="O19" s="97">
        <v>9192.7978515625</v>
      </c>
      <c r="P19" s="77"/>
      <c r="Q19" s="98"/>
      <c r="R19" s="98"/>
      <c r="S19" s="99"/>
      <c r="T19" s="51">
        <v>1</v>
      </c>
      <c r="U19" s="51">
        <v>0</v>
      </c>
      <c r="V19" s="52">
        <v>0</v>
      </c>
      <c r="W19" s="52">
        <v>0.333333</v>
      </c>
      <c r="X19" s="52">
        <v>0</v>
      </c>
      <c r="Y19" s="52">
        <v>0.770261</v>
      </c>
      <c r="Z19" s="52">
        <v>0</v>
      </c>
      <c r="AA19" s="52">
        <v>0</v>
      </c>
      <c r="AB19" s="82">
        <v>18</v>
      </c>
      <c r="AC19" s="82"/>
      <c r="AD19" s="100"/>
      <c r="AE19" s="85" t="s">
        <v>495</v>
      </c>
      <c r="AF19" s="85">
        <v>17</v>
      </c>
      <c r="AG19" s="85">
        <v>7739</v>
      </c>
      <c r="AH19" s="85">
        <v>224</v>
      </c>
      <c r="AI19" s="85">
        <v>0</v>
      </c>
      <c r="AJ19" s="85"/>
      <c r="AK19" s="85" t="s">
        <v>531</v>
      </c>
      <c r="AL19" s="85" t="s">
        <v>560</v>
      </c>
      <c r="AM19" s="90" t="s">
        <v>583</v>
      </c>
      <c r="AN19" s="85"/>
      <c r="AO19" s="87">
        <v>40050.52107638889</v>
      </c>
      <c r="AP19" s="85"/>
      <c r="AQ19" s="85" t="b">
        <v>0</v>
      </c>
      <c r="AR19" s="85" t="b">
        <v>0</v>
      </c>
      <c r="AS19" s="85" t="b">
        <v>0</v>
      </c>
      <c r="AT19" s="85"/>
      <c r="AU19" s="85">
        <v>313</v>
      </c>
      <c r="AV19" s="90" t="s">
        <v>622</v>
      </c>
      <c r="AW19" s="85" t="b">
        <v>0</v>
      </c>
      <c r="AX19" s="85" t="s">
        <v>641</v>
      </c>
      <c r="AY19" s="90" t="s">
        <v>657</v>
      </c>
      <c r="AZ19" s="85" t="s">
        <v>65</v>
      </c>
      <c r="BA19" s="85" t="str">
        <f>REPLACE(INDEX(GroupVertices[Group],MATCH(Vertices[[#This Row],[Vertex]],GroupVertices[Vertex],0)),1,1,"")</f>
        <v>4</v>
      </c>
      <c r="BB19" s="51"/>
      <c r="BC19" s="51"/>
      <c r="BD19" s="51"/>
      <c r="BE19" s="51"/>
      <c r="BF19" s="51"/>
      <c r="BG19" s="51"/>
      <c r="BH19" s="51"/>
      <c r="BI19" s="51"/>
      <c r="BJ19" s="51"/>
      <c r="BK19" s="51"/>
      <c r="BL19" s="2"/>
      <c r="BM19" s="3"/>
      <c r="BN19" s="3"/>
      <c r="BO19" s="3"/>
      <c r="BP19" s="3"/>
    </row>
    <row r="20" spans="1:68" ht="41.45" customHeight="1">
      <c r="A20" s="14" t="s">
        <v>266</v>
      </c>
      <c r="C20" s="15"/>
      <c r="D20" s="15" t="s">
        <v>64</v>
      </c>
      <c r="E20" s="95">
        <v>535</v>
      </c>
      <c r="F20" s="81"/>
      <c r="G20" s="114" t="s">
        <v>634</v>
      </c>
      <c r="H20" s="15"/>
      <c r="I20" s="16" t="s">
        <v>266</v>
      </c>
      <c r="J20" s="66"/>
      <c r="K20" s="66" t="s">
        <v>159</v>
      </c>
      <c r="L20" s="116" t="s">
        <v>695</v>
      </c>
      <c r="M20" s="96">
        <v>1250.75</v>
      </c>
      <c r="N20" s="97">
        <v>6101.0400390625</v>
      </c>
      <c r="O20" s="97">
        <v>7789.796875</v>
      </c>
      <c r="P20" s="77"/>
      <c r="Q20" s="98"/>
      <c r="R20" s="98"/>
      <c r="S20" s="99"/>
      <c r="T20" s="51">
        <v>1</v>
      </c>
      <c r="U20" s="51">
        <v>0</v>
      </c>
      <c r="V20" s="52">
        <v>0</v>
      </c>
      <c r="W20" s="52">
        <v>0.333333</v>
      </c>
      <c r="X20" s="52">
        <v>0</v>
      </c>
      <c r="Y20" s="52">
        <v>0.770261</v>
      </c>
      <c r="Z20" s="52">
        <v>0</v>
      </c>
      <c r="AA20" s="52">
        <v>0</v>
      </c>
      <c r="AB20" s="82">
        <v>19</v>
      </c>
      <c r="AC20" s="82"/>
      <c r="AD20" s="100"/>
      <c r="AE20" s="85" t="s">
        <v>496</v>
      </c>
      <c r="AF20" s="85">
        <v>102980</v>
      </c>
      <c r="AG20" s="85">
        <v>1258946</v>
      </c>
      <c r="AH20" s="85">
        <v>1180094</v>
      </c>
      <c r="AI20" s="85">
        <v>54</v>
      </c>
      <c r="AJ20" s="85"/>
      <c r="AK20" s="85" t="s">
        <v>532</v>
      </c>
      <c r="AL20" s="85" t="s">
        <v>561</v>
      </c>
      <c r="AM20" s="90" t="s">
        <v>584</v>
      </c>
      <c r="AN20" s="85"/>
      <c r="AO20" s="87">
        <v>39805.53157407408</v>
      </c>
      <c r="AP20" s="90" t="s">
        <v>604</v>
      </c>
      <c r="AQ20" s="85" t="b">
        <v>0</v>
      </c>
      <c r="AR20" s="85" t="b">
        <v>0</v>
      </c>
      <c r="AS20" s="85" t="b">
        <v>0</v>
      </c>
      <c r="AT20" s="85"/>
      <c r="AU20" s="85">
        <v>7219</v>
      </c>
      <c r="AV20" s="90" t="s">
        <v>622</v>
      </c>
      <c r="AW20" s="85" t="b">
        <v>1</v>
      </c>
      <c r="AX20" s="85" t="s">
        <v>641</v>
      </c>
      <c r="AY20" s="90" t="s">
        <v>658</v>
      </c>
      <c r="AZ20" s="85" t="s">
        <v>65</v>
      </c>
      <c r="BA20" s="85" t="str">
        <f>REPLACE(INDEX(GroupVertices[Group],MATCH(Vertices[[#This Row],[Vertex]],GroupVertices[Vertex],0)),1,1,"")</f>
        <v>4</v>
      </c>
      <c r="BB20" s="51"/>
      <c r="BC20" s="51"/>
      <c r="BD20" s="51"/>
      <c r="BE20" s="51"/>
      <c r="BF20" s="51"/>
      <c r="BG20" s="51"/>
      <c r="BH20" s="51"/>
      <c r="BI20" s="51"/>
      <c r="BJ20" s="51"/>
      <c r="BK20" s="51"/>
      <c r="BL20" s="2"/>
      <c r="BM20" s="3"/>
      <c r="BN20" s="3"/>
      <c r="BO20" s="3"/>
      <c r="BP20" s="3"/>
    </row>
    <row r="21" spans="1:68" ht="41.45" customHeight="1">
      <c r="A21" s="14" t="s">
        <v>245</v>
      </c>
      <c r="C21" s="15"/>
      <c r="D21" s="15" t="s">
        <v>64</v>
      </c>
      <c r="E21" s="95">
        <v>70</v>
      </c>
      <c r="F21" s="81"/>
      <c r="G21" s="114" t="s">
        <v>322</v>
      </c>
      <c r="H21" s="15"/>
      <c r="I21" s="16" t="s">
        <v>245</v>
      </c>
      <c r="J21" s="66"/>
      <c r="K21" s="66" t="s">
        <v>159</v>
      </c>
      <c r="L21" s="116" t="s">
        <v>696</v>
      </c>
      <c r="M21" s="96">
        <v>1</v>
      </c>
      <c r="N21" s="97">
        <v>7689.49169921875</v>
      </c>
      <c r="O21" s="97">
        <v>6138.1298828125</v>
      </c>
      <c r="P21" s="77"/>
      <c r="Q21" s="98"/>
      <c r="R21" s="98"/>
      <c r="S21" s="99"/>
      <c r="T21" s="51">
        <v>0</v>
      </c>
      <c r="U21" s="51">
        <v>1</v>
      </c>
      <c r="V21" s="52">
        <v>0</v>
      </c>
      <c r="W21" s="52">
        <v>1</v>
      </c>
      <c r="X21" s="52">
        <v>0</v>
      </c>
      <c r="Y21" s="52">
        <v>0.999987</v>
      </c>
      <c r="Z21" s="52">
        <v>0</v>
      </c>
      <c r="AA21" s="52">
        <v>0</v>
      </c>
      <c r="AB21" s="82">
        <v>20</v>
      </c>
      <c r="AC21" s="82"/>
      <c r="AD21" s="100"/>
      <c r="AE21" s="85" t="s">
        <v>497</v>
      </c>
      <c r="AF21" s="85">
        <v>4</v>
      </c>
      <c r="AG21" s="85">
        <v>8</v>
      </c>
      <c r="AH21" s="85">
        <v>8</v>
      </c>
      <c r="AI21" s="85">
        <v>1</v>
      </c>
      <c r="AJ21" s="85"/>
      <c r="AK21" s="85"/>
      <c r="AL21" s="85"/>
      <c r="AM21" s="85"/>
      <c r="AN21" s="85"/>
      <c r="AO21" s="87">
        <v>39876.89533564815</v>
      </c>
      <c r="AP21" s="85"/>
      <c r="AQ21" s="85" t="b">
        <v>1</v>
      </c>
      <c r="AR21" s="85" t="b">
        <v>1</v>
      </c>
      <c r="AS21" s="85" t="b">
        <v>0</v>
      </c>
      <c r="AT21" s="85"/>
      <c r="AU21" s="85">
        <v>0</v>
      </c>
      <c r="AV21" s="90" t="s">
        <v>622</v>
      </c>
      <c r="AW21" s="85" t="b">
        <v>0</v>
      </c>
      <c r="AX21" s="85" t="s">
        <v>641</v>
      </c>
      <c r="AY21" s="90" t="s">
        <v>659</v>
      </c>
      <c r="AZ21" s="85" t="s">
        <v>66</v>
      </c>
      <c r="BA21" s="85" t="str">
        <f>REPLACE(INDEX(GroupVertices[Group],MATCH(Vertices[[#This Row],[Vertex]],GroupVertices[Vertex],0)),1,1,"")</f>
        <v>9</v>
      </c>
      <c r="BB21" s="51"/>
      <c r="BC21" s="51"/>
      <c r="BD21" s="51"/>
      <c r="BE21" s="51"/>
      <c r="BF21" s="51"/>
      <c r="BG21" s="51"/>
      <c r="BH21" s="134" t="s">
        <v>1065</v>
      </c>
      <c r="BI21" s="134" t="s">
        <v>1065</v>
      </c>
      <c r="BJ21" s="134" t="s">
        <v>1079</v>
      </c>
      <c r="BK21" s="134" t="s">
        <v>1079</v>
      </c>
      <c r="BL21" s="2"/>
      <c r="BM21" s="3"/>
      <c r="BN21" s="3"/>
      <c r="BO21" s="3"/>
      <c r="BP21" s="3"/>
    </row>
    <row r="22" spans="1:68" ht="41.45" customHeight="1">
      <c r="A22" s="14" t="s">
        <v>267</v>
      </c>
      <c r="C22" s="15"/>
      <c r="D22" s="15" t="s">
        <v>64</v>
      </c>
      <c r="E22" s="95">
        <v>535</v>
      </c>
      <c r="F22" s="81"/>
      <c r="G22" s="114" t="s">
        <v>635</v>
      </c>
      <c r="H22" s="15"/>
      <c r="I22" s="16" t="s">
        <v>267</v>
      </c>
      <c r="J22" s="66"/>
      <c r="K22" s="66" t="s">
        <v>159</v>
      </c>
      <c r="L22" s="116" t="s">
        <v>697</v>
      </c>
      <c r="M22" s="96">
        <v>1250.75</v>
      </c>
      <c r="N22" s="97">
        <v>7689.49169921875</v>
      </c>
      <c r="O22" s="97">
        <v>4447.19873046875</v>
      </c>
      <c r="P22" s="77"/>
      <c r="Q22" s="98"/>
      <c r="R22" s="98"/>
      <c r="S22" s="99"/>
      <c r="T22" s="51">
        <v>1</v>
      </c>
      <c r="U22" s="51">
        <v>0</v>
      </c>
      <c r="V22" s="52">
        <v>0</v>
      </c>
      <c r="W22" s="52">
        <v>1</v>
      </c>
      <c r="X22" s="52">
        <v>0</v>
      </c>
      <c r="Y22" s="52">
        <v>0.999987</v>
      </c>
      <c r="Z22" s="52">
        <v>0</v>
      </c>
      <c r="AA22" s="52">
        <v>0</v>
      </c>
      <c r="AB22" s="82">
        <v>21</v>
      </c>
      <c r="AC22" s="82"/>
      <c r="AD22" s="100"/>
      <c r="AE22" s="85" t="s">
        <v>498</v>
      </c>
      <c r="AF22" s="85">
        <v>945</v>
      </c>
      <c r="AG22" s="85">
        <v>55686</v>
      </c>
      <c r="AH22" s="85">
        <v>29088</v>
      </c>
      <c r="AI22" s="85">
        <v>5002</v>
      </c>
      <c r="AJ22" s="85"/>
      <c r="AK22" s="85" t="s">
        <v>533</v>
      </c>
      <c r="AL22" s="85" t="s">
        <v>447</v>
      </c>
      <c r="AM22" s="90" t="s">
        <v>585</v>
      </c>
      <c r="AN22" s="85"/>
      <c r="AO22" s="87">
        <v>40267.822696759256</v>
      </c>
      <c r="AP22" s="90" t="s">
        <v>605</v>
      </c>
      <c r="AQ22" s="85" t="b">
        <v>0</v>
      </c>
      <c r="AR22" s="85" t="b">
        <v>0</v>
      </c>
      <c r="AS22" s="85" t="b">
        <v>0</v>
      </c>
      <c r="AT22" s="85"/>
      <c r="AU22" s="85">
        <v>386</v>
      </c>
      <c r="AV22" s="90" t="s">
        <v>625</v>
      </c>
      <c r="AW22" s="85" t="b">
        <v>1</v>
      </c>
      <c r="AX22" s="85" t="s">
        <v>641</v>
      </c>
      <c r="AY22" s="90" t="s">
        <v>660</v>
      </c>
      <c r="AZ22" s="85" t="s">
        <v>65</v>
      </c>
      <c r="BA22" s="85" t="str">
        <f>REPLACE(INDEX(GroupVertices[Group],MATCH(Vertices[[#This Row],[Vertex]],GroupVertices[Vertex],0)),1,1,"")</f>
        <v>9</v>
      </c>
      <c r="BB22" s="51"/>
      <c r="BC22" s="51"/>
      <c r="BD22" s="51"/>
      <c r="BE22" s="51"/>
      <c r="BF22" s="51"/>
      <c r="BG22" s="51"/>
      <c r="BH22" s="51"/>
      <c r="BI22" s="51"/>
      <c r="BJ22" s="51"/>
      <c r="BK22" s="51"/>
      <c r="BL22" s="2"/>
      <c r="BM22" s="3"/>
      <c r="BN22" s="3"/>
      <c r="BO22" s="3"/>
      <c r="BP22" s="3"/>
    </row>
    <row r="23" spans="1:68" ht="41.45" customHeight="1">
      <c r="A23" s="14" t="s">
        <v>246</v>
      </c>
      <c r="C23" s="15"/>
      <c r="D23" s="15" t="s">
        <v>64</v>
      </c>
      <c r="E23" s="95">
        <v>535</v>
      </c>
      <c r="F23" s="81"/>
      <c r="G23" s="114" t="s">
        <v>636</v>
      </c>
      <c r="H23" s="15"/>
      <c r="I23" s="16" t="s">
        <v>246</v>
      </c>
      <c r="J23" s="66"/>
      <c r="K23" s="66" t="s">
        <v>159</v>
      </c>
      <c r="L23" s="116" t="s">
        <v>698</v>
      </c>
      <c r="M23" s="96">
        <v>1250.75</v>
      </c>
      <c r="N23" s="97">
        <v>4918.34814453125</v>
      </c>
      <c r="O23" s="97">
        <v>5732.4111328125</v>
      </c>
      <c r="P23" s="77"/>
      <c r="Q23" s="98"/>
      <c r="R23" s="98"/>
      <c r="S23" s="99"/>
      <c r="T23" s="51">
        <v>1</v>
      </c>
      <c r="U23" s="51">
        <v>1</v>
      </c>
      <c r="V23" s="52">
        <v>0</v>
      </c>
      <c r="W23" s="52">
        <v>0</v>
      </c>
      <c r="X23" s="52">
        <v>0</v>
      </c>
      <c r="Y23" s="52">
        <v>0.999987</v>
      </c>
      <c r="Z23" s="52">
        <v>0</v>
      </c>
      <c r="AA23" s="52">
        <v>0</v>
      </c>
      <c r="AB23" s="82">
        <v>22</v>
      </c>
      <c r="AC23" s="82"/>
      <c r="AD23" s="100"/>
      <c r="AE23" s="85" t="s">
        <v>499</v>
      </c>
      <c r="AF23" s="85">
        <v>89</v>
      </c>
      <c r="AG23" s="85">
        <v>155</v>
      </c>
      <c r="AH23" s="85">
        <v>16110</v>
      </c>
      <c r="AI23" s="85">
        <v>14</v>
      </c>
      <c r="AJ23" s="85"/>
      <c r="AK23" s="85"/>
      <c r="AL23" s="85"/>
      <c r="AM23" s="85"/>
      <c r="AN23" s="85"/>
      <c r="AO23" s="87">
        <v>41978.434652777774</v>
      </c>
      <c r="AP23" s="90" t="s">
        <v>606</v>
      </c>
      <c r="AQ23" s="85" t="b">
        <v>0</v>
      </c>
      <c r="AR23" s="85" t="b">
        <v>0</v>
      </c>
      <c r="AS23" s="85" t="b">
        <v>0</v>
      </c>
      <c r="AT23" s="85"/>
      <c r="AU23" s="85">
        <v>1</v>
      </c>
      <c r="AV23" s="90" t="s">
        <v>622</v>
      </c>
      <c r="AW23" s="85" t="b">
        <v>0</v>
      </c>
      <c r="AX23" s="85" t="s">
        <v>641</v>
      </c>
      <c r="AY23" s="90" t="s">
        <v>661</v>
      </c>
      <c r="AZ23" s="85" t="s">
        <v>66</v>
      </c>
      <c r="BA23" s="85" t="str">
        <f>REPLACE(INDEX(GroupVertices[Group],MATCH(Vertices[[#This Row],[Vertex]],GroupVertices[Vertex],0)),1,1,"")</f>
        <v>3</v>
      </c>
      <c r="BB23" s="51" t="s">
        <v>296</v>
      </c>
      <c r="BC23" s="51" t="s">
        <v>296</v>
      </c>
      <c r="BD23" s="51" t="s">
        <v>302</v>
      </c>
      <c r="BE23" s="51" t="s">
        <v>302</v>
      </c>
      <c r="BF23" s="51"/>
      <c r="BG23" s="51"/>
      <c r="BH23" s="134" t="s">
        <v>1066</v>
      </c>
      <c r="BI23" s="134" t="s">
        <v>1066</v>
      </c>
      <c r="BJ23" s="134" t="s">
        <v>1080</v>
      </c>
      <c r="BK23" s="134" t="s">
        <v>1080</v>
      </c>
      <c r="BL23" s="2"/>
      <c r="BM23" s="3"/>
      <c r="BN23" s="3"/>
      <c r="BO23" s="3"/>
      <c r="BP23" s="3"/>
    </row>
    <row r="24" spans="1:68" ht="41.45" customHeight="1">
      <c r="A24" s="14" t="s">
        <v>247</v>
      </c>
      <c r="C24" s="15"/>
      <c r="D24" s="15" t="s">
        <v>64</v>
      </c>
      <c r="E24" s="95">
        <v>70</v>
      </c>
      <c r="F24" s="81"/>
      <c r="G24" s="114" t="s">
        <v>323</v>
      </c>
      <c r="H24" s="15"/>
      <c r="I24" s="16" t="s">
        <v>247</v>
      </c>
      <c r="J24" s="66"/>
      <c r="K24" s="66" t="s">
        <v>159</v>
      </c>
      <c r="L24" s="116" t="s">
        <v>699</v>
      </c>
      <c r="M24" s="96">
        <v>1</v>
      </c>
      <c r="N24" s="97">
        <v>9211.4248046875</v>
      </c>
      <c r="O24" s="97">
        <v>2648.94970703125</v>
      </c>
      <c r="P24" s="77"/>
      <c r="Q24" s="98"/>
      <c r="R24" s="98"/>
      <c r="S24" s="99"/>
      <c r="T24" s="51">
        <v>0</v>
      </c>
      <c r="U24" s="51">
        <v>1</v>
      </c>
      <c r="V24" s="52">
        <v>0</v>
      </c>
      <c r="W24" s="52">
        <v>1</v>
      </c>
      <c r="X24" s="52">
        <v>0</v>
      </c>
      <c r="Y24" s="52">
        <v>0.999987</v>
      </c>
      <c r="Z24" s="52">
        <v>0</v>
      </c>
      <c r="AA24" s="52">
        <v>0</v>
      </c>
      <c r="AB24" s="82">
        <v>23</v>
      </c>
      <c r="AC24" s="82"/>
      <c r="AD24" s="100"/>
      <c r="AE24" s="85" t="s">
        <v>500</v>
      </c>
      <c r="AF24" s="85">
        <v>153</v>
      </c>
      <c r="AG24" s="85">
        <v>9</v>
      </c>
      <c r="AH24" s="85">
        <v>501</v>
      </c>
      <c r="AI24" s="85">
        <v>2366</v>
      </c>
      <c r="AJ24" s="85"/>
      <c r="AK24" s="85" t="s">
        <v>534</v>
      </c>
      <c r="AL24" s="85"/>
      <c r="AM24" s="85"/>
      <c r="AN24" s="85"/>
      <c r="AO24" s="87">
        <v>40994.74151620371</v>
      </c>
      <c r="AP24" s="85"/>
      <c r="AQ24" s="85" t="b">
        <v>1</v>
      </c>
      <c r="AR24" s="85" t="b">
        <v>0</v>
      </c>
      <c r="AS24" s="85" t="b">
        <v>0</v>
      </c>
      <c r="AT24" s="85"/>
      <c r="AU24" s="85">
        <v>0</v>
      </c>
      <c r="AV24" s="90" t="s">
        <v>622</v>
      </c>
      <c r="AW24" s="85" t="b">
        <v>0</v>
      </c>
      <c r="AX24" s="85" t="s">
        <v>641</v>
      </c>
      <c r="AY24" s="90" t="s">
        <v>662</v>
      </c>
      <c r="AZ24" s="85" t="s">
        <v>66</v>
      </c>
      <c r="BA24" s="85" t="str">
        <f>REPLACE(INDEX(GroupVertices[Group],MATCH(Vertices[[#This Row],[Vertex]],GroupVertices[Vertex],0)),1,1,"")</f>
        <v>8</v>
      </c>
      <c r="BB24" s="51"/>
      <c r="BC24" s="51"/>
      <c r="BD24" s="51"/>
      <c r="BE24" s="51"/>
      <c r="BF24" s="51"/>
      <c r="BG24" s="51"/>
      <c r="BH24" s="134" t="s">
        <v>1067</v>
      </c>
      <c r="BI24" s="134" t="s">
        <v>1067</v>
      </c>
      <c r="BJ24" s="134" t="s">
        <v>1081</v>
      </c>
      <c r="BK24" s="134" t="s">
        <v>1081</v>
      </c>
      <c r="BL24" s="2"/>
      <c r="BM24" s="3"/>
      <c r="BN24" s="3"/>
      <c r="BO24" s="3"/>
      <c r="BP24" s="3"/>
    </row>
    <row r="25" spans="1:68" ht="41.45" customHeight="1">
      <c r="A25" s="14" t="s">
        <v>268</v>
      </c>
      <c r="C25" s="15"/>
      <c r="D25" s="15" t="s">
        <v>64</v>
      </c>
      <c r="E25" s="95">
        <v>535</v>
      </c>
      <c r="F25" s="81"/>
      <c r="G25" s="114" t="s">
        <v>637</v>
      </c>
      <c r="H25" s="15"/>
      <c r="I25" s="16" t="s">
        <v>268</v>
      </c>
      <c r="J25" s="66"/>
      <c r="K25" s="66" t="s">
        <v>159</v>
      </c>
      <c r="L25" s="116" t="s">
        <v>700</v>
      </c>
      <c r="M25" s="96">
        <v>1250.75</v>
      </c>
      <c r="N25" s="97">
        <v>9211.4248046875</v>
      </c>
      <c r="O25" s="97">
        <v>952.7843017578125</v>
      </c>
      <c r="P25" s="77"/>
      <c r="Q25" s="98"/>
      <c r="R25" s="98"/>
      <c r="S25" s="99"/>
      <c r="T25" s="51">
        <v>1</v>
      </c>
      <c r="U25" s="51">
        <v>0</v>
      </c>
      <c r="V25" s="52">
        <v>0</v>
      </c>
      <c r="W25" s="52">
        <v>1</v>
      </c>
      <c r="X25" s="52">
        <v>0</v>
      </c>
      <c r="Y25" s="52">
        <v>0.999987</v>
      </c>
      <c r="Z25" s="52">
        <v>0</v>
      </c>
      <c r="AA25" s="52">
        <v>0</v>
      </c>
      <c r="AB25" s="82">
        <v>24</v>
      </c>
      <c r="AC25" s="82"/>
      <c r="AD25" s="100"/>
      <c r="AE25" s="85" t="s">
        <v>501</v>
      </c>
      <c r="AF25" s="85">
        <v>203</v>
      </c>
      <c r="AG25" s="85">
        <v>99754</v>
      </c>
      <c r="AH25" s="85">
        <v>51158</v>
      </c>
      <c r="AI25" s="85">
        <v>1936</v>
      </c>
      <c r="AJ25" s="85"/>
      <c r="AK25" s="85" t="s">
        <v>535</v>
      </c>
      <c r="AL25" s="85" t="s">
        <v>562</v>
      </c>
      <c r="AM25" s="90" t="s">
        <v>586</v>
      </c>
      <c r="AN25" s="85"/>
      <c r="AO25" s="87">
        <v>40255.49866898148</v>
      </c>
      <c r="AP25" s="90" t="s">
        <v>607</v>
      </c>
      <c r="AQ25" s="85" t="b">
        <v>0</v>
      </c>
      <c r="AR25" s="85" t="b">
        <v>0</v>
      </c>
      <c r="AS25" s="85" t="b">
        <v>1</v>
      </c>
      <c r="AT25" s="85"/>
      <c r="AU25" s="85">
        <v>202</v>
      </c>
      <c r="AV25" s="90" t="s">
        <v>622</v>
      </c>
      <c r="AW25" s="85" t="b">
        <v>1</v>
      </c>
      <c r="AX25" s="85" t="s">
        <v>641</v>
      </c>
      <c r="AY25" s="90" t="s">
        <v>663</v>
      </c>
      <c r="AZ25" s="85" t="s">
        <v>65</v>
      </c>
      <c r="BA25" s="85" t="str">
        <f>REPLACE(INDEX(GroupVertices[Group],MATCH(Vertices[[#This Row],[Vertex]],GroupVertices[Vertex],0)),1,1,"")</f>
        <v>8</v>
      </c>
      <c r="BB25" s="51"/>
      <c r="BC25" s="51"/>
      <c r="BD25" s="51"/>
      <c r="BE25" s="51"/>
      <c r="BF25" s="51"/>
      <c r="BG25" s="51"/>
      <c r="BH25" s="51"/>
      <c r="BI25" s="51"/>
      <c r="BJ25" s="51"/>
      <c r="BK25" s="51"/>
      <c r="BL25" s="2"/>
      <c r="BM25" s="3"/>
      <c r="BN25" s="3"/>
      <c r="BO25" s="3"/>
      <c r="BP25" s="3"/>
    </row>
    <row r="26" spans="1:68" ht="41.45" customHeight="1">
      <c r="A26" s="14" t="s">
        <v>248</v>
      </c>
      <c r="C26" s="15"/>
      <c r="D26" s="15" t="s">
        <v>64</v>
      </c>
      <c r="E26" s="95">
        <v>535</v>
      </c>
      <c r="F26" s="81"/>
      <c r="G26" s="114" t="s">
        <v>324</v>
      </c>
      <c r="H26" s="15"/>
      <c r="I26" s="16" t="s">
        <v>248</v>
      </c>
      <c r="J26" s="66"/>
      <c r="K26" s="66" t="s">
        <v>159</v>
      </c>
      <c r="L26" s="116" t="s">
        <v>701</v>
      </c>
      <c r="M26" s="96">
        <v>1250.75</v>
      </c>
      <c r="N26" s="97">
        <v>4005.719482421875</v>
      </c>
      <c r="O26" s="97">
        <v>8507.0029296875</v>
      </c>
      <c r="P26" s="77"/>
      <c r="Q26" s="98"/>
      <c r="R26" s="98"/>
      <c r="S26" s="99"/>
      <c r="T26" s="51">
        <v>1</v>
      </c>
      <c r="U26" s="51">
        <v>1</v>
      </c>
      <c r="V26" s="52">
        <v>0</v>
      </c>
      <c r="W26" s="52">
        <v>0</v>
      </c>
      <c r="X26" s="52">
        <v>0</v>
      </c>
      <c r="Y26" s="52">
        <v>0.999987</v>
      </c>
      <c r="Z26" s="52">
        <v>0</v>
      </c>
      <c r="AA26" s="52">
        <v>0</v>
      </c>
      <c r="AB26" s="82">
        <v>25</v>
      </c>
      <c r="AC26" s="82"/>
      <c r="AD26" s="100"/>
      <c r="AE26" s="85" t="s">
        <v>502</v>
      </c>
      <c r="AF26" s="85">
        <v>0</v>
      </c>
      <c r="AG26" s="85">
        <v>131</v>
      </c>
      <c r="AH26" s="85">
        <v>10416</v>
      </c>
      <c r="AI26" s="85">
        <v>0</v>
      </c>
      <c r="AJ26" s="85"/>
      <c r="AK26" s="85" t="s">
        <v>536</v>
      </c>
      <c r="AL26" s="85" t="s">
        <v>563</v>
      </c>
      <c r="AM26" s="85"/>
      <c r="AN26" s="85"/>
      <c r="AO26" s="87">
        <v>43234.56517361111</v>
      </c>
      <c r="AP26" s="90" t="s">
        <v>608</v>
      </c>
      <c r="AQ26" s="85" t="b">
        <v>1</v>
      </c>
      <c r="AR26" s="85" t="b">
        <v>0</v>
      </c>
      <c r="AS26" s="85" t="b">
        <v>0</v>
      </c>
      <c r="AT26" s="85"/>
      <c r="AU26" s="85">
        <v>4</v>
      </c>
      <c r="AV26" s="85"/>
      <c r="AW26" s="85" t="b">
        <v>0</v>
      </c>
      <c r="AX26" s="85" t="s">
        <v>641</v>
      </c>
      <c r="AY26" s="90" t="s">
        <v>664</v>
      </c>
      <c r="AZ26" s="85" t="s">
        <v>66</v>
      </c>
      <c r="BA26" s="85" t="str">
        <f>REPLACE(INDEX(GroupVertices[Group],MATCH(Vertices[[#This Row],[Vertex]],GroupVertices[Vertex],0)),1,1,"")</f>
        <v>3</v>
      </c>
      <c r="BB26" s="51" t="s">
        <v>297</v>
      </c>
      <c r="BC26" s="51" t="s">
        <v>297</v>
      </c>
      <c r="BD26" s="51" t="s">
        <v>303</v>
      </c>
      <c r="BE26" s="51" t="s">
        <v>303</v>
      </c>
      <c r="BF26" s="51"/>
      <c r="BG26" s="51"/>
      <c r="BH26" s="134" t="s">
        <v>1068</v>
      </c>
      <c r="BI26" s="134" t="s">
        <v>1068</v>
      </c>
      <c r="BJ26" s="134" t="s">
        <v>1082</v>
      </c>
      <c r="BK26" s="134" t="s">
        <v>1082</v>
      </c>
      <c r="BL26" s="2"/>
      <c r="BM26" s="3"/>
      <c r="BN26" s="3"/>
      <c r="BO26" s="3"/>
      <c r="BP26" s="3"/>
    </row>
    <row r="27" spans="1:68" ht="41.45" customHeight="1">
      <c r="A27" s="14" t="s">
        <v>249</v>
      </c>
      <c r="C27" s="15"/>
      <c r="D27" s="15" t="s">
        <v>64</v>
      </c>
      <c r="E27" s="95">
        <v>70</v>
      </c>
      <c r="F27" s="81"/>
      <c r="G27" s="114" t="s">
        <v>325</v>
      </c>
      <c r="H27" s="15"/>
      <c r="I27" s="16" t="s">
        <v>249</v>
      </c>
      <c r="J27" s="66"/>
      <c r="K27" s="66" t="s">
        <v>159</v>
      </c>
      <c r="L27" s="116" t="s">
        <v>702</v>
      </c>
      <c r="M27" s="96">
        <v>1</v>
      </c>
      <c r="N27" s="97">
        <v>2851.300048828125</v>
      </c>
      <c r="O27" s="97">
        <v>3727.3759765625</v>
      </c>
      <c r="P27" s="77"/>
      <c r="Q27" s="98"/>
      <c r="R27" s="98"/>
      <c r="S27" s="99"/>
      <c r="T27" s="51">
        <v>0</v>
      </c>
      <c r="U27" s="51">
        <v>1</v>
      </c>
      <c r="V27" s="52">
        <v>0</v>
      </c>
      <c r="W27" s="52">
        <v>0.033333</v>
      </c>
      <c r="X27" s="52">
        <v>0.045173</v>
      </c>
      <c r="Y27" s="52">
        <v>0.507461</v>
      </c>
      <c r="Z27" s="52">
        <v>0</v>
      </c>
      <c r="AA27" s="52">
        <v>0</v>
      </c>
      <c r="AB27" s="82">
        <v>26</v>
      </c>
      <c r="AC27" s="82"/>
      <c r="AD27" s="100"/>
      <c r="AE27" s="85" t="s">
        <v>503</v>
      </c>
      <c r="AF27" s="85">
        <v>9</v>
      </c>
      <c r="AG27" s="85">
        <v>1</v>
      </c>
      <c r="AH27" s="85">
        <v>20</v>
      </c>
      <c r="AI27" s="85">
        <v>0</v>
      </c>
      <c r="AJ27" s="85"/>
      <c r="AK27" s="85" t="s">
        <v>537</v>
      </c>
      <c r="AL27" s="85" t="s">
        <v>454</v>
      </c>
      <c r="AM27" s="85"/>
      <c r="AN27" s="85"/>
      <c r="AO27" s="87">
        <v>41500.797488425924</v>
      </c>
      <c r="AP27" s="90" t="s">
        <v>609</v>
      </c>
      <c r="AQ27" s="85" t="b">
        <v>0</v>
      </c>
      <c r="AR27" s="85" t="b">
        <v>0</v>
      </c>
      <c r="AS27" s="85" t="b">
        <v>0</v>
      </c>
      <c r="AT27" s="85"/>
      <c r="AU27" s="85">
        <v>0</v>
      </c>
      <c r="AV27" s="90" t="s">
        <v>622</v>
      </c>
      <c r="AW27" s="85" t="b">
        <v>0</v>
      </c>
      <c r="AX27" s="85" t="s">
        <v>641</v>
      </c>
      <c r="AY27" s="90" t="s">
        <v>665</v>
      </c>
      <c r="AZ27" s="85" t="s">
        <v>66</v>
      </c>
      <c r="BA27" s="85" t="str">
        <f>REPLACE(INDEX(GroupVertices[Group],MATCH(Vertices[[#This Row],[Vertex]],GroupVertices[Vertex],0)),1,1,"")</f>
        <v>2</v>
      </c>
      <c r="BB27" s="51"/>
      <c r="BC27" s="51"/>
      <c r="BD27" s="51"/>
      <c r="BE27" s="51"/>
      <c r="BF27" s="51"/>
      <c r="BG27" s="51"/>
      <c r="BH27" s="134" t="s">
        <v>1069</v>
      </c>
      <c r="BI27" s="134" t="s">
        <v>1069</v>
      </c>
      <c r="BJ27" s="134" t="s">
        <v>1083</v>
      </c>
      <c r="BK27" s="134" t="s">
        <v>1083</v>
      </c>
      <c r="BL27" s="2"/>
      <c r="BM27" s="3"/>
      <c r="BN27" s="3"/>
      <c r="BO27" s="3"/>
      <c r="BP27" s="3"/>
    </row>
    <row r="28" spans="1:68" ht="41.45" customHeight="1">
      <c r="A28" s="14" t="s">
        <v>250</v>
      </c>
      <c r="C28" s="15"/>
      <c r="D28" s="15" t="s">
        <v>64</v>
      </c>
      <c r="E28" s="95">
        <v>535</v>
      </c>
      <c r="F28" s="81"/>
      <c r="G28" s="114" t="s">
        <v>326</v>
      </c>
      <c r="H28" s="15"/>
      <c r="I28" s="16" t="s">
        <v>250</v>
      </c>
      <c r="J28" s="66"/>
      <c r="K28" s="66" t="s">
        <v>159</v>
      </c>
      <c r="L28" s="116" t="s">
        <v>703</v>
      </c>
      <c r="M28" s="96">
        <v>1250.75</v>
      </c>
      <c r="N28" s="97">
        <v>4918.34814453125</v>
      </c>
      <c r="O28" s="97">
        <v>8507.0029296875</v>
      </c>
      <c r="P28" s="77"/>
      <c r="Q28" s="98"/>
      <c r="R28" s="98"/>
      <c r="S28" s="99"/>
      <c r="T28" s="51">
        <v>1</v>
      </c>
      <c r="U28" s="51">
        <v>1</v>
      </c>
      <c r="V28" s="52">
        <v>0</v>
      </c>
      <c r="W28" s="52">
        <v>0</v>
      </c>
      <c r="X28" s="52">
        <v>0</v>
      </c>
      <c r="Y28" s="52">
        <v>0.999987</v>
      </c>
      <c r="Z28" s="52">
        <v>0</v>
      </c>
      <c r="AA28" s="52">
        <v>0</v>
      </c>
      <c r="AB28" s="82">
        <v>27</v>
      </c>
      <c r="AC28" s="82"/>
      <c r="AD28" s="100"/>
      <c r="AE28" s="85" t="s">
        <v>504</v>
      </c>
      <c r="AF28" s="85">
        <v>284</v>
      </c>
      <c r="AG28" s="85">
        <v>232</v>
      </c>
      <c r="AH28" s="85">
        <v>8852</v>
      </c>
      <c r="AI28" s="85">
        <v>3059</v>
      </c>
      <c r="AJ28" s="85"/>
      <c r="AK28" s="85"/>
      <c r="AL28" s="85" t="s">
        <v>564</v>
      </c>
      <c r="AM28" s="85"/>
      <c r="AN28" s="85"/>
      <c r="AO28" s="87">
        <v>39951.721967592595</v>
      </c>
      <c r="AP28" s="90" t="s">
        <v>610</v>
      </c>
      <c r="AQ28" s="85" t="b">
        <v>1</v>
      </c>
      <c r="AR28" s="85" t="b">
        <v>0</v>
      </c>
      <c r="AS28" s="85" t="b">
        <v>0</v>
      </c>
      <c r="AT28" s="85"/>
      <c r="AU28" s="85">
        <v>2</v>
      </c>
      <c r="AV28" s="90" t="s">
        <v>622</v>
      </c>
      <c r="AW28" s="85" t="b">
        <v>0</v>
      </c>
      <c r="AX28" s="85" t="s">
        <v>641</v>
      </c>
      <c r="AY28" s="90" t="s">
        <v>666</v>
      </c>
      <c r="AZ28" s="85" t="s">
        <v>66</v>
      </c>
      <c r="BA28" s="85" t="str">
        <f>REPLACE(INDEX(GroupVertices[Group],MATCH(Vertices[[#This Row],[Vertex]],GroupVertices[Vertex],0)),1,1,"")</f>
        <v>3</v>
      </c>
      <c r="BB28" s="51"/>
      <c r="BC28" s="51"/>
      <c r="BD28" s="51"/>
      <c r="BE28" s="51"/>
      <c r="BF28" s="51"/>
      <c r="BG28" s="51"/>
      <c r="BH28" s="134" t="s">
        <v>1070</v>
      </c>
      <c r="BI28" s="134" t="s">
        <v>1070</v>
      </c>
      <c r="BJ28" s="134" t="s">
        <v>1084</v>
      </c>
      <c r="BK28" s="134" t="s">
        <v>1084</v>
      </c>
      <c r="BL28" s="2"/>
      <c r="BM28" s="3"/>
      <c r="BN28" s="3"/>
      <c r="BO28" s="3"/>
      <c r="BP28" s="3"/>
    </row>
    <row r="29" spans="1:68" ht="41.45" customHeight="1">
      <c r="A29" s="14" t="s">
        <v>251</v>
      </c>
      <c r="C29" s="15"/>
      <c r="D29" s="15" t="s">
        <v>64</v>
      </c>
      <c r="E29" s="95">
        <v>70</v>
      </c>
      <c r="F29" s="81"/>
      <c r="G29" s="114" t="s">
        <v>327</v>
      </c>
      <c r="H29" s="15"/>
      <c r="I29" s="16" t="s">
        <v>251</v>
      </c>
      <c r="J29" s="66"/>
      <c r="K29" s="66" t="s">
        <v>159</v>
      </c>
      <c r="L29" s="116" t="s">
        <v>704</v>
      </c>
      <c r="M29" s="96">
        <v>1</v>
      </c>
      <c r="N29" s="97">
        <v>7689.49169921875</v>
      </c>
      <c r="O29" s="97">
        <v>2648.94970703125</v>
      </c>
      <c r="P29" s="77"/>
      <c r="Q29" s="98"/>
      <c r="R29" s="98"/>
      <c r="S29" s="99"/>
      <c r="T29" s="51">
        <v>0</v>
      </c>
      <c r="U29" s="51">
        <v>1</v>
      </c>
      <c r="V29" s="52">
        <v>0</v>
      </c>
      <c r="W29" s="52">
        <v>1</v>
      </c>
      <c r="X29" s="52">
        <v>0</v>
      </c>
      <c r="Y29" s="52">
        <v>0.999987</v>
      </c>
      <c r="Z29" s="52">
        <v>0</v>
      </c>
      <c r="AA29" s="52">
        <v>0</v>
      </c>
      <c r="AB29" s="82">
        <v>28</v>
      </c>
      <c r="AC29" s="82"/>
      <c r="AD29" s="100"/>
      <c r="AE29" s="85" t="s">
        <v>505</v>
      </c>
      <c r="AF29" s="85">
        <v>1888</v>
      </c>
      <c r="AG29" s="85">
        <v>754</v>
      </c>
      <c r="AH29" s="85">
        <v>44186</v>
      </c>
      <c r="AI29" s="85">
        <v>25243</v>
      </c>
      <c r="AJ29" s="85"/>
      <c r="AK29" s="85" t="s">
        <v>538</v>
      </c>
      <c r="AL29" s="85"/>
      <c r="AM29" s="85"/>
      <c r="AN29" s="85"/>
      <c r="AO29" s="87">
        <v>41121.65363425926</v>
      </c>
      <c r="AP29" s="90" t="s">
        <v>611</v>
      </c>
      <c r="AQ29" s="85" t="b">
        <v>1</v>
      </c>
      <c r="AR29" s="85" t="b">
        <v>0</v>
      </c>
      <c r="AS29" s="85" t="b">
        <v>1</v>
      </c>
      <c r="AT29" s="85"/>
      <c r="AU29" s="85">
        <v>19</v>
      </c>
      <c r="AV29" s="90" t="s">
        <v>622</v>
      </c>
      <c r="AW29" s="85" t="b">
        <v>0</v>
      </c>
      <c r="AX29" s="85" t="s">
        <v>641</v>
      </c>
      <c r="AY29" s="90" t="s">
        <v>667</v>
      </c>
      <c r="AZ29" s="85" t="s">
        <v>66</v>
      </c>
      <c r="BA29" s="85" t="str">
        <f>REPLACE(INDEX(GroupVertices[Group],MATCH(Vertices[[#This Row],[Vertex]],GroupVertices[Vertex],0)),1,1,"")</f>
        <v>7</v>
      </c>
      <c r="BB29" s="51"/>
      <c r="BC29" s="51"/>
      <c r="BD29" s="51"/>
      <c r="BE29" s="51"/>
      <c r="BF29" s="51"/>
      <c r="BG29" s="51"/>
      <c r="BH29" s="134" t="s">
        <v>1071</v>
      </c>
      <c r="BI29" s="134" t="s">
        <v>1071</v>
      </c>
      <c r="BJ29" s="134" t="s">
        <v>1085</v>
      </c>
      <c r="BK29" s="134" t="s">
        <v>1085</v>
      </c>
      <c r="BL29" s="2"/>
      <c r="BM29" s="3"/>
      <c r="BN29" s="3"/>
      <c r="BO29" s="3"/>
      <c r="BP29" s="3"/>
    </row>
    <row r="30" spans="1:68" ht="41.45" customHeight="1">
      <c r="A30" s="14" t="s">
        <v>269</v>
      </c>
      <c r="C30" s="15"/>
      <c r="D30" s="15" t="s">
        <v>64</v>
      </c>
      <c r="E30" s="95">
        <v>535</v>
      </c>
      <c r="F30" s="81"/>
      <c r="G30" s="114" t="s">
        <v>638</v>
      </c>
      <c r="H30" s="15"/>
      <c r="I30" s="16" t="s">
        <v>269</v>
      </c>
      <c r="J30" s="66"/>
      <c r="K30" s="66" t="s">
        <v>159</v>
      </c>
      <c r="L30" s="116" t="s">
        <v>705</v>
      </c>
      <c r="M30" s="96">
        <v>1250.75</v>
      </c>
      <c r="N30" s="97">
        <v>7689.49169921875</v>
      </c>
      <c r="O30" s="97">
        <v>952.7843017578125</v>
      </c>
      <c r="P30" s="77"/>
      <c r="Q30" s="98"/>
      <c r="R30" s="98"/>
      <c r="S30" s="99"/>
      <c r="T30" s="51">
        <v>1</v>
      </c>
      <c r="U30" s="51">
        <v>0</v>
      </c>
      <c r="V30" s="52">
        <v>0</v>
      </c>
      <c r="W30" s="52">
        <v>1</v>
      </c>
      <c r="X30" s="52">
        <v>0</v>
      </c>
      <c r="Y30" s="52">
        <v>0.999987</v>
      </c>
      <c r="Z30" s="52">
        <v>0</v>
      </c>
      <c r="AA30" s="52">
        <v>0</v>
      </c>
      <c r="AB30" s="82">
        <v>29</v>
      </c>
      <c r="AC30" s="82"/>
      <c r="AD30" s="100"/>
      <c r="AE30" s="85" t="s">
        <v>506</v>
      </c>
      <c r="AF30" s="85">
        <v>1152</v>
      </c>
      <c r="AG30" s="85">
        <v>1879</v>
      </c>
      <c r="AH30" s="85">
        <v>14270</v>
      </c>
      <c r="AI30" s="85">
        <v>35836</v>
      </c>
      <c r="AJ30" s="85"/>
      <c r="AK30" s="85" t="s">
        <v>539</v>
      </c>
      <c r="AL30" s="85" t="s">
        <v>565</v>
      </c>
      <c r="AM30" s="90" t="s">
        <v>587</v>
      </c>
      <c r="AN30" s="85"/>
      <c r="AO30" s="87">
        <v>41866.05862268519</v>
      </c>
      <c r="AP30" s="90" t="s">
        <v>612</v>
      </c>
      <c r="AQ30" s="85" t="b">
        <v>1</v>
      </c>
      <c r="AR30" s="85" t="b">
        <v>0</v>
      </c>
      <c r="AS30" s="85" t="b">
        <v>1</v>
      </c>
      <c r="AT30" s="85"/>
      <c r="AU30" s="85">
        <v>14</v>
      </c>
      <c r="AV30" s="90" t="s">
        <v>622</v>
      </c>
      <c r="AW30" s="85" t="b">
        <v>0</v>
      </c>
      <c r="AX30" s="85" t="s">
        <v>641</v>
      </c>
      <c r="AY30" s="90" t="s">
        <v>668</v>
      </c>
      <c r="AZ30" s="85" t="s">
        <v>65</v>
      </c>
      <c r="BA30" s="85" t="str">
        <f>REPLACE(INDEX(GroupVertices[Group],MATCH(Vertices[[#This Row],[Vertex]],GroupVertices[Vertex],0)),1,1,"")</f>
        <v>7</v>
      </c>
      <c r="BB30" s="51"/>
      <c r="BC30" s="51"/>
      <c r="BD30" s="51"/>
      <c r="BE30" s="51"/>
      <c r="BF30" s="51"/>
      <c r="BG30" s="51"/>
      <c r="BH30" s="51"/>
      <c r="BI30" s="51"/>
      <c r="BJ30" s="51"/>
      <c r="BK30" s="51"/>
      <c r="BL30" s="2"/>
      <c r="BM30" s="3"/>
      <c r="BN30" s="3"/>
      <c r="BO30" s="3"/>
      <c r="BP30" s="3"/>
    </row>
    <row r="31" spans="1:68" ht="41.45" customHeight="1">
      <c r="A31" s="14" t="s">
        <v>252</v>
      </c>
      <c r="C31" s="15"/>
      <c r="D31" s="15" t="s">
        <v>64</v>
      </c>
      <c r="E31" s="95">
        <v>70</v>
      </c>
      <c r="F31" s="81"/>
      <c r="G31" s="114" t="s">
        <v>328</v>
      </c>
      <c r="H31" s="15"/>
      <c r="I31" s="16" t="s">
        <v>252</v>
      </c>
      <c r="J31" s="66"/>
      <c r="K31" s="66" t="s">
        <v>159</v>
      </c>
      <c r="L31" s="116" t="s">
        <v>706</v>
      </c>
      <c r="M31" s="96">
        <v>1</v>
      </c>
      <c r="N31" s="97">
        <v>1061.4622802734375</v>
      </c>
      <c r="O31" s="97">
        <v>9323.6220703125</v>
      </c>
      <c r="P31" s="77"/>
      <c r="Q31" s="98"/>
      <c r="R31" s="98"/>
      <c r="S31" s="99"/>
      <c r="T31" s="51">
        <v>0</v>
      </c>
      <c r="U31" s="51">
        <v>1</v>
      </c>
      <c r="V31" s="52">
        <v>0</v>
      </c>
      <c r="W31" s="52">
        <v>0.035714</v>
      </c>
      <c r="X31" s="52">
        <v>0.060707</v>
      </c>
      <c r="Y31" s="52">
        <v>0.532868</v>
      </c>
      <c r="Z31" s="52">
        <v>0</v>
      </c>
      <c r="AA31" s="52">
        <v>0</v>
      </c>
      <c r="AB31" s="82">
        <v>30</v>
      </c>
      <c r="AC31" s="82"/>
      <c r="AD31" s="100"/>
      <c r="AE31" s="85" t="s">
        <v>507</v>
      </c>
      <c r="AF31" s="85">
        <v>4692</v>
      </c>
      <c r="AG31" s="85">
        <v>3691</v>
      </c>
      <c r="AH31" s="85">
        <v>12637</v>
      </c>
      <c r="AI31" s="85">
        <v>41426</v>
      </c>
      <c r="AJ31" s="85"/>
      <c r="AK31" s="85" t="s">
        <v>540</v>
      </c>
      <c r="AL31" s="85" t="s">
        <v>566</v>
      </c>
      <c r="AM31" s="90" t="s">
        <v>588</v>
      </c>
      <c r="AN31" s="85"/>
      <c r="AO31" s="87">
        <v>42356.45759259259</v>
      </c>
      <c r="AP31" s="90" t="s">
        <v>613</v>
      </c>
      <c r="AQ31" s="85" t="b">
        <v>0</v>
      </c>
      <c r="AR31" s="85" t="b">
        <v>0</v>
      </c>
      <c r="AS31" s="85" t="b">
        <v>1</v>
      </c>
      <c r="AT31" s="85"/>
      <c r="AU31" s="85">
        <v>162</v>
      </c>
      <c r="AV31" s="90" t="s">
        <v>626</v>
      </c>
      <c r="AW31" s="85" t="b">
        <v>0</v>
      </c>
      <c r="AX31" s="85" t="s">
        <v>641</v>
      </c>
      <c r="AY31" s="90" t="s">
        <v>669</v>
      </c>
      <c r="AZ31" s="85" t="s">
        <v>66</v>
      </c>
      <c r="BA31" s="85" t="str">
        <f>REPLACE(INDEX(GroupVertices[Group],MATCH(Vertices[[#This Row],[Vertex]],GroupVertices[Vertex],0)),1,1,"")</f>
        <v>1</v>
      </c>
      <c r="BB31" s="51"/>
      <c r="BC31" s="51"/>
      <c r="BD31" s="51"/>
      <c r="BE31" s="51"/>
      <c r="BF31" s="51"/>
      <c r="BG31" s="51"/>
      <c r="BH31" s="134" t="s">
        <v>919</v>
      </c>
      <c r="BI31" s="134" t="s">
        <v>919</v>
      </c>
      <c r="BJ31" s="134" t="s">
        <v>997</v>
      </c>
      <c r="BK31" s="134" t="s">
        <v>997</v>
      </c>
      <c r="BL31" s="2"/>
      <c r="BM31" s="3"/>
      <c r="BN31" s="3"/>
      <c r="BO31" s="3"/>
      <c r="BP31" s="3"/>
    </row>
    <row r="32" spans="1:68" ht="41.45" customHeight="1">
      <c r="A32" s="14" t="s">
        <v>253</v>
      </c>
      <c r="C32" s="15"/>
      <c r="D32" s="15" t="s">
        <v>64</v>
      </c>
      <c r="E32" s="95">
        <v>70</v>
      </c>
      <c r="F32" s="81"/>
      <c r="G32" s="114" t="s">
        <v>329</v>
      </c>
      <c r="H32" s="15"/>
      <c r="I32" s="16" t="s">
        <v>253</v>
      </c>
      <c r="J32" s="66"/>
      <c r="K32" s="66" t="s">
        <v>159</v>
      </c>
      <c r="L32" s="116" t="s">
        <v>708</v>
      </c>
      <c r="M32" s="96">
        <v>1</v>
      </c>
      <c r="N32" s="97">
        <v>2498.586669921875</v>
      </c>
      <c r="O32" s="97">
        <v>5454.95166015625</v>
      </c>
      <c r="P32" s="77"/>
      <c r="Q32" s="98"/>
      <c r="R32" s="98"/>
      <c r="S32" s="99"/>
      <c r="T32" s="51">
        <v>0</v>
      </c>
      <c r="U32" s="51">
        <v>1</v>
      </c>
      <c r="V32" s="52">
        <v>0</v>
      </c>
      <c r="W32" s="52">
        <v>0.035714</v>
      </c>
      <c r="X32" s="52">
        <v>0.060707</v>
      </c>
      <c r="Y32" s="52">
        <v>0.532868</v>
      </c>
      <c r="Z32" s="52">
        <v>0</v>
      </c>
      <c r="AA32" s="52">
        <v>0</v>
      </c>
      <c r="AB32" s="82">
        <v>32</v>
      </c>
      <c r="AC32" s="82"/>
      <c r="AD32" s="100"/>
      <c r="AE32" s="85" t="s">
        <v>509</v>
      </c>
      <c r="AF32" s="85">
        <v>1935</v>
      </c>
      <c r="AG32" s="85">
        <v>2074</v>
      </c>
      <c r="AH32" s="85">
        <v>20044</v>
      </c>
      <c r="AI32" s="85">
        <v>45011</v>
      </c>
      <c r="AJ32" s="85"/>
      <c r="AK32" s="85" t="s">
        <v>542</v>
      </c>
      <c r="AL32" s="85" t="s">
        <v>568</v>
      </c>
      <c r="AM32" s="90" t="s">
        <v>590</v>
      </c>
      <c r="AN32" s="85"/>
      <c r="AO32" s="87">
        <v>41969.663090277776</v>
      </c>
      <c r="AP32" s="90" t="s">
        <v>615</v>
      </c>
      <c r="AQ32" s="85" t="b">
        <v>0</v>
      </c>
      <c r="AR32" s="85" t="b">
        <v>0</v>
      </c>
      <c r="AS32" s="85" t="b">
        <v>1</v>
      </c>
      <c r="AT32" s="85"/>
      <c r="AU32" s="85">
        <v>136</v>
      </c>
      <c r="AV32" s="90" t="s">
        <v>622</v>
      </c>
      <c r="AW32" s="85" t="b">
        <v>0</v>
      </c>
      <c r="AX32" s="85" t="s">
        <v>641</v>
      </c>
      <c r="AY32" s="90" t="s">
        <v>671</v>
      </c>
      <c r="AZ32" s="85" t="s">
        <v>66</v>
      </c>
      <c r="BA32" s="85" t="str">
        <f>REPLACE(INDEX(GroupVertices[Group],MATCH(Vertices[[#This Row],[Vertex]],GroupVertices[Vertex],0)),1,1,"")</f>
        <v>1</v>
      </c>
      <c r="BB32" s="51"/>
      <c r="BC32" s="51"/>
      <c r="BD32" s="51"/>
      <c r="BE32" s="51"/>
      <c r="BF32" s="51"/>
      <c r="BG32" s="51"/>
      <c r="BH32" s="134" t="s">
        <v>919</v>
      </c>
      <c r="BI32" s="134" t="s">
        <v>919</v>
      </c>
      <c r="BJ32" s="134" t="s">
        <v>997</v>
      </c>
      <c r="BK32" s="134" t="s">
        <v>997</v>
      </c>
      <c r="BL32" s="2"/>
      <c r="BM32" s="3"/>
      <c r="BN32" s="3"/>
      <c r="BO32" s="3"/>
      <c r="BP32" s="3"/>
    </row>
    <row r="33" spans="1:68" ht="41.45" customHeight="1">
      <c r="A33" s="14" t="s">
        <v>254</v>
      </c>
      <c r="C33" s="15"/>
      <c r="D33" s="15" t="s">
        <v>64</v>
      </c>
      <c r="E33" s="95">
        <v>70</v>
      </c>
      <c r="F33" s="81"/>
      <c r="G33" s="114" t="s">
        <v>330</v>
      </c>
      <c r="H33" s="15"/>
      <c r="I33" s="16" t="s">
        <v>254</v>
      </c>
      <c r="J33" s="66"/>
      <c r="K33" s="66" t="s">
        <v>159</v>
      </c>
      <c r="L33" s="116" t="s">
        <v>709</v>
      </c>
      <c r="M33" s="96">
        <v>1</v>
      </c>
      <c r="N33" s="97">
        <v>279.4026184082031</v>
      </c>
      <c r="O33" s="97">
        <v>7342.669921875</v>
      </c>
      <c r="P33" s="77"/>
      <c r="Q33" s="98"/>
      <c r="R33" s="98"/>
      <c r="S33" s="99"/>
      <c r="T33" s="51">
        <v>0</v>
      </c>
      <c r="U33" s="51">
        <v>1</v>
      </c>
      <c r="V33" s="52">
        <v>0</v>
      </c>
      <c r="W33" s="52">
        <v>0.035714</v>
      </c>
      <c r="X33" s="52">
        <v>0.060707</v>
      </c>
      <c r="Y33" s="52">
        <v>0.532868</v>
      </c>
      <c r="Z33" s="52">
        <v>0</v>
      </c>
      <c r="AA33" s="52">
        <v>0</v>
      </c>
      <c r="AB33" s="82">
        <v>33</v>
      </c>
      <c r="AC33" s="82"/>
      <c r="AD33" s="100"/>
      <c r="AE33" s="85" t="s">
        <v>510</v>
      </c>
      <c r="AF33" s="85">
        <v>366</v>
      </c>
      <c r="AG33" s="85">
        <v>361</v>
      </c>
      <c r="AH33" s="85">
        <v>48309</v>
      </c>
      <c r="AI33" s="85">
        <v>84997</v>
      </c>
      <c r="AJ33" s="85"/>
      <c r="AK33" s="85" t="s">
        <v>543</v>
      </c>
      <c r="AL33" s="85">
        <v>1800</v>
      </c>
      <c r="AM33" s="85"/>
      <c r="AN33" s="85"/>
      <c r="AO33" s="87">
        <v>42161.4625</v>
      </c>
      <c r="AP33" s="90" t="s">
        <v>616</v>
      </c>
      <c r="AQ33" s="85" t="b">
        <v>0</v>
      </c>
      <c r="AR33" s="85" t="b">
        <v>0</v>
      </c>
      <c r="AS33" s="85" t="b">
        <v>1</v>
      </c>
      <c r="AT33" s="85"/>
      <c r="AU33" s="85">
        <v>4</v>
      </c>
      <c r="AV33" s="90" t="s">
        <v>622</v>
      </c>
      <c r="AW33" s="85" t="b">
        <v>0</v>
      </c>
      <c r="AX33" s="85" t="s">
        <v>641</v>
      </c>
      <c r="AY33" s="90" t="s">
        <v>672</v>
      </c>
      <c r="AZ33" s="85" t="s">
        <v>66</v>
      </c>
      <c r="BA33" s="85" t="str">
        <f>REPLACE(INDEX(GroupVertices[Group],MATCH(Vertices[[#This Row],[Vertex]],GroupVertices[Vertex],0)),1,1,"")</f>
        <v>1</v>
      </c>
      <c r="BB33" s="51"/>
      <c r="BC33" s="51"/>
      <c r="BD33" s="51"/>
      <c r="BE33" s="51"/>
      <c r="BF33" s="51"/>
      <c r="BG33" s="51"/>
      <c r="BH33" s="134" t="s">
        <v>919</v>
      </c>
      <c r="BI33" s="134" t="s">
        <v>919</v>
      </c>
      <c r="BJ33" s="134" t="s">
        <v>997</v>
      </c>
      <c r="BK33" s="134" t="s">
        <v>997</v>
      </c>
      <c r="BL33" s="2"/>
      <c r="BM33" s="3"/>
      <c r="BN33" s="3"/>
      <c r="BO33" s="3"/>
      <c r="BP33" s="3"/>
    </row>
    <row r="34" spans="1:68" ht="41.45" customHeight="1">
      <c r="A34" s="14" t="s">
        <v>255</v>
      </c>
      <c r="C34" s="15"/>
      <c r="D34" s="15" t="s">
        <v>64</v>
      </c>
      <c r="E34" s="95">
        <v>70</v>
      </c>
      <c r="F34" s="81"/>
      <c r="G34" s="114" t="s">
        <v>331</v>
      </c>
      <c r="H34" s="15"/>
      <c r="I34" s="16" t="s">
        <v>255</v>
      </c>
      <c r="J34" s="66"/>
      <c r="K34" s="66" t="s">
        <v>159</v>
      </c>
      <c r="L34" s="116" t="s">
        <v>710</v>
      </c>
      <c r="M34" s="96">
        <v>1</v>
      </c>
      <c r="N34" s="97">
        <v>2644.5927734375</v>
      </c>
      <c r="O34" s="97">
        <v>9386.443359375</v>
      </c>
      <c r="P34" s="77"/>
      <c r="Q34" s="98"/>
      <c r="R34" s="98"/>
      <c r="S34" s="99"/>
      <c r="T34" s="51">
        <v>0</v>
      </c>
      <c r="U34" s="51">
        <v>1</v>
      </c>
      <c r="V34" s="52">
        <v>0</v>
      </c>
      <c r="W34" s="52">
        <v>0.035714</v>
      </c>
      <c r="X34" s="52">
        <v>0.060707</v>
      </c>
      <c r="Y34" s="52">
        <v>0.532868</v>
      </c>
      <c r="Z34" s="52">
        <v>0</v>
      </c>
      <c r="AA34" s="52">
        <v>0</v>
      </c>
      <c r="AB34" s="82">
        <v>34</v>
      </c>
      <c r="AC34" s="82"/>
      <c r="AD34" s="100"/>
      <c r="AE34" s="85" t="s">
        <v>511</v>
      </c>
      <c r="AF34" s="85">
        <v>103</v>
      </c>
      <c r="AG34" s="85">
        <v>99</v>
      </c>
      <c r="AH34" s="85">
        <v>3805</v>
      </c>
      <c r="AI34" s="85">
        <v>1068</v>
      </c>
      <c r="AJ34" s="85"/>
      <c r="AK34" s="85" t="s">
        <v>544</v>
      </c>
      <c r="AL34" s="85"/>
      <c r="AM34" s="85"/>
      <c r="AN34" s="85"/>
      <c r="AO34" s="87">
        <v>40141.448229166665</v>
      </c>
      <c r="AP34" s="90" t="s">
        <v>617</v>
      </c>
      <c r="AQ34" s="85" t="b">
        <v>0</v>
      </c>
      <c r="AR34" s="85" t="b">
        <v>0</v>
      </c>
      <c r="AS34" s="85" t="b">
        <v>0</v>
      </c>
      <c r="AT34" s="85"/>
      <c r="AU34" s="85">
        <v>1</v>
      </c>
      <c r="AV34" s="90" t="s">
        <v>627</v>
      </c>
      <c r="AW34" s="85" t="b">
        <v>0</v>
      </c>
      <c r="AX34" s="85" t="s">
        <v>641</v>
      </c>
      <c r="AY34" s="90" t="s">
        <v>673</v>
      </c>
      <c r="AZ34" s="85" t="s">
        <v>66</v>
      </c>
      <c r="BA34" s="85" t="str">
        <f>REPLACE(INDEX(GroupVertices[Group],MATCH(Vertices[[#This Row],[Vertex]],GroupVertices[Vertex],0)),1,1,"")</f>
        <v>1</v>
      </c>
      <c r="BB34" s="51"/>
      <c r="BC34" s="51"/>
      <c r="BD34" s="51"/>
      <c r="BE34" s="51"/>
      <c r="BF34" s="51"/>
      <c r="BG34" s="51"/>
      <c r="BH34" s="134" t="s">
        <v>919</v>
      </c>
      <c r="BI34" s="134" t="s">
        <v>919</v>
      </c>
      <c r="BJ34" s="134" t="s">
        <v>997</v>
      </c>
      <c r="BK34" s="134" t="s">
        <v>997</v>
      </c>
      <c r="BL34" s="2"/>
      <c r="BM34" s="3"/>
      <c r="BN34" s="3"/>
      <c r="BO34" s="3"/>
      <c r="BP34" s="3"/>
    </row>
    <row r="35" spans="1:68" ht="41.45" customHeight="1">
      <c r="A35" s="14" t="s">
        <v>256</v>
      </c>
      <c r="C35" s="15"/>
      <c r="D35" s="15" t="s">
        <v>64</v>
      </c>
      <c r="E35" s="95">
        <v>1000</v>
      </c>
      <c r="F35" s="81"/>
      <c r="G35" s="114" t="s">
        <v>640</v>
      </c>
      <c r="H35" s="15"/>
      <c r="I35" s="16" t="s">
        <v>256</v>
      </c>
      <c r="J35" s="66"/>
      <c r="K35" s="66" t="s">
        <v>159</v>
      </c>
      <c r="L35" s="116" t="s">
        <v>711</v>
      </c>
      <c r="M35" s="96">
        <v>2500.5</v>
      </c>
      <c r="N35" s="97">
        <v>9211.4248046875</v>
      </c>
      <c r="O35" s="97">
        <v>4447.19873046875</v>
      </c>
      <c r="P35" s="77"/>
      <c r="Q35" s="98"/>
      <c r="R35" s="98"/>
      <c r="S35" s="99"/>
      <c r="T35" s="51">
        <v>2</v>
      </c>
      <c r="U35" s="51">
        <v>1</v>
      </c>
      <c r="V35" s="52">
        <v>0</v>
      </c>
      <c r="W35" s="52">
        <v>1</v>
      </c>
      <c r="X35" s="52">
        <v>0</v>
      </c>
      <c r="Y35" s="52">
        <v>1.298228</v>
      </c>
      <c r="Z35" s="52">
        <v>0</v>
      </c>
      <c r="AA35" s="52">
        <v>0</v>
      </c>
      <c r="AB35" s="82">
        <v>35</v>
      </c>
      <c r="AC35" s="82"/>
      <c r="AD35" s="100"/>
      <c r="AE35" s="85" t="s">
        <v>512</v>
      </c>
      <c r="AF35" s="85">
        <v>586</v>
      </c>
      <c r="AG35" s="85">
        <v>771</v>
      </c>
      <c r="AH35" s="85">
        <v>629</v>
      </c>
      <c r="AI35" s="85">
        <v>572</v>
      </c>
      <c r="AJ35" s="85"/>
      <c r="AK35" s="85" t="s">
        <v>545</v>
      </c>
      <c r="AL35" s="85" t="s">
        <v>569</v>
      </c>
      <c r="AM35" s="90" t="s">
        <v>591</v>
      </c>
      <c r="AN35" s="85"/>
      <c r="AO35" s="87">
        <v>43439.682604166665</v>
      </c>
      <c r="AP35" s="90" t="s">
        <v>618</v>
      </c>
      <c r="AQ35" s="85" t="b">
        <v>1</v>
      </c>
      <c r="AR35" s="85" t="b">
        <v>0</v>
      </c>
      <c r="AS35" s="85" t="b">
        <v>0</v>
      </c>
      <c r="AT35" s="85"/>
      <c r="AU35" s="85">
        <v>13</v>
      </c>
      <c r="AV35" s="85"/>
      <c r="AW35" s="85" t="b">
        <v>0</v>
      </c>
      <c r="AX35" s="85" t="s">
        <v>641</v>
      </c>
      <c r="AY35" s="90" t="s">
        <v>674</v>
      </c>
      <c r="AZ35" s="85" t="s">
        <v>66</v>
      </c>
      <c r="BA35" s="85" t="str">
        <f>REPLACE(INDEX(GroupVertices[Group],MATCH(Vertices[[#This Row],[Vertex]],GroupVertices[Vertex],0)),1,1,"")</f>
        <v>6</v>
      </c>
      <c r="BB35" s="51" t="s">
        <v>298</v>
      </c>
      <c r="BC35" s="51" t="s">
        <v>298</v>
      </c>
      <c r="BD35" s="51" t="s">
        <v>304</v>
      </c>
      <c r="BE35" s="51" t="s">
        <v>304</v>
      </c>
      <c r="BF35" s="51" t="s">
        <v>307</v>
      </c>
      <c r="BG35" s="51" t="s">
        <v>307</v>
      </c>
      <c r="BH35" s="134" t="s">
        <v>923</v>
      </c>
      <c r="BI35" s="134" t="s">
        <v>923</v>
      </c>
      <c r="BJ35" s="134" t="s">
        <v>1001</v>
      </c>
      <c r="BK35" s="134" t="s">
        <v>1001</v>
      </c>
      <c r="BL35" s="2"/>
      <c r="BM35" s="3"/>
      <c r="BN35" s="3"/>
      <c r="BO35" s="3"/>
      <c r="BP35" s="3"/>
    </row>
    <row r="36" spans="1:68" ht="41.45" customHeight="1">
      <c r="A36" s="14" t="s">
        <v>257</v>
      </c>
      <c r="C36" s="15"/>
      <c r="D36" s="15" t="s">
        <v>64</v>
      </c>
      <c r="E36" s="95">
        <v>70</v>
      </c>
      <c r="F36" s="81"/>
      <c r="G36" s="114" t="s">
        <v>332</v>
      </c>
      <c r="H36" s="15"/>
      <c r="I36" s="16" t="s">
        <v>257</v>
      </c>
      <c r="J36" s="66"/>
      <c r="K36" s="66" t="s">
        <v>159</v>
      </c>
      <c r="L36" s="116" t="s">
        <v>712</v>
      </c>
      <c r="M36" s="96">
        <v>1</v>
      </c>
      <c r="N36" s="97">
        <v>9211.4248046875</v>
      </c>
      <c r="O36" s="97">
        <v>6138.1298828125</v>
      </c>
      <c r="P36" s="77"/>
      <c r="Q36" s="98"/>
      <c r="R36" s="98"/>
      <c r="S36" s="99"/>
      <c r="T36" s="51">
        <v>0</v>
      </c>
      <c r="U36" s="51">
        <v>1</v>
      </c>
      <c r="V36" s="52">
        <v>0</v>
      </c>
      <c r="W36" s="52">
        <v>1</v>
      </c>
      <c r="X36" s="52">
        <v>0</v>
      </c>
      <c r="Y36" s="52">
        <v>0.701746</v>
      </c>
      <c r="Z36" s="52">
        <v>0</v>
      </c>
      <c r="AA36" s="52">
        <v>0</v>
      </c>
      <c r="AB36" s="82">
        <v>36</v>
      </c>
      <c r="AC36" s="82"/>
      <c r="AD36" s="100"/>
      <c r="AE36" s="85" t="s">
        <v>513</v>
      </c>
      <c r="AF36" s="85">
        <v>90</v>
      </c>
      <c r="AG36" s="85">
        <v>103</v>
      </c>
      <c r="AH36" s="85">
        <v>4031</v>
      </c>
      <c r="AI36" s="85">
        <v>921</v>
      </c>
      <c r="AJ36" s="85"/>
      <c r="AK36" s="85" t="s">
        <v>546</v>
      </c>
      <c r="AL36" s="85" t="s">
        <v>570</v>
      </c>
      <c r="AM36" s="85"/>
      <c r="AN36" s="85"/>
      <c r="AO36" s="87">
        <v>42306.858125</v>
      </c>
      <c r="AP36" s="90" t="s">
        <v>619</v>
      </c>
      <c r="AQ36" s="85" t="b">
        <v>1</v>
      </c>
      <c r="AR36" s="85" t="b">
        <v>0</v>
      </c>
      <c r="AS36" s="85" t="b">
        <v>0</v>
      </c>
      <c r="AT36" s="85"/>
      <c r="AU36" s="85">
        <v>75</v>
      </c>
      <c r="AV36" s="90" t="s">
        <v>622</v>
      </c>
      <c r="AW36" s="85" t="b">
        <v>0</v>
      </c>
      <c r="AX36" s="85" t="s">
        <v>641</v>
      </c>
      <c r="AY36" s="90" t="s">
        <v>675</v>
      </c>
      <c r="AZ36" s="85" t="s">
        <v>66</v>
      </c>
      <c r="BA36" s="85" t="str">
        <f>REPLACE(INDEX(GroupVertices[Group],MATCH(Vertices[[#This Row],[Vertex]],GroupVertices[Vertex],0)),1,1,"")</f>
        <v>6</v>
      </c>
      <c r="BB36" s="51" t="s">
        <v>298</v>
      </c>
      <c r="BC36" s="51" t="s">
        <v>298</v>
      </c>
      <c r="BD36" s="51" t="s">
        <v>304</v>
      </c>
      <c r="BE36" s="51" t="s">
        <v>304</v>
      </c>
      <c r="BF36" s="51"/>
      <c r="BG36" s="51"/>
      <c r="BH36" s="134" t="s">
        <v>923</v>
      </c>
      <c r="BI36" s="134" t="s">
        <v>923</v>
      </c>
      <c r="BJ36" s="134" t="s">
        <v>1001</v>
      </c>
      <c r="BK36" s="134" t="s">
        <v>1001</v>
      </c>
      <c r="BL36" s="2"/>
      <c r="BM36" s="3"/>
      <c r="BN36" s="3"/>
      <c r="BO36" s="3"/>
      <c r="BP36" s="3"/>
    </row>
    <row r="37" spans="1:68" ht="41.45" customHeight="1">
      <c r="A37" s="14" t="s">
        <v>258</v>
      </c>
      <c r="C37" s="15"/>
      <c r="D37" s="15" t="s">
        <v>64</v>
      </c>
      <c r="E37" s="95">
        <v>70</v>
      </c>
      <c r="F37" s="81"/>
      <c r="G37" s="114" t="s">
        <v>333</v>
      </c>
      <c r="H37" s="15"/>
      <c r="I37" s="16" t="s">
        <v>258</v>
      </c>
      <c r="J37" s="66"/>
      <c r="K37" s="66" t="s">
        <v>159</v>
      </c>
      <c r="L37" s="116" t="s">
        <v>713</v>
      </c>
      <c r="M37" s="96">
        <v>1</v>
      </c>
      <c r="N37" s="97">
        <v>670.6690673828125</v>
      </c>
      <c r="O37" s="97">
        <v>5306.22314453125</v>
      </c>
      <c r="P37" s="77"/>
      <c r="Q37" s="98"/>
      <c r="R37" s="98"/>
      <c r="S37" s="99"/>
      <c r="T37" s="51">
        <v>0</v>
      </c>
      <c r="U37" s="51">
        <v>1</v>
      </c>
      <c r="V37" s="52">
        <v>0</v>
      </c>
      <c r="W37" s="52">
        <v>0.035714</v>
      </c>
      <c r="X37" s="52">
        <v>0.060707</v>
      </c>
      <c r="Y37" s="52">
        <v>0.532868</v>
      </c>
      <c r="Z37" s="52">
        <v>0</v>
      </c>
      <c r="AA37" s="52">
        <v>0</v>
      </c>
      <c r="AB37" s="82">
        <v>37</v>
      </c>
      <c r="AC37" s="82"/>
      <c r="AD37" s="100"/>
      <c r="AE37" s="85" t="s">
        <v>514</v>
      </c>
      <c r="AF37" s="85">
        <v>392</v>
      </c>
      <c r="AG37" s="85">
        <v>55</v>
      </c>
      <c r="AH37" s="85">
        <v>3057</v>
      </c>
      <c r="AI37" s="85">
        <v>1238</v>
      </c>
      <c r="AJ37" s="85"/>
      <c r="AK37" s="85" t="s">
        <v>547</v>
      </c>
      <c r="AL37" s="85" t="s">
        <v>571</v>
      </c>
      <c r="AM37" s="85"/>
      <c r="AN37" s="85"/>
      <c r="AO37" s="87">
        <v>41095.645104166666</v>
      </c>
      <c r="AP37" s="90" t="s">
        <v>620</v>
      </c>
      <c r="AQ37" s="85" t="b">
        <v>0</v>
      </c>
      <c r="AR37" s="85" t="b">
        <v>0</v>
      </c>
      <c r="AS37" s="85" t="b">
        <v>0</v>
      </c>
      <c r="AT37" s="85"/>
      <c r="AU37" s="85">
        <v>1</v>
      </c>
      <c r="AV37" s="90" t="s">
        <v>622</v>
      </c>
      <c r="AW37" s="85" t="b">
        <v>0</v>
      </c>
      <c r="AX37" s="85" t="s">
        <v>641</v>
      </c>
      <c r="AY37" s="90" t="s">
        <v>676</v>
      </c>
      <c r="AZ37" s="85" t="s">
        <v>66</v>
      </c>
      <c r="BA37" s="85" t="str">
        <f>REPLACE(INDEX(GroupVertices[Group],MATCH(Vertices[[#This Row],[Vertex]],GroupVertices[Vertex],0)),1,1,"")</f>
        <v>1</v>
      </c>
      <c r="BB37" s="51"/>
      <c r="BC37" s="51"/>
      <c r="BD37" s="51"/>
      <c r="BE37" s="51"/>
      <c r="BF37" s="51"/>
      <c r="BG37" s="51"/>
      <c r="BH37" s="134" t="s">
        <v>919</v>
      </c>
      <c r="BI37" s="134" t="s">
        <v>919</v>
      </c>
      <c r="BJ37" s="134" t="s">
        <v>997</v>
      </c>
      <c r="BK37" s="134" t="s">
        <v>997</v>
      </c>
      <c r="BL37" s="2"/>
      <c r="BM37" s="3"/>
      <c r="BN37" s="3"/>
      <c r="BO37" s="3"/>
      <c r="BP37" s="3"/>
    </row>
    <row r="38" spans="1:68" ht="41.45" customHeight="1">
      <c r="A38" s="14" t="s">
        <v>260</v>
      </c>
      <c r="C38" s="15"/>
      <c r="D38" s="15" t="s">
        <v>64</v>
      </c>
      <c r="E38" s="95">
        <v>70</v>
      </c>
      <c r="F38" s="81"/>
      <c r="G38" s="114" t="s">
        <v>334</v>
      </c>
      <c r="H38" s="15"/>
      <c r="I38" s="16" t="s">
        <v>260</v>
      </c>
      <c r="J38" s="66"/>
      <c r="K38" s="66" t="s">
        <v>159</v>
      </c>
      <c r="L38" s="116" t="s">
        <v>714</v>
      </c>
      <c r="M38" s="96">
        <v>1</v>
      </c>
      <c r="N38" s="97">
        <v>1109.5484619140625</v>
      </c>
      <c r="O38" s="97">
        <v>3163.737060546875</v>
      </c>
      <c r="P38" s="77"/>
      <c r="Q38" s="98"/>
      <c r="R38" s="98"/>
      <c r="S38" s="99"/>
      <c r="T38" s="51">
        <v>0</v>
      </c>
      <c r="U38" s="51">
        <v>2</v>
      </c>
      <c r="V38" s="52">
        <v>0</v>
      </c>
      <c r="W38" s="52">
        <v>0.043478</v>
      </c>
      <c r="X38" s="52">
        <v>0.10588</v>
      </c>
      <c r="Y38" s="52">
        <v>0.890329</v>
      </c>
      <c r="Z38" s="52">
        <v>0.5</v>
      </c>
      <c r="AA38" s="52">
        <v>0</v>
      </c>
      <c r="AB38" s="82">
        <v>38</v>
      </c>
      <c r="AC38" s="82"/>
      <c r="AD38" s="100"/>
      <c r="AE38" s="85" t="s">
        <v>515</v>
      </c>
      <c r="AF38" s="85">
        <v>65</v>
      </c>
      <c r="AG38" s="85">
        <v>49</v>
      </c>
      <c r="AH38" s="85">
        <v>36</v>
      </c>
      <c r="AI38" s="85">
        <v>13</v>
      </c>
      <c r="AJ38" s="85"/>
      <c r="AK38" s="85"/>
      <c r="AL38" s="85" t="s">
        <v>572</v>
      </c>
      <c r="AM38" s="85"/>
      <c r="AN38" s="85"/>
      <c r="AO38" s="87">
        <v>39933.66431712963</v>
      </c>
      <c r="AP38" s="85"/>
      <c r="AQ38" s="85" t="b">
        <v>0</v>
      </c>
      <c r="AR38" s="85" t="b">
        <v>0</v>
      </c>
      <c r="AS38" s="85" t="b">
        <v>0</v>
      </c>
      <c r="AT38" s="85"/>
      <c r="AU38" s="85">
        <v>2</v>
      </c>
      <c r="AV38" s="90" t="s">
        <v>628</v>
      </c>
      <c r="AW38" s="85" t="b">
        <v>0</v>
      </c>
      <c r="AX38" s="85" t="s">
        <v>641</v>
      </c>
      <c r="AY38" s="90" t="s">
        <v>677</v>
      </c>
      <c r="AZ38" s="85" t="s">
        <v>66</v>
      </c>
      <c r="BA38" s="85" t="str">
        <f>REPLACE(INDEX(GroupVertices[Group],MATCH(Vertices[[#This Row],[Vertex]],GroupVertices[Vertex],0)),1,1,"")</f>
        <v>2</v>
      </c>
      <c r="BB38" s="51"/>
      <c r="BC38" s="51"/>
      <c r="BD38" s="51"/>
      <c r="BE38" s="51"/>
      <c r="BF38" s="51"/>
      <c r="BG38" s="51"/>
      <c r="BH38" s="134" t="s">
        <v>1072</v>
      </c>
      <c r="BI38" s="134" t="s">
        <v>1072</v>
      </c>
      <c r="BJ38" s="134" t="s">
        <v>1086</v>
      </c>
      <c r="BK38" s="134" t="s">
        <v>1086</v>
      </c>
      <c r="BL38" s="2"/>
      <c r="BM38" s="3"/>
      <c r="BN38" s="3"/>
      <c r="BO38" s="3"/>
      <c r="BP38" s="3"/>
    </row>
    <row r="39" spans="1:68" ht="41.45" customHeight="1">
      <c r="A39" s="101" t="s">
        <v>261</v>
      </c>
      <c r="C39" s="102"/>
      <c r="D39" s="102" t="s">
        <v>64</v>
      </c>
      <c r="E39" s="103">
        <v>70</v>
      </c>
      <c r="F39" s="104"/>
      <c r="G39" s="115" t="s">
        <v>322</v>
      </c>
      <c r="H39" s="102"/>
      <c r="I39" s="105" t="s">
        <v>261</v>
      </c>
      <c r="J39" s="106"/>
      <c r="K39" s="106" t="s">
        <v>159</v>
      </c>
      <c r="L39" s="117" t="s">
        <v>715</v>
      </c>
      <c r="M39" s="107">
        <v>1</v>
      </c>
      <c r="N39" s="108">
        <v>3299.297607421875</v>
      </c>
      <c r="O39" s="108">
        <v>7231.791015625</v>
      </c>
      <c r="P39" s="109"/>
      <c r="Q39" s="110"/>
      <c r="R39" s="110"/>
      <c r="S39" s="111"/>
      <c r="T39" s="51">
        <v>0</v>
      </c>
      <c r="U39" s="51">
        <v>1</v>
      </c>
      <c r="V39" s="52">
        <v>0</v>
      </c>
      <c r="W39" s="52">
        <v>0.035714</v>
      </c>
      <c r="X39" s="52">
        <v>0.060707</v>
      </c>
      <c r="Y39" s="52">
        <v>0.532868</v>
      </c>
      <c r="Z39" s="52">
        <v>0</v>
      </c>
      <c r="AA39" s="52">
        <v>0</v>
      </c>
      <c r="AB39" s="112">
        <v>39</v>
      </c>
      <c r="AC39" s="112"/>
      <c r="AD39" s="113"/>
      <c r="AE39" s="85" t="s">
        <v>516</v>
      </c>
      <c r="AF39" s="85">
        <v>4878</v>
      </c>
      <c r="AG39" s="85">
        <v>668</v>
      </c>
      <c r="AH39" s="85">
        <v>42782</v>
      </c>
      <c r="AI39" s="85">
        <v>66055</v>
      </c>
      <c r="AJ39" s="85"/>
      <c r="AK39" s="85"/>
      <c r="AL39" s="85"/>
      <c r="AM39" s="85"/>
      <c r="AN39" s="85"/>
      <c r="AO39" s="87">
        <v>42719.12137731481</v>
      </c>
      <c r="AP39" s="85"/>
      <c r="AQ39" s="85" t="b">
        <v>1</v>
      </c>
      <c r="AR39" s="85" t="b">
        <v>1</v>
      </c>
      <c r="AS39" s="85" t="b">
        <v>1</v>
      </c>
      <c r="AT39" s="85"/>
      <c r="AU39" s="85">
        <v>37</v>
      </c>
      <c r="AV39" s="85"/>
      <c r="AW39" s="85" t="b">
        <v>0</v>
      </c>
      <c r="AX39" s="85" t="s">
        <v>641</v>
      </c>
      <c r="AY39" s="90" t="s">
        <v>678</v>
      </c>
      <c r="AZ39" s="85" t="s">
        <v>66</v>
      </c>
      <c r="BA39" s="85" t="str">
        <f>REPLACE(INDEX(GroupVertices[Group],MATCH(Vertices[[#This Row],[Vertex]],GroupVertices[Vertex],0)),1,1,"")</f>
        <v>1</v>
      </c>
      <c r="BB39" s="51"/>
      <c r="BC39" s="51"/>
      <c r="BD39" s="51"/>
      <c r="BE39" s="51"/>
      <c r="BF39" s="51"/>
      <c r="BG39" s="51"/>
      <c r="BH39" s="134" t="s">
        <v>919</v>
      </c>
      <c r="BI39" s="134" t="s">
        <v>919</v>
      </c>
      <c r="BJ39" s="134" t="s">
        <v>997</v>
      </c>
      <c r="BK39" s="134" t="s">
        <v>997</v>
      </c>
      <c r="BL39" s="2"/>
      <c r="BM39" s="3"/>
      <c r="BN39" s="3"/>
      <c r="BO39" s="3"/>
      <c r="BP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9"/>
    <dataValidation allowBlank="1" errorTitle="Invalid Vertex Visibility" error="You have entered an unrecognized vertex visibility.  Try selecting from the drop-down list instead." sqref="BL3"/>
    <dataValidation allowBlank="1" showErrorMessage="1" sqref="BL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9"/>
    <dataValidation allowBlank="1" showInputMessage="1" promptTitle="Vertex Tooltip" prompt="Enter optional text that will pop up when the mouse is hovered over the vertex." errorTitle="Invalid Vertex Image Key" sqref="L3:L3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9"/>
    <dataValidation allowBlank="1" showInputMessage="1" promptTitle="Vertex Label Fill Color" prompt="To select an optional fill color for the Label shape, right-click and select Select Color on the right-click menu." sqref="J3:J39"/>
    <dataValidation allowBlank="1" showInputMessage="1" promptTitle="Vertex Image File" prompt="Enter the path to an image file.  Hover over the column header for examples." errorTitle="Invalid Vertex Image Key" sqref="G3:G39"/>
    <dataValidation allowBlank="1" showInputMessage="1" promptTitle="Vertex Color" prompt="To select an optional vertex color, right-click and select Select Color on the right-click menu." sqref="C3:C39"/>
    <dataValidation allowBlank="1" showInputMessage="1" promptTitle="Vertex Opacity" prompt="Enter an optional vertex opacity between 0 (transparent) and 100 (opaque)." errorTitle="Invalid Vertex Opacity" error="The optional vertex opacity must be a whole number between 0 and 10." sqref="F3:F39"/>
    <dataValidation type="list" allowBlank="1" showInputMessage="1" showErrorMessage="1" promptTitle="Vertex Shape" prompt="Select an optional vertex shape." errorTitle="Invalid Vertex Shape" error="You have entered an invalid vertex shape.  Try selecting from the drop-down list instead." sqref="D3:D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9">
      <formula1>ValidVertexLabelPositions</formula1>
    </dataValidation>
    <dataValidation allowBlank="1" showInputMessage="1" showErrorMessage="1" promptTitle="Vertex Name" prompt="Enter the name of the vertex." sqref="A3:A39"/>
  </dataValidations>
  <hyperlinks>
    <hyperlink ref="AM9" r:id="rId1" display="http://t.co/yj2xsHD83W"/>
    <hyperlink ref="AM4" r:id="rId2" display="http://t.co/qjjnBcdQSx"/>
    <hyperlink ref="AM6" r:id="rId3" display="https://t.co/ZelJbdTUbI"/>
    <hyperlink ref="AM11" r:id="rId4" display="https://t.co/eY4AY2rZeQ"/>
    <hyperlink ref="AM13" r:id="rId5" display="https://t.co/Mf9casQOuk"/>
    <hyperlink ref="AM14" r:id="rId6" display="https://t.co/SK9GUSDYey"/>
    <hyperlink ref="AM15" r:id="rId7" display="https://t.co/CGNEJoSLHS"/>
    <hyperlink ref="AM16" r:id="rId8" display="https://t.co/bVcLPulqAq"/>
    <hyperlink ref="AM17" r:id="rId9" display="https://t.co/UWx0d5NDs1"/>
    <hyperlink ref="AM18" r:id="rId10" display="https://t.co/o6UVXBpeO3"/>
    <hyperlink ref="AM19" r:id="rId11" display="http://t.co/myfNak9lFK"/>
    <hyperlink ref="AM20" r:id="rId12" display="https://t.co/QHt82xW2ep"/>
    <hyperlink ref="AM22" r:id="rId13" display="https://t.co/K1cU6kqnBT"/>
    <hyperlink ref="AM25" r:id="rId14" display="https://t.co/6vrn8a2b9X"/>
    <hyperlink ref="AM30" r:id="rId15" display="https://t.co/bwu8OrNfhN"/>
    <hyperlink ref="AM31" r:id="rId16" display="https://t.co/QdBIxC2x79"/>
    <hyperlink ref="AM3" r:id="rId17" display="http://t.co/ZPxahJ9HcZ"/>
    <hyperlink ref="AM32" r:id="rId18" display="https://t.co/cO7jR7yXxQ"/>
    <hyperlink ref="AM35" r:id="rId19" display="https://t.co/3SqamwZZrs"/>
    <hyperlink ref="AP5" r:id="rId20" display="https://pbs.twimg.com/profile_banners/102498956/1568173625"/>
    <hyperlink ref="AP9" r:id="rId21" display="https://pbs.twimg.com/profile_banners/142608485/1545983926"/>
    <hyperlink ref="AP4" r:id="rId22" display="https://pbs.twimg.com/profile_banners/107472906/1578326949"/>
    <hyperlink ref="AP6" r:id="rId23" display="https://pbs.twimg.com/profile_banners/211830847/1451919510"/>
    <hyperlink ref="AP10" r:id="rId24" display="https://pbs.twimg.com/profile_banners/488511627/1500316345"/>
    <hyperlink ref="AP11" r:id="rId25" display="https://pbs.twimg.com/profile_banners/227682918/1525292911"/>
    <hyperlink ref="AP13" r:id="rId26" display="https://pbs.twimg.com/profile_banners/18993185/1574110242"/>
    <hyperlink ref="AP14" r:id="rId27" display="https://pbs.twimg.com/profile_banners/928357269003149312/1510173297"/>
    <hyperlink ref="AP15" r:id="rId28" display="https://pbs.twimg.com/profile_banners/34262462/1546604563"/>
    <hyperlink ref="AP16" r:id="rId29" display="https://pbs.twimg.com/profile_banners/1167423894850023425/1578330530"/>
    <hyperlink ref="AP17" r:id="rId30" display="https://pbs.twimg.com/profile_banners/2985880889/1570008406"/>
    <hyperlink ref="AP8" r:id="rId31" display="https://pbs.twimg.com/profile_banners/1083029374801203200/1547383847"/>
    <hyperlink ref="AP20" r:id="rId32" display="https://pbs.twimg.com/profile_banners/18332190/1557823031"/>
    <hyperlink ref="AP22" r:id="rId33" display="https://pbs.twimg.com/profile_banners/127982550/1569856481"/>
    <hyperlink ref="AP23" r:id="rId34" display="https://pbs.twimg.com/profile_banners/2906201033/1518805859"/>
    <hyperlink ref="AP25" r:id="rId35" display="https://pbs.twimg.com/profile_banners/124145508/1577821996"/>
    <hyperlink ref="AP26" r:id="rId36" display="https://pbs.twimg.com/profile_banners/996020771439939584/1526386884"/>
    <hyperlink ref="AP27" r:id="rId37" display="https://pbs.twimg.com/profile_banners/1671237002/1376509493"/>
    <hyperlink ref="AP28" r:id="rId38" display="https://pbs.twimg.com/profile_banners/40918503/1570442436"/>
    <hyperlink ref="AP29" r:id="rId39" display="https://pbs.twimg.com/profile_banners/728651005/1540487326"/>
    <hyperlink ref="AP30" r:id="rId40" display="https://pbs.twimg.com/profile_banners/2743145603/1572404443"/>
    <hyperlink ref="AP31" r:id="rId41" display="https://pbs.twimg.com/profile_banners/4523969488/1578482056"/>
    <hyperlink ref="AP3" r:id="rId42" display="https://pbs.twimg.com/profile_banners/1486651974/1470119797"/>
    <hyperlink ref="AP32" r:id="rId43" display="https://pbs.twimg.com/profile_banners/2893429761/1562319180"/>
    <hyperlink ref="AP33" r:id="rId44" display="https://pbs.twimg.com/profile_banners/3310449305/1578491761"/>
    <hyperlink ref="AP34" r:id="rId45" display="https://pbs.twimg.com/profile_banners/92244865/1480263445"/>
    <hyperlink ref="AP35" r:id="rId46" display="https://pbs.twimg.com/profile_banners/1070352839560622080/1550493316"/>
    <hyperlink ref="AP36" r:id="rId47" display="https://pbs.twimg.com/profile_banners/4061296693/1559577960"/>
    <hyperlink ref="AP37" r:id="rId48" display="https://pbs.twimg.com/profile_banners/627475640/1546184623"/>
    <hyperlink ref="AV5" r:id="rId49" display="http://abs.twimg.com/images/themes/theme8/bg.gif"/>
    <hyperlink ref="AV9" r:id="rId50" display="http://abs.twimg.com/images/themes/theme1/bg.png"/>
    <hyperlink ref="AV4" r:id="rId51" display="http://abs.twimg.com/images/themes/theme1/bg.png"/>
    <hyperlink ref="AV6" r:id="rId52" display="http://abs.twimg.com/images/themes/theme1/bg.png"/>
    <hyperlink ref="AV10" r:id="rId53" display="http://abs.twimg.com/images/themes/theme1/bg.png"/>
    <hyperlink ref="AV11" r:id="rId54" display="http://abs.twimg.com/images/themes/theme1/bg.png"/>
    <hyperlink ref="AV12" r:id="rId55" display="http://abs.twimg.com/images/themes/theme6/bg.gif"/>
    <hyperlink ref="AV13" r:id="rId56" display="http://abs.twimg.com/images/themes/theme1/bg.png"/>
    <hyperlink ref="AV15" r:id="rId57" display="http://abs.twimg.com/images/themes/theme14/bg.gif"/>
    <hyperlink ref="AV17" r:id="rId58" display="http://abs.twimg.com/images/themes/theme1/bg.png"/>
    <hyperlink ref="AV7" r:id="rId59" display="http://abs.twimg.com/images/themes/theme1/bg.png"/>
    <hyperlink ref="AV19" r:id="rId60" display="http://abs.twimg.com/images/themes/theme1/bg.png"/>
    <hyperlink ref="AV20" r:id="rId61" display="http://abs.twimg.com/images/themes/theme1/bg.png"/>
    <hyperlink ref="AV21" r:id="rId62" display="http://abs.twimg.com/images/themes/theme1/bg.png"/>
    <hyperlink ref="AV22" r:id="rId63" display="http://abs.twimg.com/images/themes/theme18/bg.gif"/>
    <hyperlink ref="AV23" r:id="rId64" display="http://abs.twimg.com/images/themes/theme1/bg.png"/>
    <hyperlink ref="AV24" r:id="rId65" display="http://abs.twimg.com/images/themes/theme1/bg.png"/>
    <hyperlink ref="AV25" r:id="rId66" display="http://abs.twimg.com/images/themes/theme1/bg.png"/>
    <hyperlink ref="AV27" r:id="rId67" display="http://abs.twimg.com/images/themes/theme1/bg.png"/>
    <hyperlink ref="AV28" r:id="rId68" display="http://abs.twimg.com/images/themes/theme1/bg.png"/>
    <hyperlink ref="AV29" r:id="rId69" display="http://abs.twimg.com/images/themes/theme1/bg.png"/>
    <hyperlink ref="AV30" r:id="rId70" display="http://abs.twimg.com/images/themes/theme1/bg.png"/>
    <hyperlink ref="AV31" r:id="rId71" display="http://abs.twimg.com/images/themes/theme16/bg.gif"/>
    <hyperlink ref="AV3" r:id="rId72" display="http://abs.twimg.com/images/themes/theme1/bg.png"/>
    <hyperlink ref="AV32" r:id="rId73" display="http://abs.twimg.com/images/themes/theme1/bg.png"/>
    <hyperlink ref="AV33" r:id="rId74" display="http://abs.twimg.com/images/themes/theme1/bg.png"/>
    <hyperlink ref="AV34" r:id="rId75" display="http://abs.twimg.com/images/themes/theme3/bg.gif"/>
    <hyperlink ref="AV36" r:id="rId76" display="http://abs.twimg.com/images/themes/theme1/bg.png"/>
    <hyperlink ref="AV37" r:id="rId77" display="http://abs.twimg.com/images/themes/theme1/bg.png"/>
    <hyperlink ref="AV38" r:id="rId78" display="http://abs.twimg.com/images/themes/theme5/bg.gif"/>
    <hyperlink ref="G5" r:id="rId79" display="http://pbs.twimg.com/profile_images/1095936640915107840/gQn_yJ9D_normal.jpg"/>
    <hyperlink ref="G9" r:id="rId80" display="http://pbs.twimg.com/profile_images/1214596776570900486/TAR-rm4__normal.jpg"/>
    <hyperlink ref="G4" r:id="rId81" display="http://pbs.twimg.com/profile_images/997116299082911744/TsXFC8jF_normal.jpg"/>
    <hyperlink ref="G6" r:id="rId82" display="http://pbs.twimg.com/profile_images/811025582301544448/lj2wzbD8_normal.jpg"/>
    <hyperlink ref="G10" r:id="rId83" display="http://pbs.twimg.com/profile_images/887017150912888832/5q79m1cT_normal.jpg"/>
    <hyperlink ref="G11" r:id="rId84" display="http://pbs.twimg.com/profile_images/991778099397320705/6LWXR6MS_normal.jpg"/>
    <hyperlink ref="G12" r:id="rId85" display="http://pbs.twimg.com/profile_images/1633765411/F5okAKpC_normal"/>
    <hyperlink ref="G13" r:id="rId86" display="http://pbs.twimg.com/profile_images/1149677370154070018/ovykDCsB_normal.png"/>
    <hyperlink ref="G14" r:id="rId87" display="http://pbs.twimg.com/profile_images/1158377725574311936/cOePEbSl_normal.jpg"/>
    <hyperlink ref="G15" r:id="rId88" display="http://pbs.twimg.com/profile_images/994508305107247104/F7nR9Pfk_normal.jpg"/>
    <hyperlink ref="G16" r:id="rId89" display="http://pbs.twimg.com/profile_images/1202077685121474563/IX5LECEm_normal.jpg"/>
    <hyperlink ref="G17" r:id="rId90" display="http://pbs.twimg.com/profile_images/963846423035904000/m_wSZOXR_normal.jpg"/>
    <hyperlink ref="G7" r:id="rId91" display="http://pbs.twimg.com/profile_images/183867379/phone_girl_normal.jpg"/>
    <hyperlink ref="G18" r:id="rId92" display="http://pbs.twimg.com/profile_images/1064451793885773824/SlY4TURt_normal.jpg"/>
    <hyperlink ref="G8" r:id="rId93" display="http://pbs.twimg.com/profile_images/1084432574313828352/6D3OVhjt_normal.jpg"/>
    <hyperlink ref="G19" r:id="rId94" display="http://pbs.twimg.com/profile_images/380757584/tap_logo_normal.png"/>
    <hyperlink ref="G20" r:id="rId95" display="http://pbs.twimg.com/profile_images/1212680595605729281/GpBIhuPh_normal.jpg"/>
    <hyperlink ref="G21" r:id="rId96" display="http://abs.twimg.com/sticky/default_profile_images/default_profile_normal.png"/>
    <hyperlink ref="G22" r:id="rId97" display="http://pbs.twimg.com/profile_images/649934621589774337/wHWkBVoO_normal.jpg"/>
    <hyperlink ref="G23" r:id="rId98" display="http://pbs.twimg.com/profile_images/964479925817311234/GIRQr2pI_normal.jpg"/>
    <hyperlink ref="G24" r:id="rId99" display="http://pbs.twimg.com/profile_images/1080360256637526017/mO254m1t_normal.jpg"/>
    <hyperlink ref="G25" r:id="rId100" display="http://pbs.twimg.com/profile_images/918818138266877952/bbhJOmhG_normal.jpg"/>
    <hyperlink ref="G26" r:id="rId101" display="http://pbs.twimg.com/profile_images/996021476699639809/SxgXF_HN_normal.jpg"/>
    <hyperlink ref="G27" r:id="rId102" display="http://pbs.twimg.com/profile_images/911290970481754112/-zrbzgzn_normal.jpg"/>
    <hyperlink ref="G28" r:id="rId103" display="http://pbs.twimg.com/profile_images/1183404468689362944/YBrMJn6Y_normal.jpg"/>
    <hyperlink ref="G29" r:id="rId104" display="http://pbs.twimg.com/profile_images/1208119449288675329/qSEQgwpx_normal.jpg"/>
    <hyperlink ref="G30" r:id="rId105" display="http://pbs.twimg.com/profile_images/1211485818373726208/RTIOJ_vw_normal.jpg"/>
    <hyperlink ref="G31" r:id="rId106" display="http://pbs.twimg.com/profile_images/1211655644589252612/deCqOWdz_normal.jpg"/>
    <hyperlink ref="G3" r:id="rId107" display="http://pbs.twimg.com/profile_images/378800000223571257/77ffbc80e90cb06611537c175e5ed2a1_normal.jpeg"/>
    <hyperlink ref="G32" r:id="rId108" display="http://pbs.twimg.com/profile_images/897775937239957505/oGcKsg6h_normal.jpg"/>
    <hyperlink ref="G33" r:id="rId109" display="http://pbs.twimg.com/profile_images/1208368283029774337/U-3XlZ0Z_normal.jpg"/>
    <hyperlink ref="G34" r:id="rId110" display="http://pbs.twimg.com/profile_images/802908718367145984/RwzaQh13_normal.jpg"/>
    <hyperlink ref="G35" r:id="rId111" display="http://pbs.twimg.com/profile_images/1097474472666427395/oA8RvrM5_normal.png"/>
    <hyperlink ref="G36" r:id="rId112" display="http://pbs.twimg.com/profile_images/1154811672286179328/RQLJLhbs_normal.jpg"/>
    <hyperlink ref="G37" r:id="rId113" display="http://pbs.twimg.com/profile_images/1079403408182988800/cxKzcScc_normal.jpg"/>
    <hyperlink ref="G38" r:id="rId114" display="http://pbs.twimg.com/profile_images/398038950/teste2_normal.jpg"/>
    <hyperlink ref="G39" r:id="rId115" display="http://abs.twimg.com/sticky/default_profile_images/default_profile_normal.png"/>
    <hyperlink ref="AY5" r:id="rId116" display="https://twitter.com/joellemessianu"/>
    <hyperlink ref="AY9" r:id="rId117" display="https://twitter.com/iberia_en"/>
    <hyperlink ref="AY4" r:id="rId118" display="https://twitter.com/tapairportugal"/>
    <hyperlink ref="AY6" r:id="rId119" display="https://twitter.com/flight_refunds"/>
    <hyperlink ref="AY10" r:id="rId120" display="https://twitter.com/apucheglazov"/>
    <hyperlink ref="AY11" r:id="rId121" display="https://twitter.com/bopinion"/>
    <hyperlink ref="AY12" r:id="rId122" display="https://twitter.com/cat_in_the_tap"/>
    <hyperlink ref="AY13" r:id="rId123" display="https://twitter.com/jessicamokhiber"/>
    <hyperlink ref="AY14" r:id="rId124" display="https://twitter.com/treadlightly_re"/>
    <hyperlink ref="AY15" r:id="rId125" display="https://twitter.com/sputnikint"/>
    <hyperlink ref="AY16" r:id="rId126" display="https://twitter.com/tap_a_dime"/>
    <hyperlink ref="AY17" r:id="rId127" display="https://twitter.com/sevenairacademy"/>
    <hyperlink ref="AY7" r:id="rId128" display="https://twitter.com/airline"/>
    <hyperlink ref="AY18" r:id="rId129" display="https://twitter.com/alexdbalves"/>
    <hyperlink ref="AY8" r:id="rId130" display="https://twitter.com/itsthecatia"/>
    <hyperlink ref="AY19" r:id="rId131" display="https://twitter.com/tap_portugal"/>
    <hyperlink ref="AY20" r:id="rId132" display="https://twitter.com/british_airways"/>
    <hyperlink ref="AY21" r:id="rId133" display="https://twitter.com/aaronbearce"/>
    <hyperlink ref="AY22" r:id="rId134" display="https://twitter.com/aeroplan"/>
    <hyperlink ref="AY23" r:id="rId135" display="https://twitter.com/semanariov"/>
    <hyperlink ref="AY24" r:id="rId136" display="https://twitter.com/_yashmittal_"/>
    <hyperlink ref="AY25" r:id="rId137" display="https://twitter.com/goairlinesindia"/>
    <hyperlink ref="AY26" r:id="rId138" display="https://twitter.com/mp_portugues"/>
    <hyperlink ref="AY27" r:id="rId139" display="https://twitter.com/fjvelascog"/>
    <hyperlink ref="AY28" r:id="rId140" display="https://twitter.com/raeox"/>
    <hyperlink ref="AY29" r:id="rId141" display="https://twitter.com/bigdaddykane66"/>
    <hyperlink ref="AY30" r:id="rId142" display="https://twitter.com/caramooney"/>
    <hyperlink ref="AY31" r:id="rId143" display="https://twitter.com/jorgecarmo9"/>
    <hyperlink ref="AY3" r:id="rId144" display="https://twitter.com/airline_ratings"/>
    <hyperlink ref="AY32" r:id="rId145" display="https://twitter.com/embportugal_ca"/>
    <hyperlink ref="AY33" r:id="rId146" display="https://twitter.com/salvador__29"/>
    <hyperlink ref="AY34" r:id="rId147" display="https://twitter.com/eriwen83"/>
    <hyperlink ref="AY35" r:id="rId148" display="https://twitter.com/cirium"/>
    <hyperlink ref="AY36" r:id="rId149" display="https://twitter.com/shelleyjeffcoat"/>
    <hyperlink ref="AY37" r:id="rId150" display="https://twitter.com/invboeingexpres"/>
    <hyperlink ref="AY38" r:id="rId151" display="https://twitter.com/deniseneves"/>
    <hyperlink ref="AY39" r:id="rId152" display="https://twitter.com/azores1963"/>
  </hyperlinks>
  <printOptions/>
  <pageMargins left="0.7" right="0.7" top="0.75" bottom="0.75" header="0.3" footer="0.3"/>
  <pageSetup horizontalDpi="600" verticalDpi="600" orientation="portrait" r:id="rId157"/>
  <drawing r:id="rId156"/>
  <legacyDrawing r:id="rId154"/>
  <tableParts>
    <tablePart r:id="rId1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817</v>
      </c>
      <c r="Z2" s="13" t="s">
        <v>830</v>
      </c>
      <c r="AA2" s="13" t="s">
        <v>848</v>
      </c>
      <c r="AB2" s="13" t="s">
        <v>918</v>
      </c>
      <c r="AC2" s="13" t="s">
        <v>996</v>
      </c>
      <c r="AD2" s="13" t="s">
        <v>1026</v>
      </c>
      <c r="AE2" s="13" t="s">
        <v>1027</v>
      </c>
      <c r="AF2" s="13" t="s">
        <v>1041</v>
      </c>
    </row>
    <row r="3" spans="1:32" ht="15">
      <c r="A3" s="128" t="s">
        <v>734</v>
      </c>
      <c r="B3" s="129" t="s">
        <v>746</v>
      </c>
      <c r="C3" s="129" t="s">
        <v>56</v>
      </c>
      <c r="D3" s="120"/>
      <c r="E3" s="119"/>
      <c r="F3" s="121" t="s">
        <v>1089</v>
      </c>
      <c r="G3" s="122"/>
      <c r="H3" s="122"/>
      <c r="I3" s="123">
        <v>3</v>
      </c>
      <c r="J3" s="124"/>
      <c r="K3" s="51">
        <v>7</v>
      </c>
      <c r="L3" s="51">
        <v>6</v>
      </c>
      <c r="M3" s="51">
        <v>0</v>
      </c>
      <c r="N3" s="51">
        <v>6</v>
      </c>
      <c r="O3" s="51">
        <v>0</v>
      </c>
      <c r="P3" s="52">
        <v>0</v>
      </c>
      <c r="Q3" s="52">
        <v>0</v>
      </c>
      <c r="R3" s="51">
        <v>1</v>
      </c>
      <c r="S3" s="51">
        <v>0</v>
      </c>
      <c r="T3" s="51">
        <v>7</v>
      </c>
      <c r="U3" s="51">
        <v>6</v>
      </c>
      <c r="V3" s="51">
        <v>2</v>
      </c>
      <c r="W3" s="52">
        <v>1.469388</v>
      </c>
      <c r="X3" s="52">
        <v>0.14285714285714285</v>
      </c>
      <c r="Y3" s="85"/>
      <c r="Z3" s="85"/>
      <c r="AA3" s="85"/>
      <c r="AB3" s="93" t="s">
        <v>919</v>
      </c>
      <c r="AC3" s="93" t="s">
        <v>997</v>
      </c>
      <c r="AD3" s="93"/>
      <c r="AE3" s="93" t="s">
        <v>270</v>
      </c>
      <c r="AF3" s="93" t="s">
        <v>1042</v>
      </c>
    </row>
    <row r="4" spans="1:32" ht="15">
      <c r="A4" s="128" t="s">
        <v>735</v>
      </c>
      <c r="B4" s="129" t="s">
        <v>747</v>
      </c>
      <c r="C4" s="129" t="s">
        <v>56</v>
      </c>
      <c r="D4" s="125"/>
      <c r="E4" s="102"/>
      <c r="F4" s="105" t="s">
        <v>1090</v>
      </c>
      <c r="G4" s="109"/>
      <c r="H4" s="109"/>
      <c r="I4" s="126">
        <v>4</v>
      </c>
      <c r="J4" s="112"/>
      <c r="K4" s="51">
        <v>6</v>
      </c>
      <c r="L4" s="51">
        <v>6</v>
      </c>
      <c r="M4" s="51">
        <v>0</v>
      </c>
      <c r="N4" s="51">
        <v>6</v>
      </c>
      <c r="O4" s="51">
        <v>0</v>
      </c>
      <c r="P4" s="52">
        <v>0</v>
      </c>
      <c r="Q4" s="52">
        <v>0</v>
      </c>
      <c r="R4" s="51">
        <v>1</v>
      </c>
      <c r="S4" s="51">
        <v>0</v>
      </c>
      <c r="T4" s="51">
        <v>6</v>
      </c>
      <c r="U4" s="51">
        <v>6</v>
      </c>
      <c r="V4" s="51">
        <v>3</v>
      </c>
      <c r="W4" s="52">
        <v>1.444444</v>
      </c>
      <c r="X4" s="52">
        <v>0.2</v>
      </c>
      <c r="Y4" s="85"/>
      <c r="Z4" s="85"/>
      <c r="AA4" s="85" t="s">
        <v>849</v>
      </c>
      <c r="AB4" s="93" t="s">
        <v>920</v>
      </c>
      <c r="AC4" s="93" t="s">
        <v>998</v>
      </c>
      <c r="AD4" s="93" t="s">
        <v>259</v>
      </c>
      <c r="AE4" s="93" t="s">
        <v>1028</v>
      </c>
      <c r="AF4" s="93" t="s">
        <v>1043</v>
      </c>
    </row>
    <row r="5" spans="1:32" ht="15">
      <c r="A5" s="128" t="s">
        <v>736</v>
      </c>
      <c r="B5" s="129" t="s">
        <v>748</v>
      </c>
      <c r="C5" s="129" t="s">
        <v>56</v>
      </c>
      <c r="D5" s="125"/>
      <c r="E5" s="102"/>
      <c r="F5" s="105" t="s">
        <v>1091</v>
      </c>
      <c r="G5" s="109"/>
      <c r="H5" s="109"/>
      <c r="I5" s="126">
        <v>5</v>
      </c>
      <c r="J5" s="112"/>
      <c r="K5" s="51">
        <v>4</v>
      </c>
      <c r="L5" s="51">
        <v>4</v>
      </c>
      <c r="M5" s="51">
        <v>0</v>
      </c>
      <c r="N5" s="51">
        <v>4</v>
      </c>
      <c r="O5" s="51">
        <v>4</v>
      </c>
      <c r="P5" s="52" t="s">
        <v>761</v>
      </c>
      <c r="Q5" s="52" t="s">
        <v>761</v>
      </c>
      <c r="R5" s="51">
        <v>4</v>
      </c>
      <c r="S5" s="51">
        <v>4</v>
      </c>
      <c r="T5" s="51">
        <v>1</v>
      </c>
      <c r="U5" s="51">
        <v>1</v>
      </c>
      <c r="V5" s="51">
        <v>0</v>
      </c>
      <c r="W5" s="52">
        <v>0</v>
      </c>
      <c r="X5" s="52">
        <v>0</v>
      </c>
      <c r="Y5" s="85" t="s">
        <v>818</v>
      </c>
      <c r="Z5" s="85" t="s">
        <v>831</v>
      </c>
      <c r="AA5" s="85"/>
      <c r="AB5" s="93" t="s">
        <v>921</v>
      </c>
      <c r="AC5" s="93" t="s">
        <v>999</v>
      </c>
      <c r="AD5" s="93"/>
      <c r="AE5" s="93"/>
      <c r="AF5" s="93" t="s">
        <v>1044</v>
      </c>
    </row>
    <row r="6" spans="1:32" ht="15">
      <c r="A6" s="128" t="s">
        <v>737</v>
      </c>
      <c r="B6" s="129" t="s">
        <v>749</v>
      </c>
      <c r="C6" s="129" t="s">
        <v>56</v>
      </c>
      <c r="D6" s="125"/>
      <c r="E6" s="102"/>
      <c r="F6" s="105" t="s">
        <v>737</v>
      </c>
      <c r="G6" s="109"/>
      <c r="H6" s="109"/>
      <c r="I6" s="126">
        <v>6</v>
      </c>
      <c r="J6" s="112"/>
      <c r="K6" s="51">
        <v>3</v>
      </c>
      <c r="L6" s="51">
        <v>2</v>
      </c>
      <c r="M6" s="51">
        <v>0</v>
      </c>
      <c r="N6" s="51">
        <v>2</v>
      </c>
      <c r="O6" s="51">
        <v>0</v>
      </c>
      <c r="P6" s="52">
        <v>0</v>
      </c>
      <c r="Q6" s="52">
        <v>0</v>
      </c>
      <c r="R6" s="51">
        <v>1</v>
      </c>
      <c r="S6" s="51">
        <v>0</v>
      </c>
      <c r="T6" s="51">
        <v>3</v>
      </c>
      <c r="U6" s="51">
        <v>2</v>
      </c>
      <c r="V6" s="51">
        <v>2</v>
      </c>
      <c r="W6" s="52">
        <v>0.888889</v>
      </c>
      <c r="X6" s="52">
        <v>0.3333333333333333</v>
      </c>
      <c r="Y6" s="85"/>
      <c r="Z6" s="85"/>
      <c r="AA6" s="85" t="s">
        <v>306</v>
      </c>
      <c r="AB6" s="93" t="s">
        <v>423</v>
      </c>
      <c r="AC6" s="93" t="s">
        <v>423</v>
      </c>
      <c r="AD6" s="93"/>
      <c r="AE6" s="93" t="s">
        <v>1029</v>
      </c>
      <c r="AF6" s="93" t="s">
        <v>1045</v>
      </c>
    </row>
    <row r="7" spans="1:32" ht="15">
      <c r="A7" s="128" t="s">
        <v>738</v>
      </c>
      <c r="B7" s="129" t="s">
        <v>750</v>
      </c>
      <c r="C7" s="129" t="s">
        <v>56</v>
      </c>
      <c r="D7" s="125"/>
      <c r="E7" s="102"/>
      <c r="F7" s="105" t="s">
        <v>1092</v>
      </c>
      <c r="G7" s="109"/>
      <c r="H7" s="109"/>
      <c r="I7" s="126">
        <v>7</v>
      </c>
      <c r="J7" s="112"/>
      <c r="K7" s="51">
        <v>3</v>
      </c>
      <c r="L7" s="51">
        <v>2</v>
      </c>
      <c r="M7" s="51">
        <v>0</v>
      </c>
      <c r="N7" s="51">
        <v>2</v>
      </c>
      <c r="O7" s="51">
        <v>0</v>
      </c>
      <c r="P7" s="52">
        <v>0</v>
      </c>
      <c r="Q7" s="52">
        <v>0</v>
      </c>
      <c r="R7" s="51">
        <v>1</v>
      </c>
      <c r="S7" s="51">
        <v>0</v>
      </c>
      <c r="T7" s="51">
        <v>3</v>
      </c>
      <c r="U7" s="51">
        <v>2</v>
      </c>
      <c r="V7" s="51">
        <v>2</v>
      </c>
      <c r="W7" s="52">
        <v>0.888889</v>
      </c>
      <c r="X7" s="52">
        <v>0.3333333333333333</v>
      </c>
      <c r="Y7" s="85" t="s">
        <v>295</v>
      </c>
      <c r="Z7" s="85" t="s">
        <v>299</v>
      </c>
      <c r="AA7" s="85"/>
      <c r="AB7" s="93" t="s">
        <v>922</v>
      </c>
      <c r="AC7" s="93" t="s">
        <v>1000</v>
      </c>
      <c r="AD7" s="93"/>
      <c r="AE7" s="93" t="s">
        <v>264</v>
      </c>
      <c r="AF7" s="93" t="s">
        <v>1046</v>
      </c>
    </row>
    <row r="8" spans="1:32" ht="15">
      <c r="A8" s="128" t="s">
        <v>739</v>
      </c>
      <c r="B8" s="129" t="s">
        <v>751</v>
      </c>
      <c r="C8" s="129" t="s">
        <v>56</v>
      </c>
      <c r="D8" s="125"/>
      <c r="E8" s="102"/>
      <c r="F8" s="105" t="s">
        <v>1093</v>
      </c>
      <c r="G8" s="109"/>
      <c r="H8" s="109"/>
      <c r="I8" s="126">
        <v>8</v>
      </c>
      <c r="J8" s="112"/>
      <c r="K8" s="51">
        <v>2</v>
      </c>
      <c r="L8" s="51">
        <v>2</v>
      </c>
      <c r="M8" s="51">
        <v>0</v>
      </c>
      <c r="N8" s="51">
        <v>2</v>
      </c>
      <c r="O8" s="51">
        <v>1</v>
      </c>
      <c r="P8" s="52">
        <v>0</v>
      </c>
      <c r="Q8" s="52">
        <v>0</v>
      </c>
      <c r="R8" s="51">
        <v>1</v>
      </c>
      <c r="S8" s="51">
        <v>0</v>
      </c>
      <c r="T8" s="51">
        <v>2</v>
      </c>
      <c r="U8" s="51">
        <v>2</v>
      </c>
      <c r="V8" s="51">
        <v>1</v>
      </c>
      <c r="W8" s="52">
        <v>0.5</v>
      </c>
      <c r="X8" s="52">
        <v>0.5</v>
      </c>
      <c r="Y8" s="85" t="s">
        <v>298</v>
      </c>
      <c r="Z8" s="85" t="s">
        <v>304</v>
      </c>
      <c r="AA8" s="85" t="s">
        <v>307</v>
      </c>
      <c r="AB8" s="93" t="s">
        <v>923</v>
      </c>
      <c r="AC8" s="93" t="s">
        <v>1001</v>
      </c>
      <c r="AD8" s="93"/>
      <c r="AE8" s="93"/>
      <c r="AF8" s="93" t="s">
        <v>1047</v>
      </c>
    </row>
    <row r="9" spans="1:32" ht="15">
      <c r="A9" s="128" t="s">
        <v>740</v>
      </c>
      <c r="B9" s="129" t="s">
        <v>752</v>
      </c>
      <c r="C9" s="129" t="s">
        <v>56</v>
      </c>
      <c r="D9" s="125"/>
      <c r="E9" s="102"/>
      <c r="F9" s="105" t="s">
        <v>1094</v>
      </c>
      <c r="G9" s="109"/>
      <c r="H9" s="109"/>
      <c r="I9" s="126">
        <v>9</v>
      </c>
      <c r="J9" s="112"/>
      <c r="K9" s="51">
        <v>2</v>
      </c>
      <c r="L9" s="51">
        <v>1</v>
      </c>
      <c r="M9" s="51">
        <v>0</v>
      </c>
      <c r="N9" s="51">
        <v>1</v>
      </c>
      <c r="O9" s="51">
        <v>0</v>
      </c>
      <c r="P9" s="52">
        <v>0</v>
      </c>
      <c r="Q9" s="52">
        <v>0</v>
      </c>
      <c r="R9" s="51">
        <v>1</v>
      </c>
      <c r="S9" s="51">
        <v>0</v>
      </c>
      <c r="T9" s="51">
        <v>2</v>
      </c>
      <c r="U9" s="51">
        <v>1</v>
      </c>
      <c r="V9" s="51">
        <v>1</v>
      </c>
      <c r="W9" s="52">
        <v>0.5</v>
      </c>
      <c r="X9" s="52">
        <v>0.5</v>
      </c>
      <c r="Y9" s="85"/>
      <c r="Z9" s="85"/>
      <c r="AA9" s="85"/>
      <c r="AB9" s="93" t="s">
        <v>902</v>
      </c>
      <c r="AC9" s="93" t="s">
        <v>423</v>
      </c>
      <c r="AD9" s="93" t="s">
        <v>269</v>
      </c>
      <c r="AE9" s="93"/>
      <c r="AF9" s="93" t="s">
        <v>1048</v>
      </c>
    </row>
    <row r="10" spans="1:32" ht="14.25" customHeight="1">
      <c r="A10" s="128" t="s">
        <v>741</v>
      </c>
      <c r="B10" s="129" t="s">
        <v>753</v>
      </c>
      <c r="C10" s="129" t="s">
        <v>56</v>
      </c>
      <c r="D10" s="125"/>
      <c r="E10" s="102"/>
      <c r="F10" s="105" t="s">
        <v>1095</v>
      </c>
      <c r="G10" s="109"/>
      <c r="H10" s="109"/>
      <c r="I10" s="126">
        <v>10</v>
      </c>
      <c r="J10" s="112"/>
      <c r="K10" s="51">
        <v>2</v>
      </c>
      <c r="L10" s="51">
        <v>1</v>
      </c>
      <c r="M10" s="51">
        <v>0</v>
      </c>
      <c r="N10" s="51">
        <v>1</v>
      </c>
      <c r="O10" s="51">
        <v>0</v>
      </c>
      <c r="P10" s="52">
        <v>0</v>
      </c>
      <c r="Q10" s="52">
        <v>0</v>
      </c>
      <c r="R10" s="51">
        <v>1</v>
      </c>
      <c r="S10" s="51">
        <v>0</v>
      </c>
      <c r="T10" s="51">
        <v>2</v>
      </c>
      <c r="U10" s="51">
        <v>1</v>
      </c>
      <c r="V10" s="51">
        <v>1</v>
      </c>
      <c r="W10" s="52">
        <v>0.5</v>
      </c>
      <c r="X10" s="52">
        <v>0.5</v>
      </c>
      <c r="Y10" s="85"/>
      <c r="Z10" s="85"/>
      <c r="AA10" s="85"/>
      <c r="AB10" s="93" t="s">
        <v>924</v>
      </c>
      <c r="AC10" s="93" t="s">
        <v>423</v>
      </c>
      <c r="AD10" s="93" t="s">
        <v>268</v>
      </c>
      <c r="AE10" s="93"/>
      <c r="AF10" s="93" t="s">
        <v>1049</v>
      </c>
    </row>
    <row r="11" spans="1:32" ht="15">
      <c r="A11" s="128" t="s">
        <v>742</v>
      </c>
      <c r="B11" s="129" t="s">
        <v>754</v>
      </c>
      <c r="C11" s="129" t="s">
        <v>56</v>
      </c>
      <c r="D11" s="125"/>
      <c r="E11" s="102"/>
      <c r="F11" s="105" t="s">
        <v>742</v>
      </c>
      <c r="G11" s="109"/>
      <c r="H11" s="109"/>
      <c r="I11" s="126">
        <v>11</v>
      </c>
      <c r="J11" s="112"/>
      <c r="K11" s="51">
        <v>2</v>
      </c>
      <c r="L11" s="51">
        <v>1</v>
      </c>
      <c r="M11" s="51">
        <v>0</v>
      </c>
      <c r="N11" s="51">
        <v>1</v>
      </c>
      <c r="O11" s="51">
        <v>0</v>
      </c>
      <c r="P11" s="52">
        <v>0</v>
      </c>
      <c r="Q11" s="52">
        <v>0</v>
      </c>
      <c r="R11" s="51">
        <v>1</v>
      </c>
      <c r="S11" s="51">
        <v>0</v>
      </c>
      <c r="T11" s="51">
        <v>2</v>
      </c>
      <c r="U11" s="51">
        <v>1</v>
      </c>
      <c r="V11" s="51">
        <v>1</v>
      </c>
      <c r="W11" s="52">
        <v>0.5</v>
      </c>
      <c r="X11" s="52">
        <v>0.5</v>
      </c>
      <c r="Y11" s="85"/>
      <c r="Z11" s="85"/>
      <c r="AA11" s="85"/>
      <c r="AB11" s="93" t="s">
        <v>423</v>
      </c>
      <c r="AC11" s="93" t="s">
        <v>423</v>
      </c>
      <c r="AD11" s="93" t="s">
        <v>267</v>
      </c>
      <c r="AE11" s="93"/>
      <c r="AF11" s="93" t="s">
        <v>1050</v>
      </c>
    </row>
    <row r="12" spans="1:32" ht="15">
      <c r="A12" s="128" t="s">
        <v>743</v>
      </c>
      <c r="B12" s="129" t="s">
        <v>755</v>
      </c>
      <c r="C12" s="129" t="s">
        <v>56</v>
      </c>
      <c r="D12" s="125"/>
      <c r="E12" s="102"/>
      <c r="F12" s="105" t="s">
        <v>1096</v>
      </c>
      <c r="G12" s="109"/>
      <c r="H12" s="109"/>
      <c r="I12" s="126">
        <v>12</v>
      </c>
      <c r="J12" s="112"/>
      <c r="K12" s="51">
        <v>2</v>
      </c>
      <c r="L12" s="51">
        <v>2</v>
      </c>
      <c r="M12" s="51">
        <v>0</v>
      </c>
      <c r="N12" s="51">
        <v>2</v>
      </c>
      <c r="O12" s="51">
        <v>1</v>
      </c>
      <c r="P12" s="52">
        <v>0</v>
      </c>
      <c r="Q12" s="52">
        <v>0</v>
      </c>
      <c r="R12" s="51">
        <v>1</v>
      </c>
      <c r="S12" s="51">
        <v>0</v>
      </c>
      <c r="T12" s="51">
        <v>2</v>
      </c>
      <c r="U12" s="51">
        <v>2</v>
      </c>
      <c r="V12" s="51">
        <v>1</v>
      </c>
      <c r="W12" s="52">
        <v>0.5</v>
      </c>
      <c r="X12" s="52">
        <v>0.5</v>
      </c>
      <c r="Y12" s="85" t="s">
        <v>294</v>
      </c>
      <c r="Z12" s="85" t="s">
        <v>301</v>
      </c>
      <c r="AA12" s="85"/>
      <c r="AB12" s="93" t="s">
        <v>925</v>
      </c>
      <c r="AC12" s="93" t="s">
        <v>1002</v>
      </c>
      <c r="AD12" s="93"/>
      <c r="AE12" s="93"/>
      <c r="AF12" s="93" t="s">
        <v>1051</v>
      </c>
    </row>
    <row r="13" spans="1:32" ht="15">
      <c r="A13" s="128" t="s">
        <v>744</v>
      </c>
      <c r="B13" s="129" t="s">
        <v>756</v>
      </c>
      <c r="C13" s="129" t="s">
        <v>56</v>
      </c>
      <c r="D13" s="125"/>
      <c r="E13" s="102"/>
      <c r="F13" s="105" t="s">
        <v>1097</v>
      </c>
      <c r="G13" s="109"/>
      <c r="H13" s="109"/>
      <c r="I13" s="126">
        <v>13</v>
      </c>
      <c r="J13" s="112"/>
      <c r="K13" s="51">
        <v>2</v>
      </c>
      <c r="L13" s="51">
        <v>1</v>
      </c>
      <c r="M13" s="51">
        <v>0</v>
      </c>
      <c r="N13" s="51">
        <v>1</v>
      </c>
      <c r="O13" s="51">
        <v>0</v>
      </c>
      <c r="P13" s="52">
        <v>0</v>
      </c>
      <c r="Q13" s="52">
        <v>0</v>
      </c>
      <c r="R13" s="51">
        <v>1</v>
      </c>
      <c r="S13" s="51">
        <v>0</v>
      </c>
      <c r="T13" s="51">
        <v>2</v>
      </c>
      <c r="U13" s="51">
        <v>1</v>
      </c>
      <c r="V13" s="51">
        <v>1</v>
      </c>
      <c r="W13" s="52">
        <v>0.5</v>
      </c>
      <c r="X13" s="52">
        <v>0.5</v>
      </c>
      <c r="Y13" s="85"/>
      <c r="Z13" s="85"/>
      <c r="AA13" s="85"/>
      <c r="AB13" s="93" t="s">
        <v>926</v>
      </c>
      <c r="AC13" s="93" t="s">
        <v>423</v>
      </c>
      <c r="AD13" s="93" t="s">
        <v>263</v>
      </c>
      <c r="AE13" s="93"/>
      <c r="AF13" s="93" t="s">
        <v>1052</v>
      </c>
    </row>
    <row r="14" spans="1:32" ht="15">
      <c r="A14" s="128" t="s">
        <v>745</v>
      </c>
      <c r="B14" s="129" t="s">
        <v>757</v>
      </c>
      <c r="C14" s="129" t="s">
        <v>56</v>
      </c>
      <c r="D14" s="125"/>
      <c r="E14" s="102"/>
      <c r="F14" s="105" t="s">
        <v>1098</v>
      </c>
      <c r="G14" s="109"/>
      <c r="H14" s="109"/>
      <c r="I14" s="126">
        <v>14</v>
      </c>
      <c r="J14" s="112"/>
      <c r="K14" s="51">
        <v>2</v>
      </c>
      <c r="L14" s="51">
        <v>2</v>
      </c>
      <c r="M14" s="51">
        <v>0</v>
      </c>
      <c r="N14" s="51">
        <v>2</v>
      </c>
      <c r="O14" s="51">
        <v>1</v>
      </c>
      <c r="P14" s="52">
        <v>0</v>
      </c>
      <c r="Q14" s="52">
        <v>0</v>
      </c>
      <c r="R14" s="51">
        <v>1</v>
      </c>
      <c r="S14" s="51">
        <v>0</v>
      </c>
      <c r="T14" s="51">
        <v>2</v>
      </c>
      <c r="U14" s="51">
        <v>2</v>
      </c>
      <c r="V14" s="51">
        <v>1</v>
      </c>
      <c r="W14" s="52">
        <v>0.5</v>
      </c>
      <c r="X14" s="52">
        <v>0.5</v>
      </c>
      <c r="Y14" s="85" t="s">
        <v>293</v>
      </c>
      <c r="Z14" s="85" t="s">
        <v>300</v>
      </c>
      <c r="AA14" s="85"/>
      <c r="AB14" s="93" t="s">
        <v>927</v>
      </c>
      <c r="AC14" s="93" t="s">
        <v>1003</v>
      </c>
      <c r="AD14" s="93"/>
      <c r="AE14" s="93"/>
      <c r="AF14" s="93" t="s">
        <v>1053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734</v>
      </c>
      <c r="B2" s="93" t="s">
        <v>261</v>
      </c>
      <c r="C2" s="85">
        <f>VLOOKUP(GroupVertices[[#This Row],[Vertex]],Vertices[],MATCH("ID",Vertices[[#Headers],[Vertex]:[Top Word Pairs in Tweet by Salience]],0),FALSE)</f>
        <v>39</v>
      </c>
    </row>
    <row r="3" spans="1:3" ht="15">
      <c r="A3" s="85" t="s">
        <v>734</v>
      </c>
      <c r="B3" s="93" t="s">
        <v>270</v>
      </c>
      <c r="C3" s="85">
        <f>VLOOKUP(GroupVertices[[#This Row],[Vertex]],Vertices[],MATCH("ID",Vertices[[#Headers],[Vertex]:[Top Word Pairs in Tweet by Salience]],0),FALSE)</f>
        <v>31</v>
      </c>
    </row>
    <row r="4" spans="1:3" ht="15">
      <c r="A4" s="85" t="s">
        <v>734</v>
      </c>
      <c r="B4" s="93" t="s">
        <v>258</v>
      </c>
      <c r="C4" s="85">
        <f>VLOOKUP(GroupVertices[[#This Row],[Vertex]],Vertices[],MATCH("ID",Vertices[[#Headers],[Vertex]:[Top Word Pairs in Tweet by Salience]],0),FALSE)</f>
        <v>37</v>
      </c>
    </row>
    <row r="5" spans="1:3" ht="15">
      <c r="A5" s="85" t="s">
        <v>734</v>
      </c>
      <c r="B5" s="93" t="s">
        <v>255</v>
      </c>
      <c r="C5" s="85">
        <f>VLOOKUP(GroupVertices[[#This Row],[Vertex]],Vertices[],MATCH("ID",Vertices[[#Headers],[Vertex]:[Top Word Pairs in Tweet by Salience]],0),FALSE)</f>
        <v>34</v>
      </c>
    </row>
    <row r="6" spans="1:3" ht="15">
      <c r="A6" s="85" t="s">
        <v>734</v>
      </c>
      <c r="B6" s="93" t="s">
        <v>254</v>
      </c>
      <c r="C6" s="85">
        <f>VLOOKUP(GroupVertices[[#This Row],[Vertex]],Vertices[],MATCH("ID",Vertices[[#Headers],[Vertex]:[Top Word Pairs in Tweet by Salience]],0),FALSE)</f>
        <v>33</v>
      </c>
    </row>
    <row r="7" spans="1:3" ht="15">
      <c r="A7" s="85" t="s">
        <v>734</v>
      </c>
      <c r="B7" s="93" t="s">
        <v>253</v>
      </c>
      <c r="C7" s="85">
        <f>VLOOKUP(GroupVertices[[#This Row],[Vertex]],Vertices[],MATCH("ID",Vertices[[#Headers],[Vertex]:[Top Word Pairs in Tweet by Salience]],0),FALSE)</f>
        <v>32</v>
      </c>
    </row>
    <row r="8" spans="1:3" ht="15">
      <c r="A8" s="85" t="s">
        <v>734</v>
      </c>
      <c r="B8" s="93" t="s">
        <v>252</v>
      </c>
      <c r="C8" s="85">
        <f>VLOOKUP(GroupVertices[[#This Row],[Vertex]],Vertices[],MATCH("ID",Vertices[[#Headers],[Vertex]:[Top Word Pairs in Tweet by Salience]],0),FALSE)</f>
        <v>30</v>
      </c>
    </row>
    <row r="9" spans="1:3" ht="15">
      <c r="A9" s="85" t="s">
        <v>735</v>
      </c>
      <c r="B9" s="93" t="s">
        <v>260</v>
      </c>
      <c r="C9" s="85">
        <f>VLOOKUP(GroupVertices[[#This Row],[Vertex]],Vertices[],MATCH("ID",Vertices[[#Headers],[Vertex]:[Top Word Pairs in Tweet by Salience]],0),FALSE)</f>
        <v>38</v>
      </c>
    </row>
    <row r="10" spans="1:3" ht="15">
      <c r="A10" s="85" t="s">
        <v>735</v>
      </c>
      <c r="B10" s="93" t="s">
        <v>259</v>
      </c>
      <c r="C10" s="85">
        <f>VLOOKUP(GroupVertices[[#This Row],[Vertex]],Vertices[],MATCH("ID",Vertices[[#Headers],[Vertex]:[Top Word Pairs in Tweet by Salience]],0),FALSE)</f>
        <v>5</v>
      </c>
    </row>
    <row r="11" spans="1:3" ht="15">
      <c r="A11" s="85" t="s">
        <v>735</v>
      </c>
      <c r="B11" s="93" t="s">
        <v>249</v>
      </c>
      <c r="C11" s="85">
        <f>VLOOKUP(GroupVertices[[#This Row],[Vertex]],Vertices[],MATCH("ID",Vertices[[#Headers],[Vertex]:[Top Word Pairs in Tweet by Salience]],0),FALSE)</f>
        <v>26</v>
      </c>
    </row>
    <row r="12" spans="1:3" ht="15">
      <c r="A12" s="85" t="s">
        <v>735</v>
      </c>
      <c r="B12" s="93" t="s">
        <v>235</v>
      </c>
      <c r="C12" s="85">
        <f>VLOOKUP(GroupVertices[[#This Row],[Vertex]],Vertices[],MATCH("ID",Vertices[[#Headers],[Vertex]:[Top Word Pairs in Tweet by Salience]],0),FALSE)</f>
        <v>6</v>
      </c>
    </row>
    <row r="13" spans="1:3" ht="15">
      <c r="A13" s="85" t="s">
        <v>735</v>
      </c>
      <c r="B13" s="93" t="s">
        <v>262</v>
      </c>
      <c r="C13" s="85">
        <f>VLOOKUP(GroupVertices[[#This Row],[Vertex]],Vertices[],MATCH("ID",Vertices[[#Headers],[Vertex]:[Top Word Pairs in Tweet by Salience]],0),FALSE)</f>
        <v>4</v>
      </c>
    </row>
    <row r="14" spans="1:3" ht="15">
      <c r="A14" s="85" t="s">
        <v>735</v>
      </c>
      <c r="B14" s="93" t="s">
        <v>234</v>
      </c>
      <c r="C14" s="85">
        <f>VLOOKUP(GroupVertices[[#This Row],[Vertex]],Vertices[],MATCH("ID",Vertices[[#Headers],[Vertex]:[Top Word Pairs in Tweet by Salience]],0),FALSE)</f>
        <v>3</v>
      </c>
    </row>
    <row r="15" spans="1:3" ht="15">
      <c r="A15" s="85" t="s">
        <v>736</v>
      </c>
      <c r="B15" s="93" t="s">
        <v>236</v>
      </c>
      <c r="C15" s="85">
        <f>VLOOKUP(GroupVertices[[#This Row],[Vertex]],Vertices[],MATCH("ID",Vertices[[#Headers],[Vertex]:[Top Word Pairs in Tweet by Salience]],0),FALSE)</f>
        <v>7</v>
      </c>
    </row>
    <row r="16" spans="1:3" ht="15">
      <c r="A16" s="85" t="s">
        <v>736</v>
      </c>
      <c r="B16" s="93" t="s">
        <v>246</v>
      </c>
      <c r="C16" s="85">
        <f>VLOOKUP(GroupVertices[[#This Row],[Vertex]],Vertices[],MATCH("ID",Vertices[[#Headers],[Vertex]:[Top Word Pairs in Tweet by Salience]],0),FALSE)</f>
        <v>22</v>
      </c>
    </row>
    <row r="17" spans="1:3" ht="15">
      <c r="A17" s="85" t="s">
        <v>736</v>
      </c>
      <c r="B17" s="93" t="s">
        <v>248</v>
      </c>
      <c r="C17" s="85">
        <f>VLOOKUP(GroupVertices[[#This Row],[Vertex]],Vertices[],MATCH("ID",Vertices[[#Headers],[Vertex]:[Top Word Pairs in Tweet by Salience]],0),FALSE)</f>
        <v>25</v>
      </c>
    </row>
    <row r="18" spans="1:3" ht="15">
      <c r="A18" s="85" t="s">
        <v>736</v>
      </c>
      <c r="B18" s="93" t="s">
        <v>250</v>
      </c>
      <c r="C18" s="85">
        <f>VLOOKUP(GroupVertices[[#This Row],[Vertex]],Vertices[],MATCH("ID",Vertices[[#Headers],[Vertex]:[Top Word Pairs in Tweet by Salience]],0),FALSE)</f>
        <v>27</v>
      </c>
    </row>
    <row r="19" spans="1:3" ht="15">
      <c r="A19" s="85" t="s">
        <v>737</v>
      </c>
      <c r="B19" s="93" t="s">
        <v>244</v>
      </c>
      <c r="C19" s="85">
        <f>VLOOKUP(GroupVertices[[#This Row],[Vertex]],Vertices[],MATCH("ID",Vertices[[#Headers],[Vertex]:[Top Word Pairs in Tweet by Salience]],0),FALSE)</f>
        <v>17</v>
      </c>
    </row>
    <row r="20" spans="1:3" ht="15">
      <c r="A20" s="85" t="s">
        <v>737</v>
      </c>
      <c r="B20" s="93" t="s">
        <v>266</v>
      </c>
      <c r="C20" s="85">
        <f>VLOOKUP(GroupVertices[[#This Row],[Vertex]],Vertices[],MATCH("ID",Vertices[[#Headers],[Vertex]:[Top Word Pairs in Tweet by Salience]],0),FALSE)</f>
        <v>19</v>
      </c>
    </row>
    <row r="21" spans="1:3" ht="15">
      <c r="A21" s="85" t="s">
        <v>737</v>
      </c>
      <c r="B21" s="93" t="s">
        <v>265</v>
      </c>
      <c r="C21" s="85">
        <f>VLOOKUP(GroupVertices[[#This Row],[Vertex]],Vertices[],MATCH("ID",Vertices[[#Headers],[Vertex]:[Top Word Pairs in Tweet by Salience]],0),FALSE)</f>
        <v>18</v>
      </c>
    </row>
    <row r="22" spans="1:3" ht="15">
      <c r="A22" s="85" t="s">
        <v>738</v>
      </c>
      <c r="B22" s="93" t="s">
        <v>243</v>
      </c>
      <c r="C22" s="85">
        <f>VLOOKUP(GroupVertices[[#This Row],[Vertex]],Vertices[],MATCH("ID",Vertices[[#Headers],[Vertex]:[Top Word Pairs in Tweet by Salience]],0),FALSE)</f>
        <v>16</v>
      </c>
    </row>
    <row r="23" spans="1:3" ht="15">
      <c r="A23" s="85" t="s">
        <v>738</v>
      </c>
      <c r="B23" s="93" t="s">
        <v>264</v>
      </c>
      <c r="C23" s="85">
        <f>VLOOKUP(GroupVertices[[#This Row],[Vertex]],Vertices[],MATCH("ID",Vertices[[#Headers],[Vertex]:[Top Word Pairs in Tweet by Salience]],0),FALSE)</f>
        <v>15</v>
      </c>
    </row>
    <row r="24" spans="1:3" ht="15">
      <c r="A24" s="85" t="s">
        <v>738</v>
      </c>
      <c r="B24" s="93" t="s">
        <v>242</v>
      </c>
      <c r="C24" s="85">
        <f>VLOOKUP(GroupVertices[[#This Row],[Vertex]],Vertices[],MATCH("ID",Vertices[[#Headers],[Vertex]:[Top Word Pairs in Tweet by Salience]],0),FALSE)</f>
        <v>14</v>
      </c>
    </row>
    <row r="25" spans="1:3" ht="15">
      <c r="A25" s="85" t="s">
        <v>739</v>
      </c>
      <c r="B25" s="93" t="s">
        <v>257</v>
      </c>
      <c r="C25" s="85">
        <f>VLOOKUP(GroupVertices[[#This Row],[Vertex]],Vertices[],MATCH("ID",Vertices[[#Headers],[Vertex]:[Top Word Pairs in Tweet by Salience]],0),FALSE)</f>
        <v>36</v>
      </c>
    </row>
    <row r="26" spans="1:3" ht="15">
      <c r="A26" s="85" t="s">
        <v>739</v>
      </c>
      <c r="B26" s="93" t="s">
        <v>256</v>
      </c>
      <c r="C26" s="85">
        <f>VLOOKUP(GroupVertices[[#This Row],[Vertex]],Vertices[],MATCH("ID",Vertices[[#Headers],[Vertex]:[Top Word Pairs in Tweet by Salience]],0),FALSE)</f>
        <v>35</v>
      </c>
    </row>
    <row r="27" spans="1:3" ht="15">
      <c r="A27" s="85" t="s">
        <v>740</v>
      </c>
      <c r="B27" s="93" t="s">
        <v>251</v>
      </c>
      <c r="C27" s="85">
        <f>VLOOKUP(GroupVertices[[#This Row],[Vertex]],Vertices[],MATCH("ID",Vertices[[#Headers],[Vertex]:[Top Word Pairs in Tweet by Salience]],0),FALSE)</f>
        <v>28</v>
      </c>
    </row>
    <row r="28" spans="1:3" ht="15">
      <c r="A28" s="85" t="s">
        <v>740</v>
      </c>
      <c r="B28" s="93" t="s">
        <v>269</v>
      </c>
      <c r="C28" s="85">
        <f>VLOOKUP(GroupVertices[[#This Row],[Vertex]],Vertices[],MATCH("ID",Vertices[[#Headers],[Vertex]:[Top Word Pairs in Tweet by Salience]],0),FALSE)</f>
        <v>29</v>
      </c>
    </row>
    <row r="29" spans="1:3" ht="15">
      <c r="A29" s="85" t="s">
        <v>741</v>
      </c>
      <c r="B29" s="93" t="s">
        <v>247</v>
      </c>
      <c r="C29" s="85">
        <f>VLOOKUP(GroupVertices[[#This Row],[Vertex]],Vertices[],MATCH("ID",Vertices[[#Headers],[Vertex]:[Top Word Pairs in Tweet by Salience]],0),FALSE)</f>
        <v>23</v>
      </c>
    </row>
    <row r="30" spans="1:3" ht="15">
      <c r="A30" s="85" t="s">
        <v>741</v>
      </c>
      <c r="B30" s="93" t="s">
        <v>268</v>
      </c>
      <c r="C30" s="85">
        <f>VLOOKUP(GroupVertices[[#This Row],[Vertex]],Vertices[],MATCH("ID",Vertices[[#Headers],[Vertex]:[Top Word Pairs in Tweet by Salience]],0),FALSE)</f>
        <v>24</v>
      </c>
    </row>
    <row r="31" spans="1:3" ht="15">
      <c r="A31" s="85" t="s">
        <v>742</v>
      </c>
      <c r="B31" s="93" t="s">
        <v>245</v>
      </c>
      <c r="C31" s="85">
        <f>VLOOKUP(GroupVertices[[#This Row],[Vertex]],Vertices[],MATCH("ID",Vertices[[#Headers],[Vertex]:[Top Word Pairs in Tweet by Salience]],0),FALSE)</f>
        <v>20</v>
      </c>
    </row>
    <row r="32" spans="1:3" ht="15">
      <c r="A32" s="85" t="s">
        <v>742</v>
      </c>
      <c r="B32" s="93" t="s">
        <v>267</v>
      </c>
      <c r="C32" s="85">
        <f>VLOOKUP(GroupVertices[[#This Row],[Vertex]],Vertices[],MATCH("ID",Vertices[[#Headers],[Vertex]:[Top Word Pairs in Tweet by Salience]],0),FALSE)</f>
        <v>21</v>
      </c>
    </row>
    <row r="33" spans="1:3" ht="15">
      <c r="A33" s="85" t="s">
        <v>743</v>
      </c>
      <c r="B33" s="93" t="s">
        <v>241</v>
      </c>
      <c r="C33" s="85">
        <f>VLOOKUP(GroupVertices[[#This Row],[Vertex]],Vertices[],MATCH("ID",Vertices[[#Headers],[Vertex]:[Top Word Pairs in Tweet by Salience]],0),FALSE)</f>
        <v>13</v>
      </c>
    </row>
    <row r="34" spans="1:3" ht="15">
      <c r="A34" s="85" t="s">
        <v>743</v>
      </c>
      <c r="B34" s="93" t="s">
        <v>240</v>
      </c>
      <c r="C34" s="85">
        <f>VLOOKUP(GroupVertices[[#This Row],[Vertex]],Vertices[],MATCH("ID",Vertices[[#Headers],[Vertex]:[Top Word Pairs in Tweet by Salience]],0),FALSE)</f>
        <v>12</v>
      </c>
    </row>
    <row r="35" spans="1:3" ht="15">
      <c r="A35" s="85" t="s">
        <v>744</v>
      </c>
      <c r="B35" s="93" t="s">
        <v>239</v>
      </c>
      <c r="C35" s="85">
        <f>VLOOKUP(GroupVertices[[#This Row],[Vertex]],Vertices[],MATCH("ID",Vertices[[#Headers],[Vertex]:[Top Word Pairs in Tweet by Salience]],0),FALSE)</f>
        <v>10</v>
      </c>
    </row>
    <row r="36" spans="1:3" ht="15">
      <c r="A36" s="85" t="s">
        <v>744</v>
      </c>
      <c r="B36" s="93" t="s">
        <v>263</v>
      </c>
      <c r="C36" s="85">
        <f>VLOOKUP(GroupVertices[[#This Row],[Vertex]],Vertices[],MATCH("ID",Vertices[[#Headers],[Vertex]:[Top Word Pairs in Tweet by Salience]],0),FALSE)</f>
        <v>11</v>
      </c>
    </row>
    <row r="37" spans="1:3" ht="15">
      <c r="A37" s="85" t="s">
        <v>745</v>
      </c>
      <c r="B37" s="93" t="s">
        <v>238</v>
      </c>
      <c r="C37" s="85">
        <f>VLOOKUP(GroupVertices[[#This Row],[Vertex]],Vertices[],MATCH("ID",Vertices[[#Headers],[Vertex]:[Top Word Pairs in Tweet by Salience]],0),FALSE)</f>
        <v>9</v>
      </c>
    </row>
    <row r="38" spans="1:3" ht="15">
      <c r="A38" s="85" t="s">
        <v>745</v>
      </c>
      <c r="B38" s="93" t="s">
        <v>237</v>
      </c>
      <c r="C38"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765</v>
      </c>
      <c r="B2" s="36" t="s">
        <v>191</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24</v>
      </c>
      <c r="P2" s="39">
        <f>MIN(Vertices[PageRank])</f>
        <v>0.507461</v>
      </c>
      <c r="Q2" s="40">
        <f>COUNTIF(Vertices[PageRank],"&gt;= "&amp;P2)-COUNTIF(Vertices[PageRank],"&gt;="&amp;P3)</f>
        <v>7</v>
      </c>
      <c r="R2" s="39">
        <f>MIN(Vertices[Clustering Coefficient])</f>
        <v>0</v>
      </c>
      <c r="S2" s="45">
        <f>COUNTIF(Vertices[Clustering Coefficient],"&gt;= "&amp;R2)-COUNTIF(Vertices[Clustering Coefficient],"&gt;="&amp;R3)</f>
        <v>34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0.16666666666666666</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2.125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10</v>
      </c>
      <c r="N3" s="41">
        <f aca="true" t="shared" si="6" ref="N3:N26">N2+($N$50-$N$2)/BinDivisor</f>
        <v>0.004021375</v>
      </c>
      <c r="O3" s="42">
        <f>COUNTIF(Vertices[Eigenvector Centrality],"&gt;= "&amp;N3)-COUNTIF(Vertices[Eigenvector Centrality],"&gt;="&amp;N4)</f>
        <v>0</v>
      </c>
      <c r="P3" s="41">
        <f aca="true" t="shared" si="7" ref="P3:P26">P2+($P$50-$P$2)/BinDivisor</f>
        <v>0.5719612083333334</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0.3333333333333333</v>
      </c>
      <c r="G4" s="40">
        <f>COUNTIF(Vertices[In-Degree],"&gt;= "&amp;F4)-COUNTIF(Vertices[In-Degree],"&gt;="&amp;F5)</f>
        <v>0</v>
      </c>
      <c r="H4" s="39">
        <f t="shared" si="3"/>
        <v>0.08333333333333333</v>
      </c>
      <c r="I4" s="40">
        <f>COUNTIF(Vertices[Out-Degree],"&gt;= "&amp;H4)-COUNTIF(Vertices[Out-Degree],"&gt;="&amp;H5)</f>
        <v>0</v>
      </c>
      <c r="J4" s="39">
        <f t="shared" si="4"/>
        <v>4.25</v>
      </c>
      <c r="K4" s="40">
        <f>COUNTIF(Vertices[Betweenness Centrality],"&gt;= "&amp;J4)-COUNTIF(Vertices[Betweenness Centrality],"&gt;="&amp;J5)</f>
        <v>0</v>
      </c>
      <c r="L4" s="39">
        <f t="shared" si="5"/>
        <v>0.041666666666666664</v>
      </c>
      <c r="M4" s="40">
        <f>COUNTIF(Vertices[Closeness Centrality],"&gt;= "&amp;L4)-COUNTIF(Vertices[Closeness Centrality],"&gt;="&amp;L5)</f>
        <v>3</v>
      </c>
      <c r="N4" s="39">
        <f t="shared" si="6"/>
        <v>0.00804275</v>
      </c>
      <c r="O4" s="40">
        <f>COUNTIF(Vertices[Eigenvector Centrality],"&gt;= "&amp;N4)-COUNTIF(Vertices[Eigenvector Centrality],"&gt;="&amp;N5)</f>
        <v>0</v>
      </c>
      <c r="P4" s="39">
        <f t="shared" si="7"/>
        <v>0.6364614166666668</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0.5</v>
      </c>
      <c r="G5" s="42">
        <f>COUNTIF(Vertices[In-Degree],"&gt;= "&amp;F5)-COUNTIF(Vertices[In-Degree],"&gt;="&amp;F6)</f>
        <v>0</v>
      </c>
      <c r="H5" s="41">
        <f t="shared" si="3"/>
        <v>0.125</v>
      </c>
      <c r="I5" s="42">
        <f>COUNTIF(Vertices[Out-Degree],"&gt;= "&amp;H5)-COUNTIF(Vertices[Out-Degree],"&gt;="&amp;H6)</f>
        <v>0</v>
      </c>
      <c r="J5" s="41">
        <f t="shared" si="4"/>
        <v>6.375</v>
      </c>
      <c r="K5" s="42">
        <f>COUNTIF(Vertices[Betweenness Centrality],"&gt;= "&amp;J5)-COUNTIF(Vertices[Betweenness Centrality],"&gt;="&amp;J6)</f>
        <v>0</v>
      </c>
      <c r="L5" s="41">
        <f t="shared" si="5"/>
        <v>0.0625</v>
      </c>
      <c r="M5" s="42">
        <f>COUNTIF(Vertices[Closeness Centrality],"&gt;= "&amp;L5)-COUNTIF(Vertices[Closeness Centrality],"&gt;="&amp;L6)</f>
        <v>0</v>
      </c>
      <c r="N5" s="41">
        <f t="shared" si="6"/>
        <v>0.012064124999999998</v>
      </c>
      <c r="O5" s="42">
        <f>COUNTIF(Vertices[Eigenvector Centrality],"&gt;= "&amp;N5)-COUNTIF(Vertices[Eigenvector Centrality],"&gt;="&amp;N6)</f>
        <v>0</v>
      </c>
      <c r="P5" s="41">
        <f t="shared" si="7"/>
        <v>0.7009616250000001</v>
      </c>
      <c r="Q5" s="42">
        <f>COUNTIF(Vertices[PageRank],"&gt;= "&amp;P5)-COUNTIF(Vertices[PageRank],"&gt;="&amp;P6)</f>
        <v>3</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0.6666666666666666</v>
      </c>
      <c r="G6" s="40">
        <f>COUNTIF(Vertices[In-Degree],"&gt;= "&amp;F6)-COUNTIF(Vertices[In-Degree],"&gt;="&amp;F7)</f>
        <v>0</v>
      </c>
      <c r="H6" s="39">
        <f t="shared" si="3"/>
        <v>0.16666666666666666</v>
      </c>
      <c r="I6" s="40">
        <f>COUNTIF(Vertices[Out-Degree],"&gt;= "&amp;H6)-COUNTIF(Vertices[Out-Degree],"&gt;="&amp;H7)</f>
        <v>0</v>
      </c>
      <c r="J6" s="39">
        <f t="shared" si="4"/>
        <v>8.5</v>
      </c>
      <c r="K6" s="40">
        <f>COUNTIF(Vertices[Betweenness Centrality],"&gt;= "&amp;J6)-COUNTIF(Vertices[Betweenness Centrality],"&gt;="&amp;J7)</f>
        <v>2</v>
      </c>
      <c r="L6" s="39">
        <f t="shared" si="5"/>
        <v>0.08333333333333333</v>
      </c>
      <c r="M6" s="40">
        <f>COUNTIF(Vertices[Closeness Centrality],"&gt;= "&amp;L6)-COUNTIF(Vertices[Closeness Centrality],"&gt;="&amp;L7)</f>
        <v>0</v>
      </c>
      <c r="N6" s="39">
        <f t="shared" si="6"/>
        <v>0.0160855</v>
      </c>
      <c r="O6" s="40">
        <f>COUNTIF(Vertices[Eigenvector Centrality],"&gt;= "&amp;N6)-COUNTIF(Vertices[Eigenvector Centrality],"&gt;="&amp;N7)</f>
        <v>0</v>
      </c>
      <c r="P6" s="39">
        <f t="shared" si="7"/>
        <v>0.7654618333333335</v>
      </c>
      <c r="Q6" s="40">
        <f>COUNTIF(Vertices[PageRank],"&gt;= "&amp;P6)-COUNTIF(Vertices[PageRank],"&gt;="&amp;P7)</f>
        <v>4</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0</v>
      </c>
      <c r="D7" s="34">
        <f t="shared" si="1"/>
        <v>0</v>
      </c>
      <c r="E7" s="3">
        <f>COUNTIF(Vertices[Degree],"&gt;= "&amp;D7)-COUNTIF(Vertices[Degree],"&gt;="&amp;D8)</f>
        <v>0</v>
      </c>
      <c r="F7" s="41">
        <f t="shared" si="2"/>
        <v>0.8333333333333333</v>
      </c>
      <c r="G7" s="42">
        <f>COUNTIF(Vertices[In-Degree],"&gt;= "&amp;F7)-COUNTIF(Vertices[In-Degree],"&gt;="&amp;F8)</f>
        <v>0</v>
      </c>
      <c r="H7" s="41">
        <f t="shared" si="3"/>
        <v>0.20833333333333331</v>
      </c>
      <c r="I7" s="42">
        <f>COUNTIF(Vertices[Out-Degree],"&gt;= "&amp;H7)-COUNTIF(Vertices[Out-Degree],"&gt;="&amp;H8)</f>
        <v>0</v>
      </c>
      <c r="J7" s="41">
        <f t="shared" si="4"/>
        <v>10.625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0.020106875</v>
      </c>
      <c r="O7" s="42">
        <f>COUNTIF(Vertices[Eigenvector Centrality],"&gt;= "&amp;N7)-COUNTIF(Vertices[Eigenvector Centrality],"&gt;="&amp;N8)</f>
        <v>0</v>
      </c>
      <c r="P7" s="41">
        <f t="shared" si="7"/>
        <v>0.8299620416666669</v>
      </c>
      <c r="Q7" s="42">
        <f>COUNTIF(Vertices[PageRank],"&gt;= "&amp;P7)-COUNTIF(Vertices[PageRank],"&gt;="&amp;P8)</f>
        <v>3</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0.9999999999999999</v>
      </c>
      <c r="G8" s="40">
        <f>COUNTIF(Vertices[In-Degree],"&gt;= "&amp;F8)-COUNTIF(Vertices[In-Degree],"&gt;="&amp;F9)</f>
        <v>10</v>
      </c>
      <c r="H8" s="39">
        <f t="shared" si="3"/>
        <v>0.24999999999999997</v>
      </c>
      <c r="I8" s="40">
        <f>COUNTIF(Vertices[Out-Degree],"&gt;= "&amp;H8)-COUNTIF(Vertices[Out-Degree],"&gt;="&amp;H9)</f>
        <v>0</v>
      </c>
      <c r="J8" s="39">
        <f t="shared" si="4"/>
        <v>12.75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0.02412825</v>
      </c>
      <c r="O8" s="40">
        <f>COUNTIF(Vertices[Eigenvector Centrality],"&gt;= "&amp;N8)-COUNTIF(Vertices[Eigenvector Centrality],"&gt;="&amp;N9)</f>
        <v>0</v>
      </c>
      <c r="P8" s="39">
        <f t="shared" si="7"/>
        <v>0.8944622500000002</v>
      </c>
      <c r="Q8" s="40">
        <f>COUNTIF(Vertices[PageRank],"&gt;= "&amp;P8)-COUNTIF(Vertices[PageRank],"&gt;="&amp;P9)</f>
        <v>1</v>
      </c>
      <c r="R8" s="39">
        <f t="shared" si="8"/>
        <v>0.06249999999999999</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1.1666666666666665</v>
      </c>
      <c r="G9" s="42">
        <f>COUNTIF(Vertices[In-Degree],"&gt;= "&amp;F9)-COUNTIF(Vertices[In-Degree],"&gt;="&amp;F10)</f>
        <v>0</v>
      </c>
      <c r="H9" s="41">
        <f t="shared" si="3"/>
        <v>0.29166666666666663</v>
      </c>
      <c r="I9" s="42">
        <f>COUNTIF(Vertices[Out-Degree],"&gt;= "&amp;H9)-COUNTIF(Vertices[Out-Degree],"&gt;="&amp;H10)</f>
        <v>0</v>
      </c>
      <c r="J9" s="41">
        <f t="shared" si="4"/>
        <v>14.875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0.028149625</v>
      </c>
      <c r="O9" s="42">
        <f>COUNTIF(Vertices[Eigenvector Centrality],"&gt;= "&amp;N9)-COUNTIF(Vertices[Eigenvector Centrality],"&gt;="&amp;N10)</f>
        <v>0</v>
      </c>
      <c r="P9" s="41">
        <f t="shared" si="7"/>
        <v>0.9589624583333336</v>
      </c>
      <c r="Q9" s="42">
        <f>COUNTIF(Vertices[PageRank],"&gt;= "&amp;P9)-COUNTIF(Vertices[PageRank],"&gt;="&amp;P10)</f>
        <v>12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766</v>
      </c>
      <c r="B10" s="36">
        <v>5</v>
      </c>
      <c r="D10" s="34">
        <f t="shared" si="1"/>
        <v>0</v>
      </c>
      <c r="E10" s="3">
        <f>COUNTIF(Vertices[Degree],"&gt;= "&amp;D10)-COUNTIF(Vertices[Degree],"&gt;="&amp;D11)</f>
        <v>0</v>
      </c>
      <c r="F10" s="39">
        <f t="shared" si="2"/>
        <v>1.3333333333333333</v>
      </c>
      <c r="G10" s="40">
        <f>COUNTIF(Vertices[In-Degree],"&gt;= "&amp;F10)-COUNTIF(Vertices[In-Degree],"&gt;="&amp;F11)</f>
        <v>0</v>
      </c>
      <c r="H10" s="39">
        <f t="shared" si="3"/>
        <v>0.3333333333333333</v>
      </c>
      <c r="I10" s="40">
        <f>COUNTIF(Vertices[Out-Degree],"&gt;= "&amp;H10)-COUNTIF(Vertices[Out-Degree],"&gt;="&amp;H11)</f>
        <v>0</v>
      </c>
      <c r="J10" s="39">
        <f t="shared" si="4"/>
        <v>17</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0.032171</v>
      </c>
      <c r="O10" s="40">
        <f>COUNTIF(Vertices[Eigenvector Centrality],"&gt;= "&amp;N10)-COUNTIF(Vertices[Eigenvector Centrality],"&gt;="&amp;N11)</f>
        <v>1</v>
      </c>
      <c r="P10" s="39">
        <f t="shared" si="7"/>
        <v>1.0234626666666669</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1.5</v>
      </c>
      <c r="G11" s="42">
        <f>COUNTIF(Vertices[In-Degree],"&gt;= "&amp;F11)-COUNTIF(Vertices[In-Degree],"&gt;="&amp;F12)</f>
        <v>0</v>
      </c>
      <c r="H11" s="41">
        <f t="shared" si="3"/>
        <v>0.375</v>
      </c>
      <c r="I11" s="42">
        <f>COUNTIF(Vertices[Out-Degree],"&gt;= "&amp;H11)-COUNTIF(Vertices[Out-Degree],"&gt;="&amp;H12)</f>
        <v>0</v>
      </c>
      <c r="J11" s="41">
        <f t="shared" si="4"/>
        <v>19.125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0.036192375</v>
      </c>
      <c r="O11" s="42">
        <f>COUNTIF(Vertices[Eigenvector Centrality],"&gt;= "&amp;N11)-COUNTIF(Vertices[Eigenvector Centrality],"&gt;="&amp;N12)</f>
        <v>0</v>
      </c>
      <c r="P11" s="41">
        <f t="shared" si="7"/>
        <v>1.087962875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272</v>
      </c>
      <c r="B12" s="36">
        <v>9</v>
      </c>
      <c r="D12" s="34">
        <f t="shared" si="1"/>
        <v>0</v>
      </c>
      <c r="E12" s="3">
        <f>COUNTIF(Vertices[Degree],"&gt;= "&amp;D12)-COUNTIF(Vertices[Degree],"&gt;="&amp;D13)</f>
        <v>0</v>
      </c>
      <c r="F12" s="39">
        <f t="shared" si="2"/>
        <v>1.6666666666666667</v>
      </c>
      <c r="G12" s="40">
        <f>COUNTIF(Vertices[In-Degree],"&gt;= "&amp;F12)-COUNTIF(Vertices[In-Degree],"&gt;="&amp;F13)</f>
        <v>0</v>
      </c>
      <c r="H12" s="39">
        <f t="shared" si="3"/>
        <v>0.4166666666666667</v>
      </c>
      <c r="I12" s="40">
        <f>COUNTIF(Vertices[Out-Degree],"&gt;= "&amp;H12)-COUNTIF(Vertices[Out-Degree],"&gt;="&amp;H13)</f>
        <v>0</v>
      </c>
      <c r="J12" s="39">
        <f t="shared" si="4"/>
        <v>21.25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0.04021375</v>
      </c>
      <c r="O12" s="40">
        <f>COUNTIF(Vertices[Eigenvector Centrality],"&gt;= "&amp;N12)-COUNTIF(Vertices[Eigenvector Centrality],"&gt;="&amp;N13)</f>
        <v>0</v>
      </c>
      <c r="P12" s="39">
        <f t="shared" si="7"/>
        <v>1.1524630833333334</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271</v>
      </c>
      <c r="B13" s="36">
        <v>8</v>
      </c>
      <c r="D13" s="34">
        <f t="shared" si="1"/>
        <v>0</v>
      </c>
      <c r="E13" s="3">
        <f>COUNTIF(Vertices[Degree],"&gt;= "&amp;D13)-COUNTIF(Vertices[Degree],"&gt;="&amp;D14)</f>
        <v>0</v>
      </c>
      <c r="F13" s="41">
        <f t="shared" si="2"/>
        <v>1.8333333333333335</v>
      </c>
      <c r="G13" s="42">
        <f>COUNTIF(Vertices[In-Degree],"&gt;= "&amp;F13)-COUNTIF(Vertices[In-Degree],"&gt;="&amp;F14)</f>
        <v>0</v>
      </c>
      <c r="H13" s="41">
        <f t="shared" si="3"/>
        <v>0.45833333333333337</v>
      </c>
      <c r="I13" s="42">
        <f>COUNTIF(Vertices[Out-Degree],"&gt;= "&amp;H13)-COUNTIF(Vertices[Out-Degree],"&gt;="&amp;H14)</f>
        <v>0</v>
      </c>
      <c r="J13" s="41">
        <f t="shared" si="4"/>
        <v>23.375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0.044235125</v>
      </c>
      <c r="O13" s="42">
        <f>COUNTIF(Vertices[Eigenvector Centrality],"&gt;= "&amp;N13)-COUNTIF(Vertices[Eigenvector Centrality],"&gt;="&amp;N14)</f>
        <v>1</v>
      </c>
      <c r="P13" s="41">
        <f t="shared" si="7"/>
        <v>1.2169632916666666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274</v>
      </c>
      <c r="B14" s="36">
        <v>5</v>
      </c>
      <c r="D14" s="34">
        <f t="shared" si="1"/>
        <v>0</v>
      </c>
      <c r="E14" s="3">
        <f>COUNTIF(Vertices[Degree],"&gt;= "&amp;D14)-COUNTIF(Vertices[Degree],"&gt;="&amp;D15)</f>
        <v>0</v>
      </c>
      <c r="F14" s="39">
        <f t="shared" si="2"/>
        <v>2</v>
      </c>
      <c r="G14" s="40">
        <f>COUNTIF(Vertices[In-Degree],"&gt;= "&amp;F14)-COUNTIF(Vertices[In-Degree],"&gt;="&amp;F15)</f>
        <v>5</v>
      </c>
      <c r="H14" s="39">
        <f t="shared" si="3"/>
        <v>0.5</v>
      </c>
      <c r="I14" s="40">
        <f>COUNTIF(Vertices[Out-Degree],"&gt;= "&amp;H14)-COUNTIF(Vertices[Out-Degree],"&gt;="&amp;H15)</f>
        <v>0</v>
      </c>
      <c r="J14" s="39">
        <f t="shared" si="4"/>
        <v>25.5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0.0482565</v>
      </c>
      <c r="O14" s="40">
        <f>COUNTIF(Vertices[Eigenvector Centrality],"&gt;= "&amp;N14)-COUNTIF(Vertices[Eigenvector Centrality],"&gt;="&amp;N15)</f>
        <v>0</v>
      </c>
      <c r="P14" s="39">
        <f t="shared" si="7"/>
        <v>1.2814634999999999</v>
      </c>
      <c r="Q14" s="40">
        <f>COUNTIF(Vertices[PageRank],"&gt;= "&amp;P14)-COUNTIF(Vertices[PageRank],"&gt;="&amp;P15)</f>
        <v>3</v>
      </c>
      <c r="R14" s="39">
        <f t="shared" si="8"/>
        <v>0.125</v>
      </c>
      <c r="S14" s="45">
        <f>COUNTIF(Vertices[Clustering Coefficient],"&gt;= "&amp;R14)-COUNTIF(Vertices[Clustering Coefficient],"&gt;="&amp;R15)</f>
        <v>0</v>
      </c>
      <c r="T14" s="39" t="e">
        <f ca="1" t="shared" si="9"/>
        <v>#REF!</v>
      </c>
      <c r="U14" s="40" t="e">
        <f ca="1" t="shared" si="0"/>
        <v>#REF!</v>
      </c>
    </row>
    <row r="15" spans="1:21" ht="15">
      <c r="A15" s="36" t="s">
        <v>273</v>
      </c>
      <c r="B15" s="36">
        <v>3</v>
      </c>
      <c r="D15" s="34">
        <f t="shared" si="1"/>
        <v>0</v>
      </c>
      <c r="E15" s="3">
        <f>COUNTIF(Vertices[Degree],"&gt;= "&amp;D15)-COUNTIF(Vertices[Degree],"&gt;="&amp;D16)</f>
        <v>0</v>
      </c>
      <c r="F15" s="41">
        <f t="shared" si="2"/>
        <v>2.1666666666666665</v>
      </c>
      <c r="G15" s="42">
        <f>COUNTIF(Vertices[In-Degree],"&gt;= "&amp;F15)-COUNTIF(Vertices[In-Degree],"&gt;="&amp;F16)</f>
        <v>0</v>
      </c>
      <c r="H15" s="41">
        <f t="shared" si="3"/>
        <v>0.5416666666666666</v>
      </c>
      <c r="I15" s="42">
        <f>COUNTIF(Vertices[Out-Degree],"&gt;= "&amp;H15)-COUNTIF(Vertices[Out-Degree],"&gt;="&amp;H16)</f>
        <v>0</v>
      </c>
      <c r="J15" s="41">
        <f t="shared" si="4"/>
        <v>27.625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0.052277875</v>
      </c>
      <c r="O15" s="42">
        <f>COUNTIF(Vertices[Eigenvector Centrality],"&gt;= "&amp;N15)-COUNTIF(Vertices[Eigenvector Centrality],"&gt;="&amp;N16)</f>
        <v>0</v>
      </c>
      <c r="P15" s="41">
        <f t="shared" si="7"/>
        <v>1.3459637083333331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196</v>
      </c>
      <c r="B16" s="36">
        <v>7</v>
      </c>
      <c r="D16" s="34">
        <f t="shared" si="1"/>
        <v>0</v>
      </c>
      <c r="E16" s="3">
        <f>COUNTIF(Vertices[Degree],"&gt;= "&amp;D16)-COUNTIF(Vertices[Degree],"&gt;="&amp;D17)</f>
        <v>0</v>
      </c>
      <c r="F16" s="39">
        <f t="shared" si="2"/>
        <v>2.333333333333333</v>
      </c>
      <c r="G16" s="40">
        <f>COUNTIF(Vertices[In-Degree],"&gt;= "&amp;F16)-COUNTIF(Vertices[In-Degree],"&gt;="&amp;F17)</f>
        <v>0</v>
      </c>
      <c r="H16" s="39">
        <f t="shared" si="3"/>
        <v>0.5833333333333333</v>
      </c>
      <c r="I16" s="40">
        <f>COUNTIF(Vertices[Out-Degree],"&gt;= "&amp;H16)-COUNTIF(Vertices[Out-Degree],"&gt;="&amp;H17)</f>
        <v>0</v>
      </c>
      <c r="J16" s="39">
        <f t="shared" si="4"/>
        <v>29.75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0.05629925</v>
      </c>
      <c r="O16" s="40">
        <f>COUNTIF(Vertices[Eigenvector Centrality],"&gt;= "&amp;N16)-COUNTIF(Vertices[Eigenvector Centrality],"&gt;="&amp;N17)</f>
        <v>2</v>
      </c>
      <c r="P16" s="39">
        <f t="shared" si="7"/>
        <v>1.4104639166666664</v>
      </c>
      <c r="Q16" s="40">
        <f>COUNTIF(Vertices[PageRank],"&gt;= "&amp;P16)-COUNTIF(Vertices[PageRank],"&gt;="&amp;P17)</f>
        <v>2</v>
      </c>
      <c r="R16" s="39">
        <f t="shared" si="8"/>
        <v>0.14583333333333331</v>
      </c>
      <c r="S16" s="45">
        <f>COUNTIF(Vertices[Clustering Coefficient],"&gt;= "&amp;R16)-COUNTIF(Vertices[Clustering Coefficient],"&gt;="&amp;R17)</f>
        <v>0</v>
      </c>
      <c r="T16" s="39" t="e">
        <f ca="1" t="shared" si="9"/>
        <v>#REF!</v>
      </c>
      <c r="U16" s="40" t="e">
        <f ca="1" t="shared" si="0"/>
        <v>#REF!</v>
      </c>
    </row>
    <row r="17" spans="1:21" ht="15">
      <c r="A17" s="132"/>
      <c r="B17" s="132"/>
      <c r="D17" s="34">
        <f t="shared" si="1"/>
        <v>0</v>
      </c>
      <c r="E17" s="3">
        <f>COUNTIF(Vertices[Degree],"&gt;= "&amp;D17)-COUNTIF(Vertices[Degree],"&gt;="&amp;D18)</f>
        <v>0</v>
      </c>
      <c r="F17" s="41">
        <f t="shared" si="2"/>
        <v>2.4999999999999996</v>
      </c>
      <c r="G17" s="42">
        <f>COUNTIF(Vertices[In-Degree],"&gt;= "&amp;F17)-COUNTIF(Vertices[In-Degree],"&gt;="&amp;F18)</f>
        <v>0</v>
      </c>
      <c r="H17" s="41">
        <f t="shared" si="3"/>
        <v>0.6249999999999999</v>
      </c>
      <c r="I17" s="42">
        <f>COUNTIF(Vertices[Out-Degree],"&gt;= "&amp;H17)-COUNTIF(Vertices[Out-Degree],"&gt;="&amp;H18)</f>
        <v>0</v>
      </c>
      <c r="J17" s="41">
        <f t="shared" si="4"/>
        <v>31.875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0.060320625</v>
      </c>
      <c r="O17" s="42">
        <f>COUNTIF(Vertices[Eigenvector Centrality],"&gt;= "&amp;N17)-COUNTIF(Vertices[Eigenvector Centrality],"&gt;="&amp;N18)</f>
        <v>6</v>
      </c>
      <c r="P17" s="41">
        <f t="shared" si="7"/>
        <v>1.4749641249999996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2.666666666666666</v>
      </c>
      <c r="G18" s="40">
        <f>COUNTIF(Vertices[In-Degree],"&gt;= "&amp;F18)-COUNTIF(Vertices[In-Degree],"&gt;="&amp;F19)</f>
        <v>0</v>
      </c>
      <c r="H18" s="39">
        <f t="shared" si="3"/>
        <v>0.6666666666666665</v>
      </c>
      <c r="I18" s="40">
        <f>COUNTIF(Vertices[Out-Degree],"&gt;= "&amp;H18)-COUNTIF(Vertices[Out-Degree],"&gt;="&amp;H19)</f>
        <v>0</v>
      </c>
      <c r="J18" s="39">
        <f t="shared" si="4"/>
        <v>34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0.064342</v>
      </c>
      <c r="O18" s="40">
        <f>COUNTIF(Vertices[Eigenvector Centrality],"&gt;= "&amp;N18)-COUNTIF(Vertices[Eigenvector Centrality],"&gt;="&amp;N19)</f>
        <v>0</v>
      </c>
      <c r="P18" s="39">
        <f t="shared" si="7"/>
        <v>1.5394643333333329</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2"/>
      <c r="B19" s="132"/>
      <c r="D19" s="34">
        <f t="shared" si="1"/>
        <v>0</v>
      </c>
      <c r="E19" s="3">
        <f>COUNTIF(Vertices[Degree],"&gt;= "&amp;D19)-COUNTIF(Vertices[Degree],"&gt;="&amp;D20)</f>
        <v>0</v>
      </c>
      <c r="F19" s="41">
        <f t="shared" si="2"/>
        <v>2.8333333333333326</v>
      </c>
      <c r="G19" s="42">
        <f>COUNTIF(Vertices[In-Degree],"&gt;= "&amp;F19)-COUNTIF(Vertices[In-Degree],"&gt;="&amp;F20)</f>
        <v>0</v>
      </c>
      <c r="H19" s="41">
        <f t="shared" si="3"/>
        <v>0.7083333333333331</v>
      </c>
      <c r="I19" s="42">
        <f>COUNTIF(Vertices[Out-Degree],"&gt;= "&amp;H19)-COUNTIF(Vertices[Out-Degree],"&gt;="&amp;H20)</f>
        <v>0</v>
      </c>
      <c r="J19" s="41">
        <f t="shared" si="4"/>
        <v>36.125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0.06836337499999999</v>
      </c>
      <c r="O19" s="42">
        <f>COUNTIF(Vertices[Eigenvector Centrality],"&gt;= "&amp;N19)-COUNTIF(Vertices[Eigenvector Centrality],"&gt;="&amp;N20)</f>
        <v>0</v>
      </c>
      <c r="P19" s="41">
        <f t="shared" si="7"/>
        <v>1.6039645416666661</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2.999999999999999</v>
      </c>
      <c r="G20" s="40">
        <f>COUNTIF(Vertices[In-Degree],"&gt;= "&amp;F20)-COUNTIF(Vertices[In-Degree],"&gt;="&amp;F21)</f>
        <v>0</v>
      </c>
      <c r="H20" s="39">
        <f t="shared" si="3"/>
        <v>0.7499999999999998</v>
      </c>
      <c r="I20" s="40">
        <f>COUNTIF(Vertices[Out-Degree],"&gt;= "&amp;H20)-COUNTIF(Vertices[Out-Degree],"&gt;="&amp;H21)</f>
        <v>0</v>
      </c>
      <c r="J20" s="39">
        <f t="shared" si="4"/>
        <v>38.25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0.07238474999999998</v>
      </c>
      <c r="O20" s="40">
        <f>COUNTIF(Vertices[Eigenvector Centrality],"&gt;= "&amp;N20)-COUNTIF(Vertices[Eigenvector Centrality],"&gt;="&amp;N21)</f>
        <v>0</v>
      </c>
      <c r="P20" s="39">
        <f t="shared" si="7"/>
        <v>1.6684647499999994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3.1666666666666656</v>
      </c>
      <c r="G21" s="42">
        <f>COUNTIF(Vertices[In-Degree],"&gt;= "&amp;F21)-COUNTIF(Vertices[In-Degree],"&gt;="&amp;F22)</f>
        <v>0</v>
      </c>
      <c r="H21" s="41">
        <f t="shared" si="3"/>
        <v>0.7916666666666664</v>
      </c>
      <c r="I21" s="42">
        <f>COUNTIF(Vertices[Out-Degree],"&gt;= "&amp;H21)-COUNTIF(Vertices[Out-Degree],"&gt;="&amp;H22)</f>
        <v>0</v>
      </c>
      <c r="J21" s="41">
        <f t="shared" si="4"/>
        <v>40.375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0.07640612499999998</v>
      </c>
      <c r="O21" s="42">
        <f>COUNTIF(Vertices[Eigenvector Centrality],"&gt;= "&amp;N21)-COUNTIF(Vertices[Eigenvector Centrality],"&gt;="&amp;N22)</f>
        <v>0</v>
      </c>
      <c r="P21" s="41">
        <f t="shared" si="7"/>
        <v>1.7329649583333326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2"/>
      <c r="B22" s="132"/>
      <c r="D22" s="34">
        <f t="shared" si="1"/>
        <v>0</v>
      </c>
      <c r="E22" s="3">
        <f>COUNTIF(Vertices[Degree],"&gt;= "&amp;D22)-COUNTIF(Vertices[Degree],"&gt;="&amp;D23)</f>
        <v>0</v>
      </c>
      <c r="F22" s="39">
        <f t="shared" si="2"/>
        <v>3.333333333333332</v>
      </c>
      <c r="G22" s="40">
        <f>COUNTIF(Vertices[In-Degree],"&gt;= "&amp;F22)-COUNTIF(Vertices[In-Degree],"&gt;="&amp;F23)</f>
        <v>0</v>
      </c>
      <c r="H22" s="39">
        <f t="shared" si="3"/>
        <v>0.833333333333333</v>
      </c>
      <c r="I22" s="40">
        <f>COUNTIF(Vertices[Out-Degree],"&gt;= "&amp;H22)-COUNTIF(Vertices[Out-Degree],"&gt;="&amp;H23)</f>
        <v>0</v>
      </c>
      <c r="J22" s="39">
        <f t="shared" si="4"/>
        <v>42.5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0.08042749999999997</v>
      </c>
      <c r="O22" s="40">
        <f>COUNTIF(Vertices[Eigenvector Centrality],"&gt;= "&amp;N22)-COUNTIF(Vertices[Eigenvector Centrality],"&gt;="&amp;N23)</f>
        <v>0</v>
      </c>
      <c r="P22" s="39">
        <f t="shared" si="7"/>
        <v>1.797465166666666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14</v>
      </c>
      <c r="D23" s="34">
        <f t="shared" si="1"/>
        <v>0</v>
      </c>
      <c r="E23" s="3">
        <f>COUNTIF(Vertices[Degree],"&gt;= "&amp;D23)-COUNTIF(Vertices[Degree],"&gt;="&amp;D24)</f>
        <v>0</v>
      </c>
      <c r="F23" s="41">
        <f t="shared" si="2"/>
        <v>3.4999999999999987</v>
      </c>
      <c r="G23" s="42">
        <f>COUNTIF(Vertices[In-Degree],"&gt;= "&amp;F23)-COUNTIF(Vertices[In-Degree],"&gt;="&amp;F24)</f>
        <v>0</v>
      </c>
      <c r="H23" s="41">
        <f t="shared" si="3"/>
        <v>0.8749999999999997</v>
      </c>
      <c r="I23" s="42">
        <f>COUNTIF(Vertices[Out-Degree],"&gt;= "&amp;H23)-COUNTIF(Vertices[Out-Degree],"&gt;="&amp;H24)</f>
        <v>0</v>
      </c>
      <c r="J23" s="41">
        <f t="shared" si="4"/>
        <v>44.625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0.08444887499999996</v>
      </c>
      <c r="O23" s="42">
        <f>COUNTIF(Vertices[Eigenvector Centrality],"&gt;= "&amp;N23)-COUNTIF(Vertices[Eigenvector Centrality],"&gt;="&amp;N24)</f>
        <v>0</v>
      </c>
      <c r="P23" s="41">
        <f t="shared" si="7"/>
        <v>1.8619653749999991</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3.666666666666665</v>
      </c>
      <c r="G24" s="40">
        <f>COUNTIF(Vertices[In-Degree],"&gt;= "&amp;F24)-COUNTIF(Vertices[In-Degree],"&gt;="&amp;F25)</f>
        <v>0</v>
      </c>
      <c r="H24" s="39">
        <f t="shared" si="3"/>
        <v>0.9166666666666663</v>
      </c>
      <c r="I24" s="40">
        <f>COUNTIF(Vertices[Out-Degree],"&gt;= "&amp;H24)-COUNTIF(Vertices[Out-Degree],"&gt;="&amp;H25)</f>
        <v>0</v>
      </c>
      <c r="J24" s="39">
        <f t="shared" si="4"/>
        <v>46.75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0.08847024999999996</v>
      </c>
      <c r="O24" s="40">
        <f>COUNTIF(Vertices[Eigenvector Centrality],"&gt;= "&amp;N24)-COUNTIF(Vertices[Eigenvector Centrality],"&gt;="&amp;N25)</f>
        <v>0</v>
      </c>
      <c r="P24" s="39">
        <f t="shared" si="7"/>
        <v>1.9264655833333324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3.8333333333333317</v>
      </c>
      <c r="G25" s="42">
        <f>COUNTIF(Vertices[In-Degree],"&gt;= "&amp;F25)-COUNTIF(Vertices[In-Degree],"&gt;="&amp;F26)</f>
        <v>0</v>
      </c>
      <c r="H25" s="41">
        <f t="shared" si="3"/>
        <v>0.9583333333333329</v>
      </c>
      <c r="I25" s="42">
        <f>COUNTIF(Vertices[Out-Degree],"&gt;= "&amp;H25)-COUNTIF(Vertices[Out-Degree],"&gt;="&amp;H26)</f>
        <v>0</v>
      </c>
      <c r="J25" s="41">
        <f t="shared" si="4"/>
        <v>48.875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0.09249162499999995</v>
      </c>
      <c r="O25" s="42">
        <f>COUNTIF(Vertices[Eigenvector Centrality],"&gt;= "&amp;N25)-COUNTIF(Vertices[Eigenvector Centrality],"&gt;="&amp;N26)</f>
        <v>0</v>
      </c>
      <c r="P25" s="41">
        <f t="shared" si="7"/>
        <v>1.9909657916666657</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14</v>
      </c>
      <c r="D26" s="34">
        <f t="shared" si="1"/>
        <v>0</v>
      </c>
      <c r="E26" s="3">
        <f>COUNTIF(Vertices[Degree],"&gt;= "&amp;D26)-COUNTIF(Vertices[Degree],"&gt;="&amp;D28)</f>
        <v>0</v>
      </c>
      <c r="F26" s="39">
        <f t="shared" si="2"/>
        <v>3.9999999999999982</v>
      </c>
      <c r="G26" s="40">
        <f>COUNTIF(Vertices[In-Degree],"&gt;= "&amp;F26)-COUNTIF(Vertices[In-Degree],"&gt;="&amp;F28)</f>
        <v>1</v>
      </c>
      <c r="H26" s="39">
        <f t="shared" si="3"/>
        <v>0.9999999999999996</v>
      </c>
      <c r="I26" s="40">
        <f>COUNTIF(Vertices[Out-Degree],"&gt;= "&amp;H26)-COUNTIF(Vertices[Out-Degree],"&gt;="&amp;H28)</f>
        <v>24</v>
      </c>
      <c r="J26" s="39">
        <f t="shared" si="4"/>
        <v>51</v>
      </c>
      <c r="K26" s="40">
        <f>COUNTIF(Vertices[Betweenness Centrality],"&gt;= "&amp;J26)-COUNTIF(Vertices[Betweenness Centrality],"&gt;="&amp;J28)</f>
        <v>0</v>
      </c>
      <c r="L26" s="39">
        <f t="shared" si="5"/>
        <v>0.4999999999999998</v>
      </c>
      <c r="M26" s="40">
        <f>COUNTIF(Vertices[Closeness Centrality],"&gt;= "&amp;L26)-COUNTIF(Vertices[Closeness Centrality],"&gt;="&amp;L28)</f>
        <v>2</v>
      </c>
      <c r="N26" s="39">
        <f t="shared" si="6"/>
        <v>0.09651299999999995</v>
      </c>
      <c r="O26" s="40">
        <f>COUNTIF(Vertices[Eigenvector Centrality],"&gt;= "&amp;N26)-COUNTIF(Vertices[Eigenvector Centrality],"&gt;="&amp;N28)</f>
        <v>0</v>
      </c>
      <c r="P26" s="39">
        <f t="shared" si="7"/>
        <v>2.055465999999999</v>
      </c>
      <c r="Q26" s="40">
        <f>COUNTIF(Vertices[PageRank],"&gt;= "&amp;P26)-COUNTIF(Vertices[PageRank],"&gt;="&amp;P28)</f>
        <v>1</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2"/>
      <c r="B27" s="132"/>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-14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4.166666666666665</v>
      </c>
      <c r="G28" s="42">
        <f>COUNTIF(Vertices[In-Degree],"&gt;= "&amp;F28)-COUNTIF(Vertices[In-Degree],"&gt;="&amp;F42)</f>
        <v>0</v>
      </c>
      <c r="H28" s="41">
        <f>H26+($H$50-$H$2)/BinDivisor</f>
        <v>1.0416666666666663</v>
      </c>
      <c r="I28" s="42">
        <f>COUNTIF(Vertices[Out-Degree],"&gt;= "&amp;H28)-COUNTIF(Vertices[Out-Degree],"&gt;="&amp;H42)</f>
        <v>0</v>
      </c>
      <c r="J28" s="41">
        <f>J26+($J$50-$J$2)/BinDivisor</f>
        <v>53.125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0.10053437499999994</v>
      </c>
      <c r="O28" s="42">
        <f>COUNTIF(Vertices[Eigenvector Centrality],"&gt;= "&amp;N28)-COUNTIF(Vertices[Eigenvector Centrality],"&gt;="&amp;N42)</f>
        <v>0</v>
      </c>
      <c r="P28" s="41">
        <f>P26+($P$50-$P$2)/BinDivisor</f>
        <v>2.1199662083333326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1.73516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2"/>
      <c r="B30" s="132"/>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0.01876876876876877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767</v>
      </c>
      <c r="B32" s="36">
        <v>0.710205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2"/>
      <c r="B33" s="132"/>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768</v>
      </c>
      <c r="B34" s="36" t="s">
        <v>782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2"/>
      <c r="B35" s="132"/>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769</v>
      </c>
      <c r="B36" s="36" t="s">
        <v>1107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2"/>
      <c r="B37" s="132"/>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770</v>
      </c>
      <c r="B38" s="36" t="s">
        <v>1102</v>
      </c>
      <c r="D38" s="34"/>
      <c r="E38" s="3">
        <f>COUNTIF(Vertices[Degree],"&gt;= "&amp;D38)-COUNTIF(Vertices[Degree],"&gt;="&amp;D42)</f>
        <v>0</v>
      </c>
      <c r="F38" s="78"/>
      <c r="G38" s="79">
        <f>COUNTIF(Vertices[In-Degree],"&gt;= "&amp;F38)-COUNTIF(Vertices[In-Degree],"&gt;="&amp;F42)</f>
        <v>-1</v>
      </c>
      <c r="H38" s="78"/>
      <c r="I38" s="79">
        <f>COUNTIF(Vertices[Out-Degree],"&gt;= "&amp;H38)-COUNTIF(Vertices[Out-Degree],"&gt;="&amp;H42)</f>
        <v>-4</v>
      </c>
      <c r="J38" s="78"/>
      <c r="K38" s="79">
        <f>COUNTIF(Vertices[Betweenness Centrality],"&gt;= "&amp;J38)-COUNTIF(Vertices[Betweenness Centrality],"&gt;="&amp;J42)</f>
        <v>-2</v>
      </c>
      <c r="L38" s="78"/>
      <c r="M38" s="79">
        <f>COUNTIF(Vertices[Closeness Centrality],"&gt;= "&amp;L38)-COUNTIF(Vertices[Closeness Centrality],"&gt;="&amp;L42)</f>
        <v>-14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771</v>
      </c>
      <c r="B39" s="36" t="s">
        <v>1103</v>
      </c>
      <c r="D39" s="34"/>
      <c r="E39" s="3">
        <f>COUNTIF(Vertices[Degree],"&gt;= "&amp;D39)-COUNTIF(Vertices[Degree],"&gt;="&amp;D42)</f>
        <v>0</v>
      </c>
      <c r="F39" s="78"/>
      <c r="G39" s="79">
        <f>COUNTIF(Vertices[In-Degree],"&gt;= "&amp;F39)-COUNTIF(Vertices[In-Degree],"&gt;="&amp;F42)</f>
        <v>-1</v>
      </c>
      <c r="H39" s="78"/>
      <c r="I39" s="79">
        <f>COUNTIF(Vertices[Out-Degree],"&gt;= "&amp;H39)-COUNTIF(Vertices[Out-Degree],"&gt;="&amp;H42)</f>
        <v>-4</v>
      </c>
      <c r="J39" s="78"/>
      <c r="K39" s="79">
        <f>COUNTIF(Vertices[Betweenness Centrality],"&gt;= "&amp;J39)-COUNTIF(Vertices[Betweenness Centrality],"&gt;="&amp;J42)</f>
        <v>-2</v>
      </c>
      <c r="L39" s="78"/>
      <c r="M39" s="79">
        <f>COUNTIF(Vertices[Closeness Centrality],"&gt;= "&amp;L39)-COUNTIF(Vertices[Closeness Centrality],"&gt;="&amp;L42)</f>
        <v>-14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409.5">
      <c r="A40" s="36" t="s">
        <v>772</v>
      </c>
      <c r="B40" s="67" t="s">
        <v>1104</v>
      </c>
      <c r="D40" s="34"/>
      <c r="E40" s="3">
        <f>COUNTIF(Vertices[Degree],"&gt;= "&amp;D40)-COUNTIF(Vertices[Degree],"&gt;="&amp;D42)</f>
        <v>0</v>
      </c>
      <c r="F40" s="78"/>
      <c r="G40" s="79">
        <f>COUNTIF(Vertices[In-Degree],"&gt;= "&amp;F40)-COUNTIF(Vertices[In-Degree],"&gt;="&amp;F42)</f>
        <v>-1</v>
      </c>
      <c r="H40" s="78"/>
      <c r="I40" s="79">
        <f>COUNTIF(Vertices[Out-Degree],"&gt;= "&amp;H40)-COUNTIF(Vertices[Out-Degree],"&gt;="&amp;H42)</f>
        <v>-4</v>
      </c>
      <c r="J40" s="78"/>
      <c r="K40" s="79">
        <f>COUNTIF(Vertices[Betweenness Centrality],"&gt;= "&amp;J40)-COUNTIF(Vertices[Betweenness Centrality],"&gt;="&amp;J42)</f>
        <v>-2</v>
      </c>
      <c r="L40" s="78"/>
      <c r="M40" s="79">
        <f>COUNTIF(Vertices[Closeness Centrality],"&gt;= "&amp;L40)-COUNTIF(Vertices[Closeness Centrality],"&gt;="&amp;L42)</f>
        <v>-14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773</v>
      </c>
      <c r="B41" s="36" t="s">
        <v>1105</v>
      </c>
      <c r="D41" s="34"/>
      <c r="E41" s="3">
        <f>COUNTIF(Vertices[Degree],"&gt;= "&amp;D41)-COUNTIF(Vertices[Degree],"&gt;="&amp;D42)</f>
        <v>0</v>
      </c>
      <c r="F41" s="78"/>
      <c r="G41" s="79">
        <f>COUNTIF(Vertices[In-Degree],"&gt;= "&amp;F41)-COUNTIF(Vertices[In-Degree],"&gt;="&amp;F42)</f>
        <v>-1</v>
      </c>
      <c r="H41" s="78"/>
      <c r="I41" s="79">
        <f>COUNTIF(Vertices[Out-Degree],"&gt;= "&amp;H41)-COUNTIF(Vertices[Out-Degree],"&gt;="&amp;H42)</f>
        <v>-4</v>
      </c>
      <c r="J41" s="78"/>
      <c r="K41" s="79">
        <f>COUNTIF(Vertices[Betweenness Centrality],"&gt;= "&amp;J41)-COUNTIF(Vertices[Betweenness Centrality],"&gt;="&amp;J42)</f>
        <v>-2</v>
      </c>
      <c r="L41" s="78"/>
      <c r="M41" s="79">
        <f>COUNTIF(Vertices[Closeness Centrality],"&gt;= "&amp;L41)-COUNTIF(Vertices[Closeness Centrality],"&gt;="&amp;L42)</f>
        <v>-14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774</v>
      </c>
      <c r="B42" s="36" t="s">
        <v>1106</v>
      </c>
      <c r="D42" s="34">
        <f>D28+($D$50-$D$2)/BinDivisor</f>
        <v>0</v>
      </c>
      <c r="E42" s="3">
        <f>COUNTIF(Vertices[Degree],"&gt;= "&amp;D42)-COUNTIF(Vertices[Degree],"&gt;="&amp;D43)</f>
        <v>0</v>
      </c>
      <c r="F42" s="39">
        <f>F28+($F$50-$F$2)/BinDivisor</f>
        <v>4.333333333333332</v>
      </c>
      <c r="G42" s="40">
        <f>COUNTIF(Vertices[In-Degree],"&gt;= "&amp;F42)-COUNTIF(Vertices[In-Degree],"&gt;="&amp;F43)</f>
        <v>0</v>
      </c>
      <c r="H42" s="39">
        <f>H28+($H$50-$H$2)/BinDivisor</f>
        <v>1.083333333333333</v>
      </c>
      <c r="I42" s="40">
        <f>COUNTIF(Vertices[Out-Degree],"&gt;= "&amp;H42)-COUNTIF(Vertices[Out-Degree],"&gt;="&amp;H43)</f>
        <v>0</v>
      </c>
      <c r="J42" s="39">
        <f>J28+($J$50-$J$2)/BinDivisor</f>
        <v>55.25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0.10455574999999993</v>
      </c>
      <c r="O42" s="40">
        <f>COUNTIF(Vertices[Eigenvector Centrality],"&gt;= "&amp;N42)-COUNTIF(Vertices[Eigenvector Centrality],"&gt;="&amp;N43)</f>
        <v>1</v>
      </c>
      <c r="P42" s="39">
        <f>P28+($P$50-$P$2)/BinDivisor</f>
        <v>2.184466416666666</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775</v>
      </c>
      <c r="B43" s="36" t="s">
        <v>733</v>
      </c>
      <c r="D43" s="34">
        <f aca="true" t="shared" si="10" ref="D43:D49">D42+($D$50-$D$2)/BinDivisor</f>
        <v>0</v>
      </c>
      <c r="E43" s="3">
        <f>COUNTIF(Vertices[Degree],"&gt;= "&amp;D43)-COUNTIF(Vertices[Degree],"&gt;="&amp;D44)</f>
        <v>0</v>
      </c>
      <c r="F43" s="41">
        <f aca="true" t="shared" si="11" ref="F43:F49">F42+($F$50-$F$2)/BinDivisor</f>
        <v>4.499999999999999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57.375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0.10857712499999993</v>
      </c>
      <c r="O43" s="42">
        <f>COUNTIF(Vertices[Eigenvector Centrality],"&gt;= "&amp;N43)-COUNTIF(Vertices[Eigenvector Centrality],"&gt;="&amp;N44)</f>
        <v>0</v>
      </c>
      <c r="P43" s="41">
        <f aca="true" t="shared" si="16" ref="P43:P49">P42+($P$50-$P$2)/BinDivisor</f>
        <v>2.2489666249999996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776</v>
      </c>
      <c r="B44" s="36" t="s">
        <v>733</v>
      </c>
      <c r="D44" s="34">
        <f t="shared" si="10"/>
        <v>0</v>
      </c>
      <c r="E44" s="3">
        <f>COUNTIF(Vertices[Degree],"&gt;= "&amp;D44)-COUNTIF(Vertices[Degree],"&gt;="&amp;D45)</f>
        <v>0</v>
      </c>
      <c r="F44" s="39">
        <f t="shared" si="11"/>
        <v>4.666666666666666</v>
      </c>
      <c r="G44" s="40">
        <f>COUNTIF(Vertices[In-Degree],"&gt;= "&amp;F44)-COUNTIF(Vertices[In-Degree],"&gt;="&amp;F45)</f>
        <v>0</v>
      </c>
      <c r="H44" s="39">
        <f t="shared" si="12"/>
        <v>1.1666666666666665</v>
      </c>
      <c r="I44" s="40">
        <f>COUNTIF(Vertices[Out-Degree],"&gt;= "&amp;H44)-COUNTIF(Vertices[Out-Degree],"&gt;="&amp;H45)</f>
        <v>0</v>
      </c>
      <c r="J44" s="39">
        <f t="shared" si="13"/>
        <v>59.5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0.11259849999999992</v>
      </c>
      <c r="O44" s="40">
        <f>COUNTIF(Vertices[Eigenvector Centrality],"&gt;= "&amp;N44)-COUNTIF(Vertices[Eigenvector Centrality],"&gt;="&amp;N45)</f>
        <v>0</v>
      </c>
      <c r="P44" s="39">
        <f t="shared" si="16"/>
        <v>2.313466833333333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777</v>
      </c>
      <c r="B45" s="36" t="s">
        <v>733</v>
      </c>
      <c r="D45" s="34">
        <f t="shared" si="10"/>
        <v>0</v>
      </c>
      <c r="E45" s="3">
        <f>COUNTIF(Vertices[Degree],"&gt;= "&amp;D45)-COUNTIF(Vertices[Degree],"&gt;="&amp;D46)</f>
        <v>0</v>
      </c>
      <c r="F45" s="41">
        <f t="shared" si="11"/>
        <v>4.833333333333333</v>
      </c>
      <c r="G45" s="42">
        <f>COUNTIF(Vertices[In-Degree],"&gt;= "&amp;F45)-COUNTIF(Vertices[In-Degree],"&gt;="&amp;F46)</f>
        <v>0</v>
      </c>
      <c r="H45" s="41">
        <f t="shared" si="12"/>
        <v>1.2083333333333333</v>
      </c>
      <c r="I45" s="42">
        <f>COUNTIF(Vertices[Out-Degree],"&gt;= "&amp;H45)-COUNTIF(Vertices[Out-Degree],"&gt;="&amp;H46)</f>
        <v>0</v>
      </c>
      <c r="J45" s="41">
        <f t="shared" si="13"/>
        <v>61.625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0.11661987499999991</v>
      </c>
      <c r="O45" s="42">
        <f>COUNTIF(Vertices[Eigenvector Centrality],"&gt;= "&amp;N45)-COUNTIF(Vertices[Eigenvector Centrality],"&gt;="&amp;N46)</f>
        <v>0</v>
      </c>
      <c r="P45" s="41">
        <f t="shared" si="16"/>
        <v>2.3779670416666665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778</v>
      </c>
      <c r="B46" s="36"/>
      <c r="D46" s="34">
        <f t="shared" si="10"/>
        <v>0</v>
      </c>
      <c r="E46" s="3">
        <f>COUNTIF(Vertices[Degree],"&gt;= "&amp;D46)-COUNTIF(Vertices[Degree],"&gt;="&amp;D47)</f>
        <v>0</v>
      </c>
      <c r="F46" s="39">
        <f t="shared" si="11"/>
        <v>5</v>
      </c>
      <c r="G46" s="40">
        <f>COUNTIF(Vertices[In-Degree],"&gt;= "&amp;F46)-COUNTIF(Vertices[In-Degree],"&gt;="&amp;F47)</f>
        <v>0</v>
      </c>
      <c r="H46" s="39">
        <f t="shared" si="12"/>
        <v>1.25</v>
      </c>
      <c r="I46" s="40">
        <f>COUNTIF(Vertices[Out-Degree],"&gt;= "&amp;H46)-COUNTIF(Vertices[Out-Degree],"&gt;="&amp;H47)</f>
        <v>0</v>
      </c>
      <c r="J46" s="39">
        <f t="shared" si="13"/>
        <v>63.75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0.12064124999999991</v>
      </c>
      <c r="O46" s="40">
        <f>COUNTIF(Vertices[Eigenvector Centrality],"&gt;= "&amp;N46)-COUNTIF(Vertices[Eigenvector Centrality],"&gt;="&amp;N47)</f>
        <v>0</v>
      </c>
      <c r="P46" s="39">
        <f t="shared" si="16"/>
        <v>2.44246725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5.166666666666667</v>
      </c>
      <c r="G47" s="42">
        <f>COUNTIF(Vertices[In-Degree],"&gt;= "&amp;F47)-COUNTIF(Vertices[In-Degree],"&gt;="&amp;F48)</f>
        <v>0</v>
      </c>
      <c r="H47" s="41">
        <f t="shared" si="12"/>
        <v>1.2916666666666667</v>
      </c>
      <c r="I47" s="42">
        <f>COUNTIF(Vertices[Out-Degree],"&gt;= "&amp;H47)-COUNTIF(Vertices[Out-Degree],"&gt;="&amp;H48)</f>
        <v>0</v>
      </c>
      <c r="J47" s="41">
        <f t="shared" si="13"/>
        <v>65.875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0.1246626249999999</v>
      </c>
      <c r="O47" s="42">
        <f>COUNTIF(Vertices[Eigenvector Centrality],"&gt;= "&amp;N47)-COUNTIF(Vertices[Eigenvector Centrality],"&gt;="&amp;N48)</f>
        <v>0</v>
      </c>
      <c r="P47" s="41">
        <f t="shared" si="16"/>
        <v>2.5069674583333335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779</v>
      </c>
      <c r="B48" s="36" t="s">
        <v>32</v>
      </c>
      <c r="D48" s="34">
        <f t="shared" si="10"/>
        <v>0</v>
      </c>
      <c r="E48" s="3">
        <f>COUNTIF(Vertices[Degree],"&gt;= "&amp;D48)-COUNTIF(Vertices[Degree],"&gt;="&amp;D49)</f>
        <v>0</v>
      </c>
      <c r="F48" s="39">
        <f t="shared" si="11"/>
        <v>5.333333333333334</v>
      </c>
      <c r="G48" s="40">
        <f>COUNTIF(Vertices[In-Degree],"&gt;= "&amp;F48)-COUNTIF(Vertices[In-Degree],"&gt;="&amp;F49)</f>
        <v>0</v>
      </c>
      <c r="H48" s="39">
        <f t="shared" si="12"/>
        <v>1.3333333333333335</v>
      </c>
      <c r="I48" s="40">
        <f>COUNTIF(Vertices[Out-Degree],"&gt;= "&amp;H48)-COUNTIF(Vertices[Out-Degree],"&gt;="&amp;H49)</f>
        <v>0</v>
      </c>
      <c r="J48" s="39">
        <f t="shared" si="13"/>
        <v>68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0.1286839999999999</v>
      </c>
      <c r="O48" s="40">
        <f>COUNTIF(Vertices[Eigenvector Centrality],"&gt;= "&amp;N48)-COUNTIF(Vertices[Eigenvector Centrality],"&gt;="&amp;N49)</f>
        <v>0</v>
      </c>
      <c r="P48" s="39">
        <f t="shared" si="16"/>
        <v>2.571467666666667</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780</v>
      </c>
      <c r="B49" s="36"/>
      <c r="D49" s="34">
        <f t="shared" si="10"/>
        <v>0</v>
      </c>
      <c r="E49" s="3">
        <f>COUNTIF(Vertices[Degree],"&gt;= "&amp;D49)-COUNTIF(Vertices[Degree],"&gt;="&amp;#REF!)</f>
        <v>0</v>
      </c>
      <c r="F49" s="41">
        <f t="shared" si="11"/>
        <v>5.500000000000001</v>
      </c>
      <c r="G49" s="42">
        <f>COUNTIF(Vertices[In-Degree],"&gt;= "&amp;F49)-COUNTIF(Vertices[In-Degree],"&gt;="&amp;#REF!)</f>
        <v>1</v>
      </c>
      <c r="H49" s="41">
        <f t="shared" si="12"/>
        <v>1.3750000000000002</v>
      </c>
      <c r="I49" s="42">
        <f>COUNTIF(Vertices[Out-Degree],"&gt;= "&amp;H49)-COUNTIF(Vertices[Out-Degree],"&gt;="&amp;#REF!)</f>
        <v>4</v>
      </c>
      <c r="J49" s="41">
        <f t="shared" si="13"/>
        <v>70.125</v>
      </c>
      <c r="K49" s="42">
        <f>COUNTIF(Vertices[Betweenness Centrality],"&gt;= "&amp;J49)-COUNTIF(Vertices[Betweenness Centrality],"&gt;="&amp;#REF!)</f>
        <v>2</v>
      </c>
      <c r="L49" s="41">
        <f t="shared" si="14"/>
        <v>0.6875000000000001</v>
      </c>
      <c r="M49" s="42">
        <f>COUNTIF(Vertices[Closeness Centrality],"&gt;= "&amp;L49)-COUNTIF(Vertices[Closeness Centrality],"&gt;="&amp;#REF!)</f>
        <v>14</v>
      </c>
      <c r="N49" s="41">
        <f t="shared" si="15"/>
        <v>0.1327053749999999</v>
      </c>
      <c r="O49" s="42">
        <f>COUNTIF(Vertices[Eigenvector Centrality],"&gt;= "&amp;N49)-COUNTIF(Vertices[Eigenvector Centrality],"&gt;="&amp;#REF!)</f>
        <v>2</v>
      </c>
      <c r="P49" s="41">
        <f t="shared" si="16"/>
        <v>2.6359678750000004</v>
      </c>
      <c r="Q49" s="42">
        <f>COUNTIF(Vertices[PageRank],"&gt;= "&amp;P49)-COUNTIF(Vertices[PageRank],"&gt;="&amp;#REF!)</f>
        <v>1</v>
      </c>
      <c r="R49" s="41">
        <f t="shared" si="17"/>
        <v>0.34375000000000006</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781</v>
      </c>
      <c r="B50" s="36"/>
      <c r="D50" s="34">
        <f>MAX(Vertices[Degree])</f>
        <v>0</v>
      </c>
      <c r="E50" s="3">
        <f>COUNTIF(Vertices[Degree],"&gt;= "&amp;D50)-COUNTIF(Vertices[Degree],"&gt;="&amp;#REF!)</f>
        <v>0</v>
      </c>
      <c r="F50" s="43">
        <f>MAX(Vertices[In-Degree])</f>
        <v>8</v>
      </c>
      <c r="G50" s="44">
        <f>COUNTIF(Vertices[In-Degree],"&gt;= "&amp;F50)-COUNTIF(Vertices[In-Degree],"&gt;="&amp;#REF!)</f>
        <v>1</v>
      </c>
      <c r="H50" s="43">
        <f>MAX(Vertices[Out-Degree])</f>
        <v>2</v>
      </c>
      <c r="I50" s="44">
        <f>COUNTIF(Vertices[Out-Degree],"&gt;= "&amp;H50)-COUNTIF(Vertices[Out-Degree],"&gt;="&amp;#REF!)</f>
        <v>4</v>
      </c>
      <c r="J50" s="43">
        <f>MAX(Vertices[Betweenness Centrality])</f>
        <v>102</v>
      </c>
      <c r="K50" s="44">
        <f>COUNTIF(Vertices[Betweenness Centrality],"&gt;= "&amp;J50)-COUNTIF(Vertices[Betweenness Centrality],"&gt;="&amp;#REF!)</f>
        <v>1</v>
      </c>
      <c r="L50" s="43">
        <f>MAX(Vertices[Closeness Centrality])</f>
        <v>1</v>
      </c>
      <c r="M50" s="44">
        <f>COUNTIF(Vertices[Closeness Centrality],"&gt;= "&amp;L50)-COUNTIF(Vertices[Closeness Centrality],"&gt;="&amp;#REF!)</f>
        <v>14</v>
      </c>
      <c r="N50" s="43">
        <f>MAX(Vertices[Eigenvector Centrality])</f>
        <v>0.193026</v>
      </c>
      <c r="O50" s="44">
        <f>COUNTIF(Vertices[Eigenvector Centrality],"&gt;= "&amp;N50)-COUNTIF(Vertices[Eigenvector Centrality],"&gt;="&amp;#REF!)</f>
        <v>1</v>
      </c>
      <c r="P50" s="43">
        <f>MAX(Vertices[PageRank])</f>
        <v>3.603471</v>
      </c>
      <c r="Q50" s="44">
        <f>COUNTIF(Vertices[PageRank],"&gt;= "&amp;P50)-COUNTIF(Vertices[PageRank],"&gt;="&amp;#REF!)</f>
        <v>1</v>
      </c>
      <c r="R50" s="43">
        <f>MAX(Vertices[Clustering Coefficient])</f>
        <v>0.5</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8</v>
      </c>
    </row>
    <row r="82" spans="1:2" ht="15">
      <c r="A82" s="35" t="s">
        <v>90</v>
      </c>
      <c r="B82" s="49">
        <f>_xlfn.IFERROR(AVERAGE(Vertices[In-Degree]),NoMetricMessage)</f>
        <v>0.8648648648648649</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0.8648648648648649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102</v>
      </c>
    </row>
    <row r="110" spans="1:2" ht="15">
      <c r="A110" s="35" t="s">
        <v>102</v>
      </c>
      <c r="B110" s="49">
        <f>_xlfn.IFERROR(AVERAGE(Vertices[Betweenness Centrality]),NoMetricMessage)</f>
        <v>5.351351351351352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0.4549821081081081</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0.193026</v>
      </c>
    </row>
    <row r="138" spans="1:2" ht="15">
      <c r="A138" s="35" t="s">
        <v>114</v>
      </c>
      <c r="B138" s="49">
        <f>_xlfn.IFERROR(AVERAGE(Vertices[Eigenvector Centrality]),NoMetricMessage)</f>
        <v>0.027027081081081077</v>
      </c>
    </row>
    <row r="139" spans="1:2" ht="15">
      <c r="A139" s="35" t="s">
        <v>115</v>
      </c>
      <c r="B139" s="49">
        <f>_xlfn.IFERROR(MEDIAN(Vertices[Eigenvector Centrality]),NoMetricMessage)</f>
        <v>0</v>
      </c>
    </row>
    <row r="150" spans="1:2" ht="15">
      <c r="A150" s="35" t="s">
        <v>140</v>
      </c>
      <c r="B150" s="49">
        <f>IF(COUNT(Vertices[PageRank])&gt;0,P2,NoMetricMessage)</f>
        <v>0.507461</v>
      </c>
    </row>
    <row r="151" spans="1:2" ht="15">
      <c r="A151" s="35" t="s">
        <v>141</v>
      </c>
      <c r="B151" s="49">
        <f>IF(COUNT(Vertices[PageRank])&gt;0,P50,NoMetricMessage)</f>
        <v>3.603471</v>
      </c>
    </row>
    <row r="152" spans="1:2" ht="15">
      <c r="A152" s="35" t="s">
        <v>142</v>
      </c>
      <c r="B152" s="49">
        <f>_xlfn.IFERROR(AVERAGE(Vertices[PageRank]),NoMetricMessage)</f>
        <v>0.9999869459459465</v>
      </c>
    </row>
    <row r="153" spans="1:2" ht="15">
      <c r="A153" s="35" t="s">
        <v>143</v>
      </c>
      <c r="B153" s="49">
        <f>_xlfn.IFERROR(MEDIAN(Vertices[PageRank]),NoMetricMessage)</f>
        <v>0.999987</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0.015347490347490347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716</v>
      </c>
    </row>
    <row r="6" spans="1:18" ht="409.5">
      <c r="A6">
        <v>0</v>
      </c>
      <c r="B6" s="1" t="s">
        <v>136</v>
      </c>
      <c r="C6">
        <v>1</v>
      </c>
      <c r="D6" t="s">
        <v>59</v>
      </c>
      <c r="E6" t="s">
        <v>59</v>
      </c>
      <c r="F6">
        <v>0</v>
      </c>
      <c r="H6" t="s">
        <v>71</v>
      </c>
      <c r="J6" t="s">
        <v>173</v>
      </c>
      <c r="K6" s="118" t="s">
        <v>717</v>
      </c>
      <c r="R6" t="s">
        <v>129</v>
      </c>
    </row>
    <row r="7" spans="1:11" ht="409.5">
      <c r="A7">
        <v>2</v>
      </c>
      <c r="B7">
        <v>1</v>
      </c>
      <c r="C7">
        <v>0</v>
      </c>
      <c r="D7" t="s">
        <v>60</v>
      </c>
      <c r="E7" t="s">
        <v>60</v>
      </c>
      <c r="F7">
        <v>2</v>
      </c>
      <c r="H7" t="s">
        <v>72</v>
      </c>
      <c r="J7" t="s">
        <v>174</v>
      </c>
      <c r="K7" s="13" t="s">
        <v>718</v>
      </c>
    </row>
    <row r="8" spans="1:11" ht="409.5">
      <c r="A8"/>
      <c r="B8">
        <v>2</v>
      </c>
      <c r="C8">
        <v>2</v>
      </c>
      <c r="D8" t="s">
        <v>61</v>
      </c>
      <c r="E8" t="s">
        <v>61</v>
      </c>
      <c r="H8" t="s">
        <v>73</v>
      </c>
      <c r="J8" t="s">
        <v>175</v>
      </c>
      <c r="K8" s="13" t="s">
        <v>719</v>
      </c>
    </row>
    <row r="9" spans="1:11" ht="409.5">
      <c r="A9"/>
      <c r="B9">
        <v>3</v>
      </c>
      <c r="C9">
        <v>4</v>
      </c>
      <c r="D9" t="s">
        <v>62</v>
      </c>
      <c r="E9" t="s">
        <v>62</v>
      </c>
      <c r="H9" t="s">
        <v>74</v>
      </c>
      <c r="J9" t="s">
        <v>176</v>
      </c>
      <c r="K9" s="13" t="s">
        <v>720</v>
      </c>
    </row>
    <row r="10" spans="1:11" ht="15">
      <c r="A10"/>
      <c r="B10">
        <v>4</v>
      </c>
      <c r="D10" t="s">
        <v>63</v>
      </c>
      <c r="E10" t="s">
        <v>63</v>
      </c>
      <c r="H10" t="s">
        <v>75</v>
      </c>
      <c r="J10" t="s">
        <v>177</v>
      </c>
      <c r="K10" t="s">
        <v>721</v>
      </c>
    </row>
    <row r="11" spans="1:11" ht="15">
      <c r="A11"/>
      <c r="B11">
        <v>5</v>
      </c>
      <c r="D11" t="s">
        <v>46</v>
      </c>
      <c r="E11">
        <v>1</v>
      </c>
      <c r="H11" t="s">
        <v>76</v>
      </c>
      <c r="J11" t="s">
        <v>178</v>
      </c>
      <c r="K11" t="s">
        <v>722</v>
      </c>
    </row>
    <row r="12" spans="1:11" ht="15">
      <c r="A12"/>
      <c r="B12"/>
      <c r="D12" t="s">
        <v>64</v>
      </c>
      <c r="E12">
        <v>2</v>
      </c>
      <c r="H12">
        <v>0</v>
      </c>
      <c r="J12" t="s">
        <v>179</v>
      </c>
      <c r="K12" t="s">
        <v>723</v>
      </c>
    </row>
    <row r="13" spans="1:11" ht="15">
      <c r="A13"/>
      <c r="B13"/>
      <c r="D13">
        <v>1</v>
      </c>
      <c r="E13">
        <v>3</v>
      </c>
      <c r="H13">
        <v>1</v>
      </c>
      <c r="J13" t="s">
        <v>180</v>
      </c>
      <c r="K13" t="s">
        <v>724</v>
      </c>
    </row>
    <row r="14" spans="4:11" ht="15">
      <c r="D14">
        <v>2</v>
      </c>
      <c r="E14">
        <v>4</v>
      </c>
      <c r="H14">
        <v>2</v>
      </c>
      <c r="J14" t="s">
        <v>181</v>
      </c>
      <c r="K14" t="s">
        <v>725</v>
      </c>
    </row>
    <row r="15" spans="4:11" ht="15">
      <c r="D15">
        <v>3</v>
      </c>
      <c r="E15">
        <v>5</v>
      </c>
      <c r="H15">
        <v>3</v>
      </c>
      <c r="J15" t="s">
        <v>182</v>
      </c>
      <c r="K15" t="s">
        <v>726</v>
      </c>
    </row>
    <row r="16" spans="4:11" ht="15">
      <c r="D16">
        <v>4</v>
      </c>
      <c r="E16">
        <v>6</v>
      </c>
      <c r="H16">
        <v>4</v>
      </c>
      <c r="J16" t="s">
        <v>183</v>
      </c>
      <c r="K16" t="s">
        <v>727</v>
      </c>
    </row>
    <row r="17" spans="4:11" ht="15">
      <c r="D17">
        <v>5</v>
      </c>
      <c r="E17">
        <v>7</v>
      </c>
      <c r="H17">
        <v>5</v>
      </c>
      <c r="J17" t="s">
        <v>184</v>
      </c>
      <c r="K17" t="s">
        <v>728</v>
      </c>
    </row>
    <row r="18" spans="4:11" ht="15">
      <c r="D18">
        <v>6</v>
      </c>
      <c r="E18">
        <v>8</v>
      </c>
      <c r="H18">
        <v>6</v>
      </c>
      <c r="J18" t="s">
        <v>185</v>
      </c>
      <c r="K18" t="s">
        <v>729</v>
      </c>
    </row>
    <row r="19" spans="4:11" ht="15">
      <c r="D19">
        <v>7</v>
      </c>
      <c r="E19">
        <v>9</v>
      </c>
      <c r="H19">
        <v>7</v>
      </c>
      <c r="J19" t="s">
        <v>186</v>
      </c>
      <c r="K19" t="s">
        <v>730</v>
      </c>
    </row>
    <row r="20" spans="4:11" ht="409.5">
      <c r="D20">
        <v>8</v>
      </c>
      <c r="H20">
        <v>8</v>
      </c>
      <c r="J20" t="s">
        <v>187</v>
      </c>
      <c r="K20" s="13" t="s">
        <v>731</v>
      </c>
    </row>
    <row r="21" spans="4:11" ht="409.5">
      <c r="D21">
        <v>9</v>
      </c>
      <c r="H21">
        <v>9</v>
      </c>
      <c r="J21" t="s">
        <v>188</v>
      </c>
      <c r="K21" s="13" t="s">
        <v>732</v>
      </c>
    </row>
    <row r="22" spans="4:11" ht="409.5">
      <c r="D22">
        <v>10</v>
      </c>
      <c r="J22" t="s">
        <v>189</v>
      </c>
      <c r="K22" s="13" t="s">
        <v>1101</v>
      </c>
    </row>
    <row r="23" spans="4:11" ht="15">
      <c r="D23">
        <v>11</v>
      </c>
      <c r="J23" t="s">
        <v>190</v>
      </c>
      <c r="K23">
        <v>18</v>
      </c>
    </row>
    <row r="24" spans="10:11" ht="15">
      <c r="J24" t="s">
        <v>192</v>
      </c>
      <c r="K24" t="s">
        <v>1099</v>
      </c>
    </row>
    <row r="25" spans="10:11" ht="409.5">
      <c r="J25" t="s">
        <v>193</v>
      </c>
      <c r="K25" s="13" t="s">
        <v>1100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762</v>
      </c>
      <c r="B2" s="131" t="s">
        <v>763</v>
      </c>
      <c r="C2" s="67" t="s">
        <v>764</v>
      </c>
    </row>
    <row r="3" spans="1:3" ht="15">
      <c r="A3" s="130" t="s">
        <v>734</v>
      </c>
      <c r="B3" s="130" t="s">
        <v>734</v>
      </c>
      <c r="C3" s="36">
        <v>6</v>
      </c>
    </row>
    <row r="4" spans="1:3" ht="15">
      <c r="A4" s="130" t="s">
        <v>735</v>
      </c>
      <c r="B4" s="130" t="s">
        <v>734</v>
      </c>
      <c r="C4" s="36">
        <v>2</v>
      </c>
    </row>
    <row r="5" spans="1:3" ht="15">
      <c r="A5" s="130" t="s">
        <v>735</v>
      </c>
      <c r="B5" s="130" t="s">
        <v>735</v>
      </c>
      <c r="C5" s="36">
        <v>6</v>
      </c>
    </row>
    <row r="6" spans="1:3" ht="15">
      <c r="A6" s="130" t="s">
        <v>736</v>
      </c>
      <c r="B6" s="130" t="s">
        <v>736</v>
      </c>
      <c r="C6" s="36">
        <v>4</v>
      </c>
    </row>
    <row r="7" spans="1:3" ht="15">
      <c r="A7" s="130" t="s">
        <v>737</v>
      </c>
      <c r="B7" s="130" t="s">
        <v>737</v>
      </c>
      <c r="C7" s="36">
        <v>2</v>
      </c>
    </row>
    <row r="8" spans="1:3" ht="15">
      <c r="A8" s="130" t="s">
        <v>738</v>
      </c>
      <c r="B8" s="130" t="s">
        <v>738</v>
      </c>
      <c r="C8" s="36">
        <v>2</v>
      </c>
    </row>
    <row r="9" spans="1:3" ht="15">
      <c r="A9" s="130" t="s">
        <v>739</v>
      </c>
      <c r="B9" s="130" t="s">
        <v>739</v>
      </c>
      <c r="C9" s="36">
        <v>2</v>
      </c>
    </row>
    <row r="10" spans="1:3" ht="15">
      <c r="A10" s="130" t="s">
        <v>740</v>
      </c>
      <c r="B10" s="130" t="s">
        <v>740</v>
      </c>
      <c r="C10" s="36">
        <v>1</v>
      </c>
    </row>
    <row r="11" spans="1:3" ht="15">
      <c r="A11" s="130" t="s">
        <v>741</v>
      </c>
      <c r="B11" s="130" t="s">
        <v>741</v>
      </c>
      <c r="C11" s="36">
        <v>1</v>
      </c>
    </row>
    <row r="12" spans="1:3" ht="15">
      <c r="A12" s="130" t="s">
        <v>742</v>
      </c>
      <c r="B12" s="130" t="s">
        <v>742</v>
      </c>
      <c r="C12" s="36">
        <v>1</v>
      </c>
    </row>
    <row r="13" spans="1:3" ht="15">
      <c r="A13" s="130" t="s">
        <v>743</v>
      </c>
      <c r="B13" s="130" t="s">
        <v>743</v>
      </c>
      <c r="C13" s="36">
        <v>2</v>
      </c>
    </row>
    <row r="14" spans="1:3" ht="15">
      <c r="A14" s="130" t="s">
        <v>744</v>
      </c>
      <c r="B14" s="130" t="s">
        <v>744</v>
      </c>
      <c r="C14" s="36">
        <v>1</v>
      </c>
    </row>
    <row r="15" spans="1:3" ht="15">
      <c r="A15" s="130" t="s">
        <v>745</v>
      </c>
      <c r="B15" s="130" t="s">
        <v>745</v>
      </c>
      <c r="C1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v>
      </c>
      <c r="B1" s="13" t="s">
        <v>17</v>
      </c>
    </row>
    <row r="2" spans="1:2" ht="15">
      <c r="A2" s="85" t="s">
        <v>784</v>
      </c>
      <c r="B2" s="85" t="s">
        <v>790</v>
      </c>
    </row>
    <row r="3" spans="1:2" ht="15">
      <c r="A3" s="85" t="s">
        <v>785</v>
      </c>
      <c r="B3" s="85" t="s">
        <v>791</v>
      </c>
    </row>
    <row r="4" spans="1:2" ht="15">
      <c r="A4" s="85" t="s">
        <v>786</v>
      </c>
      <c r="B4" s="85" t="s">
        <v>792</v>
      </c>
    </row>
    <row r="5" spans="1:2" ht="15">
      <c r="A5" s="85" t="s">
        <v>787</v>
      </c>
      <c r="B5" s="85" t="s">
        <v>791</v>
      </c>
    </row>
    <row r="6" spans="1:2" ht="15">
      <c r="A6" s="85" t="s">
        <v>788</v>
      </c>
      <c r="B6" s="85" t="s">
        <v>793</v>
      </c>
    </row>
    <row r="7" spans="1:2" ht="15">
      <c r="A7" s="85" t="s">
        <v>789</v>
      </c>
      <c r="B7" s="85" t="s">
        <v>791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3ACFB8F-D5EB-4366-BAF8-23A13A59A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2020-01-09T22:05:30Z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