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2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<sst xmlns="http://schemas.openxmlformats.org/spreadsheetml/2006/main" count="3863" uniqueCount="1553">
  <si>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</si>
  <si>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</si>
  <si>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</si>
  <si>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</si>
  <si>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</si>
  <si>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</si>
  <si>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</si>
  <si>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</si>
  <si>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</si>
  <si>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</si>
  <si>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</si>
  <si>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</si>
  <si>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</si>
  <si>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</si>
  <si>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</si>
  <si>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</si>
  <si>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</si>
  <si>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</si>
  <si>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</si>
  <si>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</si>
  <si>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</si>
  <si>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</si>
  <si>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</si>
  <si>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</si>
  <si>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</si>
  <si>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</si>
  <si>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</si>
  <si>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</si>
  <si>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</si>
  <si>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</si>
  <si>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</si>
  <si>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</si>
  <si>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</si>
  <si>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</si>
  <si>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</si>
  <si>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</si>
  <si>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</si>
  <si>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</si>
  <si>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</si>
  <si>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</si>
  <si>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</si>
  <si>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</si>
  <si>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</si>
  <si>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</si>
  <si>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</si>
  <si>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</si>
  <si>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</si>
  <si>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</si>
  <si>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</si>
  <si>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</si>
  <si>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</si>
  <si>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</si>
  <si>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</si>
  <si>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</si>
  <si>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</si>
  <si>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</si>
  <si>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</si>
  <si>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</si>
  <si>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</si>
  <si>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</si>
  <si>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</si>
  <si>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</si>
  <si>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</si>
  <si>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</si>
  <si>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</si>
  <si>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</si>
  <si>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</si>
  <si>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</si>
  <si>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</si>
  <si>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</si>
  <si>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</si>
  <si>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</si>
  <si>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</si>
  <si>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</si>
  <si>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</si>
  <si>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</si>
  <si>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</si>
  <si>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</si>
  <si>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</si>
  <si>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</si>
  <si>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</si>
  <si>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</si>
  <si>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</si>
  <si>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</si>
  <si>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</si>
  <si>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</si>
  <si>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</si>
  <si>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</si>
  <si>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</si>
  <si>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</si>
  <si>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</si>
  <si>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</si>
  <si>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</si>
  <si>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</si>
  <si>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</si>
  <si>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</si>
  <si>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</si>
  <si>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</si>
  <si>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</si>
  <si>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</si>
  <si>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</si>
  <si>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</si>
  <si>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</si>
  <si>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</si>
  <si>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</si>
  <si>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</si>
  <si>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</si>
  <si>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</si>
  <si>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</si>
  <si>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</si>
  <si>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</si>
  <si>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</si>
  <si>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</si>
  <si>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</si>
  <si>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</si>
  <si>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</si>
  <si>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</si>
  <si>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</si>
  <si>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</si>
  <si>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</si>
  <si>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</si>
  <si>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</si>
  <si>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</si>
  <si>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</si>
  <si>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</si>
  <si>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</si>
  <si>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</si>
  <si>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</si>
  <si>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</si>
  <si>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</si>
  <si>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</si>
  <si>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</si>
  <si>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</si>
  <si>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</si>
  <si>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</si>
  <si>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</si>
  <si>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</si>
  <si>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</si>
  <si>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</si>
  <si>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</si>
  <si>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</si>
  <si>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</si>
  <si>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</si>
  <si>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</si>
  <si>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</si>
  <si>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</si>
  <si>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</si>
  <si>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</si>
  <si>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</si>
  <si>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</si>
  <si>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</si>
  <si>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</si>
  <si>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</si>
  <si>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</si>
  <si>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</si>
  <si>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</si>
  <si>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</si>
  <si>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</si>
  <si>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</si>
  <si>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</si>
  <si>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</si>
  <si>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</si>
  <si>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</si>
  <si>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</si>
  <si>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</si>
  <si>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</si>
  <si>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</si>
  <si>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</si>
  <si>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</si>
  <si>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</si>
  <si>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</si>
  <si>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</si>
  <si>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</si>
  <si>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</si>
  <si>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</si>
  <si>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</si>
  <si>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</si>
  <si>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</si>
  <si>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</si>
  <si>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</si>
  <si>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</si>
  <si>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</si>
  <si>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</si>
  <si>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</si>
  <si>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</si>
  <si>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</si>
  <si>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</si>
  <si>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</si>
  <si>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</si>
  <si>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</si>
  <si>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</si>
  <si>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</si>
  <si>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</si>
  <si>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</si>
  <si>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</si>
  <si>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</si>
  <si>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</si>
  <si>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</si>
  <si>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</si>
  <si>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</si>
  <si>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</si>
  <si>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</si>
  <si>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</si>
  <si>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</si>
  <si>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</si>
  <si>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</si>
  <si>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</si>
  <si>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</si>
  <si>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</si>
  <si>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</si>
  <si>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</si>
  <si>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</si>
  <si>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</si>
  <si>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</si>
  <si>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</si>
  <si>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</si>
  <si>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</si>
  <si>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</si>
  <si>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</si>
  <si>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</si>
  <si>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</si>
  <si>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</si>
  <si>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</si>
  <si>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</si>
  <si>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</si>
  <si>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</si>
  <si>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</si>
  <si>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</si>
  <si>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</si>
  <si>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</si>
  <si>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</si>
  <si>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</si>
  <si>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</si>
  <si>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</si>
  <si>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dirkriehle</t>
  </si>
  <si>
    <t>shionguha</t>
  </si>
  <si>
    <t>lucyebryant</t>
  </si>
  <si>
    <t>floriandrx</t>
  </si>
  <si>
    <t>aarlab1</t>
  </si>
  <si>
    <t>akilfletcher</t>
  </si>
  <si>
    <t>c_heavin</t>
  </si>
  <si>
    <t>martharussell</t>
  </si>
  <si>
    <t>llnuxbot</t>
  </si>
  <si>
    <t>kshikakothomas</t>
  </si>
  <si>
    <t>johnwalicki</t>
  </si>
  <si>
    <t>docpang</t>
  </si>
  <si>
    <t>albertosaurusrx</t>
  </si>
  <si>
    <t>joelandersonphd</t>
  </si>
  <si>
    <t>rosenbergann</t>
  </si>
  <si>
    <t>karhai</t>
  </si>
  <si>
    <t>julianereth</t>
  </si>
  <si>
    <t>tuuret</t>
  </si>
  <si>
    <t>edgeiotai</t>
  </si>
  <si>
    <t>cfiesler</t>
  </si>
  <si>
    <t>jnkka</t>
  </si>
  <si>
    <t>userexperienceu</t>
  </si>
  <si>
    <t>aaronjdavidson</t>
  </si>
  <si>
    <t>varshneyanita</t>
  </si>
  <si>
    <t>janetdeatrick</t>
  </si>
  <si>
    <t>colraftery</t>
  </si>
  <si>
    <t>farhan_oshim</t>
  </si>
  <si>
    <t>utknursing</t>
  </si>
  <si>
    <t>alisunyaev</t>
  </si>
  <si>
    <t>sapnextgen</t>
  </si>
  <si>
    <t>its_konstantin</t>
  </si>
  <si>
    <t>mehruzk</t>
  </si>
  <si>
    <t>jangdevos</t>
  </si>
  <si>
    <t>uazinfo</t>
  </si>
  <si>
    <t>razzmataz</t>
  </si>
  <si>
    <t>uawaltoncollege</t>
  </si>
  <si>
    <t>aylinnchen</t>
  </si>
  <si>
    <t>was3210</t>
  </si>
  <si>
    <t>hicssnews</t>
  </si>
  <si>
    <t>ucc</t>
  </si>
  <si>
    <t>bis_ck203</t>
  </si>
  <si>
    <t>cubsucc</t>
  </si>
  <si>
    <t>derrickcogburn</t>
  </si>
  <si>
    <t>snarky_android</t>
  </si>
  <si>
    <t>ibm</t>
  </si>
  <si>
    <t>utknursingsimu1</t>
  </si>
  <si>
    <t>utknursingrese1</t>
  </si>
  <si>
    <t>waltoncollege</t>
  </si>
  <si>
    <t>grady_booch</t>
  </si>
  <si>
    <t>it_jyu</t>
  </si>
  <si>
    <t>jimspohrer</t>
  </si>
  <si>
    <t>sap</t>
  </si>
  <si>
    <t>grandwailea</t>
  </si>
  <si>
    <t>catfbrooks</t>
  </si>
  <si>
    <t>uarizona</t>
  </si>
  <si>
    <t>kajafollowicz</t>
  </si>
  <si>
    <t>Retweet</t>
  </si>
  <si>
    <t>Mentions</t>
  </si>
  <si>
    <t>MentionsInRetweet</t>
  </si>
  <si>
    <t>Replies to</t>
  </si>
  <si>
    <t>On my way to the California Bay Area, and then Hawaii for HICSS 53, with four out of max. five papers they allow. New year's resolution: Stop fooling around.</t>
  </si>
  <si>
    <t>which sociotechnical beach party are you at rn_xD83C__xDF34_
#group2020 #acmgroup2020  #hicss2020 #hicss</t>
  </si>
  <si>
    <t>At the airport bound for #HICSS. Was again "randomly selected" for additional screening, now 5/5 times for international trips. I don't care that it happens, but I'm curious.. Can someone explain to me how this"random" selection works? #AirportSecurity #AcademicTwitter</t>
  </si>
  <si>
    <t>Celebrating the third paper accepted for 2020 with a couple of days R&amp;amp;R and a Sangria by the pool in Hawaii #HICSS #GoSHspeech https://t.co/MgoTiGbGGp</t>
  </si>
  <si>
    <t>[ _xD83E__xDD16_ new agenda https://t.co/i50o8g2zPd item] → [data science] HICSS-53 Conference at Maui, Hawaii, USA from January 7, 2020 at 12:00AM to January 11, 2020 at 12:00AM More info: @HICSSnews https://t.co/BAtEHVkiUx</t>
  </si>
  <si>
    <t>We're at #hicss 2020!  Come check out our session and panel on cyber psychology for national defense. https://t.co/54IZyxQ3E6</t>
  </si>
  <si>
    <t>On my to Maui to present my work "Esports and the Color Line", if you're at #HICSS look for me! Will update soon with time and room.</t>
  </si>
  <si>
    <t>Very excited to be in Maui to present at #HICSS tomorrow @CUBSucc @BIS_CK203 @UCC https://t.co/i9MtASAiHj</t>
  </si>
  <si>
    <t>The five papers are available as part of #HICSS online proceedings: 
https://t.co/HmshXRcTn9
Introduction to the minitrack: https://t.co/8I3auISuPu
#openaccess #creativecommons</t>
  </si>
  <si>
    <t>Future of computing.. is Bits, Neurons &amp;amp; Qubits.! Qubit can be a combination of 0 and 1 when bits are either 0 or 1. #Linux is running a bits + neurons based system with 9216 CPUs with 250PB file system #HICSS #JYUnique https://t.co/suiBMPoy4P</t>
  </si>
  <si>
    <t>My first #HICSS conference, it’s fun to be out my knowledge league, so much to learn!! Thanks to @derrickcogburn for introducing me to the Systems Science world. Conference location is not bad either! #academiaperks #hicss2020 https://t.co/noA4zI87UA</t>
  </si>
  <si>
    <t>Bob Sutor teaches some complex math during the #IBMQ Quantum workshop at #HICSS @IBM @snarky_android https://t.co/NGj0111tFv</t>
  </si>
  <si>
    <t>Excited about the text analytics workshop at #HICSS today. Hopefully can learn some state-of-art methods and categorisation models. https://t.co/0hfWZr415g</t>
  </si>
  <si>
    <t>Attending the 53 edition of the HICSS conference. Starting point for a very interesting event in #computerscience https://t.co/amW5hwBEzT</t>
  </si>
  <si>
    <t>Have been pleased to sing the praises of our @utknursing students &amp;amp; faculty here at #HICSS. @UTKnursingrese1 and @utknursingsimu1 are innovators in health IT. I hope that I can convince more of my health sciences research colleagues to attend &amp;amp; be part of the discussion.</t>
  </si>
  <si>
    <t>Surprised visit from Helmut Krcmar #HICSS before the Hands-On Exploration of I -Memory Enterprise System: Insights on ERP Systems Curriculum Design &amp;amp; Research @WaltonCollege @SAPNextGen https://t.co/ZTKE5ACQyR</t>
  </si>
  <si>
    <t>#hicss #hicss2020 #hicss53
Putting my system sciences face back on _xD83E__xDD13_
Come check out 4 great papers Wed morning! Network Analysis of Digital &amp;amp; Social Media, 10am in Pikake 1 https://t.co/391vt4BYJP</t>
  </si>
  <si>
    <t>Use #edgeAnalytics to find whales by their singing. Insightful talk and a great start to #hicss. Thx to @Grady_Booch and @IBM - I learned a lot about whales today.</t>
  </si>
  <si>
    <t>Looking forward to learn new things, find #inspiration and and have some good conversations at the #hicss conference 2020! See you there. #analytics #systemScience https://t.co/61LOECzP5q</t>
  </si>
  <si>
    <t>From Einstein &amp;amp; Co’s research to business applications in Quantum Computing. First Apps coming 2020s! #HICSS @it_jyu https://t.co/tTatiLuDTW</t>
  </si>
  <si>
    <t>#HICSS #IoT #EDGEcomputing at work - first responder #Drone in the air https://t.co/UMNoHvbzjx</t>
  </si>
  <si>
    <t>@cfiesler #hicss it is</t>
  </si>
  <si>
    <t>More #toread tips from ⁦@JimSpohrer⁩ #hicss  https://t.co/LbnWIrSY0V</t>
  </si>
  <si>
    <t>You can find us in Maile 2 on Friday the 10th. The first session starts at 2 PM and the second at 4 PM. Please spread the word! 
Looking forward to meeting you on Friday. Happy to discuss this and other topics anytime during #HICSS #HICSS2020 #HICSS53 
#platformsecosystems2020</t>
  </si>
  <si>
    <t>#hicss #hicss53 #hicss2020</t>
  </si>
  <si>
    <t>I think this Google suggestion for ’flow’ is pretty funny: ”chicken mihal” #toread #hicss</t>
  </si>
  <si>
    <t>Several of the presenters in the service science workshop stress the importance of focusing on tasks rather than jobs when analyzing and designing the use of AI in knowledge work #hicss  https://t.co/Q12KdQkrAP</t>
  </si>
  <si>
    <t>Sathya Narasimhan @SAP presents keynote Enterprise Systems Innovation &amp;amp; Blockchain during A Hands-On Exploration of In-Memory Enterprise Systems: insights on ERP Systems Curriculum Design &amp;amp; Research #HICSS @waltoncollege #sapnextgen https://t.co/hAEuS1PR0x</t>
  </si>
  <si>
    <t>Met with the legend @Grady_Booch at HICSS 2020! https://t.co/LU6rYPnn8r</t>
  </si>
  <si>
    <t>#blockchain #interoperability &amp;amp; operationalization / comparison of #DLT designs -&amp;gt; interested in new foundation #research on contextualization of #P2P  #networks ? to be presented this week @HICSSnews #HICSS:
https://t.co/s8HetWcReC
https://t.co/NaFFPeqhOz https://t.co/qAT9wApfsJ</t>
  </si>
  <si>
    <t>The #HICSS welcome reception was a fabulous way to end the 1st day by socializing with Faculty @SAPNextGen @WaltonCollege https://t.co/URR3G9pdrk</t>
  </si>
  <si>
    <t>Proud to have @colraftery at the #HICSS welcome reception. It was a fabulous way to end the 1st day by socializing with Faculty @SAPNextGen @WaltonCollege https://t.co/Ixwmr0riZL</t>
  </si>
  <si>
    <t>First of all: Happy new Year! _xD83C__xDF89_
I'm preparing my travels to #HICSS in Hawaii. Very excited to be there again this year. I'm presenting our #research on #useracceptance on #autonomouscars anyone going to there and wants to talk about it? DM me! #hhz #rldb</t>
  </si>
  <si>
    <t>It's a great honor that our paper got nominated for the best paper award this year at #HICSS I'll present the work on thursday at 10am in Ilima 3! #HICSS53 #HICSS2020 #HHZ https://t.co/vHqSVRLzfI</t>
  </si>
  <si>
    <t>#Aloha! After 12 hours of flying, finally arrived at @GrandWailea Looking forward to a great #HICSS conference! #RoomWithAView https://t.co/FVQVEkcA6n</t>
  </si>
  <si>
    <t>Looking forward to a great day! #HICSS https://t.co/eFPbjB1zzl</t>
  </si>
  <si>
    <t>#HICSS Quantum Computing is here.. https://t.co/wSepazEzlk</t>
  </si>
  <si>
    <t>Quantum computing in action: programming a coin flip app by Andrew Wack #HICSS #QuantumComputing https://t.co/cNrLJRnedy</t>
  </si>
  <si>
    <t>#HICSS I will at DSR minitrack on Thursday 10:00-17:30 #Haleakala3 presenting my paper at 4pm. On Friday 14:00-17:30 I will be at the Digital Service and Digitalization of Services #Maile3 presenting our paper at 14:30. Come &amp;amp; Listen to some great papers by our presenters! https://t.co/Abk8UjU1Dt</t>
  </si>
  <si>
    <t>@uarizona @UAZInfo Director, Catherine Brooks, presents work on fake video detection techniques at the Hawaii International Conference on System Sciences (HICSS) as part of a symposium on credibility and screening technologies. 
@catfbrooks #HICSS58 #ScreeningTechnologies https://t.co/IwkXYzPhG3</t>
  </si>
  <si>
    <t>Great kick-off to HICSS yesterday with our Blockchain workshop. It's always a pleasure to put this one on. Thank you @colraftery for being a part!   
#hicss53 #hicss #blockchain #waltoncollege #BeEpic @SAPNextGen https://t.co/ANw8dN5rRD</t>
  </si>
  <si>
    <t>#HICSS #HICSS2020 https://t.co/1K4ktvYfQC</t>
  </si>
  <si>
    <t>We are very excited to present our research! #HICSS2020 #hicss53 #hicss #maui @kajafollowicz https://t.co/oIOqU9781v</t>
  </si>
  <si>
    <t>https://floriandierickx.github.io/agenda/ https://hicss.hawaii.edu/</t>
  </si>
  <si>
    <t>https://twitter.com/hicssnews/status/1082053324235407360</t>
  </si>
  <si>
    <t>https://scholarspace.manoa.hawaii.edu/handle/10125/63716</t>
  </si>
  <si>
    <t>https://www.amazon.com/Fourth-Turning-American-Prophecy-Rendezvous/dp/0767900464</t>
  </si>
  <si>
    <t>https://scholarspace.manoa.hawaii.edu/handle/10125/63716 http://scholarspace.manoa.hawaii.edu/handle/10125/64443</t>
  </si>
  <si>
    <t>https://event.crowdcompass.com/hicss-53/activity/DgBe7gyRMN</t>
  </si>
  <si>
    <t>https://www.researchgate.net/publication/335867834_Bridges_Between_Islands_Cross-Chain_Technology_for_Distributed_Ledger_Technology https://www.researchgate.net/publication/335867307_Do_Not_Be_Fooled_Toward_a_Holistic_Comparison_of_Distributed_Ledger_Technology_Designs</t>
  </si>
  <si>
    <t>https://twitter.com/colraftery/status/1214636456288763904</t>
  </si>
  <si>
    <t>https://twitter.com/uawaltoncollege/status/1214657950628737025</t>
  </si>
  <si>
    <t>github.io hawaii.edu</t>
  </si>
  <si>
    <t>twitter.com</t>
  </si>
  <si>
    <t>hawaii.edu</t>
  </si>
  <si>
    <t>amazon.com</t>
  </si>
  <si>
    <t>hawaii.edu hawaii.edu</t>
  </si>
  <si>
    <t>crowdcompass.com</t>
  </si>
  <si>
    <t>researchgate.net researchgate.net</t>
  </si>
  <si>
    <t>group2020 acmgroup2020 hicss2020 hicss</t>
  </si>
  <si>
    <t>hicss airportsecurity academictwitter</t>
  </si>
  <si>
    <t>hicss goshspeech</t>
  </si>
  <si>
    <t>hicss</t>
  </si>
  <si>
    <t>linux</t>
  </si>
  <si>
    <t>hicss academiaperks hicss2020</t>
  </si>
  <si>
    <t>ibmq hicss</t>
  </si>
  <si>
    <t>computerscience</t>
  </si>
  <si>
    <t>hicss hicss2020 hicss53</t>
  </si>
  <si>
    <t>edgeanalytics hicss</t>
  </si>
  <si>
    <t>inspiration hicss analytics systemscience</t>
  </si>
  <si>
    <t>hicss iot edgecomputing drone</t>
  </si>
  <si>
    <t>toread hicss</t>
  </si>
  <si>
    <t>hicss openaccess creativecommons</t>
  </si>
  <si>
    <t>hicss hicss2020 hicss53 platformsecosystems2020</t>
  </si>
  <si>
    <t>hicss hicss53 hicss2020</t>
  </si>
  <si>
    <t>hicss sapnextgen</t>
  </si>
  <si>
    <t>blockchain interoperability dlt research p2p networks hicss</t>
  </si>
  <si>
    <t>hicss research useracceptance autonomouscars hhz rldb</t>
  </si>
  <si>
    <t>hicss hicss53 hicss2020 hhz</t>
  </si>
  <si>
    <t>aloha hicss roomwithaview</t>
  </si>
  <si>
    <t>linux hicss jyunique</t>
  </si>
  <si>
    <t>hicss quantumcomputing</t>
  </si>
  <si>
    <t>hicss haleakala3 maile3</t>
  </si>
  <si>
    <t>hicss58 screeningtechnologies</t>
  </si>
  <si>
    <t>hicss53 hicss blockchain waltoncollege beepic</t>
  </si>
  <si>
    <t>hicss hicss2020</t>
  </si>
  <si>
    <t>hicss2020 hicss53 hicss maui</t>
  </si>
  <si>
    <t>https://pbs.twimg.com/media/ENj3QzCUwAA60ga.jpg</t>
  </si>
  <si>
    <t>https://pbs.twimg.com/media/ENpPD4KVAAAUfp3.jpg</t>
  </si>
  <si>
    <t>https://pbs.twimg.com/media/ENs8cNeU0AAboEi.jpg</t>
  </si>
  <si>
    <t>https://pbs.twimg.com/media/ENtB5-WUUAAl1CT.jpg</t>
  </si>
  <si>
    <t>https://pbs.twimg.com/media/ENtGA9eU0AAKKIi.jpg</t>
  </si>
  <si>
    <t>https://pbs.twimg.com/media/ENtKEgpU0AAvORq.jpg</t>
  </si>
  <si>
    <t>https://pbs.twimg.com/media/ENt1CiiU0AADU9q.jpg</t>
  </si>
  <si>
    <t>https://pbs.twimg.com/media/ENtGBhLXUAIovPB.jpg</t>
  </si>
  <si>
    <t>https://pbs.twimg.com/media/ENs9jIaUEAAaQpK.jpg</t>
  </si>
  <si>
    <t>https://pbs.twimg.com/ext_tw_video_thumb/1214715836809637888/pu/img/w0OKwIYgMrnDuv1B.jpg</t>
  </si>
  <si>
    <t>https://pbs.twimg.com/media/ENt1CcxVUAArehC.jpg</t>
  </si>
  <si>
    <t>https://pbs.twimg.com/media/ENveJ-SU8AUp45n.jpg</t>
  </si>
  <si>
    <t>https://pbs.twimg.com/media/ENwpj1mWkAENy79.jpg</t>
  </si>
  <si>
    <t>https://pbs.twimg.com/media/ENtvB2HVUAErI4Q.jpg</t>
  </si>
  <si>
    <t>https://pbs.twimg.com/media/ENvLIAEVAAA7qAc.jpg</t>
  </si>
  <si>
    <t>https://pbs.twimg.com/media/ENxOdvHWwAEz_HN.jpg</t>
  </si>
  <si>
    <t>https://pbs.twimg.com/media/ENxuLMTUcAA4CFX.jpg</t>
  </si>
  <si>
    <t>https://pbs.twimg.com/media/ENurRQiU4AE1bkL.jpg</t>
  </si>
  <si>
    <t>https://pbs.twimg.com/media/ENxxruwU4AAv4UX.jpg</t>
  </si>
  <si>
    <t>https://pbs.twimg.com/media/ENsz-xYWkAYDtt5.jpg</t>
  </si>
  <si>
    <t>https://pbs.twimg.com/media/ENs55xeUwAEzMqm.jpg</t>
  </si>
  <si>
    <t>https://pbs.twimg.com/media/ENtUcwxUUAADaRs.jpg</t>
  </si>
  <si>
    <t>https://pbs.twimg.com/media/ENtzFf0UwAIcmC1.jpg</t>
  </si>
  <si>
    <t>https://pbs.twimg.com/media/ENyUADyUcAAZpVJ.jpg</t>
  </si>
  <si>
    <t>https://pbs.twimg.com/media/ENyjph9VUAABK5G.jpg</t>
  </si>
  <si>
    <t>http://pbs.twimg.com/profile_images/780665135392251905/meP6cVxh_normal.jpg</t>
  </si>
  <si>
    <t>http://pbs.twimg.com/profile_images/765687785219039233/w5bRXIYM_normal.jpg</t>
  </si>
  <si>
    <t>http://pbs.twimg.com/profile_images/574506320809758721/5bveQsmX_normal.jpeg</t>
  </si>
  <si>
    <t>http://pbs.twimg.com/profile_images/1178680146158600192/TkO4FunX_normal.jpg</t>
  </si>
  <si>
    <t>http://pbs.twimg.com/profile_images/1130949504767746049/JuHuf6LO_normal.png</t>
  </si>
  <si>
    <t>http://pbs.twimg.com/profile_images/1054798405275394049/d10lrKno_normal.jpg</t>
  </si>
  <si>
    <t>http://pbs.twimg.com/profile_images/82594810/Russell_Martha_hea_3959174_normal.jpg</t>
  </si>
  <si>
    <t>http://pbs.twimg.com/profile_images/1190727216885358597/OoGENW9l_normal.jpg</t>
  </si>
  <si>
    <t>http://pbs.twimg.com/profile_images/554693151026204673/r--tVCLg_normal.jpeg</t>
  </si>
  <si>
    <t>http://pbs.twimg.com/profile_images/1167215079676403713/eMfIwS_M_normal.jpg</t>
  </si>
  <si>
    <t>http://pbs.twimg.com/profile_images/798541814609408001/Pt4R4F-0_normal.jpg</t>
  </si>
  <si>
    <t>http://pbs.twimg.com/profile_images/1074878911962443776/GzUtUN0a_normal.jpg</t>
  </si>
  <si>
    <t>http://pbs.twimg.com/profile_images/932214325909053440/xREfIOx-_normal.jpg</t>
  </si>
  <si>
    <t>http://pbs.twimg.com/profile_images/1181759382276587520/UT4i2ube_normal.jpg</t>
  </si>
  <si>
    <t>http://pbs.twimg.com/profile_images/809221417334165504/rwI0d5WC_normal.jpg</t>
  </si>
  <si>
    <t>http://pbs.twimg.com/profile_images/887792347974692865/aM7LI7rD_normal.jpg</t>
  </si>
  <si>
    <t>http://pbs.twimg.com/profile_images/1167215432782229505/qZJgAAmM_normal.jpg</t>
  </si>
  <si>
    <t>http://pbs.twimg.com/profile_images/961535614184251392/3eSaOQqF_normal.jpg</t>
  </si>
  <si>
    <t>http://pbs.twimg.com/profile_images/68985234/twitterphoto_razz2_normal.jpg</t>
  </si>
  <si>
    <t>http://pbs.twimg.com/profile_images/1095710860901703681/SD2INxvR_normal.png</t>
  </si>
  <si>
    <t>http://pbs.twimg.com/profile_images/818859289825705984/QIMjyGNe_normal.jpg</t>
  </si>
  <si>
    <t>15:28:11</t>
  </si>
  <si>
    <t>21:32:19</t>
  </si>
  <si>
    <t>08:41:04</t>
  </si>
  <si>
    <t>01:13:36</t>
  </si>
  <si>
    <t>05:33:33</t>
  </si>
  <si>
    <t>02:16:16</t>
  </si>
  <si>
    <t>15:16:06</t>
  </si>
  <si>
    <t>16:38:38</t>
  </si>
  <si>
    <t>19:19:15</t>
  </si>
  <si>
    <t>19:22:15</t>
  </si>
  <si>
    <t>19:32:48</t>
  </si>
  <si>
    <t>19:56:41</t>
  </si>
  <si>
    <t>20:14:38</t>
  </si>
  <si>
    <t>20:32:21</t>
  </si>
  <si>
    <t>22:51:04</t>
  </si>
  <si>
    <t>23:15:05</t>
  </si>
  <si>
    <t>23:40:06</t>
  </si>
  <si>
    <t>00:07:20</t>
  </si>
  <si>
    <t>20:15:17</t>
  </si>
  <si>
    <t>19:37:38</t>
  </si>
  <si>
    <t>01:16:52</t>
  </si>
  <si>
    <t>21:25:41</t>
  </si>
  <si>
    <t>08:07:57</t>
  </si>
  <si>
    <t>21:52:45</t>
  </si>
  <si>
    <t>00:22:41</t>
  </si>
  <si>
    <t>00:44:39</t>
  </si>
  <si>
    <t>08:06:12</t>
  </si>
  <si>
    <t>21:55:06</t>
  </si>
  <si>
    <t>01:17:59</t>
  </si>
  <si>
    <t>01:52:27</t>
  </si>
  <si>
    <t>02:00:51</t>
  </si>
  <si>
    <t>03:53:49</t>
  </si>
  <si>
    <t>04:38:36</t>
  </si>
  <si>
    <t>23:40:05</t>
  </si>
  <si>
    <t>07:19:22</t>
  </si>
  <si>
    <t>10:13:17</t>
  </si>
  <si>
    <t>12:49:34</t>
  </si>
  <si>
    <t>23:13:50</t>
  </si>
  <si>
    <t>05:56:13</t>
  </si>
  <si>
    <t>14:53:50</t>
  </si>
  <si>
    <t>15:30:02</t>
  </si>
  <si>
    <t>14:45:54</t>
  </si>
  <si>
    <t>17:48:35</t>
  </si>
  <si>
    <t>03:37:01</t>
  </si>
  <si>
    <t>18:03:54</t>
  </si>
  <si>
    <t>18:56:09</t>
  </si>
  <si>
    <t>19:21:43</t>
  </si>
  <si>
    <t>21:17:42</t>
  </si>
  <si>
    <t>23:31:33</t>
  </si>
  <si>
    <t>01:10:11</t>
  </si>
  <si>
    <t>18:04:01</t>
  </si>
  <si>
    <t>20:33:50</t>
  </si>
  <si>
    <t>20:36:35</t>
  </si>
  <si>
    <t>20:53:30</t>
  </si>
  <si>
    <t>21:24:17</t>
  </si>
  <si>
    <t>21:42:14</t>
  </si>
  <si>
    <t>21:56:03</t>
  </si>
  <si>
    <t>https://twitter.com/dirkriehle/status/1212395097045778432</t>
  </si>
  <si>
    <t>https://twitter.com/shionguha/status/1213936288296034304</t>
  </si>
  <si>
    <t>https://twitter.com/lucyebryant/status/1213379806567419906</t>
  </si>
  <si>
    <t>https://twitter.com/lucyebryant/status/1213991977131245568</t>
  </si>
  <si>
    <t>https://twitter.com/floriandrx/status/1214057394617106432</t>
  </si>
  <si>
    <t>https://twitter.com/aarlab1/status/1214370132652261377</t>
  </si>
  <si>
    <t>https://twitter.com/akilfletcher/status/1214566383582728193</t>
  </si>
  <si>
    <t>https://twitter.com/c_heavin/status/1214587154090905601</t>
  </si>
  <si>
    <t>https://twitter.com/martharussell/status/1214627575231700992</t>
  </si>
  <si>
    <t>https://twitter.com/llnuxbot/status/1214628330202226689</t>
  </si>
  <si>
    <t>https://twitter.com/kshikakothomas/status/1214630984726933505</t>
  </si>
  <si>
    <t>https://twitter.com/johnwalicki/status/1214636996062089216</t>
  </si>
  <si>
    <t>https://twitter.com/docpang/status/1214641512341835776</t>
  </si>
  <si>
    <t>https://twitter.com/albertosaurusrx/status/1214645971591712768</t>
  </si>
  <si>
    <t>https://twitter.com/joelandersonphd/status/1214680880154697728</t>
  </si>
  <si>
    <t>https://twitter.com/rosenbergann/status/1214686927397384192</t>
  </si>
  <si>
    <t>https://twitter.com/karhai/status/1214693221038620674</t>
  </si>
  <si>
    <t>https://twitter.com/julianereth/status/1214700072941707266</t>
  </si>
  <si>
    <t>https://twitter.com/julianereth/status/1214641678306435073</t>
  </si>
  <si>
    <t>https://twitter.com/tuuret/status/1214632203797192704</t>
  </si>
  <si>
    <t>https://twitter.com/edgeiotai/status/1214717573973118981</t>
  </si>
  <si>
    <t>https://twitter.com/cfiesler/status/1213934620133253120</t>
  </si>
  <si>
    <t>https://twitter.com/jnkka/status/1214458638196101120</t>
  </si>
  <si>
    <t>https://twitter.com/jnkka/status/1214666204800962560</t>
  </si>
  <si>
    <t>https://twitter.com/jnkka/status/1214341551129686022</t>
  </si>
  <si>
    <t>https://twitter.com/jnkka/status/1214347078085664768</t>
  </si>
  <si>
    <t>https://twitter.com/jnkka/status/1214458197928378368</t>
  </si>
  <si>
    <t>https://twitter.com/jnkka/status/1214666795103088640</t>
  </si>
  <si>
    <t>https://twitter.com/jnkka/status/1214717853544239104</t>
  </si>
  <si>
    <t>https://twitter.com/userexperienceu/status/1214726530238009344</t>
  </si>
  <si>
    <t>https://twitter.com/aaronjdavidson/status/1214728641243942913</t>
  </si>
  <si>
    <t>https://twitter.com/varshneyanita/status/1214757070777413632</t>
  </si>
  <si>
    <t>https://twitter.com/janetdeatrick/status/1214768340897554432</t>
  </si>
  <si>
    <t>https://twitter.com/colraftery/status/1214693216009605120</t>
  </si>
  <si>
    <t>https://twitter.com/farhan_oshim/status/1214808797945876482</t>
  </si>
  <si>
    <t>https://twitter.com/utknursing/status/1214852568154853376</t>
  </si>
  <si>
    <t>https://twitter.com/alisunyaev/status/1214891898906828800</t>
  </si>
  <si>
    <t>https://twitter.com/colraftery/status/1214686609058123776</t>
  </si>
  <si>
    <t>https://twitter.com/colraftery/status/1214787874849087488</t>
  </si>
  <si>
    <t>https://twitter.com/sapnextgen/status/1214923170186223616</t>
  </si>
  <si>
    <t>https://twitter.com/sapnextgen/status/1214932278457110531</t>
  </si>
  <si>
    <t>https://twitter.com/its_konstantin/status/1212746844742332416</t>
  </si>
  <si>
    <t>https://twitter.com/its_konstantin/status/1214967148835028992</t>
  </si>
  <si>
    <t>https://twitter.com/mehruzk/status/1214752845053845504</t>
  </si>
  <si>
    <t>https://twitter.com/mehruzk/status/1214971002263764992</t>
  </si>
  <si>
    <t>https://twitter.com/tuuret/status/1214621763105153027</t>
  </si>
  <si>
    <t>https://twitter.com/tuuret/status/1214628196328431616</t>
  </si>
  <si>
    <t>https://twitter.com/tuuret/status/1214657383508541440</t>
  </si>
  <si>
    <t>https://twitter.com/tuuret/status/1214691068635230208</t>
  </si>
  <si>
    <t>https://twitter.com/tuuret/status/1214715893046902784</t>
  </si>
  <si>
    <t>https://twitter.com/jangdevos/status/1214971030994857987</t>
  </si>
  <si>
    <t>https://twitter.com/uazinfo/status/1215008732100251648</t>
  </si>
  <si>
    <t>https://twitter.com/razzmataz/status/1215009424621727745</t>
  </si>
  <si>
    <t>https://twitter.com/uawaltoncollege/status/1215013681487941632</t>
  </si>
  <si>
    <t>https://twitter.com/colraftery/status/1214659043341422592</t>
  </si>
  <si>
    <t>https://twitter.com/aylinnchen/status/1215025945679032321</t>
  </si>
  <si>
    <t>https://twitter.com/was3210/status/1215029425470889985</t>
  </si>
  <si>
    <t>1212395097045778432</t>
  </si>
  <si>
    <t>1213936288296034304</t>
  </si>
  <si>
    <t>1213379806567419906</t>
  </si>
  <si>
    <t>1213991977131245568</t>
  </si>
  <si>
    <t>1214057394617106432</t>
  </si>
  <si>
    <t>1214370132652261377</t>
  </si>
  <si>
    <t>1214566383582728193</t>
  </si>
  <si>
    <t>1214587154090905601</t>
  </si>
  <si>
    <t>1214627575231700992</t>
  </si>
  <si>
    <t>1214628330202226689</t>
  </si>
  <si>
    <t>1214630984726933505</t>
  </si>
  <si>
    <t>1214636996062089216</t>
  </si>
  <si>
    <t>1214641512341835776</t>
  </si>
  <si>
    <t>1214645971591712768</t>
  </si>
  <si>
    <t>1214680880154697728</t>
  </si>
  <si>
    <t>1214686927397384192</t>
  </si>
  <si>
    <t>1214693221038620674</t>
  </si>
  <si>
    <t>1214700072941707266</t>
  </si>
  <si>
    <t>1214641678306435073</t>
  </si>
  <si>
    <t>1214632203797192704</t>
  </si>
  <si>
    <t>1214717573973118981</t>
  </si>
  <si>
    <t>1213934620133253120</t>
  </si>
  <si>
    <t>1214458638196101120</t>
  </si>
  <si>
    <t>1214666204800962560</t>
  </si>
  <si>
    <t>1214341551129686022</t>
  </si>
  <si>
    <t>1214347078085664768</t>
  </si>
  <si>
    <t>1214458197928378368</t>
  </si>
  <si>
    <t>1214666795103088640</t>
  </si>
  <si>
    <t>1214717853544239104</t>
  </si>
  <si>
    <t>1214726530238009344</t>
  </si>
  <si>
    <t>1214728641243942913</t>
  </si>
  <si>
    <t>1214757070777413632</t>
  </si>
  <si>
    <t>1214768340897554432</t>
  </si>
  <si>
    <t>1214693216009605120</t>
  </si>
  <si>
    <t>1214808797945876482</t>
  </si>
  <si>
    <t>1214852568154853376</t>
  </si>
  <si>
    <t>1214891898906828800</t>
  </si>
  <si>
    <t>1214686609058123776</t>
  </si>
  <si>
    <t>1214787874849087488</t>
  </si>
  <si>
    <t>1214923170186223616</t>
  </si>
  <si>
    <t>1214932278457110531</t>
  </si>
  <si>
    <t>1212746844742332416</t>
  </si>
  <si>
    <t>1214967148835028992</t>
  </si>
  <si>
    <t>1214752845053845504</t>
  </si>
  <si>
    <t>1214971002263764992</t>
  </si>
  <si>
    <t>1214621763105153027</t>
  </si>
  <si>
    <t>1214628196328431616</t>
  </si>
  <si>
    <t>1214657383508541440</t>
  </si>
  <si>
    <t>1214691068635230208</t>
  </si>
  <si>
    <t>1214715893046902784</t>
  </si>
  <si>
    <t>1214971030994857987</t>
  </si>
  <si>
    <t>1215008732100251648</t>
  </si>
  <si>
    <t>1215009424621727745</t>
  </si>
  <si>
    <t>1215013681487941632</t>
  </si>
  <si>
    <t>1214659043341422592</t>
  </si>
  <si>
    <t>1215025945679032321</t>
  </si>
  <si>
    <t>1215029425470889985</t>
  </si>
  <si>
    <t>1214341550123040768</t>
  </si>
  <si>
    <t>1214345535005450240</t>
  </si>
  <si>
    <t>1214455114670338048</t>
  </si>
  <si>
    <t/>
  </si>
  <si>
    <t>194203770</t>
  </si>
  <si>
    <t>14094651</t>
  </si>
  <si>
    <t>14862639</t>
  </si>
  <si>
    <t>en</t>
  </si>
  <si>
    <t>und</t>
  </si>
  <si>
    <t>1082053324235407360</t>
  </si>
  <si>
    <t>1214636456288763904</t>
  </si>
  <si>
    <t>1214657950628737025</t>
  </si>
  <si>
    <t>Twitter for Android</t>
  </si>
  <si>
    <t>IFTTT</t>
  </si>
  <si>
    <t>Twitter for iPhone</t>
  </si>
  <si>
    <t>Twitter Web App</t>
  </si>
  <si>
    <t>LinuxBot2.0</t>
  </si>
  <si>
    <t>Intelligent Edge Iot and AI Bot</t>
  </si>
  <si>
    <t>Twitter for iPad</t>
  </si>
  <si>
    <t>Karl Smith's Blog</t>
  </si>
  <si>
    <t>Sprinklr</t>
  </si>
  <si>
    <t>TweetDeck</t>
  </si>
  <si>
    <t>-117.86208110637358,33.67886234383292 
-117.86208110637358,33.67886234383292 
-117.86208110637358,33.67886234383292 
-117.86208110637358,33.67886234383292</t>
  </si>
  <si>
    <t>-178.443593,18.86546 
-154.755792,18.86546 
-154.755792,28.517269 
-178.443593,28.517269</t>
  </si>
  <si>
    <t>-156.44148,20.68414 
-156.44148,20.68414 
-156.44148,20.68414 
-156.44148,20.68414</t>
  </si>
  <si>
    <t>-156.4416597,20.6836977 
-156.4416597,20.6836977 
-156.4416597,20.6836977 
-156.4416597,20.6836977</t>
  </si>
  <si>
    <t>-156.447259,20.645337 
-156.3955662,20.645337 
-156.3955662,20.714786 
-156.447259,20.714786</t>
  </si>
  <si>
    <t>United States</t>
  </si>
  <si>
    <t>US</t>
  </si>
  <si>
    <t>John Wayne Airport</t>
  </si>
  <si>
    <t>Hawaii, USA</t>
  </si>
  <si>
    <t>Grand Wailea Waldorf Astoria</t>
  </si>
  <si>
    <t>Grand Wailea Resort &amp; Spa</t>
  </si>
  <si>
    <t>Wailea, HI</t>
  </si>
  <si>
    <t>0fc293eec554c001</t>
  </si>
  <si>
    <t>9dafd05b1158873b</t>
  </si>
  <si>
    <t>10c1ef383ed69000</t>
  </si>
  <si>
    <t>07d9d2b209c83001</t>
  </si>
  <si>
    <t>004e1dcb60bdcfca</t>
  </si>
  <si>
    <t>Hawaii</t>
  </si>
  <si>
    <t>Wailea</t>
  </si>
  <si>
    <t>poi</t>
  </si>
  <si>
    <t>admin</t>
  </si>
  <si>
    <t>city</t>
  </si>
  <si>
    <t>https://api.twitter.com/1.1/geo/id/0fc293eec554c001.json</t>
  </si>
  <si>
    <t>https://api.twitter.com/1.1/geo/id/9dafd05b1158873b.json</t>
  </si>
  <si>
    <t>https://api.twitter.com/1.1/geo/id/10c1ef383ed69000.json</t>
  </si>
  <si>
    <t>https://api.twitter.com/1.1/geo/id/07d9d2b209c83001.json</t>
  </si>
  <si>
    <t>https://api.twitter.com/1.1/geo/id/004e1dcb60bdcfca.json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</si>
  <si>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</si>
  <si>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</si>
  <si>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</si>
  <si>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</si>
  <si>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</si>
  <si>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</si>
  <si>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</si>
  <si>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</si>
  <si>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</si>
  <si>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</si>
  <si>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</si>
  <si>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</si>
  <si>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</si>
  <si>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</si>
  <si>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</si>
  <si>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</si>
  <si>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</si>
  <si>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</si>
  <si>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</si>
  <si>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</si>
  <si>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</si>
  <si>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Dirk Riehle</t>
  </si>
  <si>
    <t>Shion Guha</t>
  </si>
  <si>
    <t>Casey Fiesler, PhD, JD, geekD</t>
  </si>
  <si>
    <t>Dr Lucy Bryant</t>
  </si>
  <si>
    <t>Florian Dierickx</t>
  </si>
  <si>
    <t>HICSS</t>
  </si>
  <si>
    <t>Applied Attention Research (AAR) Lab @ASU</t>
  </si>
  <si>
    <t>Akil Fletcher</t>
  </si>
  <si>
    <t>CHeavin</t>
  </si>
  <si>
    <t>UCC Ireland</t>
  </si>
  <si>
    <t>UCC BIS Degree</t>
  </si>
  <si>
    <t>CUBS</t>
  </si>
  <si>
    <t>Martha Russell</t>
  </si>
  <si>
    <t>Jukka Huhtamäki</t>
  </si>
  <si>
    <t>LinuxBot</t>
  </si>
  <si>
    <t>Tuure Tuunanen</t>
  </si>
  <si>
    <t>Keiko Shikako-Thomas</t>
  </si>
  <si>
    <t>Derrick L. Cogburn</t>
  </si>
  <si>
    <t>John Walicki</t>
  </si>
  <si>
    <t>_xD835__xDD39__xD835__xDD60__xD835__xDD53_ _xD835__xDD4A__xD835__xDD66__xD835__xDD65__xD835__xDD60__xD835__xDD63_</t>
  </si>
  <si>
    <t>IBM</t>
  </si>
  <si>
    <t>Dr Patrick Pang</t>
  </si>
  <si>
    <t>Alberto Fernandez</t>
  </si>
  <si>
    <t>Joel G. Anderson, PhD, CHTP, FGSA</t>
  </si>
  <si>
    <t>utknursingsimulation</t>
  </si>
  <si>
    <t>UT Nursing Research</t>
  </si>
  <si>
    <t>UT College of Nursing</t>
  </si>
  <si>
    <t>Ann  Rosenberg</t>
  </si>
  <si>
    <t>SAP Next-Gen</t>
  </si>
  <si>
    <t>Walton College</t>
  </si>
  <si>
    <t>Julian Ereth</t>
  </si>
  <si>
    <t>Grady Booch</t>
  </si>
  <si>
    <t>IT-tiedekunta JYU</t>
  </si>
  <si>
    <t>Intelligent Edge</t>
  </si>
  <si>
    <t>Jim Spohrer</t>
  </si>
  <si>
    <t>Karl A Smith</t>
  </si>
  <si>
    <t>Aaron Davidson</t>
  </si>
  <si>
    <t>Anita</t>
  </si>
  <si>
    <t>Janet A. Deatrick</t>
  </si>
  <si>
    <t>Colleen T Raftery</t>
  </si>
  <si>
    <t>SAP</t>
  </si>
  <si>
    <t>Farhan Oshim</t>
  </si>
  <si>
    <t>Ali Sunyaev</t>
  </si>
  <si>
    <t>Konstantin Garidis</t>
  </si>
  <si>
    <t>Mehruz Kamal, PhD</t>
  </si>
  <si>
    <t>Grand Wailea Maui</t>
  </si>
  <si>
    <t>Jan Devos  _xD83D__xDC68__xD83C__xDFFB_‍_xD83C__xDF93_</t>
  </si>
  <si>
    <t>UArizona School of Info.</t>
  </si>
  <si>
    <t>Catherine F. Brooks</t>
  </si>
  <si>
    <t>Univ. of Arizona _xD83D__xDC3B_⬇</t>
  </si>
  <si>
    <t>Rhonda Razz Syler</t>
  </si>
  <si>
    <t>U of A Walton College</t>
  </si>
  <si>
    <t>Aylin Ilhan</t>
  </si>
  <si>
    <t>Kaja J. Fietkiewicz</t>
  </si>
  <si>
    <t>Dr. Wasim Ahmed</t>
  </si>
  <si>
    <t>Professor of Open Source Software at @UniFAU. Founder of OpenSym conference series; Proprietor of Bayave GmbH. Love #OpenData, #OpenSource, and #InnerSource</t>
  </si>
  <si>
    <t>assistant professor, @MarquetteCS; human-centered data science; computational social science; algorithmic bias; ethics; RTs != endorsements.</t>
  </si>
  <si>
    <t>Faculty in @CUinfoscience by way of @gtcomputing &amp; @vanderbiltlaw. Social computing, law, ethics, fandom. Max level geek. She/her. Views/opinions my own!</t>
  </si>
  <si>
    <t>Speech Pathologist, Lecturer @UTS_GSH @GoSHSpeech || #discourse #aphasia #devlangdis #VirtualReality || Craftaholic #crochet</t>
  </si>
  <si>
    <t>PhD material &amp; energy interdependencies in #Energy #Climate transition. Industrial Ecology (IO/LCA). BE working in FR, DE &amp; ISL. @openmod @TheIIOA @ISIEYale</t>
  </si>
  <si>
    <t>Now in its 51th year, the Hawaii International Conference on System Sciences (HICSS) is one of the longest-standing continually running scientific conferences.</t>
  </si>
  <si>
    <t>Dr. Robert Gutzwiller &amp; the Applied Attention Research human factors experiment lab at Arizona State U. #HFES #attention #cyber #humanmachineteam #skininthegame</t>
  </si>
  <si>
    <t>Graduate student and teaching assistant at the University of California, Irvine. I research race, gaming, and everything nerdy!</t>
  </si>
  <si>
    <t>BIS HISRC Cork University Business School (CUBS) @ University College Cork. I care about innovative technology solutions to improve healthcare</t>
  </si>
  <si>
    <t>One of Ireland’s leading universities, with a history of independent thinking spanning 170 years.</t>
  </si>
  <si>
    <t>Twitter account for the BSc in Business Information Systems degree programme. Also follow @BIS_UCC for info on postgrads</t>
  </si>
  <si>
    <t>We are Cork University Business School at @UCC Our motto is Learning Applied #CUBSresearch</t>
  </si>
  <si>
    <t>Martha runs Media X, Stanford's catalyst for interdisciplinary research on people and advanced technologies.  She studies innovation ecosystems.</t>
  </si>
  <si>
    <t>#postdocsession @tampereuni // #matchingpeople #rajapinta #verkostoanalyysi #datascience #openscience #atkhommat #avointiede #syyskuunhaku // _xD83D__xDCF7_: @mansentiikeri</t>
  </si>
  <si>
    <t>Linux Bot | I retweet Linux | Created by @techydox</t>
  </si>
  <si>
    <t>Tuure is Professor of Information Systems and Vice Dean of Research at the Univ. of Jyväskylä. Tuure on myös Tiedon Artisti.</t>
  </si>
  <si>
    <t>OT, PhD, Canada Research Chair in Childhood Disability: Participation and Knowledge Translation. Assistant Professor @McGillU Co-creator @jooayApp @ChilDisLink</t>
  </si>
  <si>
    <t>Professor of Int’l Communication &amp; Development @AU_SIS and IT &amp; Analytics @KogodBiz; Director, @IDPP_Global @InternetGov; #ICT4D/#NetGov/#a11y/#CRPD/#CSCW/#Sail</t>
  </si>
  <si>
    <t>IBM Developer Advocate, Über Geek, Family Guy. #IoT #EdgeComputing #NodeRED #OpenSource #Linux #AI #CallforCode #IIoT #IBMer My tweets are my own.</t>
  </si>
  <si>
    <t>Research VP - Quantum Computing, AI, Coding. Mathematics via Harvard &amp; Princeton. My opinions, like totally. This is Twitter account v2.0.</t>
  </si>
  <si>
    <t>Together with our clients, we're using technologies like AI, cloud, blockchain &amp; IoT to transform business, industries and the world. Let’s put smart to work.</t>
  </si>
  <si>
    <t>Lecturer at @unimelb working on information systems, digital health and health information behavior</t>
  </si>
  <si>
    <t>Associate Professor in Computer Science at the University of Granada @ETSIIT_UGR  Researcher in #DataScience and #Bioinformatics. Bass player in my spare time.</t>
  </si>
  <si>
    <t>Associate Professor @utknursing. Research people living w/ dementia &amp; caregivers, including LGBTQ+ caregivers &amp; older adults. Views mine. He/Him/His _xD83C__xDFF3_️‍_xD83C__xDF08_</t>
  </si>
  <si>
    <t>Research by faculty and staff in the College of Nursing focuses on cutting-edge design and methodologies that support clinical and translational research.</t>
  </si>
  <si>
    <t>The UT College of Nursing is a catalyst for optimizing health through nurse-led care by integrating education, practice, research, and technology. #volnurse</t>
  </si>
  <si>
    <t>Driving @SAPNextGen - A #GlobalGoals driven innovation community as SVP for UN Partnerships @SAP Views are mine https://t.co/JnAZTCt8wy</t>
  </si>
  <si>
    <t>An innovation community dedicated to solving @UN #GlobalGoals #InnovationWithPurpose | SAP privacy statement for followers https://t.co/JRq4xVCJA4</t>
  </si>
  <si>
    <t>My life revolves around social networks, health, technology, being in the water, and Princess Hazelnut</t>
  </si>
  <si>
    <t>Entrepreneur and passionate researcher</t>
  </si>
  <si>
    <t>scientist, storyteller, philosopher</t>
  </si>
  <si>
    <t>JYU. It's about IT. Faculty of Information Technology, University of Jyväskylä #ITtiedekunta #ITkaikkialla</t>
  </si>
  <si>
    <t>The EDGE, where things happen... Follow us to keep up with the latest in Intelligent EDGE tech. Tweeting about EDGE #IoT &amp; #AI</t>
  </si>
  <si>
    <t>Reflecting on it all.... 56 Maine 74 MIT &amp; Verbex 82 Yale/CS &amp; URome 89 Apple 98 IBM Research VC Service Science Universities ?? Next things ?? RIP</t>
  </si>
  <si>
    <t>#Inventor #UX #AI #IoT #FinTech #UXFounder #FellowBCS #SmartLiving #DigitalTransformation #BusinessAgility #futureofwork #futurism #ThingCoin #followback</t>
  </si>
  <si>
    <t>#IoT, #GIS, #PLC, #HMI, #3D, #Robotics, #iOS, #Android. Ask me anything...</t>
  </si>
  <si>
    <t>Vice President @SAPNextGen | Strategy | Purpose Driven Innovation linked to @GlobalGoals | Wife | Mom of 2 beautiful boys | all opinions shared are just mine</t>
  </si>
  <si>
    <t>Professor Emerita of Nursing @PennNursing #PennHealthEquity</t>
  </si>
  <si>
    <t>SAP Next-Gen ‘Modern Elder’ who is too blessed to be stressed! Married forever, mom of 3 &amp; proud grandmother of 2, 25 yrs yogini. Views are mine, not SAP's.</t>
  </si>
  <si>
    <t>SAP is helping the best-run businesses make the world run better. #TheBestRun | SAP privacy statement for followers: https://t.co/JRq4xVCJA4</t>
  </si>
  <si>
    <t>PhD Student, MOSAIC Lab, CICS, UMass Amherst</t>
  </si>
  <si>
    <t>Professor@Karlsruhe Institute of Technology (KIT)</t>
  </si>
  <si>
    <t>||researcher @HHZ_BB|| Innovation | Technology | Startup | Digitization ||Interests|| Sports | Cooking | Lifestyle | Blockchain |</t>
  </si>
  <si>
    <t>Mom | Associate Professor, Computing Sciences @SUNY @Brockport | @illinoistech, @UNOmaha Alumna</t>
  </si>
  <si>
    <t>Experience luxury in the heart of the Hawaiian Islands. #WaldorfMoment</t>
  </si>
  <si>
    <t>prof</t>
  </si>
  <si>
    <t>Arizona’s 1st iSchool!  Proud to be @uarizona.
https://t.co/owFZ1hCjoI…</t>
  </si>
  <si>
    <t>Catherine is the Founder of the Center for Digital Society and Data Studies (CDSDS), Director of (and Assoc. Prof. in) Arizona's iSchool.</t>
  </si>
  <si>
    <t>Whether we are touching an asteroid or determining how we feed 9 billion people, Arizona Wildcats ask bigger questions to get better answers. #BearDown</t>
  </si>
  <si>
    <t>The official Twitter page of the Sam M. Walton College of Business</t>
  </si>
  <si>
    <t>Ph.D student at the Dept. of Information Science at @hhu_de. Interested in health information behavior, activity tracking technologies and social media.</t>
  </si>
  <si>
    <t>Information Scientist | Dept.of Information Science at @HHU_de | interested in information law &amp; social media research</t>
  </si>
  <si>
    <t>Lecturer in Digital Business | Specialism in Social Media Research | Best Selling Author Incl 20+ Peer Reviewed Outputs | Speaker with 80+ talks | BA, MSc &amp; PhD</t>
  </si>
  <si>
    <t>Collapsing Wave Function</t>
  </si>
  <si>
    <t>Milwaukee, WI</t>
  </si>
  <si>
    <t>Boulder, CO</t>
  </si>
  <si>
    <t>Sydney, New South Wales</t>
  </si>
  <si>
    <t>Brussels, Belgium</t>
  </si>
  <si>
    <t>Mesa, AZ</t>
  </si>
  <si>
    <t>Irvine, CA</t>
  </si>
  <si>
    <t>Ireland</t>
  </si>
  <si>
    <t>Cork, Ireland</t>
  </si>
  <si>
    <t>UCC, Cork, Ireland</t>
  </si>
  <si>
    <t>Silicon Valley</t>
  </si>
  <si>
    <t>Tampere, Finland</t>
  </si>
  <si>
    <t>Raspberry Pi</t>
  </si>
  <si>
    <t>Finland</t>
  </si>
  <si>
    <t>Montreal, Canada</t>
  </si>
  <si>
    <t>Washington, DC</t>
  </si>
  <si>
    <t>New Jersey, USA</t>
  </si>
  <si>
    <t>New York</t>
  </si>
  <si>
    <t>Armonk, New York</t>
  </si>
  <si>
    <t>Melbourne, Australia</t>
  </si>
  <si>
    <t>Granada</t>
  </si>
  <si>
    <t>Knoxville, TN</t>
  </si>
  <si>
    <t>Knoxville, Tennessee</t>
  </si>
  <si>
    <t>Palo Alto and New York</t>
  </si>
  <si>
    <t>Global</t>
  </si>
  <si>
    <t>Pittsburgh, PA</t>
  </si>
  <si>
    <t>Stuttgart, Deutschland</t>
  </si>
  <si>
    <t>Maui</t>
  </si>
  <si>
    <t>Jyväskylä, Suomi</t>
  </si>
  <si>
    <t>Living On The Edge</t>
  </si>
  <si>
    <t>California USA</t>
  </si>
  <si>
    <t>Edinburgh, Scotland</t>
  </si>
  <si>
    <t>Ontario, Canada</t>
  </si>
  <si>
    <t>Hong Kong</t>
  </si>
  <si>
    <t>Philadelphia, PA</t>
  </si>
  <si>
    <t>Media, PA</t>
  </si>
  <si>
    <t>Amherst, Massachusetts</t>
  </si>
  <si>
    <t>Germany</t>
  </si>
  <si>
    <t>Stuttgart</t>
  </si>
  <si>
    <t>Pittsford, NY</t>
  </si>
  <si>
    <t>Maui, Hawaii</t>
  </si>
  <si>
    <t>Kortrijk</t>
  </si>
  <si>
    <t>Tucson</t>
  </si>
  <si>
    <t>Tucson, Arizona</t>
  </si>
  <si>
    <t>Find Me If You Can</t>
  </si>
  <si>
    <t>Fayetteville, Arkansas</t>
  </si>
  <si>
    <t>Düsseldorf, Germany</t>
  </si>
  <si>
    <t>Newcastle Upon Tyne, England</t>
  </si>
  <si>
    <t>https://t.co/rX6PdnJUw1</t>
  </si>
  <si>
    <t>https://t.co/sYJ8KUGgfx</t>
  </si>
  <si>
    <t>https://t.co/WZ77Lq26id</t>
  </si>
  <si>
    <t>https://t.co/BnxU5BoiFs</t>
  </si>
  <si>
    <t>https://t.co/CUft4aoQax</t>
  </si>
  <si>
    <t>https://t.co/oCl5Jp3ipB</t>
  </si>
  <si>
    <t>https://t.co/nx1Zdlwgxs</t>
  </si>
  <si>
    <t>https://t.co/nm4qBnQZ3R</t>
  </si>
  <si>
    <t>https://t.co/y1DIcBA8hp</t>
  </si>
  <si>
    <t>https://t.co/lsZixlcHa0</t>
  </si>
  <si>
    <t>http://t.co/AMnbjxj92m</t>
  </si>
  <si>
    <t>https://t.co/QySTldc3HS</t>
  </si>
  <si>
    <t>https://t.co/mpgN5hksLB</t>
  </si>
  <si>
    <t>https://t.co/pvU0zkdQ7j</t>
  </si>
  <si>
    <t>https://t.co/PyvmRxOckt</t>
  </si>
  <si>
    <t>https://t.co/BTqq2d591F</t>
  </si>
  <si>
    <t>https://t.co/wLe45lzdXw</t>
  </si>
  <si>
    <t>https://t.co/4ZyG9FgkYe</t>
  </si>
  <si>
    <t>https://t.co/RG5ukrJy9H</t>
  </si>
  <si>
    <t>https://t.co/IVcviL99sn</t>
  </si>
  <si>
    <t>https://t.co/Jv6CmAc8dA</t>
  </si>
  <si>
    <t>https://t.co/h8cxdPEZfu</t>
  </si>
  <si>
    <t>http://t.co/9mPzRcCfu1</t>
  </si>
  <si>
    <t>https://t.co/GFpLY6VpBo</t>
  </si>
  <si>
    <t>https://t.co/RT1EmL5Kg5</t>
  </si>
  <si>
    <t>https://t.co/FoLx8K2rs7</t>
  </si>
  <si>
    <t>https://t.co/x43CbKsmx1</t>
  </si>
  <si>
    <t>http://t.co/DUd7WcaiWj</t>
  </si>
  <si>
    <t>https://t.co/6eaxalg1FG</t>
  </si>
  <si>
    <t>https://t.co/iAkuRlxh73</t>
  </si>
  <si>
    <t>https://t.co/Eh2TEAZzvN</t>
  </si>
  <si>
    <t>https://t.co/pAPAgTco25</t>
  </si>
  <si>
    <t>https://t.co/orUUGUzky5</t>
  </si>
  <si>
    <t>https://t.co/eopqt6v0zu</t>
  </si>
  <si>
    <t>https://t.co/ActtP3xtcm</t>
  </si>
  <si>
    <t>https://t.co/MZk9OSzTtC</t>
  </si>
  <si>
    <t>http://t.co/IwJCXmPBbz</t>
  </si>
  <si>
    <t>https://t.co/rhH9j4IEez</t>
  </si>
  <si>
    <t>https://t.co/qSLcCTjaON</t>
  </si>
  <si>
    <t>https://pbs.twimg.com/profile_banners/12342812/1471704729</t>
  </si>
  <si>
    <t>https://pbs.twimg.com/profile_banners/194203770/1538232471</t>
  </si>
  <si>
    <t>https://pbs.twimg.com/profile_banners/2549851766/1565263008</t>
  </si>
  <si>
    <t>https://pbs.twimg.com/profile_banners/230692748/1551436333</t>
  </si>
  <si>
    <t>https://pbs.twimg.com/profile_banners/2451798438/1546814654</t>
  </si>
  <si>
    <t>https://pbs.twimg.com/profile_banners/1026704601636954112/1573851815</t>
  </si>
  <si>
    <t>https://pbs.twimg.com/profile_banners/1138538046/1570219412</t>
  </si>
  <si>
    <t>https://pbs.twimg.com/profile_banners/19705196/1545313043</t>
  </si>
  <si>
    <t>https://pbs.twimg.com/profile_banners/3087392925/1426098592</t>
  </si>
  <si>
    <t>https://pbs.twimg.com/profile_banners/704601103707435008/1537178476</t>
  </si>
  <si>
    <t>https://pbs.twimg.com/profile_banners/14094651/1572693988</t>
  </si>
  <si>
    <t>https://pbs.twimg.com/profile_banners/35587270/1452224936</t>
  </si>
  <si>
    <t>https://pbs.twimg.com/profile_banners/1725774294/1491515698</t>
  </si>
  <si>
    <t>https://pbs.twimg.com/profile_banners/15391076/1505012262</t>
  </si>
  <si>
    <t>https://pbs.twimg.com/profile_banners/2577403879/1556810267</t>
  </si>
  <si>
    <t>https://pbs.twimg.com/profile_banners/818483631295463427/1548090627</t>
  </si>
  <si>
    <t>https://pbs.twimg.com/profile_banners/18994444/1568290218</t>
  </si>
  <si>
    <t>https://pbs.twimg.com/profile_banners/389847354/1553516572</t>
  </si>
  <si>
    <t>https://pbs.twimg.com/profile_banners/215696372/1455981360</t>
  </si>
  <si>
    <t>https://pbs.twimg.com/profile_banners/2974972263/1554396662</t>
  </si>
  <si>
    <t>https://pbs.twimg.com/profile_banners/1107615448105975808/1552913298</t>
  </si>
  <si>
    <t>https://pbs.twimg.com/profile_banners/637171450/1566591859</t>
  </si>
  <si>
    <t>https://pbs.twimg.com/profile_banners/24735785/1576791218</t>
  </si>
  <si>
    <t>https://pbs.twimg.com/profile_banners/326687296/1576768500</t>
  </si>
  <si>
    <t>https://pbs.twimg.com/profile_banners/14271231/1539979271</t>
  </si>
  <si>
    <t>https://pbs.twimg.com/profile_banners/798537657194311680/1479222106</t>
  </si>
  <si>
    <t>https://pbs.twimg.com/profile_banners/397689316/1412125381</t>
  </si>
  <si>
    <t>https://pbs.twimg.com/profile_banners/819123933999988736/1540975272</t>
  </si>
  <si>
    <t>https://pbs.twimg.com/profile_banners/1040351960757686274/1536926943</t>
  </si>
  <si>
    <t>https://pbs.twimg.com/profile_banners/288533666/1577502147</t>
  </si>
  <si>
    <t>https://pbs.twimg.com/profile_banners/4165508771/1470492319</t>
  </si>
  <si>
    <t>https://pbs.twimg.com/profile_banners/3237809943/1570588338</t>
  </si>
  <si>
    <t>https://pbs.twimg.com/profile_banners/133400025/1571858440</t>
  </si>
  <si>
    <t>https://pbs.twimg.com/profile_banners/76117579/1578278447</t>
  </si>
  <si>
    <t>https://pbs.twimg.com/profile_banners/144946332/1561150697</t>
  </si>
  <si>
    <t>https://pbs.twimg.com/profile_banners/1001388471125270528/1551990024</t>
  </si>
  <si>
    <t>https://pbs.twimg.com/profile_banners/2325247278/1547254695</t>
  </si>
  <si>
    <t>https://pbs.twimg.com/profile_banners/1091086169864105984/1563407835</t>
  </si>
  <si>
    <t>https://pbs.twimg.com/profile_banners/27100297/1510169516</t>
  </si>
  <si>
    <t>https://pbs.twimg.com/profile_banners/19333192/1419347752</t>
  </si>
  <si>
    <t>https://pbs.twimg.com/profile_banners/46195562/1574355997</t>
  </si>
  <si>
    <t>https://pbs.twimg.com/profile_banners/3300566595/1521334577</t>
  </si>
  <si>
    <t>https://pbs.twimg.com/profile_banners/14862639/1441903397</t>
  </si>
  <si>
    <t>https://pbs.twimg.com/profile_banners/10800492/1358957172</t>
  </si>
  <si>
    <t>https://pbs.twimg.com/profile_banners/22836711/1522766746</t>
  </si>
  <si>
    <t>https://pbs.twimg.com/profile_banners/391300597/1432458906</t>
  </si>
  <si>
    <t>https://pbs.twimg.com/profile_banners/2708244178/1425046173</t>
  </si>
  <si>
    <t>https://pbs.twimg.com/profile_banners/2176358690/1555151295</t>
  </si>
  <si>
    <t>http://abs.twimg.com/images/themes/theme1/bg.png</t>
  </si>
  <si>
    <t>http://abs.twimg.com/images/themes/theme10/bg.gif</t>
  </si>
  <si>
    <t>http://abs.twimg.com/images/themes/theme7/bg.gif</t>
  </si>
  <si>
    <t>http://abs.twimg.com/images/themes/theme13/bg.gif</t>
  </si>
  <si>
    <t>http://abs.twimg.com/images/themes/theme4/bg.gif</t>
  </si>
  <si>
    <t>http://abs.twimg.com/images/themes/theme9/bg.gif</t>
  </si>
  <si>
    <t>http://abs.twimg.com/images/themes/theme16/bg.gif</t>
  </si>
  <si>
    <t>http://abs.twimg.com/images/themes/theme19/bg.gif</t>
  </si>
  <si>
    <t>http://abs.twimg.com/images/themes/theme15/bg.png</t>
  </si>
  <si>
    <t>http://abs.twimg.com/images/themes/theme14/bg.gif</t>
  </si>
  <si>
    <t>http://abs.twimg.com/images/themes/theme5/bg.gif</t>
  </si>
  <si>
    <t>http://pbs.twimg.com/profile_images/1082047362359390208/ZGVyKCDw_normal.jpg</t>
  </si>
  <si>
    <t>http://pbs.twimg.com/profile_images/1175148882730242048/m-j4IJ7K_normal.jpg</t>
  </si>
  <si>
    <t>http://pbs.twimg.com/profile_images/1096458389998264320/VhANhVL__normal.jpg</t>
  </si>
  <si>
    <t>http://pbs.twimg.com/profile_images/575724104164073472/Lmm451Ek_normal.jpeg</t>
  </si>
  <si>
    <t>http://pbs.twimg.com/profile_images/1080395837593866240/RCJe4-CX_normal.jpg</t>
  </si>
  <si>
    <t>http://pbs.twimg.com/profile_images/916261936362385410/uJLiW8BO_normal.jpg</t>
  </si>
  <si>
    <t>http://pbs.twimg.com/profile_images/1158522354659729408/HtokZb6n_normal.jpg</t>
  </si>
  <si>
    <t>http://pbs.twimg.com/profile_images/56527178/Derrick_Cogburn_2007_normal.jpg</t>
  </si>
  <si>
    <t>http://pbs.twimg.com/profile_images/1143374327154388992/0fIYmIJl_normal.png</t>
  </si>
  <si>
    <t>http://pbs.twimg.com/profile_images/1193984361600827392/FWfQx8Jx_normal.jpg</t>
  </si>
  <si>
    <t>http://pbs.twimg.com/profile_images/1145718847779086342/-HLVAdF8_normal.png</t>
  </si>
  <si>
    <t>http://pbs.twimg.com/profile_images/1163335394974322689/d-735CmU_normal.jpg</t>
  </si>
  <si>
    <t>http://pbs.twimg.com/profile_images/1192767577631666178/V2PJVxaM_normal.jpg</t>
  </si>
  <si>
    <t>http://pbs.twimg.com/profile_images/1035128216745385984/MhEa3cyL_normal.jpg</t>
  </si>
  <si>
    <t>http://pbs.twimg.com/profile_images/1107623987037773825/2-pen8vS_normal.png</t>
  </si>
  <si>
    <t>http://abs.twimg.com/sticky/default_profile_images/default_profile_normal.png</t>
  </si>
  <si>
    <t>http://pbs.twimg.com/profile_images/797612733558571009/GzvqH5-4_normal.jpg</t>
  </si>
  <si>
    <t>http://pbs.twimg.com/profile_images/956424432553046016/eHxjBbEw_normal.jpg</t>
  </si>
  <si>
    <t>http://pbs.twimg.com/profile_images/1056868334933893121/XsE_bkhz_normal.jpg</t>
  </si>
  <si>
    <t>http://pbs.twimg.com/profile_images/1040573396398956544/BetojiRw_normal.jpg</t>
  </si>
  <si>
    <t>http://pbs.twimg.com/profile_images/1320213757/Jim_Spohrer_normal.JPG</t>
  </si>
  <si>
    <t>http://pbs.twimg.com/profile_images/555782093515399168/yAmKW6S9_normal.jpeg</t>
  </si>
  <si>
    <t>http://pbs.twimg.com/profile_images/664510988864081920/lVDZFMGV_normal.png</t>
  </si>
  <si>
    <t>http://pbs.twimg.com/profile_images/1145800649440997377/oVjNm_4i_normal.png</t>
  </si>
  <si>
    <t>http://pbs.twimg.com/profile_images/1142174538924355584/SzHA6B-Y_normal.jpg</t>
  </si>
  <si>
    <t>http://pbs.twimg.com/profile_images/1001388728445792257/EweEizpG_normal.jpg</t>
  </si>
  <si>
    <t>http://pbs.twimg.com/profile_images/1091087635681103873/3AOq-Fa6_normal.jpg</t>
  </si>
  <si>
    <t>http://pbs.twimg.com/profile_images/1123949449426944018/LDNQKi9F_normal.png</t>
  </si>
  <si>
    <t>http://pbs.twimg.com/profile_images/378800000771728036/cc4ac05d32820813931b0497292c16e9_normal.jpeg</t>
  </si>
  <si>
    <t>http://pbs.twimg.com/profile_images/1197551918303739904/4m2D8gQz_normal.png</t>
  </si>
  <si>
    <t>http://pbs.twimg.com/profile_images/922607809174241280/ZgS3Yso__normal.jpg</t>
  </si>
  <si>
    <t>http://pbs.twimg.com/profile_images/875753624609071104/TbTRrmU9_normal.jpg</t>
  </si>
  <si>
    <t>http://pbs.twimg.com/profile_images/874558830239256576/-yilsw6V_normal.jpg</t>
  </si>
  <si>
    <t>http://pbs.twimg.com/profile_images/571311162438123520/SyTuiN6B_normal.jpeg</t>
  </si>
  <si>
    <t>http://pbs.twimg.com/profile_images/1102940827075203073/3Ywj3wKa_normal.png</t>
  </si>
  <si>
    <t>Open Twitter Page for This Person</t>
  </si>
  <si>
    <t>https://twitter.com/dirkriehle</t>
  </si>
  <si>
    <t>https://twitter.com/shionguha</t>
  </si>
  <si>
    <t>https://twitter.com/cfiesler</t>
  </si>
  <si>
    <t>https://twitter.com/lucyebryant</t>
  </si>
  <si>
    <t>https://twitter.com/floriandrx</t>
  </si>
  <si>
    <t>https://twitter.com/hicssnews</t>
  </si>
  <si>
    <t>https://twitter.com/aarlab1</t>
  </si>
  <si>
    <t>https://twitter.com/akilfletcher</t>
  </si>
  <si>
    <t>https://twitter.com/c_heavin</t>
  </si>
  <si>
    <t>https://twitter.com/ucc</t>
  </si>
  <si>
    <t>https://twitter.com/bis_ck203</t>
  </si>
  <si>
    <t>https://twitter.com/cubsucc</t>
  </si>
  <si>
    <t>https://twitter.com/martharussell</t>
  </si>
  <si>
    <t>https://twitter.com/jnkka</t>
  </si>
  <si>
    <t>https://twitter.com/llnuxbot</t>
  </si>
  <si>
    <t>https://twitter.com/tuuret</t>
  </si>
  <si>
    <t>https://twitter.com/kshikakothomas</t>
  </si>
  <si>
    <t>https://twitter.com/derrickcogburn</t>
  </si>
  <si>
    <t>https://twitter.com/johnwalicki</t>
  </si>
  <si>
    <t>https://twitter.com/snarky_android</t>
  </si>
  <si>
    <t>https://twitter.com/ibm</t>
  </si>
  <si>
    <t>https://twitter.com/docpang</t>
  </si>
  <si>
    <t>https://twitter.com/albertosaurusrx</t>
  </si>
  <si>
    <t>https://twitter.com/joelandersonphd</t>
  </si>
  <si>
    <t>https://twitter.com/utknursingsimu1</t>
  </si>
  <si>
    <t>https://twitter.com/utknursingrese1</t>
  </si>
  <si>
    <t>https://twitter.com/utknursing</t>
  </si>
  <si>
    <t>https://twitter.com/rosenbergann</t>
  </si>
  <si>
    <t>https://twitter.com/sapnextgen</t>
  </si>
  <si>
    <t>https://twitter.com/waltoncollege</t>
  </si>
  <si>
    <t>https://twitter.com/karhai</t>
  </si>
  <si>
    <t>https://twitter.com/julianereth</t>
  </si>
  <si>
    <t>https://twitter.com/grady_booch</t>
  </si>
  <si>
    <t>https://twitter.com/it_jyu</t>
  </si>
  <si>
    <t>https://twitter.com/edgeiotai</t>
  </si>
  <si>
    <t>https://twitter.com/jimspohrer</t>
  </si>
  <si>
    <t>https://twitter.com/userexperienceu</t>
  </si>
  <si>
    <t>https://twitter.com/aaronjdavidson</t>
  </si>
  <si>
    <t>https://twitter.com/varshneyanita</t>
  </si>
  <si>
    <t>https://twitter.com/janetdeatrick</t>
  </si>
  <si>
    <t>https://twitter.com/colraftery</t>
  </si>
  <si>
    <t>https://twitter.com/sap</t>
  </si>
  <si>
    <t>https://twitter.com/farhan_oshim</t>
  </si>
  <si>
    <t>https://twitter.com/alisunyaev</t>
  </si>
  <si>
    <t>https://twitter.com/its_konstantin</t>
  </si>
  <si>
    <t>https://twitter.com/mehruzk</t>
  </si>
  <si>
    <t>https://twitter.com/grandwailea</t>
  </si>
  <si>
    <t>https://twitter.com/jangdevos</t>
  </si>
  <si>
    <t>https://twitter.com/uazinfo</t>
  </si>
  <si>
    <t>https://twitter.com/catfbrooks</t>
  </si>
  <si>
    <t>https://twitter.com/uarizona</t>
  </si>
  <si>
    <t>https://twitter.com/razzmataz</t>
  </si>
  <si>
    <t>https://twitter.com/uawaltoncollege</t>
  </si>
  <si>
    <t>https://twitter.com/aylinnchen</t>
  </si>
  <si>
    <t>https://twitter.com/kajafollowicz</t>
  </si>
  <si>
    <t>https://twitter.com/was3210</t>
  </si>
  <si>
    <t>dirkriehle
On my way to the California Bay
Area, and then Hawaii for HICSS
53, with four out of max. five
papers they allow. New year's resolution:
Stop fooling around.</t>
  </si>
  <si>
    <t>shionguha
which sociotechnical beach party
are you at rn_xD83C__xDF34_ #group2020 #acmgroup2020
#hicss2020 #hicss</t>
  </si>
  <si>
    <t>cfiesler
which sociotechnical beach party
are you at rn_xD83C__xDF34_ #group2020 #acmgroup2020
#hicss2020 #hicss</t>
  </si>
  <si>
    <t>lucyebryant
Celebrating the third paper accepted
for 2020 with a couple of days
R&amp;amp;R and a Sangria by the pool
in Hawaii #HICSS #GoSHspeech https://t.co/MgoTiGbGGp</t>
  </si>
  <si>
    <t>floriandrx
[ _xD83E__xDD16_ new agenda https://t.co/i50o8g2zPd
item] → [data science] HICSS-53
Conference at Maui, Hawaii, USA
from January 7, 2020 at 12:00AM
to January 11, 2020 at 12:00AM
More info: @HICSSnews https://t.co/BAtEHVkiUx</t>
  </si>
  <si>
    <t xml:space="preserve">hicssnews
</t>
  </si>
  <si>
    <t>aarlab1
We're at #hicss 2020! Come check
out our session and panel on cyber
psychology for national defense.
https://t.co/54IZyxQ3E6</t>
  </si>
  <si>
    <t>akilfletcher
On my to Maui to present my work
"Esports and the Color Line", if
you're at #HICSS look for me! Will
update soon with time and room.</t>
  </si>
  <si>
    <t>c_heavin
Very excited to be in Maui to present
at #HICSS tomorrow @CUBSucc @BIS_CK203
@UCC https://t.co/i9MtASAiHj</t>
  </si>
  <si>
    <t xml:space="preserve">ucc
</t>
  </si>
  <si>
    <t xml:space="preserve">bis_ck203
</t>
  </si>
  <si>
    <t xml:space="preserve">cubsucc
</t>
  </si>
  <si>
    <t>martharussell
The five papers are available as
part of #HICSS online proceedings:
https://t.co/HmshXRcTn9 Introduction
to the minitrack: https://t.co/8I3auISuPu
#openaccess #creativecommons</t>
  </si>
  <si>
    <t>jnkka
Several of the presenters in the
service science workshop stress
the importance of focusing on tasks
rather than jobs when analyzing
and designing the use of AI in
knowledge work #hicss https://t.co/Q12KdQkrAP</t>
  </si>
  <si>
    <t>llnuxbot
Future of computing.. is Bits,
Neurons &amp;amp; Qubits.! Qubit can
be a combination of 0 and 1 when
bits are either 0 or 1. #Linux
is running a bits + neurons based
system with 9216 CPUs with 250PB
file system #HICSS #JYUnique https://t.co/suiBMPoy4P</t>
  </si>
  <si>
    <t>tuuret
#HICSS #IoT #EDGEcomputing at work
- first responder #Drone in the
air https://t.co/UMNoHvbzjx</t>
  </si>
  <si>
    <t>kshikakothomas
My first #HICSS conference, it’s
fun to be out my knowledge league,
so much to learn!! Thanks to @derrickcogburn
for introducing me to the Systems
Science world. Conference location
is not bad either! #academiaperks
#hicss2020 https://t.co/noA4zI87UA</t>
  </si>
  <si>
    <t xml:space="preserve">derrickcogburn
</t>
  </si>
  <si>
    <t>johnwalicki
Bob Sutor teaches some complex
math during the #IBMQ Quantum workshop
at #HICSS @IBM @snarky_android
https://t.co/NGj0111tFv</t>
  </si>
  <si>
    <t xml:space="preserve">snarky_android
</t>
  </si>
  <si>
    <t xml:space="preserve">ibm
</t>
  </si>
  <si>
    <t>docpang
Excited about the text analytics
workshop at #HICSS today. Hopefully
can learn some state-of-art methods
and categorisation models. https://t.co/0hfWZr415g</t>
  </si>
  <si>
    <t>albertosaurusrx
Attending the 53 edition of the
HICSS conference. Starting point
for a very interesting event in
#computerscience https://t.co/amW5hwBEzT</t>
  </si>
  <si>
    <t>joelandersonphd
Have been pleased to sing the praises
of our @utknursing students &amp;amp;
faculty here at #HICSS. @UTKnursingrese1
and @utknursingsimu1 are innovators
in health IT. I hope that I can
convince more of my health sciences
research colleagues to attend &amp;amp;
be part of the discussion.</t>
  </si>
  <si>
    <t xml:space="preserve">utknursingsimu1
</t>
  </si>
  <si>
    <t xml:space="preserve">utknursingrese1
</t>
  </si>
  <si>
    <t>utknursing
Have been pleased to sing the praises
of our @utknursing students &amp;amp;
faculty here at #HICSS. @UTKnursingrese1
and @utknursingsimu1 are innovators
in health IT. I hope that I can
convince more of my health sciences
research colleagues to attend &amp;amp;
be part of the discussion.</t>
  </si>
  <si>
    <t>rosenbergann
Surprised visit from Helmut Krcmar
#HICSS before the Hands-On Exploration
of I -Memory Enterprise System:
Insights on ERP Systems Curriculum
Design &amp;amp; Research @WaltonCollege
@SAPNextGen https://t.co/ZTKE5ACQyR</t>
  </si>
  <si>
    <t>sapnextgen
Proud to have @colraftery at the
#HICSS welcome reception. It was
a fabulous way to end the 1st day
by socializing with Faculty @SAPNextGen
@WaltonCollege https://t.co/Ixwmr0riZL</t>
  </si>
  <si>
    <t xml:space="preserve">waltoncollege
</t>
  </si>
  <si>
    <t>karhai
#hicss #hicss2020 #hicss53 Putting
my system sciences face back on
_xD83E__xDD13_ Come check out 4 great papers
Wed morning! Network Analysis of
Digital &amp;amp; Social Media, 10am
in Pikake 1 https://t.co/391vt4BYJP</t>
  </si>
  <si>
    <t>julianereth
Use #edgeAnalytics to find whales
by their singing. Insightful talk
and a great start to #hicss. Thx
to @Grady_Booch and @IBM - I learned
a lot about whales today.</t>
  </si>
  <si>
    <t xml:space="preserve">grady_booch
</t>
  </si>
  <si>
    <t xml:space="preserve">it_jyu
</t>
  </si>
  <si>
    <t>edgeiotai
#HICSS #IoT #EDGEcomputing at work
- first responder #Drone in the
air https://t.co/UMNoHvbzjx</t>
  </si>
  <si>
    <t xml:space="preserve">jimspohrer
</t>
  </si>
  <si>
    <t>userexperienceu
#HICSS #IoT #EDGEcomputing at work
- first responder #Drone in the
air https://t.co/UMNoHvbzjx</t>
  </si>
  <si>
    <t>aaronjdavidson
#HICSS #IoT #EDGEcomputing at work
- first responder #Drone in the
air https://t.co/UMNoHvbzjx</t>
  </si>
  <si>
    <t>varshneyanita
Surprised visit from Helmut Krcmar
#HICSS before the Hands-On Exploration
of I -Memory Enterprise System:
Insights on ERP Systems Curriculum
Design &amp;amp; Research @WaltonCollege
@SAPNextGen https://t.co/ZTKE5ACQyR</t>
  </si>
  <si>
    <t>janetdeatrick
Have been pleased to sing the praises
of our @utknursing students &amp;amp;
faculty here at #HICSS. @UTKnursingrese1
and @utknursingsimu1 are innovators
in health IT. I hope that I can
convince more of my health sciences
research colleagues to attend &amp;amp;
be part of the discussion.</t>
  </si>
  <si>
    <t>colraftery
The #HICSS welcome reception was
a fabulous way to end the 1st day
by socializing with Faculty @SAPNextGen
@WaltonCollege https://t.co/URR3G9pdrk</t>
  </si>
  <si>
    <t xml:space="preserve">sap
</t>
  </si>
  <si>
    <t>farhan_oshim
Met with the legend @Grady_Booch
at HICSS 2020! https://t.co/LU6rYPnn8r</t>
  </si>
  <si>
    <t>alisunyaev
#blockchain #interoperability &amp;amp;
operationalization / comparison
of #DLT designs -&amp;gt; interested
in new foundation #research on
contextualization of #P2P #networks
? to be presented this week @HICSSnews
#HICSS: https://t.co/s8HetWcReC
https://t.co/NaFFPeqhOz https://t.co/qAT9wApfsJ</t>
  </si>
  <si>
    <t>its_konstantin
It's a great honor that our paper
got nominated for the best paper
award this year at #HICSS I'll
present the work on thursday at
10am in Ilima 3! #HICSS53 #HICSS2020
#HHZ https://t.co/vHqSVRLzfI</t>
  </si>
  <si>
    <t>mehruzk
Looking forward to a great day!
#HICSS https://t.co/eFPbjB1zzl</t>
  </si>
  <si>
    <t xml:space="preserve">grandwailea
</t>
  </si>
  <si>
    <t>jangdevos
Quantum computing in action: programming
a coin flip app by Andrew Wack
#HICSS #QuantumComputing https://t.co/cNrLJRnedy</t>
  </si>
  <si>
    <t>uazinfo
@uarizona @UAZInfo Director, Catherine
Brooks, presents work on fake video
detection techniques at the Hawaii
International Conference on System
Sciences (HICSS) as part of a symposium
on credibility and screening technologies.
@catfbrooks #HICSS58 #ScreeningTechnologies
https://t.co/IwkXYzPhG3</t>
  </si>
  <si>
    <t xml:space="preserve">catfbrooks
</t>
  </si>
  <si>
    <t xml:space="preserve">uarizona
</t>
  </si>
  <si>
    <t>razzmataz
Great kick-off to HICSS yesterday
with our Blockchain workshop. It's
always a pleasure to put this one
on. Thank you @colraftery for being
a part! #hicss53 #hicss #blockchain
#waltoncollege #BeEpic @SAPNextGen
https://t.co/ANw8dN5rRD</t>
  </si>
  <si>
    <t>uawaltoncollege
Great kick-off to HICSS yesterday
with our Blockchain workshop. It's
always a pleasure to put this one
on. Thank you @colraftery for being
a part! #hicss53 #hicss #blockchain
#waltoncollege #BeEpic @SAPNextGen
https://t.co/ANw8dN5rRD</t>
  </si>
  <si>
    <t>aylinnchen
We are very excited to present
our research! #HICSS2020 #hicss53
#hicss #maui @kajafollowicz https://t.co/oIOqU9781v</t>
  </si>
  <si>
    <t xml:space="preserve">kajafollowicz
</t>
  </si>
  <si>
    <t>was3210
We are very excited to present
our research! #HICSS2020 #hicss53
#hicss #maui @kajafollowicz https://t.co/oIOqU9781v</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</si>
  <si>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</si>
  <si>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</si>
  <si>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</si>
  <si>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t>
  </si>
  <si>
    <t>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t>
  </si>
  <si>
    <t>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t>
  </si>
  <si>
    <t>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t>
  </si>
  <si>
    <t>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t>
  </si>
  <si>
    <t xml:space="preserve">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t>
  </si>
  <si>
    <t>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t>
  </si>
  <si>
    <t xml:space="preserve">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t>
  </si>
  <si>
    <t>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t>
  </si>
  <si>
    <t>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t>
  </si>
  <si>
    <t>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t>
  </si>
  <si>
    <t>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t>
  </si>
  <si>
    <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t>
  </si>
  <si>
    <t xml:space="preserve">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</si>
  <si>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</si>
  <si>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</si>
  <si>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</si>
  <si>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</si>
  <si>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</si>
  <si>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</si>
  <si>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</si>
  <si>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</si>
  <si>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</si>
  <si>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</si>
  <si>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</si>
  <si>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</si>
  <si>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</si>
  <si>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</si>
  <si>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</si>
  <si>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</si>
  <si>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</si>
  <si>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</si>
  <si>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</si>
  <si>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</si>
  <si>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</si>
  <si>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</si>
  <si>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</si>
  <si>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</si>
  <si>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</si>
  <si>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</si>
  <si>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</si>
  <si>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</si>
  <si>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</si>
  <si>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</si>
  <si>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</si>
  <si>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</si>
  <si>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</si>
  <si>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</si>
  <si>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</si>
  <si>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</si>
  <si>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</si>
  <si>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</si>
  <si>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</si>
  <si>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</si>
  <si>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</si>
  <si>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</si>
  <si>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</si>
  <si>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</si>
  <si>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</si>
  <si>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</si>
  <si>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</si>
  <si>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</si>
  <si>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</si>
  <si>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</si>
  <si>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</si>
  <si>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</si>
  <si>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</si>
  <si>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</si>
  <si>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</si>
  <si>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</si>
  <si>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</si>
  <si>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</si>
  <si>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</si>
  <si>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</si>
  <si>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</si>
  <si>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</si>
  <si>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</si>
  <si>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https://www.researchgate.net/publication/335867834_Bridges_Between_Islands_Cross-Chain_Technology_for_Distributed_Ledger_Technology</t>
  </si>
  <si>
    <t>https://www.researchgate.net/publication/335867307_Do_Not_Be_Fooled_Toward_a_Holistic_Comparison_of_Distributed_Ledger_Technology_Designs</t>
  </si>
  <si>
    <t>http://scholarspace.manoa.hawaii.edu/handle/10125/64443</t>
  </si>
  <si>
    <t>https://floriandierickx.github.io/agenda/</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</si>
  <si>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</si>
  <si>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</si>
  <si>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</si>
  <si>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</si>
  <si>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</si>
  <si>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</si>
  <si>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</si>
  <si>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</si>
  <si>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</si>
  <si>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</si>
  <si>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</si>
  <si>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</si>
  <si>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</si>
  <si>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</si>
  <si>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</si>
  <si>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</si>
  <si>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</si>
  <si>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</si>
  <si>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</si>
  <si>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</si>
  <si>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https://hicss.hawaii.edu/</t>
  </si>
  <si>
    <t>G10 Count</t>
  </si>
  <si>
    <t>Top URLs in Tweet</t>
  </si>
  <si>
    <t>https://twitter.com/uawaltoncollege/status/1214657950628737025 https://twitter.com/colraftery/status/1214636456288763904</t>
  </si>
  <si>
    <t>https://scholarspace.manoa.hawaii.edu/handle/10125/63716 https://www.amazon.com/Fourth-Turning-American-Prophecy-Rendezvous/dp/0767900464 http://scholarspace.manoa.hawaii.edu/handle/10125/64443 https://event.crowdcompass.com/hicss-53/activity/DgBe7gyRMN</t>
  </si>
  <si>
    <t>https://www.researchgate.net/publication/335867834_Bridges_Between_Islands_Cross-Chain_Technology_for_Distributed_Ledger_Technology https://www.researchgate.net/publication/335867307_Do_Not_Be_Fooled_Toward_a_Holistic_Comparison_of_Distributed_Ledger_Technology_Designs https://floriandierickx.github.io/agenda/ https://hicss.hawaii.edu/</t>
  </si>
  <si>
    <t>Top Domains in Tweet in Entire Graph</t>
  </si>
  <si>
    <t>researchgate.net</t>
  </si>
  <si>
    <t>github.io</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</si>
  <si>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</si>
  <si>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</si>
  <si>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</si>
  <si>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</si>
  <si>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</si>
  <si>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</si>
  <si>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</si>
  <si>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</si>
  <si>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</si>
  <si>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</si>
  <si>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</si>
  <si>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hawaii.edu amazon.com crowdcompass.com</t>
  </si>
  <si>
    <t>researchgate.net github.io hawaii.edu</t>
  </si>
  <si>
    <t>Top Hashtags in Tweet in Entire Graph</t>
  </si>
  <si>
    <t>hicss2020</t>
  </si>
  <si>
    <t>hicss53</t>
  </si>
  <si>
    <t>iot</t>
  </si>
  <si>
    <t>edgecomputing</t>
  </si>
  <si>
    <t>drone</t>
  </si>
  <si>
    <t>maui</t>
  </si>
  <si>
    <t>blockchain</t>
  </si>
  <si>
    <t>quantumcomputing</t>
  </si>
  <si>
    <t>hhz</t>
  </si>
  <si>
    <t>Top Hashtags in Tweet in G1</t>
  </si>
  <si>
    <t>beepic</t>
  </si>
  <si>
    <t>Top Hashtags in Tweet in G2</t>
  </si>
  <si>
    <t>goshspeech</t>
  </si>
  <si>
    <t>airportsecurity</t>
  </si>
  <si>
    <t>academictwitter</t>
  </si>
  <si>
    <t>research</t>
  </si>
  <si>
    <t>useracceptance</t>
  </si>
  <si>
    <t>Top Hashtags in Tweet in G3</t>
  </si>
  <si>
    <t>jyunique</t>
  </si>
  <si>
    <t>haleakala3</t>
  </si>
  <si>
    <t>maile3</t>
  </si>
  <si>
    <t>Top Hashtags in Tweet in G4</t>
  </si>
  <si>
    <t>edgeanalytics</t>
  </si>
  <si>
    <t>inspiration</t>
  </si>
  <si>
    <t>analytics</t>
  </si>
  <si>
    <t>systemscience</t>
  </si>
  <si>
    <t>ibmq</t>
  </si>
  <si>
    <t>Top Hashtags in Tweet in G5</t>
  </si>
  <si>
    <t>Top Hashtags in Tweet in G6</t>
  </si>
  <si>
    <t>toread</t>
  </si>
  <si>
    <t>group2020</t>
  </si>
  <si>
    <t>acmgroup2020</t>
  </si>
  <si>
    <t>openaccess</t>
  </si>
  <si>
    <t>creativecommons</t>
  </si>
  <si>
    <t>platformsecosystems2020</t>
  </si>
  <si>
    <t>Top Hashtags in Tweet in G7</t>
  </si>
  <si>
    <t>Top Hashtags in Tweet in G8</t>
  </si>
  <si>
    <t>Top Hashtags in Tweet in G9</t>
  </si>
  <si>
    <t>hicss58</t>
  </si>
  <si>
    <t>screeningtechnologies</t>
  </si>
  <si>
    <t>Top Hashtags in Tweet in G10</t>
  </si>
  <si>
    <t>interoperability</t>
  </si>
  <si>
    <t>dlt</t>
  </si>
  <si>
    <t>p2p</t>
  </si>
  <si>
    <t>networks</t>
  </si>
  <si>
    <t>Top Hashtags in Tweet</t>
  </si>
  <si>
    <t>hicss sapnextgen hicss2020 hicss53 blockchain waltoncollege beepic</t>
  </si>
  <si>
    <t>hicss hicss2020 hicss53 hhz goshspeech airportsecurity academictwitter computerscience research useracceptance</t>
  </si>
  <si>
    <t>hicss iot edgecomputing drone quantumcomputing linux jyunique haleakala3 maile3</t>
  </si>
  <si>
    <t>hicss edgeanalytics inspiration analytics systemscience ibmq</t>
  </si>
  <si>
    <t>hicss hicss2020 toread hicss53 group2020 acmgroup2020 openaccess creativecommons platformsecosystems2020</t>
  </si>
  <si>
    <t>hicss aloha roomwithaview</t>
  </si>
  <si>
    <t>Top Words in Tweet in Entire Graph</t>
  </si>
  <si>
    <t>Words in Sentiment List#1: Positive</t>
  </si>
  <si>
    <t>Words in Sentiment List#2: Negative</t>
  </si>
  <si>
    <t>Words in Sentiment List#3: Angry/Violent</t>
  </si>
  <si>
    <t>Non-categorized Words</t>
  </si>
  <si>
    <t>Total Words</t>
  </si>
  <si>
    <t>#hicss</t>
  </si>
  <si>
    <t>amp</t>
  </si>
  <si>
    <t>#hicss2020</t>
  </si>
  <si>
    <t>system</t>
  </si>
  <si>
    <t>Top Words in Tweet in G1</t>
  </si>
  <si>
    <t>systems</t>
  </si>
  <si>
    <t>enterprise</t>
  </si>
  <si>
    <t>hands</t>
  </si>
  <si>
    <t>exploration</t>
  </si>
  <si>
    <t>memory</t>
  </si>
  <si>
    <t>insights</t>
  </si>
  <si>
    <t>Top Words in Tweet in G2</t>
  </si>
  <si>
    <t>hawaii</t>
  </si>
  <si>
    <t>paper</t>
  </si>
  <si>
    <t>year</t>
  </si>
  <si>
    <t>53</t>
  </si>
  <si>
    <t>papers</t>
  </si>
  <si>
    <t>2020</t>
  </si>
  <si>
    <t>again</t>
  </si>
  <si>
    <t>Top Words in Tweet in G3</t>
  </si>
  <si>
    <t>computing</t>
  </si>
  <si>
    <t>bits</t>
  </si>
  <si>
    <t>first</t>
  </si>
  <si>
    <t>quantum</t>
  </si>
  <si>
    <t>neurons</t>
  </si>
  <si>
    <t>#iot</t>
  </si>
  <si>
    <t>#edgecomputing</t>
  </si>
  <si>
    <t>Top Words in Tweet in G4</t>
  </si>
  <si>
    <t>find</t>
  </si>
  <si>
    <t>whales</t>
  </si>
  <si>
    <t>Top Words in Tweet in G5</t>
  </si>
  <si>
    <t>health</t>
  </si>
  <si>
    <t>pleased</t>
  </si>
  <si>
    <t>sing</t>
  </si>
  <si>
    <t>praises</t>
  </si>
  <si>
    <t>students</t>
  </si>
  <si>
    <t>faculty</t>
  </si>
  <si>
    <t>Top Words in Tweet in G6</t>
  </si>
  <si>
    <t>#toread</t>
  </si>
  <si>
    <t>five</t>
  </si>
  <si>
    <t>available</t>
  </si>
  <si>
    <t>part</t>
  </si>
  <si>
    <t>online</t>
  </si>
  <si>
    <t>proceedings</t>
  </si>
  <si>
    <t>introduction</t>
  </si>
  <si>
    <t>Top Words in Tweet in G7</t>
  </si>
  <si>
    <t>Top Words in Tweet in G8</t>
  </si>
  <si>
    <t>very</t>
  </si>
  <si>
    <t>excited</t>
  </si>
  <si>
    <t>present</t>
  </si>
  <si>
    <t>#hicss53</t>
  </si>
  <si>
    <t>#maui</t>
  </si>
  <si>
    <t>Top Words in Tweet in G9</t>
  </si>
  <si>
    <t>Top Words in Tweet in G10</t>
  </si>
  <si>
    <t>january</t>
  </si>
  <si>
    <t>12</t>
  </si>
  <si>
    <t>00am</t>
  </si>
  <si>
    <t>Top Words in Tweet</t>
  </si>
  <si>
    <t>#hicss sapnextgen systems waltoncollege enterprise amp hands exploration memory insights</t>
  </si>
  <si>
    <t>#hicss hawaii paper year hicss 53 papers 2020 amp again</t>
  </si>
  <si>
    <t>#hicss computing bits first quantum amp neurons system #iot #edgecomputing</t>
  </si>
  <si>
    <t>#hicss grady_booch 2020 find whales ibm</t>
  </si>
  <si>
    <t>amp health pleased sing praises utknursing students faculty #hicss utknursingrese1</t>
  </si>
  <si>
    <t>#hicss #hicss2020 #toread five papers available part online proceedings introduction</t>
  </si>
  <si>
    <t>very excited present research #hicss2020 #hicss53 #hicss #maui kajafollowicz</t>
  </si>
  <si>
    <t>hicssnews january 2020 12 00am</t>
  </si>
  <si>
    <t>looking forward great #hicss</t>
  </si>
  <si>
    <t>conference</t>
  </si>
  <si>
    <t>Top Word Pairs in Tweet in Entire Graph</t>
  </si>
  <si>
    <t>hands,exploration</t>
  </si>
  <si>
    <t>exploration,memory</t>
  </si>
  <si>
    <t>memory,enterprise</t>
  </si>
  <si>
    <t>insights,erp</t>
  </si>
  <si>
    <t>erp,systems</t>
  </si>
  <si>
    <t>systems,curriculum</t>
  </si>
  <si>
    <t>curriculum,design</t>
  </si>
  <si>
    <t>design,amp</t>
  </si>
  <si>
    <t>amp,research</t>
  </si>
  <si>
    <t>very,excited</t>
  </si>
  <si>
    <t>Top Word Pairs in Tweet in G1</t>
  </si>
  <si>
    <t>surprised,visit</t>
  </si>
  <si>
    <t>Top Word Pairs in Tweet in G2</t>
  </si>
  <si>
    <t>come,check</t>
  </si>
  <si>
    <t>present,work</t>
  </si>
  <si>
    <t>Top Word Pairs in Tweet in G3</t>
  </si>
  <si>
    <t>quantum,computing</t>
  </si>
  <si>
    <t>bits,neurons</t>
  </si>
  <si>
    <t>#hicss,#iot</t>
  </si>
  <si>
    <t>#iot,#edgecomputing</t>
  </si>
  <si>
    <t>#edgecomputing,work</t>
  </si>
  <si>
    <t>work,first</t>
  </si>
  <si>
    <t>first,responder</t>
  </si>
  <si>
    <t>responder,#drone</t>
  </si>
  <si>
    <t>#drone,air</t>
  </si>
  <si>
    <t>computing,action</t>
  </si>
  <si>
    <t>Top Word Pairs in Tweet in G4</t>
  </si>
  <si>
    <t>Top Word Pairs in Tweet in G5</t>
  </si>
  <si>
    <t>pleased,sing</t>
  </si>
  <si>
    <t>sing,praises</t>
  </si>
  <si>
    <t>praises,utknursing</t>
  </si>
  <si>
    <t>utknursing,students</t>
  </si>
  <si>
    <t>students,amp</t>
  </si>
  <si>
    <t>amp,faculty</t>
  </si>
  <si>
    <t>faculty,#hicss</t>
  </si>
  <si>
    <t>#hicss,utknursingrese1</t>
  </si>
  <si>
    <t>utknursingrese1,utknursingsimu1</t>
  </si>
  <si>
    <t>utknursingsimu1,innovators</t>
  </si>
  <si>
    <t>Top Word Pairs in Tweet in G6</t>
  </si>
  <si>
    <t>five,papers</t>
  </si>
  <si>
    <t>papers,available</t>
  </si>
  <si>
    <t>available,part</t>
  </si>
  <si>
    <t>part,#hicss</t>
  </si>
  <si>
    <t>#hicss,online</t>
  </si>
  <si>
    <t>online,proceedings</t>
  </si>
  <si>
    <t>proceedings,introduction</t>
  </si>
  <si>
    <t>introduction,minitrack</t>
  </si>
  <si>
    <t>minitrack,#openaccess</t>
  </si>
  <si>
    <t>#openaccess,#creativecommons</t>
  </si>
  <si>
    <t>Top Word Pairs in Tweet in G7</t>
  </si>
  <si>
    <t>Top Word Pairs in Tweet in G8</t>
  </si>
  <si>
    <t>excited,present</t>
  </si>
  <si>
    <t>present,research</t>
  </si>
  <si>
    <t>research,#hicss2020</t>
  </si>
  <si>
    <t>#hicss2020,#hicss53</t>
  </si>
  <si>
    <t>#hicss53,#hicss</t>
  </si>
  <si>
    <t>#hicss,#maui</t>
  </si>
  <si>
    <t>#maui,kajafollowicz</t>
  </si>
  <si>
    <t>Top Word Pairs in Tweet in G9</t>
  </si>
  <si>
    <t>Top Word Pairs in Tweet in G10</t>
  </si>
  <si>
    <t>2020,12</t>
  </si>
  <si>
    <t>12,00am</t>
  </si>
  <si>
    <t>Top Word Pairs in Tweet</t>
  </si>
  <si>
    <t>hands,exploration  exploration,memory  memory,enterprise  insights,erp  erp,systems  systems,curriculum  curriculum,design  design,amp  amp,research  surprised,visit</t>
  </si>
  <si>
    <t>come,check  present,work</t>
  </si>
  <si>
    <t>quantum,computing  bits,neurons  #hicss,#iot  #iot,#edgecomputing  #edgecomputing,work  work,first  first,responder  responder,#drone  #drone,air  computing,action</t>
  </si>
  <si>
    <t>pleased,sing  sing,praises  praises,utknursing  utknursing,students  students,amp  amp,faculty  faculty,#hicss  #hicss,utknursingrese1  utknursingrese1,utknursingsimu1  utknursingsimu1,innovators</t>
  </si>
  <si>
    <t>five,papers  papers,available  available,part  part,#hicss  #hicss,online  online,proceedings  proceedings,introduction  introduction,minitrack  minitrack,#openaccess  #openaccess,#creativecommons</t>
  </si>
  <si>
    <t>very,excited  excited,present  present,research  research,#hicss2020  #hicss2020,#hicss53  #hicss53,#hicss  #hicss,#maui  #maui,kajafollowicz</t>
  </si>
  <si>
    <t>2020,12  12,00am</t>
  </si>
  <si>
    <t>looking,forward  forward,great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</si>
  <si>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</si>
  <si>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</si>
  <si>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</si>
  <si>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</si>
  <si>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</si>
  <si>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</si>
  <si>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</si>
  <si>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</si>
  <si>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</si>
  <si>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</si>
  <si>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</si>
  <si>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</si>
  <si>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</si>
  <si>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</si>
  <si>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</si>
  <si>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</si>
  <si>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</si>
  <si>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</si>
  <si>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</si>
  <si>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</si>
  <si>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</si>
  <si>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</si>
  <si>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</si>
  <si>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</si>
  <si>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sapnextgen waltoncollege colraftery sap</t>
  </si>
  <si>
    <t>grady_booch ibm snarky_android</t>
  </si>
  <si>
    <t>utknursing utknursingrese1 utknursingsimu1</t>
  </si>
  <si>
    <t>cubsucc bis_ck203 ucc</t>
  </si>
  <si>
    <t>uazinfo catfbrooks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</si>
  <si>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</si>
  <si>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</si>
  <si>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</si>
  <si>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</si>
  <si>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</si>
  <si>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</si>
  <si>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</si>
  <si>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</si>
  <si>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</si>
  <si>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</si>
  <si>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</si>
  <si>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</si>
  <si>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varshneyanita sapnextgen sap rosenbergann colraftery uawaltoncollege razzmataz waltoncollege</t>
  </si>
  <si>
    <t>dirkriehle docpang lucyebryant its_konstantin aarlab1 akilfletcher albertosaurusrx karhai</t>
  </si>
  <si>
    <t>llnuxbot edgeiotai jangdevos userexperienceu aaronjdavidson tuuret it_jyu</t>
  </si>
  <si>
    <t>grady_booch ibm snarky_android johnwalicki julianereth farhan_oshim</t>
  </si>
  <si>
    <t>joelandersonphd janetdeatrick utknursing utknursingsimu1 utknursingrese1</t>
  </si>
  <si>
    <t>shionguha jnkka cfiesler jimspohrer martharussell</t>
  </si>
  <si>
    <t>ucc cubsucc c_heavin bis_ck203</t>
  </si>
  <si>
    <t>was3210 aylinnchen kajafollowicz</t>
  </si>
  <si>
    <t>uarizona uazinfo catfbrooks</t>
  </si>
  <si>
    <t>floriandrx hicssnews alisunyaev</t>
  </si>
  <si>
    <t>grandwailea mehruzk</t>
  </si>
  <si>
    <t>derrickcogburn kshikakothomas</t>
  </si>
  <si>
    <t>URLs in Tweet by Count</t>
  </si>
  <si>
    <t>https://www.amazon.com/Fourth-Turning-American-Prophecy-Rendezvous/dp/0767900464 https://event.crowdcompass.com/hicss-53/activity/DgBe7gyRMN https://scholarspace.manoa.hawaii.edu/handle/10125/63716 http://scholarspace.manoa.hawaii.edu/handle/10125/64443</t>
  </si>
  <si>
    <t>URLs in Tweet by Salience</t>
  </si>
  <si>
    <t>Domains in Tweet by Count</t>
  </si>
  <si>
    <t>Domains in Tweet by Salience</t>
  </si>
  <si>
    <t>Hashtags in Tweet by Count</t>
  </si>
  <si>
    <t>hicss goshspeech airportsecurity academictwitter</t>
  </si>
  <si>
    <t>hicss toread hicss53 hicss2020 platformsecosystems2020 openaccess creativecommons</t>
  </si>
  <si>
    <t>hicss iot edgecomputing drone haleakala3 maile3 quantumcomputing linux jyunique</t>
  </si>
  <si>
    <t>hicss edgeanalytics inspiration analytics systemscience</t>
  </si>
  <si>
    <t>hicss sapnextgen hicss2020</t>
  </si>
  <si>
    <t>hicss hhz hicss53 hicss2020 research useracceptance autonomouscars rldb</t>
  </si>
  <si>
    <t>Hashtags in Tweet by Salience</t>
  </si>
  <si>
    <t>goshspeech airportsecurity academictwitter hicss</t>
  </si>
  <si>
    <t>toread hicss53 hicss2020 platformsecosystems2020 openaccess creativecommons hicss</t>
  </si>
  <si>
    <t>iot edgecomputing drone haleakala3 maile3 quantumcomputing linux jyunique hicss</t>
  </si>
  <si>
    <t>edgeanalytics inspiration analytics systemscience hicss</t>
  </si>
  <si>
    <t>sapnextgen hicss2020 hicss</t>
  </si>
  <si>
    <t>hicss53 hicss2020 research useracceptance autonomouscars rldb hicss hhz</t>
  </si>
  <si>
    <t>aloha roomwithaview hicss</t>
  </si>
  <si>
    <t>Top Words in Tweet by Count</t>
  </si>
  <si>
    <t>way california bay area hawaii 53 four max five papers</t>
  </si>
  <si>
    <t>sociotechnical beach party rn #group2020 #acmgroup2020 #hicss2020 #hicss</t>
  </si>
  <si>
    <t>#hicss celebrating third paper accepted 2020 couple days amp sangria</t>
  </si>
  <si>
    <t>january 2020 12 00am agenda item data science 53 conference</t>
  </si>
  <si>
    <t>#hicss 2020 come check session panel cyber psychology national defense</t>
  </si>
  <si>
    <t>maui present work esports color line #hicss look update soon</t>
  </si>
  <si>
    <t>very excited maui present #hicss tomorrow cubsucc bis_ck203 ucc</t>
  </si>
  <si>
    <t>five papers available part #hicss online proceedings introduction minitrack #openaccess</t>
  </si>
  <si>
    <t>#hicss #toread #hicss53 #hicss2020 friday pm more tips jimspohrer several</t>
  </si>
  <si>
    <t>bits neurons system future computing amp qubits qubit combination #linux</t>
  </si>
  <si>
    <t>#hicss computing amp quantum 30 bits first 00 17 presenting</t>
  </si>
  <si>
    <t>conference first #hicss fun knowledge league much learn thanks derrickcogburn</t>
  </si>
  <si>
    <t>bob sutor teaches complex math during #ibmq quantum workshop #hicss</t>
  </si>
  <si>
    <t>excited text analytics workshop #hicss today hopefully learn state art</t>
  </si>
  <si>
    <t>attending 53 edition conference starting point very interesting event #computerscience</t>
  </si>
  <si>
    <t>surprised visit helmut krcmar #hicss before hands exploration memory enterprise</t>
  </si>
  <si>
    <t>#hicss sapnextgen waltoncollege proud colraftery welcome reception fabulous way end</t>
  </si>
  <si>
    <t>#hicss #hicss2020 #hicss53 putting system sciences face back come check</t>
  </si>
  <si>
    <t>find whales #hicss use #edgeanalytics singing insightful talk great start</t>
  </si>
  <si>
    <t>#hicss #iot #edgecomputing work first responder #drone air</t>
  </si>
  <si>
    <t>systems #hicss enterprise amp waltoncollege hands exploration memory insights erp</t>
  </si>
  <si>
    <t>met legend grady_booch 2020</t>
  </si>
  <si>
    <t>#blockchain #interoperability amp operationalization comparison #dlt designs gt interested foundation</t>
  </si>
  <si>
    <t>year paper #hicss #hhz great honor nominated best award present</t>
  </si>
  <si>
    <t>looking forward great #hicss #aloha 12 hours flying finally arrived</t>
  </si>
  <si>
    <t>quantum computing action programming coin flip app andrew wack #hicss</t>
  </si>
  <si>
    <t>uarizona uazinfo director catherine brooks presents work fake video detection</t>
  </si>
  <si>
    <t>great kick yesterday blockchain workshop always pleasure put one thank</t>
  </si>
  <si>
    <t>Top Words in Tweet by Salience</t>
  </si>
  <si>
    <t>celebrating third paper accepted 2020 couple days amp sangria pool</t>
  </si>
  <si>
    <t>friday pm #toread #hicss53 #hicss2020 more tips jimspohrer several presenters</t>
  </si>
  <si>
    <t>30 bits 00 17 presenting paper 14 neurons system first</t>
  </si>
  <si>
    <t>proud colraftery welcome reception fabulous way end 1st day socializing</t>
  </si>
  <si>
    <t>whales use #edgeanalytics singing insightful talk great start thx grady_booch</t>
  </si>
  <si>
    <t>systems enterprise amp hands exploration memory insights erp curriculum design</t>
  </si>
  <si>
    <t>paper great honor nominated best award present work thursday 10am</t>
  </si>
  <si>
    <t>#aloha 12 hours flying finally arrived grandwailea conference #roomwithaview day</t>
  </si>
  <si>
    <t>Top Word Pairs in Tweet by Count</t>
  </si>
  <si>
    <t>way,california  california,bay  bay,area  area,hawaii  hawaii,hicss  hicss,53  53,four  four,max  max,five  five,papers</t>
  </si>
  <si>
    <t>sociotechnical,beach  beach,party  party,rn  rn,#group2020  #group2020,#acmgroup2020  #acmgroup2020,#hicss2020  #hicss2020,#hicss</t>
  </si>
  <si>
    <t>celebrating,third  third,paper  paper,accepted  accepted,2020  2020,couple  couple,days  days,amp  amp,sangria  sangria,pool  pool,hawaii</t>
  </si>
  <si>
    <t>2020,12  12,00am  agenda,item  item,data  data,science  science,hicss  hicss,53  53,conference  conference,maui  maui,hawaii</t>
  </si>
  <si>
    <t>#hicss,2020  2020,come  come,check  check,session  session,panel  panel,cyber  cyber,psychology  psychology,national  national,defense</t>
  </si>
  <si>
    <t>maui,present  present,work  work,esports  esports,color  color,line  line,#hicss  #hicss,look  look,update  update,soon  soon,time</t>
  </si>
  <si>
    <t>very,excited  excited,maui  maui,present  present,#hicss  #hicss,tomorrow  tomorrow,cubsucc  cubsucc,bis_ck203  bis_ck203,ucc</t>
  </si>
  <si>
    <t>more,#toread  #toread,tips  tips,jimspohrer  jimspohrer,#hicss  several,presenters  presenters,service  service,science  science,workshop  workshop,stress  stress,importance</t>
  </si>
  <si>
    <t>bits,neurons  future,computing  computing,bits  neurons,amp  amp,qubits  qubits,qubit  qubit,combination  combination,bits  bits,#linux  #linux,running</t>
  </si>
  <si>
    <t>quantum,computing  00,17  17,30  presenting,paper  bits,neurons  einstein,amp  amp,co  co,research  research,business  business,applications</t>
  </si>
  <si>
    <t>first,#hicss  #hicss,conference  conference,fun  fun,knowledge  knowledge,league  league,much  much,learn  learn,thanks  thanks,derrickcogburn  derrickcogburn,introducing</t>
  </si>
  <si>
    <t>bob,sutor  sutor,teaches  teaches,complex  complex,math  math,during  during,#ibmq  #ibmq,quantum  quantum,workshop  workshop,#hicss  #hicss,ibm</t>
  </si>
  <si>
    <t>excited,text  text,analytics  analytics,workshop  workshop,#hicss  #hicss,today  today,hopefully  hopefully,learn  learn,state  state,art  art,methods</t>
  </si>
  <si>
    <t>attending,53  53,edition  edition,hicss  hicss,conference  conference,starting  starting,point  point,very  very,interesting  interesting,event  event,#computerscience</t>
  </si>
  <si>
    <t>surprised,visit  visit,helmut  helmut,krcmar  krcmar,#hicss  #hicss,before  before,hands  hands,exploration  exploration,memory  memory,enterprise  enterprise,system</t>
  </si>
  <si>
    <t>proud,colraftery  colraftery,#hicss  #hicss,welcome  welcome,reception  reception,fabulous  fabulous,way  way,end  end,1st  1st,day  day,socializing</t>
  </si>
  <si>
    <t>#hicss,#hicss2020  #hicss2020,#hicss53  #hicss53,putting  putting,system  system,sciences  sciences,face  face,back  back,come  come,check  check,great</t>
  </si>
  <si>
    <t>use,#edgeanalytics  #edgeanalytics,find  find,whales  whales,singing  singing,insightful  insightful,talk  talk,great  great,start  start,#hicss  #hicss,thx</t>
  </si>
  <si>
    <t>#hicss,#iot  #iot,#edgecomputing  #edgecomputing,work  work,first  first,responder  responder,#drone  #drone,air</t>
  </si>
  <si>
    <t>enterprise,systems  hands,exploration  exploration,memory  memory,enterprise  insights,erp  erp,systems  systems,curriculum  curriculum,design  design,amp  amp,research</t>
  </si>
  <si>
    <t>met,legend  legend,grady_booch  grady_booch,hicss  hicss,2020</t>
  </si>
  <si>
    <t>#blockchain,#interoperability  #interoperability,amp  amp,operationalization  operationalization,comparison  comparison,#dlt  #dlt,designs  designs,gt  gt,interested  interested,foundation  foundation,#research</t>
  </si>
  <si>
    <t>great,honor  honor,paper  paper,nominated  nominated,best  best,paper  paper,award  award,year  year,#hicss  #hicss,present  present,work</t>
  </si>
  <si>
    <t>looking,forward  forward,great  #aloha,12  12,hours  hours,flying  flying,finally  finally,arrived  arrived,grandwailea  grandwailea,looking  great,#hicss</t>
  </si>
  <si>
    <t>quantum,computing  computing,action  action,programming  programming,coin  coin,flip  flip,app  app,andrew  andrew,wack  wack,#hicss  #hicss,#quantumcomputing</t>
  </si>
  <si>
    <t>uarizona,uazinfo  uazinfo,director  director,catherine  catherine,brooks  brooks,presents  presents,work  work,fake  fake,video  video,detection  detection,techniques</t>
  </si>
  <si>
    <t>great,kick  kick,hicss  hicss,yesterday  yesterday,blockchain  blockchain,workshop  workshop,always  always,pleasure  pleasure,put  put,one  one,thank</t>
  </si>
  <si>
    <t>Top Word Pairs in Tweet by Salience</t>
  </si>
  <si>
    <t>00,17  17,30  presenting,paper  bits,neurons  quantum,computing  einstein,amp  amp,co  co,research  research,business  business,applications</t>
  </si>
  <si>
    <t>#aloha,12  12,hours  hours,flying  flying,finally  finally,arrived  arrived,grandwailea  grandwailea,looking  great,#hicss  #hicss,conference  conference,#roomwithaview</t>
  </si>
  <si>
    <t>192, 192, 192</t>
  </si>
  <si>
    <t>225, 94, 94</t>
  </si>
  <si>
    <t>Red</t>
  </si>
  <si>
    <t>G1: #hicss sapnextgen systems waltoncollege enterprise amp hands exploration memory insights</t>
  </si>
  <si>
    <t>G2: #hicss hawaii paper year hicss 53 papers 2020 amp again</t>
  </si>
  <si>
    <t>G3: #hicss computing bits first quantum amp neurons system #iot #edgecomputing</t>
  </si>
  <si>
    <t>G4: #hicss grady_booch 2020 find whales ibm</t>
  </si>
  <si>
    <t>G5: amp health pleased sing praises utknursing students faculty #hicss utknursingrese1</t>
  </si>
  <si>
    <t>G6: #hicss #hicss2020 #toread five papers available part online proceedings introduction</t>
  </si>
  <si>
    <t>G8: very excited present research #hicss2020 #hicss53 #hicss #maui kajafollowicz</t>
  </si>
  <si>
    <t>G10: hicssnews january 2020 12 00am</t>
  </si>
  <si>
    <t>G11: looking forward great #hicss</t>
  </si>
  <si>
    <t>G12: conference</t>
  </si>
  <si>
    <t>Edge Weight▓1▓3▓0▓True▓Silver▓Red▓▓Edge Weight▓1▓3▓0▓3▓10▓False▓Edge Weight▓1▓3▓0▓32▓10▓False▓▓0▓0▓0▓True▓Black▓Black▓▓In-Degree▓0▓2▓0▓70▓1000▓False▓▓0▓0▓0▓0▓0▓False▓▓0▓0▓0▓0▓0▓False▓▓0▓0▓0▓0▓0▓False</t>
  </si>
  <si>
    <t>GraphSource░TwitterSearch▓GraphTerm░HICSS▓ImportDescription░The graph represents a network of 56 Twitter users whose recent tweets contained "HICSS", or who were replied to or mentioned in those tweets, taken from a data set limited to a maximum of 18,000 tweets.  The network was obtained from Twitter on Wednesday, 08 January 2020 at 22:36 UTC.
The tweets in the network were tweeted over the 7-day, 6-hour, 14-minute period from Wednesday, 01 January 2020 at 15:28 UTC to Wednesday, 08 January 2020 at 21:42 UTC.
There is an edge for each "replies-to" relationship in a tweet, an edge for each "mentions" relationship in a tweet, and a self-loop edge for each tweet that is not a "replies-to" or "mentions".▓ImportSuggestedTitle░HICSS Twitter NodeXL SNA Map and Report for Wednesday, 08 January 2020 at 22:36 UTC▓ImportSuggestedFileNameNoExtension░2020-01-08 22-36-36 NodeXL Twitter Search HICSS▓GroupingDescription░The graph's vertices were grouped by cluster using the Clauset-Newman-Moore cluster algorithm.▓LayoutAlgorithm░The graph was laid out using the Harel-Koren Fast Multiscale layout algorithm.▓GraphDirectedness░The graph is directed.</t>
  </si>
  <si>
    <t>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</si>
</sst>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6"/>
      <tableStyleElement type="headerRow" dxfId="385"/>
    </tableStyle>
    <tableStyle name="NodeXL Table" pivot="0" count="1">
      <tableStyleElement type="headerRow" dxfId="3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1087601"/>
        <c:axId val="57135226"/>
      </c:barChart>
      <c:catAx>
        <c:axId val="510876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135226"/>
        <c:crosses val="autoZero"/>
        <c:auto val="1"/>
        <c:lblOffset val="100"/>
        <c:noMultiLvlLbl val="0"/>
      </c:catAx>
      <c:valAx>
        <c:axId val="57135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87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4454987"/>
        <c:axId val="64550564"/>
      </c:barChart>
      <c:catAx>
        <c:axId val="444549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550564"/>
        <c:crosses val="autoZero"/>
        <c:auto val="1"/>
        <c:lblOffset val="100"/>
        <c:noMultiLvlLbl val="0"/>
      </c:catAx>
      <c:valAx>
        <c:axId val="64550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54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4084165"/>
        <c:axId val="61213166"/>
      </c:barChart>
      <c:catAx>
        <c:axId val="440841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213166"/>
        <c:crosses val="autoZero"/>
        <c:auto val="1"/>
        <c:lblOffset val="100"/>
        <c:noMultiLvlLbl val="0"/>
      </c:catAx>
      <c:valAx>
        <c:axId val="61213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84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4047583"/>
        <c:axId val="59319384"/>
      </c:barChart>
      <c:catAx>
        <c:axId val="140475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19384"/>
        <c:crosses val="autoZero"/>
        <c:auto val="1"/>
        <c:lblOffset val="100"/>
        <c:noMultiLvlLbl val="0"/>
      </c:catAx>
      <c:valAx>
        <c:axId val="59319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47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4112409"/>
        <c:axId val="40140770"/>
      </c:barChart>
      <c:catAx>
        <c:axId val="641124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140770"/>
        <c:crosses val="autoZero"/>
        <c:auto val="1"/>
        <c:lblOffset val="100"/>
        <c:noMultiLvlLbl val="0"/>
      </c:catAx>
      <c:valAx>
        <c:axId val="40140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12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5722611"/>
        <c:axId val="30176908"/>
      </c:barChart>
      <c:catAx>
        <c:axId val="257226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176908"/>
        <c:crosses val="autoZero"/>
        <c:auto val="1"/>
        <c:lblOffset val="100"/>
        <c:noMultiLvlLbl val="0"/>
      </c:catAx>
      <c:valAx>
        <c:axId val="30176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22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156717"/>
        <c:axId val="28410454"/>
      </c:barChart>
      <c:catAx>
        <c:axId val="31567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410454"/>
        <c:crosses val="autoZero"/>
        <c:auto val="1"/>
        <c:lblOffset val="100"/>
        <c:noMultiLvlLbl val="0"/>
      </c:catAx>
      <c:valAx>
        <c:axId val="28410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6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4367495"/>
        <c:axId val="19545408"/>
      </c:barChart>
      <c:catAx>
        <c:axId val="543674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45408"/>
        <c:crosses val="autoZero"/>
        <c:auto val="1"/>
        <c:lblOffset val="100"/>
        <c:noMultiLvlLbl val="0"/>
      </c:catAx>
      <c:valAx>
        <c:axId val="19545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67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1690945"/>
        <c:axId val="39674186"/>
      </c:barChart>
      <c:catAx>
        <c:axId val="41690945"/>
        <c:scaling>
          <c:orientation val="minMax"/>
        </c:scaling>
        <c:axPos val="b"/>
        <c:delete val="1"/>
        <c:majorTickMark val="out"/>
        <c:minorTickMark val="none"/>
        <c:tickLblPos val="none"/>
        <c:crossAx val="39674186"/>
        <c:crosses val="autoZero"/>
        <c:auto val="1"/>
        <c:lblOffset val="100"/>
        <c:noMultiLvlLbl val="0"/>
      </c:catAx>
      <c:valAx>
        <c:axId val="39674186"/>
        <c:scaling>
          <c:orientation val="minMax"/>
        </c:scaling>
        <c:axPos val="l"/>
        <c:delete val="1"/>
        <c:majorTickMark val="out"/>
        <c:minorTickMark val="none"/>
        <c:tickLblPos val="none"/>
        <c:crossAx val="416909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E77" totalsRowShown="0" headerRowDxfId="383" dataDxfId="382">
  <autoFilter ref="A2:BE77"/>
  <tableColumns count="57">
    <tableColumn id="1" name="Vertex 1" dataDxfId="332"/>
    <tableColumn id="2" name="Vertex 2" dataDxfId="330"/>
    <tableColumn id="3" name="Color" dataDxfId="331"/>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36"/>
    <tableColumn id="7" name="ID" dataDxfId="374"/>
    <tableColumn id="9" name="Dynamic Filter" dataDxfId="373"/>
    <tableColumn id="8" name="Add Your Own Columns Here" dataDxfId="329"/>
    <tableColumn id="15" name="Relationship" dataDxfId="328"/>
    <tableColumn id="16" name="Relationship Date (UTC)" dataDxfId="327"/>
    <tableColumn id="17" name="Tweet" dataDxfId="326"/>
    <tableColumn id="18" name="URLs in Tweet" dataDxfId="325"/>
    <tableColumn id="19" name="Domains in Tweet" dataDxfId="324"/>
    <tableColumn id="20" name="Hashtags in Tweet" dataDxfId="323"/>
    <tableColumn id="21" name="Media in Tweet" dataDxfId="322"/>
    <tableColumn id="22" name="Tweet Image File" dataDxfId="321"/>
    <tableColumn id="23" name="Tweet Date (UTC)" dataDxfId="320"/>
    <tableColumn id="24" name="Date" dataDxfId="319"/>
    <tableColumn id="25" name="Time" dataDxfId="318"/>
    <tableColumn id="26" name="Twitter Page for Tweet" dataDxfId="317"/>
    <tableColumn id="27" name="Latitude" dataDxfId="316"/>
    <tableColumn id="28" name="Longitude" dataDxfId="315"/>
    <tableColumn id="29" name="Imported ID" dataDxfId="314"/>
    <tableColumn id="30" name="In-Reply-To Tweet ID" dataDxfId="313"/>
    <tableColumn id="31" name="Favorited" dataDxfId="312"/>
    <tableColumn id="32" name="Favorite Count" dataDxfId="311"/>
    <tableColumn id="33" name="In-Reply-To User ID" dataDxfId="310"/>
    <tableColumn id="34" name="Is Quote Status" dataDxfId="309"/>
    <tableColumn id="35" name="Language" dataDxfId="308"/>
    <tableColumn id="36" name="Possibly Sensitive" dataDxfId="307"/>
    <tableColumn id="37" name="Quoted Status ID" dataDxfId="306"/>
    <tableColumn id="38" name="Retweeted" dataDxfId="305"/>
    <tableColumn id="39" name="Retweet Count" dataDxfId="304"/>
    <tableColumn id="40" name="Retweet ID" dataDxfId="303"/>
    <tableColumn id="41" name="Source" dataDxfId="302"/>
    <tableColumn id="42" name="Truncated" dataDxfId="301"/>
    <tableColumn id="43" name="Unified Twitter ID" dataDxfId="300"/>
    <tableColumn id="44" name="Imported Tweet Type" dataDxfId="299"/>
    <tableColumn id="45" name="Added By Extended Analysis" dataDxfId="298"/>
    <tableColumn id="46" name="Corrected By Extended Analysis" dataDxfId="297"/>
    <tableColumn id="47" name="Place Bounding Box" dataDxfId="296"/>
    <tableColumn id="48" name="Place Country" dataDxfId="295"/>
    <tableColumn id="49" name="Place Country Code" dataDxfId="294"/>
    <tableColumn id="50" name="Place Full Name" dataDxfId="293"/>
    <tableColumn id="51" name="Place ID" dataDxfId="292"/>
    <tableColumn id="52" name="Place Name" dataDxfId="291"/>
    <tableColumn id="53" name="Place Type" dataDxfId="290"/>
    <tableColumn id="54" name="Place URL" dataDxfId="289"/>
    <tableColumn id="55" name="Edge Weight"/>
    <tableColumn id="56" name="Vertex 1 Group" dataDxfId="252">
      <calculatedColumnFormula>REPLACE(INDEX(GroupVertices[Group], MATCH(Edges[[#This Row],[Vertex 1]],GroupVertices[Vertex],0)),1,1,"")</calculatedColumnFormula>
    </tableColumn>
    <tableColumn id="57" name="Vertex 2 Group" dataDxfId="25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4" totalsRowShown="0" headerRowDxfId="235" dataDxfId="234">
  <autoFilter ref="A2:C14"/>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V20" totalsRowShown="0" headerRowDxfId="186" dataDxfId="185">
  <autoFilter ref="A14:V20"/>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3:V33" totalsRowShown="0" headerRowDxfId="161" dataDxfId="160">
  <autoFilter ref="A23:V33"/>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36:V46" totalsRowShown="0" headerRowDxfId="136" dataDxfId="135">
  <autoFilter ref="A36:V46"/>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49:V59" totalsRowShown="0" headerRowDxfId="111" dataDxfId="110">
  <autoFilter ref="A49:V59"/>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NetworkTopItems_6" displayName="NetworkTopItems_6" ref="A62:V64" totalsRowShown="0" headerRowDxfId="86" dataDxfId="85">
  <autoFilter ref="A62:V64"/>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58" totalsRowShown="0" headerRowDxfId="372" dataDxfId="371">
  <autoFilter ref="A2:BJ58"/>
  <tableColumns count="62">
    <tableColumn id="1" name="Vertex" dataDxfId="370"/>
    <tableColumn id="2" name="Color" dataDxfId="369"/>
    <tableColumn id="5" name="Shape" dataDxfId="368"/>
    <tableColumn id="6" name="Size" dataDxfId="367"/>
    <tableColumn id="4" name="Opacity" dataDxfId="269"/>
    <tableColumn id="7" name="Image File" dataDxfId="267"/>
    <tableColumn id="3" name="Visibility" dataDxfId="268"/>
    <tableColumn id="10" name="Label" dataDxfId="366"/>
    <tableColumn id="16" name="Label Fill Color" dataDxfId="365"/>
    <tableColumn id="9" name="Label Position" dataDxfId="263"/>
    <tableColumn id="8" name="Tooltip" dataDxfId="261"/>
    <tableColumn id="18" name="Layout Order" dataDxfId="262"/>
    <tableColumn id="13" name="X" dataDxfId="364"/>
    <tableColumn id="14" name="Y" dataDxfId="363"/>
    <tableColumn id="12" name="Locked?" dataDxfId="362"/>
    <tableColumn id="19" name="Polar R" dataDxfId="361"/>
    <tableColumn id="20" name="Polar Angle" dataDxfId="360"/>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59"/>
    <tableColumn id="28" name="Dynamic Filter" dataDxfId="358"/>
    <tableColumn id="17" name="Add Your Own Columns Here" dataDxfId="288"/>
    <tableColumn id="30" name="Name" dataDxfId="287"/>
    <tableColumn id="31" name="Followed" dataDxfId="286"/>
    <tableColumn id="32" name="Followers" dataDxfId="285"/>
    <tableColumn id="33" name="Tweets" dataDxfId="284"/>
    <tableColumn id="34" name="Favorites" dataDxfId="283"/>
    <tableColumn id="35" name="Time Zone UTC Offset (Seconds)" dataDxfId="282"/>
    <tableColumn id="36" name="Description" dataDxfId="281"/>
    <tableColumn id="37" name="Location" dataDxfId="280"/>
    <tableColumn id="38" name="Web" dataDxfId="279"/>
    <tableColumn id="39" name="Time Zone" dataDxfId="278"/>
    <tableColumn id="40" name="Joined Twitter Date (UTC)" dataDxfId="277"/>
    <tableColumn id="41" name="Profile Banner Url" dataDxfId="276"/>
    <tableColumn id="42" name="Default Profile" dataDxfId="275"/>
    <tableColumn id="43" name="Default Profile Image" dataDxfId="274"/>
    <tableColumn id="44" name="Geo Enabled" dataDxfId="273"/>
    <tableColumn id="45" name="Language" dataDxfId="272"/>
    <tableColumn id="46" name="Listed Count" dataDxfId="271"/>
    <tableColumn id="47" name="Profile Background Image Url" dataDxfId="270"/>
    <tableColumn id="48" name="Verified" dataDxfId="266"/>
    <tableColumn id="49" name="Custom Menu Item Text" dataDxfId="265"/>
    <tableColumn id="50" name="Custom Menu Item Action" dataDxfId="264"/>
    <tableColumn id="51" name="Tweeted Search Term?" dataDxfId="253"/>
    <tableColumn id="52" name="Vertex Group" dataDxfId="10">
      <calculatedColumnFormula>REPLACE(INDEX(GroupVertices[Group], MATCH(Vertices[[#This Row],[Vertex]],GroupVertices[Vertex],0)),1,1,"")</calculatedColumnFormula>
    </tableColumn>
    <tableColumn id="53" name="URLs in Tweet by Count" dataDxfId="9"/>
    <tableColumn id="54" name="URLs in Tweet by Salience" dataDxfId="8"/>
    <tableColumn id="55" name="Domains in Tweet by Count" dataDxfId="7"/>
    <tableColumn id="56" name="Domains in Tweet by Salience" dataDxfId="6"/>
    <tableColumn id="57" name="Hashtags in Tweet by Count" dataDxfId="5"/>
    <tableColumn id="58" name="Hashtags in Tweet by Salience" dataDxfId="4"/>
    <tableColumn id="59" name="Top Words in Tweet by Count" dataDxfId="3"/>
    <tableColumn id="60" name="Top Words in Tweet by Salience" dataDxfId="2"/>
    <tableColumn id="61" name="Top Word Pairs in Tweet by Count" dataDxfId="1"/>
    <tableColumn id="6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7" displayName="NetworkTopItems_7" ref="A67:V77" totalsRowShown="0" headerRowDxfId="83" dataDxfId="82">
  <autoFilter ref="A67:V77"/>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1.xml><?xml version="1.0" encoding="utf-8"?>
<table xmlns="http://schemas.openxmlformats.org/spreadsheetml/2006/main" id="21" name="NetworkTopItems_8" displayName="NetworkTopItems_8" ref="A80:V90" totalsRowShown="0" headerRowDxfId="36" dataDxfId="35">
  <autoFilter ref="A80:V90"/>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14" totalsRowShown="0" headerRowDxfId="357">
  <autoFilter ref="A2:AF14"/>
  <tableColumns count="32">
    <tableColumn id="1" name="Group" dataDxfId="260"/>
    <tableColumn id="2" name="Vertex Color" dataDxfId="259"/>
    <tableColumn id="3" name="Vertex Shape" dataDxfId="257"/>
    <tableColumn id="22" name="Visibility" dataDxfId="258"/>
    <tableColumn id="4" name="Collapsed?"/>
    <tableColumn id="18" name="Label" dataDxfId="356"/>
    <tableColumn id="20" name="Collapsed X"/>
    <tableColumn id="21" name="Collapsed Y"/>
    <tableColumn id="6" name="ID" dataDxfId="355"/>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87"/>
    <tableColumn id="23" name="Top URLs in Tweet" dataDxfId="162"/>
    <tableColumn id="26" name="Top Domains in Tweet" dataDxfId="137"/>
    <tableColumn id="27" name="Top Hashtags in Tweet" dataDxfId="112"/>
    <tableColumn id="28" name="Top Words in Tweet" dataDxfId="87"/>
    <tableColumn id="29" name="Top Word Pairs in Tweet" dataDxfId="38"/>
    <tableColumn id="30" name="Top Replied-To in Tweet" dataDxfId="37"/>
    <tableColumn id="31" name="Top Mentioned in Tweet" dataDxfId="12"/>
    <tableColumn id="32"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354" dataDxfId="353">
  <autoFilter ref="A1:C57"/>
  <tableColumns count="3">
    <tableColumn id="1" name="Group" dataDxfId="256"/>
    <tableColumn id="2" name="Vertex" dataDxfId="255"/>
    <tableColumn id="3" name="Vertex ID" dataDxfId="25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2"/>
    <tableColumn id="2" name="Degree Frequency" dataDxfId="351">
      <calculatedColumnFormula>COUNTIF(Vertices[Degree], "&gt;= " &amp; D2) - COUNTIF(Vertices[Degree], "&gt;=" &amp; D3)</calculatedColumnFormula>
    </tableColumn>
    <tableColumn id="3" name="In-Degree Bin" dataDxfId="350"/>
    <tableColumn id="4" name="In-Degree Frequency" dataDxfId="349">
      <calculatedColumnFormula>COUNTIF(Vertices[In-Degree], "&gt;= " &amp; F2) - COUNTIF(Vertices[In-Degree], "&gt;=" &amp; F3)</calculatedColumnFormula>
    </tableColumn>
    <tableColumn id="5" name="Out-Degree Bin" dataDxfId="348"/>
    <tableColumn id="6" name="Out-Degree Frequency" dataDxfId="347">
      <calculatedColumnFormula>COUNTIF(Vertices[Out-Degree], "&gt;= " &amp; H2) - COUNTIF(Vertices[Out-Degree], "&gt;=" &amp; H3)</calculatedColumnFormula>
    </tableColumn>
    <tableColumn id="7" name="Betweenness Centrality Bin" dataDxfId="346"/>
    <tableColumn id="8" name="Betweenness Centrality Frequency" dataDxfId="345">
      <calculatedColumnFormula>COUNTIF(Vertices[Betweenness Centrality], "&gt;= " &amp; J2) - COUNTIF(Vertices[Betweenness Centrality], "&gt;=" &amp; J3)</calculatedColumnFormula>
    </tableColumn>
    <tableColumn id="9" name="Closeness Centrality Bin" dataDxfId="344"/>
    <tableColumn id="10" name="Closeness Centrality Frequency" dataDxfId="343">
      <calculatedColumnFormula>COUNTIF(Vertices[Closeness Centrality], "&gt;= " &amp; L2) - COUNTIF(Vertices[Closeness Centrality], "&gt;=" &amp; L3)</calculatedColumnFormula>
    </tableColumn>
    <tableColumn id="11" name="Eigenvector Centrality Bin" dataDxfId="342"/>
    <tableColumn id="12" name="Eigenvector Centrality Frequency" dataDxfId="341">
      <calculatedColumnFormula>COUNTIF(Vertices[Eigenvector Centrality], "&gt;= " &amp; N2) - COUNTIF(Vertices[Eigenvector Centrality], "&gt;=" &amp; N3)</calculatedColumnFormula>
    </tableColumn>
    <tableColumn id="18" name="PageRank Bin" dataDxfId="340"/>
    <tableColumn id="17" name="PageRank Frequency" dataDxfId="339">
      <calculatedColumnFormula>COUNTIF(Vertices[Eigenvector Centrality], "&gt;= " &amp; P2) - COUNTIF(Vertices[Eigenvector Centrality], "&gt;=" &amp; P3)</calculatedColumnFormula>
    </tableColumn>
    <tableColumn id="13" name="Clustering Coefficient Bin" dataDxfId="338"/>
    <tableColumn id="14" name="Clustering Coefficient Frequency" dataDxfId="337">
      <calculatedColumnFormula>COUNTIF(Vertices[Clustering Coefficient], "&gt;= " &amp; R2) - COUNTIF(Vertices[Clustering Coefficient], "&gt;=" &amp; R3)</calculatedColumnFormula>
    </tableColumn>
    <tableColumn id="15" name="Dynamic Filter Bin" dataDxfId="336"/>
    <tableColumn id="16" name="Dynamic Filter Frequency" dataDxfId="33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hicssnews/status/1082053324235407360" TargetMode="External" /><Relationship Id="rId2" Type="http://schemas.openxmlformats.org/officeDocument/2006/relationships/hyperlink" Target="https://twitter.com/hicssnews/status/1082053324235407360" TargetMode="External" /><Relationship Id="rId3" Type="http://schemas.openxmlformats.org/officeDocument/2006/relationships/hyperlink" Target="https://twitter.com/hicssnews/status/1082053324235407360" TargetMode="External" /><Relationship Id="rId4" Type="http://schemas.openxmlformats.org/officeDocument/2006/relationships/hyperlink" Target="https://scholarspace.manoa.hawaii.edu/handle/10125/63716" TargetMode="External" /><Relationship Id="rId5" Type="http://schemas.openxmlformats.org/officeDocument/2006/relationships/hyperlink" Target="https://www.amazon.com/Fourth-Turning-American-Prophecy-Rendezvous/dp/0767900464" TargetMode="External" /><Relationship Id="rId6" Type="http://schemas.openxmlformats.org/officeDocument/2006/relationships/hyperlink" Target="https://event.crowdcompass.com/hicss-53/activity/DgBe7gyRMN" TargetMode="External" /><Relationship Id="rId7" Type="http://schemas.openxmlformats.org/officeDocument/2006/relationships/hyperlink" Target="https://twitter.com/colraftery/status/1214636456288763904" TargetMode="External" /><Relationship Id="rId8" Type="http://schemas.openxmlformats.org/officeDocument/2006/relationships/hyperlink" Target="https://twitter.com/colraftery/status/1214636456288763904" TargetMode="External" /><Relationship Id="rId9" Type="http://schemas.openxmlformats.org/officeDocument/2006/relationships/hyperlink" Target="https://twitter.com/uawaltoncollege/status/1214657950628737025" TargetMode="External" /><Relationship Id="rId10" Type="http://schemas.openxmlformats.org/officeDocument/2006/relationships/hyperlink" Target="https://pbs.twimg.com/media/ENj3QzCUwAA60ga.jpg" TargetMode="External" /><Relationship Id="rId11" Type="http://schemas.openxmlformats.org/officeDocument/2006/relationships/hyperlink" Target="https://pbs.twimg.com/media/ENpPD4KVAAAUfp3.jpg" TargetMode="External" /><Relationship Id="rId12" Type="http://schemas.openxmlformats.org/officeDocument/2006/relationships/hyperlink" Target="https://pbs.twimg.com/media/ENs8cNeU0AAboEi.jpg" TargetMode="External" /><Relationship Id="rId13" Type="http://schemas.openxmlformats.org/officeDocument/2006/relationships/hyperlink" Target="https://pbs.twimg.com/media/ENtB5-WUUAAl1CT.jpg" TargetMode="External" /><Relationship Id="rId14" Type="http://schemas.openxmlformats.org/officeDocument/2006/relationships/hyperlink" Target="https://pbs.twimg.com/media/ENtB5-WUUAAl1CT.jpg" TargetMode="External" /><Relationship Id="rId15" Type="http://schemas.openxmlformats.org/officeDocument/2006/relationships/hyperlink" Target="https://pbs.twimg.com/media/ENtGA9eU0AAKKIi.jpg" TargetMode="External" /><Relationship Id="rId16" Type="http://schemas.openxmlformats.org/officeDocument/2006/relationships/hyperlink" Target="https://pbs.twimg.com/media/ENtKEgpU0AAvORq.jpg" TargetMode="External" /><Relationship Id="rId17" Type="http://schemas.openxmlformats.org/officeDocument/2006/relationships/hyperlink" Target="https://pbs.twimg.com/media/ENt1CiiU0AADU9q.jpg" TargetMode="External" /><Relationship Id="rId18" Type="http://schemas.openxmlformats.org/officeDocument/2006/relationships/hyperlink" Target="https://pbs.twimg.com/media/ENtGBhLXUAIovPB.jpg" TargetMode="External" /><Relationship Id="rId19" Type="http://schemas.openxmlformats.org/officeDocument/2006/relationships/hyperlink" Target="https://pbs.twimg.com/media/ENs9jIaUEAAaQpK.jpg" TargetMode="External" /><Relationship Id="rId20" Type="http://schemas.openxmlformats.org/officeDocument/2006/relationships/hyperlink" Target="https://pbs.twimg.com/ext_tw_video_thumb/1214715836809637888/pu/img/w0OKwIYgMrnDuv1B.jpg" TargetMode="External" /><Relationship Id="rId21" Type="http://schemas.openxmlformats.org/officeDocument/2006/relationships/hyperlink" Target="https://pbs.twimg.com/ext_tw_video_thumb/1214715836809637888/pu/img/w0OKwIYgMrnDuv1B.jpg" TargetMode="External" /><Relationship Id="rId22" Type="http://schemas.openxmlformats.org/officeDocument/2006/relationships/hyperlink" Target="https://pbs.twimg.com/ext_tw_video_thumb/1214715836809637888/pu/img/w0OKwIYgMrnDuv1B.jpg" TargetMode="External" /><Relationship Id="rId23" Type="http://schemas.openxmlformats.org/officeDocument/2006/relationships/hyperlink" Target="https://pbs.twimg.com/media/ENt1CcxVUAArehC.jpg" TargetMode="External" /><Relationship Id="rId24" Type="http://schemas.openxmlformats.org/officeDocument/2006/relationships/hyperlink" Target="https://pbs.twimg.com/media/ENveJ-SU8AUp45n.jpg" TargetMode="External" /><Relationship Id="rId25" Type="http://schemas.openxmlformats.org/officeDocument/2006/relationships/hyperlink" Target="https://pbs.twimg.com/media/ENwpj1mWkAENy79.jpg" TargetMode="External" /><Relationship Id="rId26" Type="http://schemas.openxmlformats.org/officeDocument/2006/relationships/hyperlink" Target="https://pbs.twimg.com/media/ENtvB2HVUAErI4Q.jpg" TargetMode="External" /><Relationship Id="rId27" Type="http://schemas.openxmlformats.org/officeDocument/2006/relationships/hyperlink" Target="https://pbs.twimg.com/media/ENt1CcxVUAArehC.jpg" TargetMode="External" /><Relationship Id="rId28" Type="http://schemas.openxmlformats.org/officeDocument/2006/relationships/hyperlink" Target="https://pbs.twimg.com/media/ENvLIAEVAAA7qAc.jpg" TargetMode="External" /><Relationship Id="rId29" Type="http://schemas.openxmlformats.org/officeDocument/2006/relationships/hyperlink" Target="https://pbs.twimg.com/media/ENxOdvHWwAEz_HN.jpg" TargetMode="External" /><Relationship Id="rId30" Type="http://schemas.openxmlformats.org/officeDocument/2006/relationships/hyperlink" Target="https://pbs.twimg.com/media/ENxuLMTUcAA4CFX.jpg" TargetMode="External" /><Relationship Id="rId31" Type="http://schemas.openxmlformats.org/officeDocument/2006/relationships/hyperlink" Target="https://pbs.twimg.com/media/ENurRQiU4AE1bkL.jpg" TargetMode="External" /><Relationship Id="rId32" Type="http://schemas.openxmlformats.org/officeDocument/2006/relationships/hyperlink" Target="https://pbs.twimg.com/media/ENxxruwU4AAv4UX.jpg" TargetMode="External" /><Relationship Id="rId33" Type="http://schemas.openxmlformats.org/officeDocument/2006/relationships/hyperlink" Target="https://pbs.twimg.com/media/ENsz-xYWkAYDtt5.jpg" TargetMode="External" /><Relationship Id="rId34" Type="http://schemas.openxmlformats.org/officeDocument/2006/relationships/hyperlink" Target="https://pbs.twimg.com/media/ENs55xeUwAEzMqm.jpg" TargetMode="External" /><Relationship Id="rId35" Type="http://schemas.openxmlformats.org/officeDocument/2006/relationships/hyperlink" Target="https://pbs.twimg.com/media/ENtUcwxUUAADaRs.jpg" TargetMode="External" /><Relationship Id="rId36" Type="http://schemas.openxmlformats.org/officeDocument/2006/relationships/hyperlink" Target="https://pbs.twimg.com/media/ENtzFf0UwAIcmC1.jpg" TargetMode="External" /><Relationship Id="rId37" Type="http://schemas.openxmlformats.org/officeDocument/2006/relationships/hyperlink" Target="https://pbs.twimg.com/ext_tw_video_thumb/1214715836809637888/pu/img/w0OKwIYgMrnDuv1B.jpg" TargetMode="External" /><Relationship Id="rId38" Type="http://schemas.openxmlformats.org/officeDocument/2006/relationships/hyperlink" Target="https://pbs.twimg.com/media/ENtUcwxUUAADaRs.jpg" TargetMode="External" /><Relationship Id="rId39" Type="http://schemas.openxmlformats.org/officeDocument/2006/relationships/hyperlink" Target="https://pbs.twimg.com/media/ENyUADyUcAAZpVJ.jpg" TargetMode="External" /><Relationship Id="rId40" Type="http://schemas.openxmlformats.org/officeDocument/2006/relationships/hyperlink" Target="https://pbs.twimg.com/media/ENyUADyUcAAZpVJ.jpg" TargetMode="External" /><Relationship Id="rId41" Type="http://schemas.openxmlformats.org/officeDocument/2006/relationships/hyperlink" Target="https://pbs.twimg.com/media/ENtvB2HVUAErI4Q.jpg" TargetMode="External" /><Relationship Id="rId42" Type="http://schemas.openxmlformats.org/officeDocument/2006/relationships/hyperlink" Target="https://pbs.twimg.com/media/ENvLIAEVAAA7qAc.jpg" TargetMode="External" /><Relationship Id="rId43" Type="http://schemas.openxmlformats.org/officeDocument/2006/relationships/hyperlink" Target="https://pbs.twimg.com/media/ENxOdvHWwAEz_HN.jpg" TargetMode="External" /><Relationship Id="rId44" Type="http://schemas.openxmlformats.org/officeDocument/2006/relationships/hyperlink" Target="https://pbs.twimg.com/media/ENyjph9VUAABK5G.jpg" TargetMode="External" /><Relationship Id="rId45" Type="http://schemas.openxmlformats.org/officeDocument/2006/relationships/hyperlink" Target="https://pbs.twimg.com/media/ENyjph9VUAABK5G.jpg" TargetMode="External" /><Relationship Id="rId46" Type="http://schemas.openxmlformats.org/officeDocument/2006/relationships/hyperlink" Target="http://pbs.twimg.com/profile_images/780665135392251905/meP6cVxh_normal.jpg" TargetMode="External" /><Relationship Id="rId47" Type="http://schemas.openxmlformats.org/officeDocument/2006/relationships/hyperlink" Target="http://pbs.twimg.com/profile_images/765687785219039233/w5bRXIYM_normal.jpg" TargetMode="External" /><Relationship Id="rId48" Type="http://schemas.openxmlformats.org/officeDocument/2006/relationships/hyperlink" Target="http://pbs.twimg.com/profile_images/574506320809758721/5bveQsmX_normal.jpeg" TargetMode="External" /><Relationship Id="rId49" Type="http://schemas.openxmlformats.org/officeDocument/2006/relationships/hyperlink" Target="https://pbs.twimg.com/media/ENj3QzCUwAA60ga.jpg" TargetMode="External" /><Relationship Id="rId50" Type="http://schemas.openxmlformats.org/officeDocument/2006/relationships/hyperlink" Target="http://pbs.twimg.com/profile_images/1178680146158600192/TkO4FunX_normal.jpg" TargetMode="External" /><Relationship Id="rId51" Type="http://schemas.openxmlformats.org/officeDocument/2006/relationships/hyperlink" Target="https://pbs.twimg.com/media/ENpPD4KVAAAUfp3.jpg" TargetMode="External" /><Relationship Id="rId52" Type="http://schemas.openxmlformats.org/officeDocument/2006/relationships/hyperlink" Target="http://pbs.twimg.com/profile_images/1130949504767746049/JuHuf6LO_normal.png" TargetMode="External" /><Relationship Id="rId53" Type="http://schemas.openxmlformats.org/officeDocument/2006/relationships/hyperlink" Target="http://pbs.twimg.com/profile_images/1054798405275394049/d10lrKno_normal.jpg" TargetMode="External" /><Relationship Id="rId54" Type="http://schemas.openxmlformats.org/officeDocument/2006/relationships/hyperlink" Target="http://pbs.twimg.com/profile_images/1054798405275394049/d10lrKno_normal.jpg" TargetMode="External" /><Relationship Id="rId55" Type="http://schemas.openxmlformats.org/officeDocument/2006/relationships/hyperlink" Target="http://pbs.twimg.com/profile_images/1054798405275394049/d10lrKno_normal.jpg" TargetMode="External" /><Relationship Id="rId56" Type="http://schemas.openxmlformats.org/officeDocument/2006/relationships/hyperlink" Target="http://pbs.twimg.com/profile_images/82594810/Russell_Martha_hea_3959174_normal.jpg" TargetMode="External" /><Relationship Id="rId57" Type="http://schemas.openxmlformats.org/officeDocument/2006/relationships/hyperlink" Target="http://pbs.twimg.com/profile_images/1190727216885358597/OoGENW9l_normal.jpg" TargetMode="External" /><Relationship Id="rId58" Type="http://schemas.openxmlformats.org/officeDocument/2006/relationships/hyperlink" Target="https://pbs.twimg.com/media/ENs8cNeU0AAboEi.jpg" TargetMode="External" /><Relationship Id="rId59" Type="http://schemas.openxmlformats.org/officeDocument/2006/relationships/hyperlink" Target="https://pbs.twimg.com/media/ENtB5-WUUAAl1CT.jpg" TargetMode="External" /><Relationship Id="rId60" Type="http://schemas.openxmlformats.org/officeDocument/2006/relationships/hyperlink" Target="https://pbs.twimg.com/media/ENtB5-WUUAAl1CT.jpg" TargetMode="External" /><Relationship Id="rId61" Type="http://schemas.openxmlformats.org/officeDocument/2006/relationships/hyperlink" Target="https://pbs.twimg.com/media/ENtGA9eU0AAKKIi.jpg" TargetMode="External" /><Relationship Id="rId62" Type="http://schemas.openxmlformats.org/officeDocument/2006/relationships/hyperlink" Target="https://pbs.twimg.com/media/ENtKEgpU0AAvORq.jpg" TargetMode="External" /><Relationship Id="rId63" Type="http://schemas.openxmlformats.org/officeDocument/2006/relationships/hyperlink" Target="http://pbs.twimg.com/profile_images/554693151026204673/r--tVCLg_normal.jpeg" TargetMode="External" /><Relationship Id="rId64" Type="http://schemas.openxmlformats.org/officeDocument/2006/relationships/hyperlink" Target="http://pbs.twimg.com/profile_images/554693151026204673/r--tVCLg_normal.jpeg" TargetMode="External" /><Relationship Id="rId65" Type="http://schemas.openxmlformats.org/officeDocument/2006/relationships/hyperlink" Target="http://pbs.twimg.com/profile_images/554693151026204673/r--tVCLg_normal.jpeg" TargetMode="External" /><Relationship Id="rId66" Type="http://schemas.openxmlformats.org/officeDocument/2006/relationships/hyperlink" Target="http://pbs.twimg.com/profile_images/1167215079676403713/eMfIwS_M_normal.jpg" TargetMode="External" /><Relationship Id="rId67" Type="http://schemas.openxmlformats.org/officeDocument/2006/relationships/hyperlink" Target="http://pbs.twimg.com/profile_images/1167215079676403713/eMfIwS_M_normal.jpg" TargetMode="External" /><Relationship Id="rId68" Type="http://schemas.openxmlformats.org/officeDocument/2006/relationships/hyperlink" Target="https://pbs.twimg.com/media/ENt1CiiU0AADU9q.jpg" TargetMode="External" /><Relationship Id="rId69" Type="http://schemas.openxmlformats.org/officeDocument/2006/relationships/hyperlink" Target="http://pbs.twimg.com/profile_images/798541814609408001/Pt4R4F-0_normal.jpg" TargetMode="External" /><Relationship Id="rId70" Type="http://schemas.openxmlformats.org/officeDocument/2006/relationships/hyperlink" Target="https://pbs.twimg.com/media/ENtGBhLXUAIovPB.jpg" TargetMode="External" /><Relationship Id="rId71" Type="http://schemas.openxmlformats.org/officeDocument/2006/relationships/hyperlink" Target="http://pbs.twimg.com/profile_images/798541814609408001/Pt4R4F-0_normal.jpg" TargetMode="External" /><Relationship Id="rId72" Type="http://schemas.openxmlformats.org/officeDocument/2006/relationships/hyperlink" Target="https://pbs.twimg.com/media/ENs9jIaUEAAaQpK.jpg" TargetMode="External" /><Relationship Id="rId73" Type="http://schemas.openxmlformats.org/officeDocument/2006/relationships/hyperlink" Target="https://pbs.twimg.com/ext_tw_video_thumb/1214715836809637888/pu/img/w0OKwIYgMrnDuv1B.jpg" TargetMode="External" /><Relationship Id="rId74" Type="http://schemas.openxmlformats.org/officeDocument/2006/relationships/hyperlink" Target="http://pbs.twimg.com/profile_images/1074878911962443776/GzUtUN0a_normal.jpg" TargetMode="External" /><Relationship Id="rId75" Type="http://schemas.openxmlformats.org/officeDocument/2006/relationships/hyperlink" Target="http://pbs.twimg.com/profile_images/932214325909053440/xREfIOx-_normal.jpg" TargetMode="External" /><Relationship Id="rId76" Type="http://schemas.openxmlformats.org/officeDocument/2006/relationships/hyperlink" Target="http://pbs.twimg.com/profile_images/932214325909053440/xREfIOx-_normal.jpg" TargetMode="External" /><Relationship Id="rId77" Type="http://schemas.openxmlformats.org/officeDocument/2006/relationships/hyperlink" Target="http://pbs.twimg.com/profile_images/932214325909053440/xREfIOx-_normal.jpg" TargetMode="External" /><Relationship Id="rId78" Type="http://schemas.openxmlformats.org/officeDocument/2006/relationships/hyperlink" Target="http://pbs.twimg.com/profile_images/932214325909053440/xREfIOx-_normal.jpg" TargetMode="External" /><Relationship Id="rId79" Type="http://schemas.openxmlformats.org/officeDocument/2006/relationships/hyperlink" Target="http://pbs.twimg.com/profile_images/932214325909053440/xREfIOx-_normal.jpg" TargetMode="External" /><Relationship Id="rId80" Type="http://schemas.openxmlformats.org/officeDocument/2006/relationships/hyperlink" Target="http://pbs.twimg.com/profile_images/932214325909053440/xREfIOx-_normal.jpg" TargetMode="External" /><Relationship Id="rId81" Type="http://schemas.openxmlformats.org/officeDocument/2006/relationships/hyperlink" Target="http://pbs.twimg.com/profile_images/932214325909053440/xREfIOx-_normal.jpg" TargetMode="External" /><Relationship Id="rId82" Type="http://schemas.openxmlformats.org/officeDocument/2006/relationships/hyperlink" Target="https://pbs.twimg.com/ext_tw_video_thumb/1214715836809637888/pu/img/w0OKwIYgMrnDuv1B.jpg" TargetMode="External" /><Relationship Id="rId83" Type="http://schemas.openxmlformats.org/officeDocument/2006/relationships/hyperlink" Target="https://pbs.twimg.com/ext_tw_video_thumb/1214715836809637888/pu/img/w0OKwIYgMrnDuv1B.jpg" TargetMode="External" /><Relationship Id="rId84" Type="http://schemas.openxmlformats.org/officeDocument/2006/relationships/hyperlink" Target="http://pbs.twimg.com/profile_images/1181759382276587520/UT4i2ube_normal.jpg" TargetMode="External" /><Relationship Id="rId85" Type="http://schemas.openxmlformats.org/officeDocument/2006/relationships/hyperlink" Target="http://pbs.twimg.com/profile_images/1181759382276587520/UT4i2ube_normal.jpg" TargetMode="External" /><Relationship Id="rId86" Type="http://schemas.openxmlformats.org/officeDocument/2006/relationships/hyperlink" Target="http://pbs.twimg.com/profile_images/809221417334165504/rwI0d5WC_normal.jpg" TargetMode="External" /><Relationship Id="rId87" Type="http://schemas.openxmlformats.org/officeDocument/2006/relationships/hyperlink" Target="http://pbs.twimg.com/profile_images/809221417334165504/rwI0d5WC_normal.jpg" TargetMode="External" /><Relationship Id="rId88" Type="http://schemas.openxmlformats.org/officeDocument/2006/relationships/hyperlink" Target="http://pbs.twimg.com/profile_images/809221417334165504/rwI0d5WC_normal.jpg" TargetMode="External" /><Relationship Id="rId89" Type="http://schemas.openxmlformats.org/officeDocument/2006/relationships/hyperlink" Target="https://pbs.twimg.com/media/ENt1CcxVUAArehC.jpg" TargetMode="External" /><Relationship Id="rId90" Type="http://schemas.openxmlformats.org/officeDocument/2006/relationships/hyperlink" Target="https://pbs.twimg.com/media/ENveJ-SU8AUp45n.jpg" TargetMode="External" /><Relationship Id="rId91" Type="http://schemas.openxmlformats.org/officeDocument/2006/relationships/hyperlink" Target="http://pbs.twimg.com/profile_images/887792347974692865/aM7LI7rD_normal.jpg" TargetMode="External" /><Relationship Id="rId92" Type="http://schemas.openxmlformats.org/officeDocument/2006/relationships/hyperlink" Target="http://pbs.twimg.com/profile_images/887792347974692865/aM7LI7rD_normal.jpg" TargetMode="External" /><Relationship Id="rId93" Type="http://schemas.openxmlformats.org/officeDocument/2006/relationships/hyperlink" Target="https://pbs.twimg.com/media/ENwpj1mWkAENy79.jpg" TargetMode="External" /><Relationship Id="rId94" Type="http://schemas.openxmlformats.org/officeDocument/2006/relationships/hyperlink" Target="https://pbs.twimg.com/media/ENtvB2HVUAErI4Q.jpg" TargetMode="External" /><Relationship Id="rId95" Type="http://schemas.openxmlformats.org/officeDocument/2006/relationships/hyperlink" Target="https://pbs.twimg.com/media/ENt1CcxVUAArehC.jpg" TargetMode="External" /><Relationship Id="rId96" Type="http://schemas.openxmlformats.org/officeDocument/2006/relationships/hyperlink" Target="https://pbs.twimg.com/media/ENvLIAEVAAA7qAc.jpg" TargetMode="External" /><Relationship Id="rId97" Type="http://schemas.openxmlformats.org/officeDocument/2006/relationships/hyperlink" Target="http://pbs.twimg.com/profile_images/1167215432782229505/qZJgAAmM_normal.jpg" TargetMode="External" /><Relationship Id="rId98" Type="http://schemas.openxmlformats.org/officeDocument/2006/relationships/hyperlink" Target="https://pbs.twimg.com/media/ENxOdvHWwAEz_HN.jpg" TargetMode="External" /><Relationship Id="rId99" Type="http://schemas.openxmlformats.org/officeDocument/2006/relationships/hyperlink" Target="http://pbs.twimg.com/profile_images/961535614184251392/3eSaOQqF_normal.jpg" TargetMode="External" /><Relationship Id="rId100" Type="http://schemas.openxmlformats.org/officeDocument/2006/relationships/hyperlink" Target="https://pbs.twimg.com/media/ENxuLMTUcAA4CFX.jpg" TargetMode="External" /><Relationship Id="rId101" Type="http://schemas.openxmlformats.org/officeDocument/2006/relationships/hyperlink" Target="https://pbs.twimg.com/media/ENurRQiU4AE1bkL.jpg" TargetMode="External" /><Relationship Id="rId102" Type="http://schemas.openxmlformats.org/officeDocument/2006/relationships/hyperlink" Target="https://pbs.twimg.com/media/ENxxruwU4AAv4UX.jpg" TargetMode="External" /><Relationship Id="rId103" Type="http://schemas.openxmlformats.org/officeDocument/2006/relationships/hyperlink" Target="https://pbs.twimg.com/media/ENsz-xYWkAYDtt5.jpg" TargetMode="External" /><Relationship Id="rId104" Type="http://schemas.openxmlformats.org/officeDocument/2006/relationships/hyperlink" Target="https://pbs.twimg.com/media/ENs55xeUwAEzMqm.jpg" TargetMode="External" /><Relationship Id="rId105" Type="http://schemas.openxmlformats.org/officeDocument/2006/relationships/hyperlink" Target="https://pbs.twimg.com/media/ENtUcwxUUAADaRs.jpg" TargetMode="External" /><Relationship Id="rId106" Type="http://schemas.openxmlformats.org/officeDocument/2006/relationships/hyperlink" Target="https://pbs.twimg.com/media/ENtzFf0UwAIcmC1.jpg" TargetMode="External" /><Relationship Id="rId107" Type="http://schemas.openxmlformats.org/officeDocument/2006/relationships/hyperlink" Target="https://pbs.twimg.com/ext_tw_video_thumb/1214715836809637888/pu/img/w0OKwIYgMrnDuv1B.jpg" TargetMode="External" /><Relationship Id="rId108" Type="http://schemas.openxmlformats.org/officeDocument/2006/relationships/hyperlink" Target="https://pbs.twimg.com/media/ENtUcwxUUAADaRs.jpg" TargetMode="External" /><Relationship Id="rId109" Type="http://schemas.openxmlformats.org/officeDocument/2006/relationships/hyperlink" Target="https://pbs.twimg.com/media/ENyUADyUcAAZpVJ.jpg" TargetMode="External" /><Relationship Id="rId110" Type="http://schemas.openxmlformats.org/officeDocument/2006/relationships/hyperlink" Target="https://pbs.twimg.com/media/ENyUADyUcAAZpVJ.jpg" TargetMode="External" /><Relationship Id="rId111" Type="http://schemas.openxmlformats.org/officeDocument/2006/relationships/hyperlink" Target="http://pbs.twimg.com/profile_images/68985234/twitterphoto_razz2_normal.jpg" TargetMode="External" /><Relationship Id="rId112" Type="http://schemas.openxmlformats.org/officeDocument/2006/relationships/hyperlink" Target="http://pbs.twimg.com/profile_images/68985234/twitterphoto_razz2_normal.jpg" TargetMode="External" /><Relationship Id="rId113" Type="http://schemas.openxmlformats.org/officeDocument/2006/relationships/hyperlink" Target="https://pbs.twimg.com/media/ENtvB2HVUAErI4Q.jpg" TargetMode="External" /><Relationship Id="rId114" Type="http://schemas.openxmlformats.org/officeDocument/2006/relationships/hyperlink" Target="https://pbs.twimg.com/media/ENvLIAEVAAA7qAc.jpg" TargetMode="External" /><Relationship Id="rId115" Type="http://schemas.openxmlformats.org/officeDocument/2006/relationships/hyperlink" Target="https://pbs.twimg.com/media/ENxOdvHWwAEz_HN.jpg" TargetMode="External" /><Relationship Id="rId116" Type="http://schemas.openxmlformats.org/officeDocument/2006/relationships/hyperlink" Target="http://pbs.twimg.com/profile_images/1095710860901703681/SD2INxvR_normal.png" TargetMode="External" /><Relationship Id="rId117" Type="http://schemas.openxmlformats.org/officeDocument/2006/relationships/hyperlink" Target="http://pbs.twimg.com/profile_images/818859289825705984/QIMjyGNe_normal.jpg" TargetMode="External" /><Relationship Id="rId118" Type="http://schemas.openxmlformats.org/officeDocument/2006/relationships/hyperlink" Target="http://pbs.twimg.com/profile_images/1095710860901703681/SD2INxvR_normal.png" TargetMode="External" /><Relationship Id="rId119" Type="http://schemas.openxmlformats.org/officeDocument/2006/relationships/hyperlink" Target="https://pbs.twimg.com/media/ENyjph9VUAABK5G.jpg" TargetMode="External" /><Relationship Id="rId120" Type="http://schemas.openxmlformats.org/officeDocument/2006/relationships/hyperlink" Target="https://pbs.twimg.com/media/ENyjph9VUAABK5G.jpg" TargetMode="External" /><Relationship Id="rId121" Type="http://schemas.openxmlformats.org/officeDocument/2006/relationships/hyperlink" Target="https://twitter.com/dirkriehle/status/1212395097045778432" TargetMode="External" /><Relationship Id="rId122" Type="http://schemas.openxmlformats.org/officeDocument/2006/relationships/hyperlink" Target="https://twitter.com/shionguha/status/1213936288296034304" TargetMode="External" /><Relationship Id="rId123" Type="http://schemas.openxmlformats.org/officeDocument/2006/relationships/hyperlink" Target="https://twitter.com/lucyebryant/status/1213379806567419906" TargetMode="External" /><Relationship Id="rId124" Type="http://schemas.openxmlformats.org/officeDocument/2006/relationships/hyperlink" Target="https://twitter.com/lucyebryant/status/1213991977131245568" TargetMode="External" /><Relationship Id="rId125" Type="http://schemas.openxmlformats.org/officeDocument/2006/relationships/hyperlink" Target="https://twitter.com/floriandrx/status/1214057394617106432" TargetMode="External" /><Relationship Id="rId126" Type="http://schemas.openxmlformats.org/officeDocument/2006/relationships/hyperlink" Target="https://twitter.com/aarlab1/status/1214370132652261377" TargetMode="External" /><Relationship Id="rId127" Type="http://schemas.openxmlformats.org/officeDocument/2006/relationships/hyperlink" Target="https://twitter.com/akilfletcher/status/1214566383582728193" TargetMode="External" /><Relationship Id="rId128" Type="http://schemas.openxmlformats.org/officeDocument/2006/relationships/hyperlink" Target="https://twitter.com/c_heavin/status/1214587154090905601" TargetMode="External" /><Relationship Id="rId129" Type="http://schemas.openxmlformats.org/officeDocument/2006/relationships/hyperlink" Target="https://twitter.com/c_heavin/status/1214587154090905601" TargetMode="External" /><Relationship Id="rId130" Type="http://schemas.openxmlformats.org/officeDocument/2006/relationships/hyperlink" Target="https://twitter.com/c_heavin/status/1214587154090905601" TargetMode="External" /><Relationship Id="rId131" Type="http://schemas.openxmlformats.org/officeDocument/2006/relationships/hyperlink" Target="https://twitter.com/martharussell/status/1214627575231700992" TargetMode="External" /><Relationship Id="rId132" Type="http://schemas.openxmlformats.org/officeDocument/2006/relationships/hyperlink" Target="https://twitter.com/llnuxbot/status/1214628330202226689" TargetMode="External" /><Relationship Id="rId133" Type="http://schemas.openxmlformats.org/officeDocument/2006/relationships/hyperlink" Target="https://twitter.com/kshikakothomas/status/1214630984726933505" TargetMode="External" /><Relationship Id="rId134" Type="http://schemas.openxmlformats.org/officeDocument/2006/relationships/hyperlink" Target="https://twitter.com/johnwalicki/status/1214636996062089216" TargetMode="External" /><Relationship Id="rId135" Type="http://schemas.openxmlformats.org/officeDocument/2006/relationships/hyperlink" Target="https://twitter.com/johnwalicki/status/1214636996062089216" TargetMode="External" /><Relationship Id="rId136" Type="http://schemas.openxmlformats.org/officeDocument/2006/relationships/hyperlink" Target="https://twitter.com/docpang/status/1214641512341835776" TargetMode="External" /><Relationship Id="rId137" Type="http://schemas.openxmlformats.org/officeDocument/2006/relationships/hyperlink" Target="https://twitter.com/albertosaurusrx/status/1214645971591712768" TargetMode="External" /><Relationship Id="rId138" Type="http://schemas.openxmlformats.org/officeDocument/2006/relationships/hyperlink" Target="https://twitter.com/joelandersonphd/status/1214680880154697728" TargetMode="External" /><Relationship Id="rId139" Type="http://schemas.openxmlformats.org/officeDocument/2006/relationships/hyperlink" Target="https://twitter.com/joelandersonphd/status/1214680880154697728" TargetMode="External" /><Relationship Id="rId140" Type="http://schemas.openxmlformats.org/officeDocument/2006/relationships/hyperlink" Target="https://twitter.com/joelandersonphd/status/1214680880154697728" TargetMode="External" /><Relationship Id="rId141" Type="http://schemas.openxmlformats.org/officeDocument/2006/relationships/hyperlink" Target="https://twitter.com/rosenbergann/status/1214686927397384192" TargetMode="External" /><Relationship Id="rId142" Type="http://schemas.openxmlformats.org/officeDocument/2006/relationships/hyperlink" Target="https://twitter.com/rosenbergann/status/1214686927397384192" TargetMode="External" /><Relationship Id="rId143" Type="http://schemas.openxmlformats.org/officeDocument/2006/relationships/hyperlink" Target="https://twitter.com/karhai/status/1214693221038620674" TargetMode="External" /><Relationship Id="rId144" Type="http://schemas.openxmlformats.org/officeDocument/2006/relationships/hyperlink" Target="https://twitter.com/julianereth/status/1214700072941707266" TargetMode="External" /><Relationship Id="rId145" Type="http://schemas.openxmlformats.org/officeDocument/2006/relationships/hyperlink" Target="https://twitter.com/julianereth/status/1214641678306435073" TargetMode="External" /><Relationship Id="rId146" Type="http://schemas.openxmlformats.org/officeDocument/2006/relationships/hyperlink" Target="https://twitter.com/julianereth/status/1214700072941707266" TargetMode="External" /><Relationship Id="rId147" Type="http://schemas.openxmlformats.org/officeDocument/2006/relationships/hyperlink" Target="https://twitter.com/tuuret/status/1214632203797192704" TargetMode="External" /><Relationship Id="rId148" Type="http://schemas.openxmlformats.org/officeDocument/2006/relationships/hyperlink" Target="https://twitter.com/edgeiotai/status/1214717573973118981" TargetMode="External" /><Relationship Id="rId149" Type="http://schemas.openxmlformats.org/officeDocument/2006/relationships/hyperlink" Target="https://twitter.com/cfiesler/status/1213934620133253120" TargetMode="External" /><Relationship Id="rId150" Type="http://schemas.openxmlformats.org/officeDocument/2006/relationships/hyperlink" Target="https://twitter.com/jnkka/status/1214458638196101120" TargetMode="External" /><Relationship Id="rId151" Type="http://schemas.openxmlformats.org/officeDocument/2006/relationships/hyperlink" Target="https://twitter.com/jnkka/status/1214666204800962560" TargetMode="External" /><Relationship Id="rId152" Type="http://schemas.openxmlformats.org/officeDocument/2006/relationships/hyperlink" Target="https://twitter.com/jnkka/status/1214341551129686022" TargetMode="External" /><Relationship Id="rId153" Type="http://schemas.openxmlformats.org/officeDocument/2006/relationships/hyperlink" Target="https://twitter.com/jnkka/status/1214347078085664768" TargetMode="External" /><Relationship Id="rId154" Type="http://schemas.openxmlformats.org/officeDocument/2006/relationships/hyperlink" Target="https://twitter.com/jnkka/status/1214458197928378368" TargetMode="External" /><Relationship Id="rId155" Type="http://schemas.openxmlformats.org/officeDocument/2006/relationships/hyperlink" Target="https://twitter.com/jnkka/status/1214666795103088640" TargetMode="External" /><Relationship Id="rId156" Type="http://schemas.openxmlformats.org/officeDocument/2006/relationships/hyperlink" Target="https://twitter.com/jnkka/status/1214717853544239104" TargetMode="External" /><Relationship Id="rId157" Type="http://schemas.openxmlformats.org/officeDocument/2006/relationships/hyperlink" Target="https://twitter.com/userexperienceu/status/1214726530238009344" TargetMode="External" /><Relationship Id="rId158" Type="http://schemas.openxmlformats.org/officeDocument/2006/relationships/hyperlink" Target="https://twitter.com/aaronjdavidson/status/1214728641243942913" TargetMode="External" /><Relationship Id="rId159" Type="http://schemas.openxmlformats.org/officeDocument/2006/relationships/hyperlink" Target="https://twitter.com/varshneyanita/status/1214757070777413632" TargetMode="External" /><Relationship Id="rId160" Type="http://schemas.openxmlformats.org/officeDocument/2006/relationships/hyperlink" Target="https://twitter.com/varshneyanita/status/1214757070777413632" TargetMode="External" /><Relationship Id="rId161" Type="http://schemas.openxmlformats.org/officeDocument/2006/relationships/hyperlink" Target="https://twitter.com/janetdeatrick/status/1214768340897554432" TargetMode="External" /><Relationship Id="rId162" Type="http://schemas.openxmlformats.org/officeDocument/2006/relationships/hyperlink" Target="https://twitter.com/janetdeatrick/status/1214768340897554432" TargetMode="External" /><Relationship Id="rId163" Type="http://schemas.openxmlformats.org/officeDocument/2006/relationships/hyperlink" Target="https://twitter.com/janetdeatrick/status/1214768340897554432" TargetMode="External" /><Relationship Id="rId164" Type="http://schemas.openxmlformats.org/officeDocument/2006/relationships/hyperlink" Target="https://twitter.com/colraftery/status/1214693216009605120" TargetMode="External" /><Relationship Id="rId165" Type="http://schemas.openxmlformats.org/officeDocument/2006/relationships/hyperlink" Target="https://twitter.com/farhan_oshim/status/1214808797945876482" TargetMode="External" /><Relationship Id="rId166" Type="http://schemas.openxmlformats.org/officeDocument/2006/relationships/hyperlink" Target="https://twitter.com/utknursing/status/1214852568154853376" TargetMode="External" /><Relationship Id="rId167" Type="http://schemas.openxmlformats.org/officeDocument/2006/relationships/hyperlink" Target="https://twitter.com/utknursing/status/1214852568154853376" TargetMode="External" /><Relationship Id="rId168" Type="http://schemas.openxmlformats.org/officeDocument/2006/relationships/hyperlink" Target="https://twitter.com/alisunyaev/status/1214891898906828800" TargetMode="External" /><Relationship Id="rId169" Type="http://schemas.openxmlformats.org/officeDocument/2006/relationships/hyperlink" Target="https://twitter.com/colraftery/status/1214686609058123776" TargetMode="External" /><Relationship Id="rId170" Type="http://schemas.openxmlformats.org/officeDocument/2006/relationships/hyperlink" Target="https://twitter.com/colraftery/status/1214693216009605120" TargetMode="External" /><Relationship Id="rId171" Type="http://schemas.openxmlformats.org/officeDocument/2006/relationships/hyperlink" Target="https://twitter.com/colraftery/status/1214787874849087488" TargetMode="External" /><Relationship Id="rId172" Type="http://schemas.openxmlformats.org/officeDocument/2006/relationships/hyperlink" Target="https://twitter.com/sapnextgen/status/1214923170186223616" TargetMode="External" /><Relationship Id="rId173" Type="http://schemas.openxmlformats.org/officeDocument/2006/relationships/hyperlink" Target="https://twitter.com/sapnextgen/status/1214932278457110531" TargetMode="External" /><Relationship Id="rId174" Type="http://schemas.openxmlformats.org/officeDocument/2006/relationships/hyperlink" Target="https://twitter.com/its_konstantin/status/1212746844742332416" TargetMode="External" /><Relationship Id="rId175" Type="http://schemas.openxmlformats.org/officeDocument/2006/relationships/hyperlink" Target="https://twitter.com/its_konstantin/status/1214967148835028992" TargetMode="External" /><Relationship Id="rId176" Type="http://schemas.openxmlformats.org/officeDocument/2006/relationships/hyperlink" Target="https://twitter.com/mehruzk/status/1214752845053845504" TargetMode="External" /><Relationship Id="rId177" Type="http://schemas.openxmlformats.org/officeDocument/2006/relationships/hyperlink" Target="https://twitter.com/mehruzk/status/1214971002263764992" TargetMode="External" /><Relationship Id="rId178" Type="http://schemas.openxmlformats.org/officeDocument/2006/relationships/hyperlink" Target="https://twitter.com/tuuret/status/1214621763105153027" TargetMode="External" /><Relationship Id="rId179" Type="http://schemas.openxmlformats.org/officeDocument/2006/relationships/hyperlink" Target="https://twitter.com/tuuret/status/1214628196328431616" TargetMode="External" /><Relationship Id="rId180" Type="http://schemas.openxmlformats.org/officeDocument/2006/relationships/hyperlink" Target="https://twitter.com/tuuret/status/1214657383508541440" TargetMode="External" /><Relationship Id="rId181" Type="http://schemas.openxmlformats.org/officeDocument/2006/relationships/hyperlink" Target="https://twitter.com/tuuret/status/1214691068635230208" TargetMode="External" /><Relationship Id="rId182" Type="http://schemas.openxmlformats.org/officeDocument/2006/relationships/hyperlink" Target="https://twitter.com/tuuret/status/1214715893046902784" TargetMode="External" /><Relationship Id="rId183" Type="http://schemas.openxmlformats.org/officeDocument/2006/relationships/hyperlink" Target="https://twitter.com/jangdevos/status/1214971030994857987" TargetMode="External" /><Relationship Id="rId184" Type="http://schemas.openxmlformats.org/officeDocument/2006/relationships/hyperlink" Target="https://twitter.com/uazinfo/status/1215008732100251648" TargetMode="External" /><Relationship Id="rId185" Type="http://schemas.openxmlformats.org/officeDocument/2006/relationships/hyperlink" Target="https://twitter.com/uazinfo/status/1215008732100251648" TargetMode="External" /><Relationship Id="rId186" Type="http://schemas.openxmlformats.org/officeDocument/2006/relationships/hyperlink" Target="https://twitter.com/razzmataz/status/1215009424621727745" TargetMode="External" /><Relationship Id="rId187" Type="http://schemas.openxmlformats.org/officeDocument/2006/relationships/hyperlink" Target="https://twitter.com/razzmataz/status/1215009424621727745" TargetMode="External" /><Relationship Id="rId188" Type="http://schemas.openxmlformats.org/officeDocument/2006/relationships/hyperlink" Target="https://twitter.com/colraftery/status/1214686609058123776" TargetMode="External" /><Relationship Id="rId189" Type="http://schemas.openxmlformats.org/officeDocument/2006/relationships/hyperlink" Target="https://twitter.com/colraftery/status/1214787874849087488" TargetMode="External" /><Relationship Id="rId190" Type="http://schemas.openxmlformats.org/officeDocument/2006/relationships/hyperlink" Target="https://twitter.com/sapnextgen/status/1214932278457110531" TargetMode="External" /><Relationship Id="rId191" Type="http://schemas.openxmlformats.org/officeDocument/2006/relationships/hyperlink" Target="https://twitter.com/uawaltoncollege/status/1215013681487941632" TargetMode="External" /><Relationship Id="rId192" Type="http://schemas.openxmlformats.org/officeDocument/2006/relationships/hyperlink" Target="https://twitter.com/colraftery/status/1214659043341422592" TargetMode="External" /><Relationship Id="rId193" Type="http://schemas.openxmlformats.org/officeDocument/2006/relationships/hyperlink" Target="https://twitter.com/uawaltoncollege/status/1215013681487941632" TargetMode="External" /><Relationship Id="rId194" Type="http://schemas.openxmlformats.org/officeDocument/2006/relationships/hyperlink" Target="https://twitter.com/aylinnchen/status/1215025945679032321" TargetMode="External" /><Relationship Id="rId195" Type="http://schemas.openxmlformats.org/officeDocument/2006/relationships/hyperlink" Target="https://twitter.com/was3210/status/1215029425470889985" TargetMode="External" /><Relationship Id="rId196" Type="http://schemas.openxmlformats.org/officeDocument/2006/relationships/hyperlink" Target="https://api.twitter.com/1.1/geo/id/0fc293eec554c001.json" TargetMode="External" /><Relationship Id="rId197" Type="http://schemas.openxmlformats.org/officeDocument/2006/relationships/hyperlink" Target="https://api.twitter.com/1.1/geo/id/9dafd05b1158873b.json" TargetMode="External" /><Relationship Id="rId198" Type="http://schemas.openxmlformats.org/officeDocument/2006/relationships/hyperlink" Target="https://api.twitter.com/1.1/geo/id/10c1ef383ed69000.json" TargetMode="External" /><Relationship Id="rId199" Type="http://schemas.openxmlformats.org/officeDocument/2006/relationships/hyperlink" Target="https://api.twitter.com/1.1/geo/id/9dafd05b1158873b.json" TargetMode="External" /><Relationship Id="rId200" Type="http://schemas.openxmlformats.org/officeDocument/2006/relationships/hyperlink" Target="https://api.twitter.com/1.1/geo/id/9dafd05b1158873b.json" TargetMode="External" /><Relationship Id="rId201" Type="http://schemas.openxmlformats.org/officeDocument/2006/relationships/hyperlink" Target="https://api.twitter.com/1.1/geo/id/9dafd05b1158873b.json" TargetMode="External" /><Relationship Id="rId202" Type="http://schemas.openxmlformats.org/officeDocument/2006/relationships/hyperlink" Target="https://api.twitter.com/1.1/geo/id/9dafd05b1158873b.json" TargetMode="External" /><Relationship Id="rId203" Type="http://schemas.openxmlformats.org/officeDocument/2006/relationships/hyperlink" Target="https://api.twitter.com/1.1/geo/id/9dafd05b1158873b.json" TargetMode="External" /><Relationship Id="rId204" Type="http://schemas.openxmlformats.org/officeDocument/2006/relationships/hyperlink" Target="https://api.twitter.com/1.1/geo/id/10c1ef383ed69000.json" TargetMode="External" /><Relationship Id="rId205" Type="http://schemas.openxmlformats.org/officeDocument/2006/relationships/hyperlink" Target="https://api.twitter.com/1.1/geo/id/07d9d2b209c83001.json" TargetMode="External" /><Relationship Id="rId206" Type="http://schemas.openxmlformats.org/officeDocument/2006/relationships/hyperlink" Target="https://api.twitter.com/1.1/geo/id/004e1dcb60bdcfca.json" TargetMode="External" /><Relationship Id="rId207" Type="http://schemas.openxmlformats.org/officeDocument/2006/relationships/hyperlink" Target="https://api.twitter.com/1.1/geo/id/004e1dcb60bdcfca.json" TargetMode="External" /><Relationship Id="rId208" Type="http://schemas.openxmlformats.org/officeDocument/2006/relationships/hyperlink" Target="https://api.twitter.com/1.1/geo/id/07d9d2b209c83001.json" TargetMode="External" /><Relationship Id="rId209" Type="http://schemas.openxmlformats.org/officeDocument/2006/relationships/hyperlink" Target="https://api.twitter.com/1.1/geo/id/9dafd05b1158873b.json" TargetMode="External" /><Relationship Id="rId210" Type="http://schemas.openxmlformats.org/officeDocument/2006/relationships/hyperlink" Target="https://api.twitter.com/1.1/geo/id/9dafd05b1158873b.json" TargetMode="External" /><Relationship Id="rId211" Type="http://schemas.openxmlformats.org/officeDocument/2006/relationships/hyperlink" Target="https://api.twitter.com/1.1/geo/id/004e1dcb60bdcfca.json" TargetMode="External" /><Relationship Id="rId212" Type="http://schemas.openxmlformats.org/officeDocument/2006/relationships/hyperlink" Target="https://api.twitter.com/1.1/geo/id/10c1ef383ed69000.json" TargetMode="External" /><Relationship Id="rId213" Type="http://schemas.openxmlformats.org/officeDocument/2006/relationships/comments" Target="../comments1.xml" /><Relationship Id="rId214" Type="http://schemas.openxmlformats.org/officeDocument/2006/relationships/vmlDrawing" Target="../drawings/vmlDrawing1.vml" /><Relationship Id="rId215" Type="http://schemas.openxmlformats.org/officeDocument/2006/relationships/table" Target="../tables/table1.xml" /><Relationship Id="rId2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scholarspace.manoa.hawaii.edu/handle/10125/63716" TargetMode="External" /><Relationship Id="rId2" Type="http://schemas.openxmlformats.org/officeDocument/2006/relationships/hyperlink" Target="https://twitter.com/colraftery/status/1214636456288763904" TargetMode="External" /><Relationship Id="rId3" Type="http://schemas.openxmlformats.org/officeDocument/2006/relationships/hyperlink" Target="https://www.researchgate.net/publication/335867834_Bridges_Between_Islands_Cross-Chain_Technology_for_Distributed_Ledger_Technology" TargetMode="External" /><Relationship Id="rId4" Type="http://schemas.openxmlformats.org/officeDocument/2006/relationships/hyperlink" Target="https://www.researchgate.net/publication/335867307_Do_Not_Be_Fooled_Toward_a_Holistic_Comparison_of_Distributed_Ledger_Technology_Designs" TargetMode="External" /><Relationship Id="rId5" Type="http://schemas.openxmlformats.org/officeDocument/2006/relationships/hyperlink" Target="https://twitter.com/uawaltoncollege/status/1214657950628737025" TargetMode="External" /><Relationship Id="rId6" Type="http://schemas.openxmlformats.org/officeDocument/2006/relationships/hyperlink" Target="https://www.amazon.com/Fourth-Turning-American-Prophecy-Rendezvous/dp/0767900464" TargetMode="External" /><Relationship Id="rId7" Type="http://schemas.openxmlformats.org/officeDocument/2006/relationships/hyperlink" Target="https://event.crowdcompass.com/hicss-53/activity/DgBe7gyRMN" TargetMode="External" /><Relationship Id="rId8" Type="http://schemas.openxmlformats.org/officeDocument/2006/relationships/hyperlink" Target="http://scholarspace.manoa.hawaii.edu/handle/10125/64443" TargetMode="External" /><Relationship Id="rId9" Type="http://schemas.openxmlformats.org/officeDocument/2006/relationships/hyperlink" Target="https://twitter.com/hicssnews/status/1082053324235407360" TargetMode="External" /><Relationship Id="rId10" Type="http://schemas.openxmlformats.org/officeDocument/2006/relationships/hyperlink" Target="https://floriandierickx.github.io/agenda/" TargetMode="External" /><Relationship Id="rId11" Type="http://schemas.openxmlformats.org/officeDocument/2006/relationships/hyperlink" Target="https://twitter.com/uawaltoncollege/status/1214657950628737025" TargetMode="External" /><Relationship Id="rId12" Type="http://schemas.openxmlformats.org/officeDocument/2006/relationships/hyperlink" Target="https://twitter.com/colraftery/status/1214636456288763904" TargetMode="External" /><Relationship Id="rId13" Type="http://schemas.openxmlformats.org/officeDocument/2006/relationships/hyperlink" Target="https://scholarspace.manoa.hawaii.edu/handle/10125/63716" TargetMode="External" /><Relationship Id="rId14" Type="http://schemas.openxmlformats.org/officeDocument/2006/relationships/hyperlink" Target="https://www.amazon.com/Fourth-Turning-American-Prophecy-Rendezvous/dp/0767900464" TargetMode="External" /><Relationship Id="rId15" Type="http://schemas.openxmlformats.org/officeDocument/2006/relationships/hyperlink" Target="http://scholarspace.manoa.hawaii.edu/handle/10125/64443" TargetMode="External" /><Relationship Id="rId16" Type="http://schemas.openxmlformats.org/officeDocument/2006/relationships/hyperlink" Target="https://event.crowdcompass.com/hicss-53/activity/DgBe7gyRMN" TargetMode="External" /><Relationship Id="rId17" Type="http://schemas.openxmlformats.org/officeDocument/2006/relationships/hyperlink" Target="https://twitter.com/hicssnews/status/1082053324235407360" TargetMode="External" /><Relationship Id="rId18" Type="http://schemas.openxmlformats.org/officeDocument/2006/relationships/hyperlink" Target="https://www.researchgate.net/publication/335867834_Bridges_Between_Islands_Cross-Chain_Technology_for_Distributed_Ledger_Technology" TargetMode="External" /><Relationship Id="rId19" Type="http://schemas.openxmlformats.org/officeDocument/2006/relationships/hyperlink" Target="https://www.researchgate.net/publication/335867307_Do_Not_Be_Fooled_Toward_a_Holistic_Comparison_of_Distributed_Ledger_Technology_Designs" TargetMode="External" /><Relationship Id="rId20" Type="http://schemas.openxmlformats.org/officeDocument/2006/relationships/hyperlink" Target="https://floriandierickx.github.io/agenda/" TargetMode="External" /><Relationship Id="rId21" Type="http://schemas.openxmlformats.org/officeDocument/2006/relationships/hyperlink" Target="https://hicss.hawaii.edu/" TargetMode="External" /><Relationship Id="rId22" Type="http://schemas.openxmlformats.org/officeDocument/2006/relationships/table" Target="../tables/table14.xml" /><Relationship Id="rId23" Type="http://schemas.openxmlformats.org/officeDocument/2006/relationships/table" Target="../tables/table15.xml" /><Relationship Id="rId24" Type="http://schemas.openxmlformats.org/officeDocument/2006/relationships/table" Target="../tables/table16.xml" /><Relationship Id="rId25" Type="http://schemas.openxmlformats.org/officeDocument/2006/relationships/table" Target="../tables/table17.xm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X6PdnJUw1" TargetMode="External" /><Relationship Id="rId2" Type="http://schemas.openxmlformats.org/officeDocument/2006/relationships/hyperlink" Target="https://t.co/sYJ8KUGgfx" TargetMode="External" /><Relationship Id="rId3" Type="http://schemas.openxmlformats.org/officeDocument/2006/relationships/hyperlink" Target="https://t.co/WZ77Lq26id" TargetMode="External" /><Relationship Id="rId4" Type="http://schemas.openxmlformats.org/officeDocument/2006/relationships/hyperlink" Target="https://t.co/BnxU5BoiFs" TargetMode="External" /><Relationship Id="rId5" Type="http://schemas.openxmlformats.org/officeDocument/2006/relationships/hyperlink" Target="https://t.co/CUft4aoQax" TargetMode="External" /><Relationship Id="rId6" Type="http://schemas.openxmlformats.org/officeDocument/2006/relationships/hyperlink" Target="https://t.co/oCl5Jp3ipB" TargetMode="External" /><Relationship Id="rId7" Type="http://schemas.openxmlformats.org/officeDocument/2006/relationships/hyperlink" Target="https://t.co/nx1Zdlwgxs" TargetMode="External" /><Relationship Id="rId8" Type="http://schemas.openxmlformats.org/officeDocument/2006/relationships/hyperlink" Target="https://t.co/nm4qBnQZ3R" TargetMode="External" /><Relationship Id="rId9" Type="http://schemas.openxmlformats.org/officeDocument/2006/relationships/hyperlink" Target="https://t.co/y1DIcBA8hp" TargetMode="External" /><Relationship Id="rId10" Type="http://schemas.openxmlformats.org/officeDocument/2006/relationships/hyperlink" Target="https://t.co/lsZixlcHa0" TargetMode="External" /><Relationship Id="rId11" Type="http://schemas.openxmlformats.org/officeDocument/2006/relationships/hyperlink" Target="http://t.co/AMnbjxj92m" TargetMode="External" /><Relationship Id="rId12" Type="http://schemas.openxmlformats.org/officeDocument/2006/relationships/hyperlink" Target="https://t.co/QySTldc3HS" TargetMode="External" /><Relationship Id="rId13" Type="http://schemas.openxmlformats.org/officeDocument/2006/relationships/hyperlink" Target="https://t.co/mpgN5hksLB" TargetMode="External" /><Relationship Id="rId14" Type="http://schemas.openxmlformats.org/officeDocument/2006/relationships/hyperlink" Target="https://t.co/pvU0zkdQ7j" TargetMode="External" /><Relationship Id="rId15" Type="http://schemas.openxmlformats.org/officeDocument/2006/relationships/hyperlink" Target="https://t.co/PyvmRxOckt" TargetMode="External" /><Relationship Id="rId16" Type="http://schemas.openxmlformats.org/officeDocument/2006/relationships/hyperlink" Target="https://t.co/BTqq2d591F" TargetMode="External" /><Relationship Id="rId17" Type="http://schemas.openxmlformats.org/officeDocument/2006/relationships/hyperlink" Target="https://t.co/wLe45lzdXw" TargetMode="External" /><Relationship Id="rId18" Type="http://schemas.openxmlformats.org/officeDocument/2006/relationships/hyperlink" Target="https://t.co/4ZyG9FgkYe" TargetMode="External" /><Relationship Id="rId19" Type="http://schemas.openxmlformats.org/officeDocument/2006/relationships/hyperlink" Target="https://t.co/RG5ukrJy9H" TargetMode="External" /><Relationship Id="rId20" Type="http://schemas.openxmlformats.org/officeDocument/2006/relationships/hyperlink" Target="https://t.co/IVcviL99sn" TargetMode="External" /><Relationship Id="rId21" Type="http://schemas.openxmlformats.org/officeDocument/2006/relationships/hyperlink" Target="https://t.co/Jv6CmAc8dA" TargetMode="External" /><Relationship Id="rId22" Type="http://schemas.openxmlformats.org/officeDocument/2006/relationships/hyperlink" Target="https://t.co/h8cxdPEZfu" TargetMode="External" /><Relationship Id="rId23" Type="http://schemas.openxmlformats.org/officeDocument/2006/relationships/hyperlink" Target="http://t.co/9mPzRcCfu1" TargetMode="External" /><Relationship Id="rId24" Type="http://schemas.openxmlformats.org/officeDocument/2006/relationships/hyperlink" Target="https://t.co/GFpLY6VpBo" TargetMode="External" /><Relationship Id="rId25" Type="http://schemas.openxmlformats.org/officeDocument/2006/relationships/hyperlink" Target="https://t.co/RT1EmL5Kg5" TargetMode="External" /><Relationship Id="rId26" Type="http://schemas.openxmlformats.org/officeDocument/2006/relationships/hyperlink" Target="https://t.co/FoLx8K2rs7" TargetMode="External" /><Relationship Id="rId27" Type="http://schemas.openxmlformats.org/officeDocument/2006/relationships/hyperlink" Target="https://t.co/x43CbKsmx1" TargetMode="External" /><Relationship Id="rId28" Type="http://schemas.openxmlformats.org/officeDocument/2006/relationships/hyperlink" Target="http://t.co/DUd7WcaiWj" TargetMode="External" /><Relationship Id="rId29" Type="http://schemas.openxmlformats.org/officeDocument/2006/relationships/hyperlink" Target="https://t.co/6eaxalg1FG" TargetMode="External" /><Relationship Id="rId30" Type="http://schemas.openxmlformats.org/officeDocument/2006/relationships/hyperlink" Target="https://t.co/iAkuRlxh73" TargetMode="External" /><Relationship Id="rId31" Type="http://schemas.openxmlformats.org/officeDocument/2006/relationships/hyperlink" Target="https://t.co/Eh2TEAZzvN" TargetMode="External" /><Relationship Id="rId32" Type="http://schemas.openxmlformats.org/officeDocument/2006/relationships/hyperlink" Target="https://t.co/pAPAgTco25" TargetMode="External" /><Relationship Id="rId33" Type="http://schemas.openxmlformats.org/officeDocument/2006/relationships/hyperlink" Target="https://t.co/orUUGUzky5" TargetMode="External" /><Relationship Id="rId34" Type="http://schemas.openxmlformats.org/officeDocument/2006/relationships/hyperlink" Target="https://t.co/eopqt6v0zu" TargetMode="External" /><Relationship Id="rId35" Type="http://schemas.openxmlformats.org/officeDocument/2006/relationships/hyperlink" Target="https://t.co/ActtP3xtcm" TargetMode="External" /><Relationship Id="rId36" Type="http://schemas.openxmlformats.org/officeDocument/2006/relationships/hyperlink" Target="https://t.co/MZk9OSzTtC" TargetMode="External" /><Relationship Id="rId37" Type="http://schemas.openxmlformats.org/officeDocument/2006/relationships/hyperlink" Target="http://t.co/IwJCXmPBbz" TargetMode="External" /><Relationship Id="rId38" Type="http://schemas.openxmlformats.org/officeDocument/2006/relationships/hyperlink" Target="https://t.co/rhH9j4IEez" TargetMode="External" /><Relationship Id="rId39" Type="http://schemas.openxmlformats.org/officeDocument/2006/relationships/hyperlink" Target="https://t.co/qSLcCTjaON" TargetMode="External" /><Relationship Id="rId40" Type="http://schemas.openxmlformats.org/officeDocument/2006/relationships/hyperlink" Target="https://pbs.twimg.com/profile_banners/12342812/1471704729" TargetMode="External" /><Relationship Id="rId41" Type="http://schemas.openxmlformats.org/officeDocument/2006/relationships/hyperlink" Target="https://pbs.twimg.com/profile_banners/194203770/1538232471" TargetMode="External" /><Relationship Id="rId42" Type="http://schemas.openxmlformats.org/officeDocument/2006/relationships/hyperlink" Target="https://pbs.twimg.com/profile_banners/2549851766/1565263008" TargetMode="External" /><Relationship Id="rId43" Type="http://schemas.openxmlformats.org/officeDocument/2006/relationships/hyperlink" Target="https://pbs.twimg.com/profile_banners/230692748/1551436333" TargetMode="External" /><Relationship Id="rId44" Type="http://schemas.openxmlformats.org/officeDocument/2006/relationships/hyperlink" Target="https://pbs.twimg.com/profile_banners/2451798438/1546814654" TargetMode="External" /><Relationship Id="rId45" Type="http://schemas.openxmlformats.org/officeDocument/2006/relationships/hyperlink" Target="https://pbs.twimg.com/profile_banners/1026704601636954112/1573851815" TargetMode="External" /><Relationship Id="rId46" Type="http://schemas.openxmlformats.org/officeDocument/2006/relationships/hyperlink" Target="https://pbs.twimg.com/profile_banners/1138538046/1570219412" TargetMode="External" /><Relationship Id="rId47" Type="http://schemas.openxmlformats.org/officeDocument/2006/relationships/hyperlink" Target="https://pbs.twimg.com/profile_banners/19705196/1545313043" TargetMode="External" /><Relationship Id="rId48" Type="http://schemas.openxmlformats.org/officeDocument/2006/relationships/hyperlink" Target="https://pbs.twimg.com/profile_banners/3087392925/1426098592" TargetMode="External" /><Relationship Id="rId49" Type="http://schemas.openxmlformats.org/officeDocument/2006/relationships/hyperlink" Target="https://pbs.twimg.com/profile_banners/704601103707435008/1537178476" TargetMode="External" /><Relationship Id="rId50" Type="http://schemas.openxmlformats.org/officeDocument/2006/relationships/hyperlink" Target="https://pbs.twimg.com/profile_banners/14094651/1572693988" TargetMode="External" /><Relationship Id="rId51" Type="http://schemas.openxmlformats.org/officeDocument/2006/relationships/hyperlink" Target="https://pbs.twimg.com/profile_banners/35587270/1452224936" TargetMode="External" /><Relationship Id="rId52" Type="http://schemas.openxmlformats.org/officeDocument/2006/relationships/hyperlink" Target="https://pbs.twimg.com/profile_banners/1725774294/1491515698" TargetMode="External" /><Relationship Id="rId53" Type="http://schemas.openxmlformats.org/officeDocument/2006/relationships/hyperlink" Target="https://pbs.twimg.com/profile_banners/15391076/1505012262" TargetMode="External" /><Relationship Id="rId54" Type="http://schemas.openxmlformats.org/officeDocument/2006/relationships/hyperlink" Target="https://pbs.twimg.com/profile_banners/2577403879/1556810267" TargetMode="External" /><Relationship Id="rId55" Type="http://schemas.openxmlformats.org/officeDocument/2006/relationships/hyperlink" Target="https://pbs.twimg.com/profile_banners/818483631295463427/1548090627" TargetMode="External" /><Relationship Id="rId56" Type="http://schemas.openxmlformats.org/officeDocument/2006/relationships/hyperlink" Target="https://pbs.twimg.com/profile_banners/18994444/1568290218" TargetMode="External" /><Relationship Id="rId57" Type="http://schemas.openxmlformats.org/officeDocument/2006/relationships/hyperlink" Target="https://pbs.twimg.com/profile_banners/389847354/1553516572" TargetMode="External" /><Relationship Id="rId58" Type="http://schemas.openxmlformats.org/officeDocument/2006/relationships/hyperlink" Target="https://pbs.twimg.com/profile_banners/215696372/1455981360" TargetMode="External" /><Relationship Id="rId59" Type="http://schemas.openxmlformats.org/officeDocument/2006/relationships/hyperlink" Target="https://pbs.twimg.com/profile_banners/2974972263/1554396662" TargetMode="External" /><Relationship Id="rId60" Type="http://schemas.openxmlformats.org/officeDocument/2006/relationships/hyperlink" Target="https://pbs.twimg.com/profile_banners/1107615448105975808/1552913298" TargetMode="External" /><Relationship Id="rId61" Type="http://schemas.openxmlformats.org/officeDocument/2006/relationships/hyperlink" Target="https://pbs.twimg.com/profile_banners/637171450/1566591859" TargetMode="External" /><Relationship Id="rId62" Type="http://schemas.openxmlformats.org/officeDocument/2006/relationships/hyperlink" Target="https://pbs.twimg.com/profile_banners/24735785/1576791218" TargetMode="External" /><Relationship Id="rId63" Type="http://schemas.openxmlformats.org/officeDocument/2006/relationships/hyperlink" Target="https://pbs.twimg.com/profile_banners/326687296/1576768500" TargetMode="External" /><Relationship Id="rId64" Type="http://schemas.openxmlformats.org/officeDocument/2006/relationships/hyperlink" Target="https://pbs.twimg.com/profile_banners/14271231/1539979271" TargetMode="External" /><Relationship Id="rId65" Type="http://schemas.openxmlformats.org/officeDocument/2006/relationships/hyperlink" Target="https://pbs.twimg.com/profile_banners/798537657194311680/1479222106" TargetMode="External" /><Relationship Id="rId66" Type="http://schemas.openxmlformats.org/officeDocument/2006/relationships/hyperlink" Target="https://pbs.twimg.com/profile_banners/397689316/1412125381" TargetMode="External" /><Relationship Id="rId67" Type="http://schemas.openxmlformats.org/officeDocument/2006/relationships/hyperlink" Target="https://pbs.twimg.com/profile_banners/819123933999988736/1540975272" TargetMode="External" /><Relationship Id="rId68" Type="http://schemas.openxmlformats.org/officeDocument/2006/relationships/hyperlink" Target="https://pbs.twimg.com/profile_banners/1040351960757686274/1536926943" TargetMode="External" /><Relationship Id="rId69" Type="http://schemas.openxmlformats.org/officeDocument/2006/relationships/hyperlink" Target="https://pbs.twimg.com/profile_banners/288533666/1577502147" TargetMode="External" /><Relationship Id="rId70" Type="http://schemas.openxmlformats.org/officeDocument/2006/relationships/hyperlink" Target="https://pbs.twimg.com/profile_banners/4165508771/1470492319" TargetMode="External" /><Relationship Id="rId71" Type="http://schemas.openxmlformats.org/officeDocument/2006/relationships/hyperlink" Target="https://pbs.twimg.com/profile_banners/3237809943/1570588338" TargetMode="External" /><Relationship Id="rId72" Type="http://schemas.openxmlformats.org/officeDocument/2006/relationships/hyperlink" Target="https://pbs.twimg.com/profile_banners/133400025/1571858440" TargetMode="External" /><Relationship Id="rId73" Type="http://schemas.openxmlformats.org/officeDocument/2006/relationships/hyperlink" Target="https://pbs.twimg.com/profile_banners/76117579/1578278447" TargetMode="External" /><Relationship Id="rId74" Type="http://schemas.openxmlformats.org/officeDocument/2006/relationships/hyperlink" Target="https://pbs.twimg.com/profile_banners/144946332/1561150697" TargetMode="External" /><Relationship Id="rId75" Type="http://schemas.openxmlformats.org/officeDocument/2006/relationships/hyperlink" Target="https://pbs.twimg.com/profile_banners/1001388471125270528/1551990024" TargetMode="External" /><Relationship Id="rId76" Type="http://schemas.openxmlformats.org/officeDocument/2006/relationships/hyperlink" Target="https://pbs.twimg.com/profile_banners/2325247278/1547254695" TargetMode="External" /><Relationship Id="rId77" Type="http://schemas.openxmlformats.org/officeDocument/2006/relationships/hyperlink" Target="https://pbs.twimg.com/profile_banners/1091086169864105984/1563407835" TargetMode="External" /><Relationship Id="rId78" Type="http://schemas.openxmlformats.org/officeDocument/2006/relationships/hyperlink" Target="https://pbs.twimg.com/profile_banners/27100297/1510169516" TargetMode="External" /><Relationship Id="rId79" Type="http://schemas.openxmlformats.org/officeDocument/2006/relationships/hyperlink" Target="https://pbs.twimg.com/profile_banners/19333192/1419347752" TargetMode="External" /><Relationship Id="rId80" Type="http://schemas.openxmlformats.org/officeDocument/2006/relationships/hyperlink" Target="https://pbs.twimg.com/profile_banners/46195562/1574355997" TargetMode="External" /><Relationship Id="rId81" Type="http://schemas.openxmlformats.org/officeDocument/2006/relationships/hyperlink" Target="https://pbs.twimg.com/profile_banners/3300566595/1521334577" TargetMode="External" /><Relationship Id="rId82" Type="http://schemas.openxmlformats.org/officeDocument/2006/relationships/hyperlink" Target="https://pbs.twimg.com/profile_banners/14862639/1441903397" TargetMode="External" /><Relationship Id="rId83" Type="http://schemas.openxmlformats.org/officeDocument/2006/relationships/hyperlink" Target="https://pbs.twimg.com/profile_banners/10800492/1358957172" TargetMode="External" /><Relationship Id="rId84" Type="http://schemas.openxmlformats.org/officeDocument/2006/relationships/hyperlink" Target="https://pbs.twimg.com/profile_banners/22836711/1522766746" TargetMode="External" /><Relationship Id="rId85" Type="http://schemas.openxmlformats.org/officeDocument/2006/relationships/hyperlink" Target="https://pbs.twimg.com/profile_banners/391300597/1432458906" TargetMode="External" /><Relationship Id="rId86" Type="http://schemas.openxmlformats.org/officeDocument/2006/relationships/hyperlink" Target="https://pbs.twimg.com/profile_banners/2708244178/1425046173" TargetMode="External" /><Relationship Id="rId87" Type="http://schemas.openxmlformats.org/officeDocument/2006/relationships/hyperlink" Target="https://pbs.twimg.com/profile_banners/2176358690/1555151295"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0/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7/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3/bg.gif" TargetMode="External" /><Relationship Id="rId104" Type="http://schemas.openxmlformats.org/officeDocument/2006/relationships/hyperlink" Target="http://abs.twimg.com/images/themes/theme4/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9/bg.gif" TargetMode="External" /><Relationship Id="rId108" Type="http://schemas.openxmlformats.org/officeDocument/2006/relationships/hyperlink" Target="http://abs.twimg.com/images/themes/theme16/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7/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9/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9/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5/bg.png" TargetMode="External" /><Relationship Id="rId134" Type="http://schemas.openxmlformats.org/officeDocument/2006/relationships/hyperlink" Target="http://abs.twimg.com/images/themes/theme14/bg.gif" TargetMode="External" /><Relationship Id="rId135" Type="http://schemas.openxmlformats.org/officeDocument/2006/relationships/hyperlink" Target="http://abs.twimg.com/images/themes/theme5/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pbs.twimg.com/profile_images/780665135392251905/meP6cVxh_normal.jpg" TargetMode="External" /><Relationship Id="rId139" Type="http://schemas.openxmlformats.org/officeDocument/2006/relationships/hyperlink" Target="http://pbs.twimg.com/profile_images/765687785219039233/w5bRXIYM_normal.jpg" TargetMode="External" /><Relationship Id="rId140" Type="http://schemas.openxmlformats.org/officeDocument/2006/relationships/hyperlink" Target="http://pbs.twimg.com/profile_images/1074878911962443776/GzUtUN0a_normal.jpg" TargetMode="External" /><Relationship Id="rId141" Type="http://schemas.openxmlformats.org/officeDocument/2006/relationships/hyperlink" Target="http://pbs.twimg.com/profile_images/574506320809758721/5bveQsmX_normal.jpeg" TargetMode="External" /><Relationship Id="rId142" Type="http://schemas.openxmlformats.org/officeDocument/2006/relationships/hyperlink" Target="http://pbs.twimg.com/profile_images/1178680146158600192/TkO4FunX_normal.jpg" TargetMode="External" /><Relationship Id="rId143" Type="http://schemas.openxmlformats.org/officeDocument/2006/relationships/hyperlink" Target="http://pbs.twimg.com/profile_images/1082047362359390208/ZGVyKCDw_normal.jpg" TargetMode="External" /><Relationship Id="rId144" Type="http://schemas.openxmlformats.org/officeDocument/2006/relationships/hyperlink" Target="http://pbs.twimg.com/profile_images/1175148882730242048/m-j4IJ7K_normal.jpg" TargetMode="External" /><Relationship Id="rId145" Type="http://schemas.openxmlformats.org/officeDocument/2006/relationships/hyperlink" Target="http://pbs.twimg.com/profile_images/1130949504767746049/JuHuf6LO_normal.png" TargetMode="External" /><Relationship Id="rId146" Type="http://schemas.openxmlformats.org/officeDocument/2006/relationships/hyperlink" Target="http://pbs.twimg.com/profile_images/1054798405275394049/d10lrKno_normal.jpg" TargetMode="External" /><Relationship Id="rId147" Type="http://schemas.openxmlformats.org/officeDocument/2006/relationships/hyperlink" Target="http://pbs.twimg.com/profile_images/1096458389998264320/VhANhVL__normal.jpg" TargetMode="External" /><Relationship Id="rId148" Type="http://schemas.openxmlformats.org/officeDocument/2006/relationships/hyperlink" Target="http://pbs.twimg.com/profile_images/575724104164073472/Lmm451Ek_normal.jpeg" TargetMode="External" /><Relationship Id="rId149" Type="http://schemas.openxmlformats.org/officeDocument/2006/relationships/hyperlink" Target="http://pbs.twimg.com/profile_images/1080395837593866240/RCJe4-CX_normal.jpg" TargetMode="External" /><Relationship Id="rId150" Type="http://schemas.openxmlformats.org/officeDocument/2006/relationships/hyperlink" Target="http://pbs.twimg.com/profile_images/82594810/Russell_Martha_hea_3959174_normal.jpg" TargetMode="External" /><Relationship Id="rId151" Type="http://schemas.openxmlformats.org/officeDocument/2006/relationships/hyperlink" Target="http://pbs.twimg.com/profile_images/932214325909053440/xREfIOx-_normal.jpg" TargetMode="External" /><Relationship Id="rId152" Type="http://schemas.openxmlformats.org/officeDocument/2006/relationships/hyperlink" Target="http://pbs.twimg.com/profile_images/1190727216885358597/OoGENW9l_normal.jpg" TargetMode="External" /><Relationship Id="rId153" Type="http://schemas.openxmlformats.org/officeDocument/2006/relationships/hyperlink" Target="http://pbs.twimg.com/profile_images/916261936362385410/uJLiW8BO_normal.jpg" TargetMode="External" /><Relationship Id="rId154" Type="http://schemas.openxmlformats.org/officeDocument/2006/relationships/hyperlink" Target="http://pbs.twimg.com/profile_images/1158522354659729408/HtokZb6n_normal.jpg" TargetMode="External" /><Relationship Id="rId155" Type="http://schemas.openxmlformats.org/officeDocument/2006/relationships/hyperlink" Target="http://pbs.twimg.com/profile_images/56527178/Derrick_Cogburn_2007_normal.jpg" TargetMode="External" /><Relationship Id="rId156" Type="http://schemas.openxmlformats.org/officeDocument/2006/relationships/hyperlink" Target="http://pbs.twimg.com/profile_images/1143374327154388992/0fIYmIJl_normal.png" TargetMode="External" /><Relationship Id="rId157" Type="http://schemas.openxmlformats.org/officeDocument/2006/relationships/hyperlink" Target="http://pbs.twimg.com/profile_images/1193984361600827392/FWfQx8Jx_normal.jpg" TargetMode="External" /><Relationship Id="rId158" Type="http://schemas.openxmlformats.org/officeDocument/2006/relationships/hyperlink" Target="http://pbs.twimg.com/profile_images/1145718847779086342/-HLVAdF8_normal.png" TargetMode="External" /><Relationship Id="rId159" Type="http://schemas.openxmlformats.org/officeDocument/2006/relationships/hyperlink" Target="http://pbs.twimg.com/profile_images/1163335394974322689/d-735CmU_normal.jpg" TargetMode="External" /><Relationship Id="rId160" Type="http://schemas.openxmlformats.org/officeDocument/2006/relationships/hyperlink" Target="http://pbs.twimg.com/profile_images/1192767577631666178/V2PJVxaM_normal.jpg" TargetMode="External" /><Relationship Id="rId161" Type="http://schemas.openxmlformats.org/officeDocument/2006/relationships/hyperlink" Target="http://pbs.twimg.com/profile_images/554693151026204673/r--tVCLg_normal.jpeg" TargetMode="External" /><Relationship Id="rId162" Type="http://schemas.openxmlformats.org/officeDocument/2006/relationships/hyperlink" Target="http://pbs.twimg.com/profile_images/1035128216745385984/MhEa3cyL_normal.jpg" TargetMode="External" /><Relationship Id="rId163" Type="http://schemas.openxmlformats.org/officeDocument/2006/relationships/hyperlink" Target="http://pbs.twimg.com/profile_images/1107623987037773825/2-pen8vS_normal.png" TargetMode="External" /><Relationship Id="rId164" Type="http://schemas.openxmlformats.org/officeDocument/2006/relationships/hyperlink" Target="http://pbs.twimg.com/profile_images/887792347974692865/aM7LI7rD_normal.jpg" TargetMode="External" /><Relationship Id="rId165" Type="http://schemas.openxmlformats.org/officeDocument/2006/relationships/hyperlink" Target="http://pbs.twimg.com/profile_images/1167215079676403713/eMfIwS_M_normal.jpg" TargetMode="External" /><Relationship Id="rId166" Type="http://schemas.openxmlformats.org/officeDocument/2006/relationships/hyperlink" Target="http://pbs.twimg.com/profile_images/1167215432782229505/qZJgAAmM_normal.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pbs.twimg.com/profile_images/797612733558571009/GzvqH5-4_normal.jpg" TargetMode="External" /><Relationship Id="rId169" Type="http://schemas.openxmlformats.org/officeDocument/2006/relationships/hyperlink" Target="http://pbs.twimg.com/profile_images/798541814609408001/Pt4R4F-0_normal.jpg" TargetMode="External" /><Relationship Id="rId170" Type="http://schemas.openxmlformats.org/officeDocument/2006/relationships/hyperlink" Target="http://pbs.twimg.com/profile_images/956424432553046016/eHxjBbEw_normal.jpg" TargetMode="External" /><Relationship Id="rId171" Type="http://schemas.openxmlformats.org/officeDocument/2006/relationships/hyperlink" Target="http://pbs.twimg.com/profile_images/1056868334933893121/XsE_bkhz_normal.jpg" TargetMode="External" /><Relationship Id="rId172" Type="http://schemas.openxmlformats.org/officeDocument/2006/relationships/hyperlink" Target="http://pbs.twimg.com/profile_images/1040573396398956544/BetojiRw_normal.jpg" TargetMode="External" /><Relationship Id="rId173" Type="http://schemas.openxmlformats.org/officeDocument/2006/relationships/hyperlink" Target="http://pbs.twimg.com/profile_images/1320213757/Jim_Spohrer_normal.JPG" TargetMode="External" /><Relationship Id="rId174" Type="http://schemas.openxmlformats.org/officeDocument/2006/relationships/hyperlink" Target="http://pbs.twimg.com/profile_images/555782093515399168/yAmKW6S9_normal.jpeg" TargetMode="External" /><Relationship Id="rId175" Type="http://schemas.openxmlformats.org/officeDocument/2006/relationships/hyperlink" Target="http://pbs.twimg.com/profile_images/664510988864081920/lVDZFMGV_normal.png" TargetMode="External" /><Relationship Id="rId176" Type="http://schemas.openxmlformats.org/officeDocument/2006/relationships/hyperlink" Target="http://pbs.twimg.com/profile_images/1181759382276587520/UT4i2ube_normal.jpg" TargetMode="External" /><Relationship Id="rId177" Type="http://schemas.openxmlformats.org/officeDocument/2006/relationships/hyperlink" Target="http://pbs.twimg.com/profile_images/809221417334165504/rwI0d5WC_normal.jpg" TargetMode="External" /><Relationship Id="rId178" Type="http://schemas.openxmlformats.org/officeDocument/2006/relationships/hyperlink" Target="http://pbs.twimg.com/profile_images/818859289825705984/QIMjyGNe_normal.jpg" TargetMode="External" /><Relationship Id="rId179" Type="http://schemas.openxmlformats.org/officeDocument/2006/relationships/hyperlink" Target="http://pbs.twimg.com/profile_images/1145800649440997377/oVjNm_4i_normal.png" TargetMode="External" /><Relationship Id="rId180" Type="http://schemas.openxmlformats.org/officeDocument/2006/relationships/hyperlink" Target="http://pbs.twimg.com/profile_images/1142174538924355584/SzHA6B-Y_normal.jpg" TargetMode="External" /><Relationship Id="rId181" Type="http://schemas.openxmlformats.org/officeDocument/2006/relationships/hyperlink" Target="http://pbs.twimg.com/profile_images/1001388728445792257/EweEizpG_normal.jpg" TargetMode="External" /><Relationship Id="rId182" Type="http://schemas.openxmlformats.org/officeDocument/2006/relationships/hyperlink" Target="http://pbs.twimg.com/profile_images/961535614184251392/3eSaOQqF_normal.jpg" TargetMode="External" /><Relationship Id="rId183" Type="http://schemas.openxmlformats.org/officeDocument/2006/relationships/hyperlink" Target="http://pbs.twimg.com/profile_images/1091087635681103873/3AOq-Fa6_normal.jpg" TargetMode="External" /><Relationship Id="rId184" Type="http://schemas.openxmlformats.org/officeDocument/2006/relationships/hyperlink" Target="http://pbs.twimg.com/profile_images/1123949449426944018/LDNQKi9F_normal.png" TargetMode="External" /><Relationship Id="rId185" Type="http://schemas.openxmlformats.org/officeDocument/2006/relationships/hyperlink" Target="http://pbs.twimg.com/profile_images/378800000771728036/cc4ac05d32820813931b0497292c16e9_normal.jpeg" TargetMode="External" /><Relationship Id="rId186" Type="http://schemas.openxmlformats.org/officeDocument/2006/relationships/hyperlink" Target="http://pbs.twimg.com/profile_images/1197551918303739904/4m2D8gQz_normal.png" TargetMode="External" /><Relationship Id="rId187" Type="http://schemas.openxmlformats.org/officeDocument/2006/relationships/hyperlink" Target="http://pbs.twimg.com/profile_images/922607809174241280/ZgS3Yso__normal.jpg" TargetMode="External" /><Relationship Id="rId188" Type="http://schemas.openxmlformats.org/officeDocument/2006/relationships/hyperlink" Target="http://pbs.twimg.com/profile_images/875753624609071104/TbTRrmU9_normal.jpg" TargetMode="External" /><Relationship Id="rId189" Type="http://schemas.openxmlformats.org/officeDocument/2006/relationships/hyperlink" Target="http://pbs.twimg.com/profile_images/68985234/twitterphoto_razz2_normal.jpg" TargetMode="External" /><Relationship Id="rId190" Type="http://schemas.openxmlformats.org/officeDocument/2006/relationships/hyperlink" Target="http://pbs.twimg.com/profile_images/1095710860901703681/SD2INxvR_normal.png" TargetMode="External" /><Relationship Id="rId191" Type="http://schemas.openxmlformats.org/officeDocument/2006/relationships/hyperlink" Target="http://pbs.twimg.com/profile_images/874558830239256576/-yilsw6V_normal.jpg" TargetMode="External" /><Relationship Id="rId192" Type="http://schemas.openxmlformats.org/officeDocument/2006/relationships/hyperlink" Target="http://pbs.twimg.com/profile_images/571311162438123520/SyTuiN6B_normal.jpeg" TargetMode="External" /><Relationship Id="rId193" Type="http://schemas.openxmlformats.org/officeDocument/2006/relationships/hyperlink" Target="http://pbs.twimg.com/profile_images/1102940827075203073/3Ywj3wKa_normal.png" TargetMode="External" /><Relationship Id="rId194" Type="http://schemas.openxmlformats.org/officeDocument/2006/relationships/hyperlink" Target="https://twitter.com/dirkriehle" TargetMode="External" /><Relationship Id="rId195" Type="http://schemas.openxmlformats.org/officeDocument/2006/relationships/hyperlink" Target="https://twitter.com/shionguha" TargetMode="External" /><Relationship Id="rId196" Type="http://schemas.openxmlformats.org/officeDocument/2006/relationships/hyperlink" Target="https://twitter.com/cfiesler" TargetMode="External" /><Relationship Id="rId197" Type="http://schemas.openxmlformats.org/officeDocument/2006/relationships/hyperlink" Target="https://twitter.com/lucyebryant" TargetMode="External" /><Relationship Id="rId198" Type="http://schemas.openxmlformats.org/officeDocument/2006/relationships/hyperlink" Target="https://twitter.com/floriandrx" TargetMode="External" /><Relationship Id="rId199" Type="http://schemas.openxmlformats.org/officeDocument/2006/relationships/hyperlink" Target="https://twitter.com/hicssnews" TargetMode="External" /><Relationship Id="rId200" Type="http://schemas.openxmlformats.org/officeDocument/2006/relationships/hyperlink" Target="https://twitter.com/aarlab1" TargetMode="External" /><Relationship Id="rId201" Type="http://schemas.openxmlformats.org/officeDocument/2006/relationships/hyperlink" Target="https://twitter.com/akilfletcher" TargetMode="External" /><Relationship Id="rId202" Type="http://schemas.openxmlformats.org/officeDocument/2006/relationships/hyperlink" Target="https://twitter.com/c_heavin" TargetMode="External" /><Relationship Id="rId203" Type="http://schemas.openxmlformats.org/officeDocument/2006/relationships/hyperlink" Target="https://twitter.com/ucc" TargetMode="External" /><Relationship Id="rId204" Type="http://schemas.openxmlformats.org/officeDocument/2006/relationships/hyperlink" Target="https://twitter.com/bis_ck203" TargetMode="External" /><Relationship Id="rId205" Type="http://schemas.openxmlformats.org/officeDocument/2006/relationships/hyperlink" Target="https://twitter.com/cubsucc" TargetMode="External" /><Relationship Id="rId206" Type="http://schemas.openxmlformats.org/officeDocument/2006/relationships/hyperlink" Target="https://twitter.com/martharussell" TargetMode="External" /><Relationship Id="rId207" Type="http://schemas.openxmlformats.org/officeDocument/2006/relationships/hyperlink" Target="https://twitter.com/jnkka" TargetMode="External" /><Relationship Id="rId208" Type="http://schemas.openxmlformats.org/officeDocument/2006/relationships/hyperlink" Target="https://twitter.com/llnuxbot" TargetMode="External" /><Relationship Id="rId209" Type="http://schemas.openxmlformats.org/officeDocument/2006/relationships/hyperlink" Target="https://twitter.com/tuuret" TargetMode="External" /><Relationship Id="rId210" Type="http://schemas.openxmlformats.org/officeDocument/2006/relationships/hyperlink" Target="https://twitter.com/kshikakothomas" TargetMode="External" /><Relationship Id="rId211" Type="http://schemas.openxmlformats.org/officeDocument/2006/relationships/hyperlink" Target="https://twitter.com/derrickcogburn" TargetMode="External" /><Relationship Id="rId212" Type="http://schemas.openxmlformats.org/officeDocument/2006/relationships/hyperlink" Target="https://twitter.com/johnwalicki" TargetMode="External" /><Relationship Id="rId213" Type="http://schemas.openxmlformats.org/officeDocument/2006/relationships/hyperlink" Target="https://twitter.com/snarky_android" TargetMode="External" /><Relationship Id="rId214" Type="http://schemas.openxmlformats.org/officeDocument/2006/relationships/hyperlink" Target="https://twitter.com/ibm" TargetMode="External" /><Relationship Id="rId215" Type="http://schemas.openxmlformats.org/officeDocument/2006/relationships/hyperlink" Target="https://twitter.com/docpang" TargetMode="External" /><Relationship Id="rId216" Type="http://schemas.openxmlformats.org/officeDocument/2006/relationships/hyperlink" Target="https://twitter.com/albertosaurusrx" TargetMode="External" /><Relationship Id="rId217" Type="http://schemas.openxmlformats.org/officeDocument/2006/relationships/hyperlink" Target="https://twitter.com/joelandersonphd" TargetMode="External" /><Relationship Id="rId218" Type="http://schemas.openxmlformats.org/officeDocument/2006/relationships/hyperlink" Target="https://twitter.com/utknursingsimu1" TargetMode="External" /><Relationship Id="rId219" Type="http://schemas.openxmlformats.org/officeDocument/2006/relationships/hyperlink" Target="https://twitter.com/utknursingrese1" TargetMode="External" /><Relationship Id="rId220" Type="http://schemas.openxmlformats.org/officeDocument/2006/relationships/hyperlink" Target="https://twitter.com/utknursing" TargetMode="External" /><Relationship Id="rId221" Type="http://schemas.openxmlformats.org/officeDocument/2006/relationships/hyperlink" Target="https://twitter.com/rosenbergann" TargetMode="External" /><Relationship Id="rId222" Type="http://schemas.openxmlformats.org/officeDocument/2006/relationships/hyperlink" Target="https://twitter.com/sapnextgen" TargetMode="External" /><Relationship Id="rId223" Type="http://schemas.openxmlformats.org/officeDocument/2006/relationships/hyperlink" Target="https://twitter.com/waltoncollege" TargetMode="External" /><Relationship Id="rId224" Type="http://schemas.openxmlformats.org/officeDocument/2006/relationships/hyperlink" Target="https://twitter.com/karhai" TargetMode="External" /><Relationship Id="rId225" Type="http://schemas.openxmlformats.org/officeDocument/2006/relationships/hyperlink" Target="https://twitter.com/julianereth" TargetMode="External" /><Relationship Id="rId226" Type="http://schemas.openxmlformats.org/officeDocument/2006/relationships/hyperlink" Target="https://twitter.com/grady_booch" TargetMode="External" /><Relationship Id="rId227" Type="http://schemas.openxmlformats.org/officeDocument/2006/relationships/hyperlink" Target="https://twitter.com/it_jyu" TargetMode="External" /><Relationship Id="rId228" Type="http://schemas.openxmlformats.org/officeDocument/2006/relationships/hyperlink" Target="https://twitter.com/edgeiotai" TargetMode="External" /><Relationship Id="rId229" Type="http://schemas.openxmlformats.org/officeDocument/2006/relationships/hyperlink" Target="https://twitter.com/jimspohrer" TargetMode="External" /><Relationship Id="rId230" Type="http://schemas.openxmlformats.org/officeDocument/2006/relationships/hyperlink" Target="https://twitter.com/userexperienceu" TargetMode="External" /><Relationship Id="rId231" Type="http://schemas.openxmlformats.org/officeDocument/2006/relationships/hyperlink" Target="https://twitter.com/aaronjdavidson" TargetMode="External" /><Relationship Id="rId232" Type="http://schemas.openxmlformats.org/officeDocument/2006/relationships/hyperlink" Target="https://twitter.com/varshneyanita" TargetMode="External" /><Relationship Id="rId233" Type="http://schemas.openxmlformats.org/officeDocument/2006/relationships/hyperlink" Target="https://twitter.com/janetdeatrick" TargetMode="External" /><Relationship Id="rId234" Type="http://schemas.openxmlformats.org/officeDocument/2006/relationships/hyperlink" Target="https://twitter.com/colraftery" TargetMode="External" /><Relationship Id="rId235" Type="http://schemas.openxmlformats.org/officeDocument/2006/relationships/hyperlink" Target="https://twitter.com/sap" TargetMode="External" /><Relationship Id="rId236" Type="http://schemas.openxmlformats.org/officeDocument/2006/relationships/hyperlink" Target="https://twitter.com/farhan_oshim" TargetMode="External" /><Relationship Id="rId237" Type="http://schemas.openxmlformats.org/officeDocument/2006/relationships/hyperlink" Target="https://twitter.com/alisunyaev" TargetMode="External" /><Relationship Id="rId238" Type="http://schemas.openxmlformats.org/officeDocument/2006/relationships/hyperlink" Target="https://twitter.com/its_konstantin" TargetMode="External" /><Relationship Id="rId239" Type="http://schemas.openxmlformats.org/officeDocument/2006/relationships/hyperlink" Target="https://twitter.com/mehruzk" TargetMode="External" /><Relationship Id="rId240" Type="http://schemas.openxmlformats.org/officeDocument/2006/relationships/hyperlink" Target="https://twitter.com/grandwailea" TargetMode="External" /><Relationship Id="rId241" Type="http://schemas.openxmlformats.org/officeDocument/2006/relationships/hyperlink" Target="https://twitter.com/jangdevos" TargetMode="External" /><Relationship Id="rId242" Type="http://schemas.openxmlformats.org/officeDocument/2006/relationships/hyperlink" Target="https://twitter.com/uazinfo" TargetMode="External" /><Relationship Id="rId243" Type="http://schemas.openxmlformats.org/officeDocument/2006/relationships/hyperlink" Target="https://twitter.com/catfbrooks" TargetMode="External" /><Relationship Id="rId244" Type="http://schemas.openxmlformats.org/officeDocument/2006/relationships/hyperlink" Target="https://twitter.com/uarizona" TargetMode="External" /><Relationship Id="rId245" Type="http://schemas.openxmlformats.org/officeDocument/2006/relationships/hyperlink" Target="https://twitter.com/razzmataz" TargetMode="External" /><Relationship Id="rId246" Type="http://schemas.openxmlformats.org/officeDocument/2006/relationships/hyperlink" Target="https://twitter.com/uawaltoncollege" TargetMode="External" /><Relationship Id="rId247" Type="http://schemas.openxmlformats.org/officeDocument/2006/relationships/hyperlink" Target="https://twitter.com/aylinnchen" TargetMode="External" /><Relationship Id="rId248" Type="http://schemas.openxmlformats.org/officeDocument/2006/relationships/hyperlink" Target="https://twitter.com/kajafollowicz" TargetMode="External" /><Relationship Id="rId249" Type="http://schemas.openxmlformats.org/officeDocument/2006/relationships/hyperlink" Target="https://twitter.com/was3210" TargetMode="External" /><Relationship Id="rId250" Type="http://schemas.openxmlformats.org/officeDocument/2006/relationships/comments" Target="../comments2.xml" /><Relationship Id="rId251" Type="http://schemas.openxmlformats.org/officeDocument/2006/relationships/vmlDrawing" Target="../drawings/vmlDrawing2.vml" /><Relationship Id="rId252" Type="http://schemas.openxmlformats.org/officeDocument/2006/relationships/table" Target="../tables/table2.xml" /><Relationship Id="rId2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8" t="s">
        <v>39</v>
      </c>
      <c r="D1" s="19"/>
      <c r="E1" s="19"/>
      <c r="F1" s="19"/>
      <c r="G1" s="18"/>
      <c r="H1" s="16" t="s">
        <v>43</v>
      </c>
      <c r="I1" s="64"/>
      <c r="J1" s="64"/>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1087</v>
      </c>
      <c r="BD2" s="13" t="s">
        <v>1113</v>
      </c>
      <c r="BE2" s="13" t="s">
        <v>1114</v>
      </c>
    </row>
    <row r="3" spans="1:57" ht="15" customHeight="1">
      <c r="A3" s="84" t="s">
        <v>234</v>
      </c>
      <c r="B3" s="84" t="s">
        <v>234</v>
      </c>
      <c r="C3" s="53" t="s">
        <v>1537</v>
      </c>
      <c r="D3" s="54">
        <v>3</v>
      </c>
      <c r="E3" s="65" t="s">
        <v>132</v>
      </c>
      <c r="F3" s="55">
        <v>32</v>
      </c>
      <c r="G3" s="53"/>
      <c r="H3" s="57"/>
      <c r="I3" s="56"/>
      <c r="J3" s="56"/>
      <c r="K3" s="36" t="s">
        <v>65</v>
      </c>
      <c r="L3" s="62">
        <v>3</v>
      </c>
      <c r="M3" s="62"/>
      <c r="N3" s="63"/>
      <c r="O3" s="85" t="s">
        <v>196</v>
      </c>
      <c r="P3" s="87">
        <v>43831.64457175926</v>
      </c>
      <c r="Q3" s="85" t="s">
        <v>294</v>
      </c>
      <c r="R3" s="85"/>
      <c r="S3" s="85"/>
      <c r="T3" s="85"/>
      <c r="U3" s="85"/>
      <c r="V3" s="90" t="s">
        <v>406</v>
      </c>
      <c r="W3" s="87">
        <v>43831.64457175926</v>
      </c>
      <c r="X3" s="91">
        <v>43831</v>
      </c>
      <c r="Y3" s="93" t="s">
        <v>427</v>
      </c>
      <c r="Z3" s="90" t="s">
        <v>484</v>
      </c>
      <c r="AA3" s="85"/>
      <c r="AB3" s="85"/>
      <c r="AC3" s="93" t="s">
        <v>541</v>
      </c>
      <c r="AD3" s="85"/>
      <c r="AE3" s="85" t="b">
        <v>0</v>
      </c>
      <c r="AF3" s="85">
        <v>9</v>
      </c>
      <c r="AG3" s="93" t="s">
        <v>601</v>
      </c>
      <c r="AH3" s="85" t="b">
        <v>0</v>
      </c>
      <c r="AI3" s="85" t="s">
        <v>605</v>
      </c>
      <c r="AJ3" s="85"/>
      <c r="AK3" s="93" t="s">
        <v>601</v>
      </c>
      <c r="AL3" s="85" t="b">
        <v>0</v>
      </c>
      <c r="AM3" s="85">
        <v>0</v>
      </c>
      <c r="AN3" s="93" t="s">
        <v>601</v>
      </c>
      <c r="AO3" s="85" t="s">
        <v>610</v>
      </c>
      <c r="AP3" s="85" t="b">
        <v>0</v>
      </c>
      <c r="AQ3" s="93" t="s">
        <v>541</v>
      </c>
      <c r="AR3" s="85" t="s">
        <v>196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row>
    <row r="4" spans="1:57" ht="15" customHeight="1">
      <c r="A4" s="84" t="s">
        <v>235</v>
      </c>
      <c r="B4" s="84" t="s">
        <v>253</v>
      </c>
      <c r="C4" s="53" t="s">
        <v>1537</v>
      </c>
      <c r="D4" s="54">
        <v>3</v>
      </c>
      <c r="E4" s="65" t="s">
        <v>132</v>
      </c>
      <c r="F4" s="55">
        <v>32</v>
      </c>
      <c r="G4" s="53"/>
      <c r="H4" s="57"/>
      <c r="I4" s="56"/>
      <c r="J4" s="56"/>
      <c r="K4" s="36" t="s">
        <v>65</v>
      </c>
      <c r="L4" s="83">
        <v>4</v>
      </c>
      <c r="M4" s="83"/>
      <c r="N4" s="63"/>
      <c r="O4" s="86" t="s">
        <v>290</v>
      </c>
      <c r="P4" s="88">
        <v>43835.89744212963</v>
      </c>
      <c r="Q4" s="86" t="s">
        <v>295</v>
      </c>
      <c r="R4" s="86"/>
      <c r="S4" s="86"/>
      <c r="T4" s="86" t="s">
        <v>353</v>
      </c>
      <c r="U4" s="86"/>
      <c r="V4" s="89" t="s">
        <v>407</v>
      </c>
      <c r="W4" s="88">
        <v>43835.89744212963</v>
      </c>
      <c r="X4" s="92">
        <v>43835</v>
      </c>
      <c r="Y4" s="94" t="s">
        <v>428</v>
      </c>
      <c r="Z4" s="89" t="s">
        <v>485</v>
      </c>
      <c r="AA4" s="86"/>
      <c r="AB4" s="86"/>
      <c r="AC4" s="94" t="s">
        <v>542</v>
      </c>
      <c r="AD4" s="86"/>
      <c r="AE4" s="86" t="b">
        <v>0</v>
      </c>
      <c r="AF4" s="86">
        <v>0</v>
      </c>
      <c r="AG4" s="94" t="s">
        <v>601</v>
      </c>
      <c r="AH4" s="86" t="b">
        <v>0</v>
      </c>
      <c r="AI4" s="86" t="s">
        <v>605</v>
      </c>
      <c r="AJ4" s="86"/>
      <c r="AK4" s="94" t="s">
        <v>601</v>
      </c>
      <c r="AL4" s="86" t="b">
        <v>0</v>
      </c>
      <c r="AM4" s="86">
        <v>1</v>
      </c>
      <c r="AN4" s="94" t="s">
        <v>562</v>
      </c>
      <c r="AO4" s="86" t="s">
        <v>610</v>
      </c>
      <c r="AP4" s="86" t="b">
        <v>0</v>
      </c>
      <c r="AQ4" s="94" t="s">
        <v>562</v>
      </c>
      <c r="AR4" s="86" t="s">
        <v>196</v>
      </c>
      <c r="AS4" s="86">
        <v>0</v>
      </c>
      <c r="AT4" s="86">
        <v>0</v>
      </c>
      <c r="AU4" s="86"/>
      <c r="AV4" s="86"/>
      <c r="AW4" s="86"/>
      <c r="AX4" s="86"/>
      <c r="AY4" s="86"/>
      <c r="AZ4" s="86"/>
      <c r="BA4" s="86"/>
      <c r="BB4" s="86"/>
      <c r="BC4">
        <v>1</v>
      </c>
      <c r="BD4" s="85" t="str">
        <f>REPLACE(INDEX(GroupVertices[Group],MATCH(Edges[[#This Row],[Vertex 1]],GroupVertices[Vertex],0)),1,1,"")</f>
        <v>6</v>
      </c>
      <c r="BE4" s="85" t="str">
        <f>REPLACE(INDEX(GroupVertices[Group],MATCH(Edges[[#This Row],[Vertex 2]],GroupVertices[Vertex],0)),1,1,"")</f>
        <v>6</v>
      </c>
    </row>
    <row r="5" spans="1:57" ht="30">
      <c r="A5" s="84" t="s">
        <v>236</v>
      </c>
      <c r="B5" s="84" t="s">
        <v>236</v>
      </c>
      <c r="C5" s="53" t="s">
        <v>1538</v>
      </c>
      <c r="D5" s="54">
        <v>6.5</v>
      </c>
      <c r="E5" s="65" t="s">
        <v>132</v>
      </c>
      <c r="F5" s="55">
        <v>21</v>
      </c>
      <c r="G5" s="53"/>
      <c r="H5" s="57"/>
      <c r="I5" s="56"/>
      <c r="J5" s="56"/>
      <c r="K5" s="36" t="s">
        <v>65</v>
      </c>
      <c r="L5" s="83">
        <v>5</v>
      </c>
      <c r="M5" s="83"/>
      <c r="N5" s="63"/>
      <c r="O5" s="86" t="s">
        <v>196</v>
      </c>
      <c r="P5" s="88">
        <v>43834.36185185185</v>
      </c>
      <c r="Q5" s="86" t="s">
        <v>296</v>
      </c>
      <c r="R5" s="86"/>
      <c r="S5" s="86"/>
      <c r="T5" s="86" t="s">
        <v>354</v>
      </c>
      <c r="U5" s="86"/>
      <c r="V5" s="89" t="s">
        <v>408</v>
      </c>
      <c r="W5" s="88">
        <v>43834.36185185185</v>
      </c>
      <c r="X5" s="92">
        <v>43834</v>
      </c>
      <c r="Y5" s="94" t="s">
        <v>429</v>
      </c>
      <c r="Z5" s="89" t="s">
        <v>486</v>
      </c>
      <c r="AA5" s="86"/>
      <c r="AB5" s="86"/>
      <c r="AC5" s="94" t="s">
        <v>543</v>
      </c>
      <c r="AD5" s="86"/>
      <c r="AE5" s="86" t="b">
        <v>0</v>
      </c>
      <c r="AF5" s="86">
        <v>3</v>
      </c>
      <c r="AG5" s="94" t="s">
        <v>601</v>
      </c>
      <c r="AH5" s="86" t="b">
        <v>0</v>
      </c>
      <c r="AI5" s="86" t="s">
        <v>605</v>
      </c>
      <c r="AJ5" s="86"/>
      <c r="AK5" s="94" t="s">
        <v>601</v>
      </c>
      <c r="AL5" s="86" t="b">
        <v>0</v>
      </c>
      <c r="AM5" s="86">
        <v>0</v>
      </c>
      <c r="AN5" s="94" t="s">
        <v>601</v>
      </c>
      <c r="AO5" s="86" t="s">
        <v>610</v>
      </c>
      <c r="AP5" s="86" t="b">
        <v>0</v>
      </c>
      <c r="AQ5" s="94" t="s">
        <v>543</v>
      </c>
      <c r="AR5" s="86" t="s">
        <v>196</v>
      </c>
      <c r="AS5" s="86">
        <v>0</v>
      </c>
      <c r="AT5" s="86">
        <v>0</v>
      </c>
      <c r="AU5" s="86"/>
      <c r="AV5" s="86"/>
      <c r="AW5" s="86"/>
      <c r="AX5" s="86"/>
      <c r="AY5" s="86"/>
      <c r="AZ5" s="86"/>
      <c r="BA5" s="86"/>
      <c r="BB5" s="86"/>
      <c r="BC5">
        <v>2</v>
      </c>
      <c r="BD5" s="85" t="str">
        <f>REPLACE(INDEX(GroupVertices[Group],MATCH(Edges[[#This Row],[Vertex 1]],GroupVertices[Vertex],0)),1,1,"")</f>
        <v>2</v>
      </c>
      <c r="BE5" s="85" t="str">
        <f>REPLACE(INDEX(GroupVertices[Group],MATCH(Edges[[#This Row],[Vertex 2]],GroupVertices[Vertex],0)),1,1,"")</f>
        <v>2</v>
      </c>
    </row>
    <row r="6" spans="1:57" ht="30">
      <c r="A6" s="84" t="s">
        <v>236</v>
      </c>
      <c r="B6" s="84" t="s">
        <v>236</v>
      </c>
      <c r="C6" s="53" t="s">
        <v>1538</v>
      </c>
      <c r="D6" s="54">
        <v>6.5</v>
      </c>
      <c r="E6" s="65" t="s">
        <v>132</v>
      </c>
      <c r="F6" s="55">
        <v>21</v>
      </c>
      <c r="G6" s="53"/>
      <c r="H6" s="57"/>
      <c r="I6" s="56"/>
      <c r="J6" s="56"/>
      <c r="K6" s="36" t="s">
        <v>65</v>
      </c>
      <c r="L6" s="83">
        <v>6</v>
      </c>
      <c r="M6" s="83"/>
      <c r="N6" s="63"/>
      <c r="O6" s="86" t="s">
        <v>196</v>
      </c>
      <c r="P6" s="88">
        <v>43836.05111111111</v>
      </c>
      <c r="Q6" s="86" t="s">
        <v>297</v>
      </c>
      <c r="R6" s="86"/>
      <c r="S6" s="86"/>
      <c r="T6" s="86" t="s">
        <v>355</v>
      </c>
      <c r="U6" s="89" t="s">
        <v>381</v>
      </c>
      <c r="V6" s="89" t="s">
        <v>381</v>
      </c>
      <c r="W6" s="88">
        <v>43836.05111111111</v>
      </c>
      <c r="X6" s="92">
        <v>43836</v>
      </c>
      <c r="Y6" s="94" t="s">
        <v>430</v>
      </c>
      <c r="Z6" s="89" t="s">
        <v>487</v>
      </c>
      <c r="AA6" s="86"/>
      <c r="AB6" s="86"/>
      <c r="AC6" s="94" t="s">
        <v>544</v>
      </c>
      <c r="AD6" s="86"/>
      <c r="AE6" s="86" t="b">
        <v>0</v>
      </c>
      <c r="AF6" s="86">
        <v>18</v>
      </c>
      <c r="AG6" s="94" t="s">
        <v>601</v>
      </c>
      <c r="AH6" s="86" t="b">
        <v>0</v>
      </c>
      <c r="AI6" s="86" t="s">
        <v>605</v>
      </c>
      <c r="AJ6" s="86"/>
      <c r="AK6" s="94" t="s">
        <v>601</v>
      </c>
      <c r="AL6" s="86" t="b">
        <v>0</v>
      </c>
      <c r="AM6" s="86">
        <v>0</v>
      </c>
      <c r="AN6" s="94" t="s">
        <v>601</v>
      </c>
      <c r="AO6" s="86" t="s">
        <v>610</v>
      </c>
      <c r="AP6" s="86" t="b">
        <v>0</v>
      </c>
      <c r="AQ6" s="94" t="s">
        <v>544</v>
      </c>
      <c r="AR6" s="86" t="s">
        <v>196</v>
      </c>
      <c r="AS6" s="86">
        <v>0</v>
      </c>
      <c r="AT6" s="86">
        <v>0</v>
      </c>
      <c r="AU6" s="86"/>
      <c r="AV6" s="86"/>
      <c r="AW6" s="86"/>
      <c r="AX6" s="86"/>
      <c r="AY6" s="86"/>
      <c r="AZ6" s="86"/>
      <c r="BA6" s="86"/>
      <c r="BB6" s="86"/>
      <c r="BC6">
        <v>2</v>
      </c>
      <c r="BD6" s="85" t="str">
        <f>REPLACE(INDEX(GroupVertices[Group],MATCH(Edges[[#This Row],[Vertex 1]],GroupVertices[Vertex],0)),1,1,"")</f>
        <v>2</v>
      </c>
      <c r="BE6" s="85" t="str">
        <f>REPLACE(INDEX(GroupVertices[Group],MATCH(Edges[[#This Row],[Vertex 2]],GroupVertices[Vertex],0)),1,1,"")</f>
        <v>2</v>
      </c>
    </row>
    <row r="7" spans="1:57" ht="45">
      <c r="A7" s="84" t="s">
        <v>237</v>
      </c>
      <c r="B7" s="84" t="s">
        <v>272</v>
      </c>
      <c r="C7" s="53" t="s">
        <v>1537</v>
      </c>
      <c r="D7" s="54">
        <v>3</v>
      </c>
      <c r="E7" s="65" t="s">
        <v>132</v>
      </c>
      <c r="F7" s="55">
        <v>32</v>
      </c>
      <c r="G7" s="53"/>
      <c r="H7" s="57"/>
      <c r="I7" s="56"/>
      <c r="J7" s="56"/>
      <c r="K7" s="36" t="s">
        <v>65</v>
      </c>
      <c r="L7" s="83">
        <v>7</v>
      </c>
      <c r="M7" s="83"/>
      <c r="N7" s="63"/>
      <c r="O7" s="86" t="s">
        <v>291</v>
      </c>
      <c r="P7" s="88">
        <v>43836.23163194444</v>
      </c>
      <c r="Q7" s="86" t="s">
        <v>298</v>
      </c>
      <c r="R7" s="86" t="s">
        <v>337</v>
      </c>
      <c r="S7" s="86" t="s">
        <v>346</v>
      </c>
      <c r="T7" s="86"/>
      <c r="U7" s="86"/>
      <c r="V7" s="89" t="s">
        <v>409</v>
      </c>
      <c r="W7" s="88">
        <v>43836.23163194444</v>
      </c>
      <c r="X7" s="92">
        <v>43836</v>
      </c>
      <c r="Y7" s="94" t="s">
        <v>431</v>
      </c>
      <c r="Z7" s="89" t="s">
        <v>488</v>
      </c>
      <c r="AA7" s="86"/>
      <c r="AB7" s="86"/>
      <c r="AC7" s="94" t="s">
        <v>545</v>
      </c>
      <c r="AD7" s="86"/>
      <c r="AE7" s="86" t="b">
        <v>0</v>
      </c>
      <c r="AF7" s="86">
        <v>0</v>
      </c>
      <c r="AG7" s="94" t="s">
        <v>601</v>
      </c>
      <c r="AH7" s="86" t="b">
        <v>0</v>
      </c>
      <c r="AI7" s="86" t="s">
        <v>605</v>
      </c>
      <c r="AJ7" s="86"/>
      <c r="AK7" s="94" t="s">
        <v>601</v>
      </c>
      <c r="AL7" s="86" t="b">
        <v>0</v>
      </c>
      <c r="AM7" s="86">
        <v>0</v>
      </c>
      <c r="AN7" s="94" t="s">
        <v>601</v>
      </c>
      <c r="AO7" s="86" t="s">
        <v>611</v>
      </c>
      <c r="AP7" s="86" t="b">
        <v>0</v>
      </c>
      <c r="AQ7" s="94" t="s">
        <v>545</v>
      </c>
      <c r="AR7" s="86" t="s">
        <v>196</v>
      </c>
      <c r="AS7" s="86">
        <v>0</v>
      </c>
      <c r="AT7" s="86">
        <v>0</v>
      </c>
      <c r="AU7" s="86"/>
      <c r="AV7" s="86"/>
      <c r="AW7" s="86"/>
      <c r="AX7" s="86"/>
      <c r="AY7" s="86"/>
      <c r="AZ7" s="86"/>
      <c r="BA7" s="86"/>
      <c r="BB7" s="86"/>
      <c r="BC7">
        <v>1</v>
      </c>
      <c r="BD7" s="85" t="str">
        <f>REPLACE(INDEX(GroupVertices[Group],MATCH(Edges[[#This Row],[Vertex 1]],GroupVertices[Vertex],0)),1,1,"")</f>
        <v>10</v>
      </c>
      <c r="BE7" s="85" t="str">
        <f>REPLACE(INDEX(GroupVertices[Group],MATCH(Edges[[#This Row],[Vertex 2]],GroupVertices[Vertex],0)),1,1,"")</f>
        <v>10</v>
      </c>
    </row>
    <row r="8" spans="1:57" ht="45">
      <c r="A8" s="84" t="s">
        <v>238</v>
      </c>
      <c r="B8" s="84" t="s">
        <v>238</v>
      </c>
      <c r="C8" s="53" t="s">
        <v>1537</v>
      </c>
      <c r="D8" s="54">
        <v>3</v>
      </c>
      <c r="E8" s="65" t="s">
        <v>132</v>
      </c>
      <c r="F8" s="55">
        <v>32</v>
      </c>
      <c r="G8" s="53"/>
      <c r="H8" s="57"/>
      <c r="I8" s="56"/>
      <c r="J8" s="56"/>
      <c r="K8" s="36" t="s">
        <v>65</v>
      </c>
      <c r="L8" s="83">
        <v>8</v>
      </c>
      <c r="M8" s="83"/>
      <c r="N8" s="63"/>
      <c r="O8" s="86" t="s">
        <v>196</v>
      </c>
      <c r="P8" s="88">
        <v>43837.09462962963</v>
      </c>
      <c r="Q8" s="86" t="s">
        <v>299</v>
      </c>
      <c r="R8" s="86"/>
      <c r="S8" s="86"/>
      <c r="T8" s="86" t="s">
        <v>356</v>
      </c>
      <c r="U8" s="89" t="s">
        <v>382</v>
      </c>
      <c r="V8" s="89" t="s">
        <v>382</v>
      </c>
      <c r="W8" s="88">
        <v>43837.09462962963</v>
      </c>
      <c r="X8" s="92">
        <v>43837</v>
      </c>
      <c r="Y8" s="94" t="s">
        <v>432</v>
      </c>
      <c r="Z8" s="89" t="s">
        <v>489</v>
      </c>
      <c r="AA8" s="86"/>
      <c r="AB8" s="86"/>
      <c r="AC8" s="94" t="s">
        <v>546</v>
      </c>
      <c r="AD8" s="86"/>
      <c r="AE8" s="86" t="b">
        <v>0</v>
      </c>
      <c r="AF8" s="86">
        <v>1</v>
      </c>
      <c r="AG8" s="94" t="s">
        <v>601</v>
      </c>
      <c r="AH8" s="86" t="b">
        <v>0</v>
      </c>
      <c r="AI8" s="86" t="s">
        <v>605</v>
      </c>
      <c r="AJ8" s="86"/>
      <c r="AK8" s="94" t="s">
        <v>601</v>
      </c>
      <c r="AL8" s="86" t="b">
        <v>0</v>
      </c>
      <c r="AM8" s="86">
        <v>0</v>
      </c>
      <c r="AN8" s="94" t="s">
        <v>601</v>
      </c>
      <c r="AO8" s="86" t="s">
        <v>610</v>
      </c>
      <c r="AP8" s="86" t="b">
        <v>0</v>
      </c>
      <c r="AQ8" s="94" t="s">
        <v>546</v>
      </c>
      <c r="AR8" s="86" t="s">
        <v>196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row>
    <row r="9" spans="1:57" ht="45">
      <c r="A9" s="84" t="s">
        <v>239</v>
      </c>
      <c r="B9" s="84" t="s">
        <v>239</v>
      </c>
      <c r="C9" s="53" t="s">
        <v>1537</v>
      </c>
      <c r="D9" s="54">
        <v>3</v>
      </c>
      <c r="E9" s="65" t="s">
        <v>132</v>
      </c>
      <c r="F9" s="55">
        <v>32</v>
      </c>
      <c r="G9" s="53"/>
      <c r="H9" s="57"/>
      <c r="I9" s="56"/>
      <c r="J9" s="56"/>
      <c r="K9" s="36" t="s">
        <v>65</v>
      </c>
      <c r="L9" s="83">
        <v>9</v>
      </c>
      <c r="M9" s="83"/>
      <c r="N9" s="63"/>
      <c r="O9" s="86" t="s">
        <v>196</v>
      </c>
      <c r="P9" s="88">
        <v>43837.63618055556</v>
      </c>
      <c r="Q9" s="86" t="s">
        <v>300</v>
      </c>
      <c r="R9" s="86"/>
      <c r="S9" s="86"/>
      <c r="T9" s="86" t="s">
        <v>356</v>
      </c>
      <c r="U9" s="86"/>
      <c r="V9" s="89" t="s">
        <v>410</v>
      </c>
      <c r="W9" s="88">
        <v>43837.63618055556</v>
      </c>
      <c r="X9" s="92">
        <v>43837</v>
      </c>
      <c r="Y9" s="94" t="s">
        <v>433</v>
      </c>
      <c r="Z9" s="89" t="s">
        <v>490</v>
      </c>
      <c r="AA9" s="86"/>
      <c r="AB9" s="86"/>
      <c r="AC9" s="94" t="s">
        <v>547</v>
      </c>
      <c r="AD9" s="86"/>
      <c r="AE9" s="86" t="b">
        <v>0</v>
      </c>
      <c r="AF9" s="86">
        <v>4</v>
      </c>
      <c r="AG9" s="94" t="s">
        <v>601</v>
      </c>
      <c r="AH9" s="86" t="b">
        <v>0</v>
      </c>
      <c r="AI9" s="86" t="s">
        <v>605</v>
      </c>
      <c r="AJ9" s="86"/>
      <c r="AK9" s="94" t="s">
        <v>601</v>
      </c>
      <c r="AL9" s="86" t="b">
        <v>0</v>
      </c>
      <c r="AM9" s="86">
        <v>0</v>
      </c>
      <c r="AN9" s="94" t="s">
        <v>601</v>
      </c>
      <c r="AO9" s="86" t="s">
        <v>610</v>
      </c>
      <c r="AP9" s="86" t="b">
        <v>0</v>
      </c>
      <c r="AQ9" s="94" t="s">
        <v>547</v>
      </c>
      <c r="AR9" s="86" t="s">
        <v>196</v>
      </c>
      <c r="AS9" s="86">
        <v>0</v>
      </c>
      <c r="AT9" s="86">
        <v>0</v>
      </c>
      <c r="AU9" s="86" t="s">
        <v>620</v>
      </c>
      <c r="AV9" s="86" t="s">
        <v>625</v>
      </c>
      <c r="AW9" s="86" t="s">
        <v>626</v>
      </c>
      <c r="AX9" s="86" t="s">
        <v>627</v>
      </c>
      <c r="AY9" s="86" t="s">
        <v>632</v>
      </c>
      <c r="AZ9" s="86" t="s">
        <v>627</v>
      </c>
      <c r="BA9" s="86" t="s">
        <v>639</v>
      </c>
      <c r="BB9" s="89" t="s">
        <v>642</v>
      </c>
      <c r="BC9">
        <v>1</v>
      </c>
      <c r="BD9" s="85" t="str">
        <f>REPLACE(INDEX(GroupVertices[Group],MATCH(Edges[[#This Row],[Vertex 1]],GroupVertices[Vertex],0)),1,1,"")</f>
        <v>2</v>
      </c>
      <c r="BE9" s="85" t="str">
        <f>REPLACE(INDEX(GroupVertices[Group],MATCH(Edges[[#This Row],[Vertex 2]],GroupVertices[Vertex],0)),1,1,"")</f>
        <v>2</v>
      </c>
    </row>
    <row r="10" spans="1:57" ht="45">
      <c r="A10" s="84" t="s">
        <v>240</v>
      </c>
      <c r="B10" s="84" t="s">
        <v>273</v>
      </c>
      <c r="C10" s="53" t="s">
        <v>1537</v>
      </c>
      <c r="D10" s="54">
        <v>3</v>
      </c>
      <c r="E10" s="65" t="s">
        <v>132</v>
      </c>
      <c r="F10" s="55">
        <v>32</v>
      </c>
      <c r="G10" s="53"/>
      <c r="H10" s="57"/>
      <c r="I10" s="56"/>
      <c r="J10" s="56"/>
      <c r="K10" s="36" t="s">
        <v>65</v>
      </c>
      <c r="L10" s="83">
        <v>10</v>
      </c>
      <c r="M10" s="83"/>
      <c r="N10" s="63"/>
      <c r="O10" s="86" t="s">
        <v>291</v>
      </c>
      <c r="P10" s="88">
        <v>43837.69349537037</v>
      </c>
      <c r="Q10" s="86" t="s">
        <v>301</v>
      </c>
      <c r="R10" s="89" t="s">
        <v>338</v>
      </c>
      <c r="S10" s="86" t="s">
        <v>347</v>
      </c>
      <c r="T10" s="86" t="s">
        <v>356</v>
      </c>
      <c r="U10" s="86"/>
      <c r="V10" s="89" t="s">
        <v>411</v>
      </c>
      <c r="W10" s="88">
        <v>43837.69349537037</v>
      </c>
      <c r="X10" s="92">
        <v>43837</v>
      </c>
      <c r="Y10" s="94" t="s">
        <v>434</v>
      </c>
      <c r="Z10" s="89" t="s">
        <v>491</v>
      </c>
      <c r="AA10" s="86"/>
      <c r="AB10" s="86"/>
      <c r="AC10" s="94" t="s">
        <v>548</v>
      </c>
      <c r="AD10" s="86"/>
      <c r="AE10" s="86" t="b">
        <v>0</v>
      </c>
      <c r="AF10" s="86">
        <v>9</v>
      </c>
      <c r="AG10" s="94" t="s">
        <v>601</v>
      </c>
      <c r="AH10" s="86" t="b">
        <v>1</v>
      </c>
      <c r="AI10" s="86" t="s">
        <v>605</v>
      </c>
      <c r="AJ10" s="86"/>
      <c r="AK10" s="94" t="s">
        <v>607</v>
      </c>
      <c r="AL10" s="86" t="b">
        <v>0</v>
      </c>
      <c r="AM10" s="86">
        <v>0</v>
      </c>
      <c r="AN10" s="94" t="s">
        <v>601</v>
      </c>
      <c r="AO10" s="86" t="s">
        <v>612</v>
      </c>
      <c r="AP10" s="86" t="b">
        <v>0</v>
      </c>
      <c r="AQ10" s="94" t="s">
        <v>548</v>
      </c>
      <c r="AR10" s="86" t="s">
        <v>196</v>
      </c>
      <c r="AS10" s="86">
        <v>0</v>
      </c>
      <c r="AT10" s="86">
        <v>0</v>
      </c>
      <c r="AU10" s="86"/>
      <c r="AV10" s="86"/>
      <c r="AW10" s="86"/>
      <c r="AX10" s="86"/>
      <c r="AY10" s="86"/>
      <c r="AZ10" s="86"/>
      <c r="BA10" s="86"/>
      <c r="BB10" s="86"/>
      <c r="BC10">
        <v>1</v>
      </c>
      <c r="BD10" s="85" t="str">
        <f>REPLACE(INDEX(GroupVertices[Group],MATCH(Edges[[#This Row],[Vertex 1]],GroupVertices[Vertex],0)),1,1,"")</f>
        <v>7</v>
      </c>
      <c r="BE10" s="85" t="str">
        <f>REPLACE(INDEX(GroupVertices[Group],MATCH(Edges[[#This Row],[Vertex 2]],GroupVertices[Vertex],0)),1,1,"")</f>
        <v>7</v>
      </c>
    </row>
    <row r="11" spans="1:57" ht="45">
      <c r="A11" s="84" t="s">
        <v>240</v>
      </c>
      <c r="B11" s="84" t="s">
        <v>274</v>
      </c>
      <c r="C11" s="53" t="s">
        <v>1537</v>
      </c>
      <c r="D11" s="54">
        <v>3</v>
      </c>
      <c r="E11" s="65" t="s">
        <v>132</v>
      </c>
      <c r="F11" s="55">
        <v>32</v>
      </c>
      <c r="G11" s="53"/>
      <c r="H11" s="57"/>
      <c r="I11" s="56"/>
      <c r="J11" s="56"/>
      <c r="K11" s="36" t="s">
        <v>65</v>
      </c>
      <c r="L11" s="83">
        <v>11</v>
      </c>
      <c r="M11" s="83"/>
      <c r="N11" s="63"/>
      <c r="O11" s="86" t="s">
        <v>291</v>
      </c>
      <c r="P11" s="88">
        <v>43837.69349537037</v>
      </c>
      <c r="Q11" s="86" t="s">
        <v>301</v>
      </c>
      <c r="R11" s="89" t="s">
        <v>338</v>
      </c>
      <c r="S11" s="86" t="s">
        <v>347</v>
      </c>
      <c r="T11" s="86" t="s">
        <v>356</v>
      </c>
      <c r="U11" s="86"/>
      <c r="V11" s="89" t="s">
        <v>411</v>
      </c>
      <c r="W11" s="88">
        <v>43837.69349537037</v>
      </c>
      <c r="X11" s="92">
        <v>43837</v>
      </c>
      <c r="Y11" s="94" t="s">
        <v>434</v>
      </c>
      <c r="Z11" s="89" t="s">
        <v>491</v>
      </c>
      <c r="AA11" s="86"/>
      <c r="AB11" s="86"/>
      <c r="AC11" s="94" t="s">
        <v>548</v>
      </c>
      <c r="AD11" s="86"/>
      <c r="AE11" s="86" t="b">
        <v>0</v>
      </c>
      <c r="AF11" s="86">
        <v>9</v>
      </c>
      <c r="AG11" s="94" t="s">
        <v>601</v>
      </c>
      <c r="AH11" s="86" t="b">
        <v>1</v>
      </c>
      <c r="AI11" s="86" t="s">
        <v>605</v>
      </c>
      <c r="AJ11" s="86"/>
      <c r="AK11" s="94" t="s">
        <v>607</v>
      </c>
      <c r="AL11" s="86" t="b">
        <v>0</v>
      </c>
      <c r="AM11" s="86">
        <v>0</v>
      </c>
      <c r="AN11" s="94" t="s">
        <v>601</v>
      </c>
      <c r="AO11" s="86" t="s">
        <v>612</v>
      </c>
      <c r="AP11" s="86" t="b">
        <v>0</v>
      </c>
      <c r="AQ11" s="94" t="s">
        <v>548</v>
      </c>
      <c r="AR11" s="86" t="s">
        <v>196</v>
      </c>
      <c r="AS11" s="86">
        <v>0</v>
      </c>
      <c r="AT11" s="86">
        <v>0</v>
      </c>
      <c r="AU11" s="86"/>
      <c r="AV11" s="86"/>
      <c r="AW11" s="86"/>
      <c r="AX11" s="86"/>
      <c r="AY11" s="86"/>
      <c r="AZ11" s="86"/>
      <c r="BA11" s="86"/>
      <c r="BB11" s="86"/>
      <c r="BC11">
        <v>1</v>
      </c>
      <c r="BD11" s="85" t="str">
        <f>REPLACE(INDEX(GroupVertices[Group],MATCH(Edges[[#This Row],[Vertex 1]],GroupVertices[Vertex],0)),1,1,"")</f>
        <v>7</v>
      </c>
      <c r="BE11" s="85" t="str">
        <f>REPLACE(INDEX(GroupVertices[Group],MATCH(Edges[[#This Row],[Vertex 2]],GroupVertices[Vertex],0)),1,1,"")</f>
        <v>7</v>
      </c>
    </row>
    <row r="12" spans="1:57" ht="45">
      <c r="A12" s="84" t="s">
        <v>240</v>
      </c>
      <c r="B12" s="84" t="s">
        <v>275</v>
      </c>
      <c r="C12" s="53" t="s">
        <v>1537</v>
      </c>
      <c r="D12" s="54">
        <v>3</v>
      </c>
      <c r="E12" s="65" t="s">
        <v>132</v>
      </c>
      <c r="F12" s="55">
        <v>32</v>
      </c>
      <c r="G12" s="53"/>
      <c r="H12" s="57"/>
      <c r="I12" s="56"/>
      <c r="J12" s="56"/>
      <c r="K12" s="36" t="s">
        <v>65</v>
      </c>
      <c r="L12" s="83">
        <v>12</v>
      </c>
      <c r="M12" s="83"/>
      <c r="N12" s="63"/>
      <c r="O12" s="86" t="s">
        <v>291</v>
      </c>
      <c r="P12" s="88">
        <v>43837.69349537037</v>
      </c>
      <c r="Q12" s="86" t="s">
        <v>301</v>
      </c>
      <c r="R12" s="89" t="s">
        <v>338</v>
      </c>
      <c r="S12" s="86" t="s">
        <v>347</v>
      </c>
      <c r="T12" s="86" t="s">
        <v>356</v>
      </c>
      <c r="U12" s="86"/>
      <c r="V12" s="89" t="s">
        <v>411</v>
      </c>
      <c r="W12" s="88">
        <v>43837.69349537037</v>
      </c>
      <c r="X12" s="92">
        <v>43837</v>
      </c>
      <c r="Y12" s="94" t="s">
        <v>434</v>
      </c>
      <c r="Z12" s="89" t="s">
        <v>491</v>
      </c>
      <c r="AA12" s="86"/>
      <c r="AB12" s="86"/>
      <c r="AC12" s="94" t="s">
        <v>548</v>
      </c>
      <c r="AD12" s="86"/>
      <c r="AE12" s="86" t="b">
        <v>0</v>
      </c>
      <c r="AF12" s="86">
        <v>9</v>
      </c>
      <c r="AG12" s="94" t="s">
        <v>601</v>
      </c>
      <c r="AH12" s="86" t="b">
        <v>1</v>
      </c>
      <c r="AI12" s="86" t="s">
        <v>605</v>
      </c>
      <c r="AJ12" s="86"/>
      <c r="AK12" s="94" t="s">
        <v>607</v>
      </c>
      <c r="AL12" s="86" t="b">
        <v>0</v>
      </c>
      <c r="AM12" s="86">
        <v>0</v>
      </c>
      <c r="AN12" s="94" t="s">
        <v>601</v>
      </c>
      <c r="AO12" s="86" t="s">
        <v>612</v>
      </c>
      <c r="AP12" s="86" t="b">
        <v>0</v>
      </c>
      <c r="AQ12" s="94" t="s">
        <v>548</v>
      </c>
      <c r="AR12" s="86" t="s">
        <v>196</v>
      </c>
      <c r="AS12" s="86">
        <v>0</v>
      </c>
      <c r="AT12" s="86">
        <v>0</v>
      </c>
      <c r="AU12" s="86"/>
      <c r="AV12" s="86"/>
      <c r="AW12" s="86"/>
      <c r="AX12" s="86"/>
      <c r="AY12" s="86"/>
      <c r="AZ12" s="86"/>
      <c r="BA12" s="86"/>
      <c r="BB12" s="86"/>
      <c r="BC12">
        <v>1</v>
      </c>
      <c r="BD12" s="85" t="str">
        <f>REPLACE(INDEX(GroupVertices[Group],MATCH(Edges[[#This Row],[Vertex 1]],GroupVertices[Vertex],0)),1,1,"")</f>
        <v>7</v>
      </c>
      <c r="BE12" s="85" t="str">
        <f>REPLACE(INDEX(GroupVertices[Group],MATCH(Edges[[#This Row],[Vertex 2]],GroupVertices[Vertex],0)),1,1,"")</f>
        <v>7</v>
      </c>
    </row>
    <row r="13" spans="1:57" ht="45">
      <c r="A13" s="84" t="s">
        <v>241</v>
      </c>
      <c r="B13" s="84" t="s">
        <v>254</v>
      </c>
      <c r="C13" s="53" t="s">
        <v>1537</v>
      </c>
      <c r="D13" s="54">
        <v>3</v>
      </c>
      <c r="E13" s="65" t="s">
        <v>132</v>
      </c>
      <c r="F13" s="55">
        <v>32</v>
      </c>
      <c r="G13" s="53"/>
      <c r="H13" s="57"/>
      <c r="I13" s="56"/>
      <c r="J13" s="56"/>
      <c r="K13" s="36" t="s">
        <v>65</v>
      </c>
      <c r="L13" s="83">
        <v>13</v>
      </c>
      <c r="M13" s="83"/>
      <c r="N13" s="63"/>
      <c r="O13" s="86" t="s">
        <v>290</v>
      </c>
      <c r="P13" s="88">
        <v>43837.80503472222</v>
      </c>
      <c r="Q13" s="86" t="s">
        <v>302</v>
      </c>
      <c r="R13" s="89" t="s">
        <v>339</v>
      </c>
      <c r="S13" s="86" t="s">
        <v>348</v>
      </c>
      <c r="T13" s="86" t="s">
        <v>356</v>
      </c>
      <c r="U13" s="86"/>
      <c r="V13" s="89" t="s">
        <v>412</v>
      </c>
      <c r="W13" s="88">
        <v>43837.80503472222</v>
      </c>
      <c r="X13" s="92">
        <v>43837</v>
      </c>
      <c r="Y13" s="94" t="s">
        <v>435</v>
      </c>
      <c r="Z13" s="89" t="s">
        <v>492</v>
      </c>
      <c r="AA13" s="86"/>
      <c r="AB13" s="86"/>
      <c r="AC13" s="94" t="s">
        <v>549</v>
      </c>
      <c r="AD13" s="86"/>
      <c r="AE13" s="86" t="b">
        <v>0</v>
      </c>
      <c r="AF13" s="86">
        <v>0</v>
      </c>
      <c r="AG13" s="94" t="s">
        <v>601</v>
      </c>
      <c r="AH13" s="86" t="b">
        <v>0</v>
      </c>
      <c r="AI13" s="86" t="s">
        <v>605</v>
      </c>
      <c r="AJ13" s="86"/>
      <c r="AK13" s="94" t="s">
        <v>601</v>
      </c>
      <c r="AL13" s="86" t="b">
        <v>0</v>
      </c>
      <c r="AM13" s="86">
        <v>1</v>
      </c>
      <c r="AN13" s="94" t="s">
        <v>565</v>
      </c>
      <c r="AO13" s="86" t="s">
        <v>613</v>
      </c>
      <c r="AP13" s="86" t="b">
        <v>0</v>
      </c>
      <c r="AQ13" s="94" t="s">
        <v>565</v>
      </c>
      <c r="AR13" s="86" t="s">
        <v>196</v>
      </c>
      <c r="AS13" s="86">
        <v>0</v>
      </c>
      <c r="AT13" s="86">
        <v>0</v>
      </c>
      <c r="AU13" s="86"/>
      <c r="AV13" s="86"/>
      <c r="AW13" s="86"/>
      <c r="AX13" s="86"/>
      <c r="AY13" s="86"/>
      <c r="AZ13" s="86"/>
      <c r="BA13" s="86"/>
      <c r="BB13" s="86"/>
      <c r="BC13">
        <v>1</v>
      </c>
      <c r="BD13" s="85" t="str">
        <f>REPLACE(INDEX(GroupVertices[Group],MATCH(Edges[[#This Row],[Vertex 1]],GroupVertices[Vertex],0)),1,1,"")</f>
        <v>6</v>
      </c>
      <c r="BE13" s="85" t="str">
        <f>REPLACE(INDEX(GroupVertices[Group],MATCH(Edges[[#This Row],[Vertex 2]],GroupVertices[Vertex],0)),1,1,"")</f>
        <v>6</v>
      </c>
    </row>
    <row r="14" spans="1:57" ht="45">
      <c r="A14" s="84" t="s">
        <v>242</v>
      </c>
      <c r="B14" s="84" t="s">
        <v>251</v>
      </c>
      <c r="C14" s="53" t="s">
        <v>1537</v>
      </c>
      <c r="D14" s="54">
        <v>3</v>
      </c>
      <c r="E14" s="65" t="s">
        <v>132</v>
      </c>
      <c r="F14" s="55">
        <v>32</v>
      </c>
      <c r="G14" s="53"/>
      <c r="H14" s="57"/>
      <c r="I14" s="56"/>
      <c r="J14" s="56"/>
      <c r="K14" s="36" t="s">
        <v>65</v>
      </c>
      <c r="L14" s="83">
        <v>14</v>
      </c>
      <c r="M14" s="83"/>
      <c r="N14" s="63"/>
      <c r="O14" s="86" t="s">
        <v>290</v>
      </c>
      <c r="P14" s="88">
        <v>43837.807118055556</v>
      </c>
      <c r="Q14" s="86" t="s">
        <v>303</v>
      </c>
      <c r="R14" s="86"/>
      <c r="S14" s="86"/>
      <c r="T14" s="86" t="s">
        <v>357</v>
      </c>
      <c r="U14" s="86"/>
      <c r="V14" s="89" t="s">
        <v>413</v>
      </c>
      <c r="W14" s="88">
        <v>43837.807118055556</v>
      </c>
      <c r="X14" s="92">
        <v>43837</v>
      </c>
      <c r="Y14" s="94" t="s">
        <v>436</v>
      </c>
      <c r="Z14" s="89" t="s">
        <v>493</v>
      </c>
      <c r="AA14" s="86"/>
      <c r="AB14" s="86"/>
      <c r="AC14" s="94" t="s">
        <v>550</v>
      </c>
      <c r="AD14" s="86"/>
      <c r="AE14" s="86" t="b">
        <v>0</v>
      </c>
      <c r="AF14" s="86">
        <v>0</v>
      </c>
      <c r="AG14" s="94" t="s">
        <v>601</v>
      </c>
      <c r="AH14" s="86" t="b">
        <v>0</v>
      </c>
      <c r="AI14" s="86" t="s">
        <v>605</v>
      </c>
      <c r="AJ14" s="86"/>
      <c r="AK14" s="94" t="s">
        <v>601</v>
      </c>
      <c r="AL14" s="86" t="b">
        <v>0</v>
      </c>
      <c r="AM14" s="86">
        <v>1</v>
      </c>
      <c r="AN14" s="94" t="s">
        <v>587</v>
      </c>
      <c r="AO14" s="86" t="s">
        <v>614</v>
      </c>
      <c r="AP14" s="86" t="b">
        <v>0</v>
      </c>
      <c r="AQ14" s="94" t="s">
        <v>587</v>
      </c>
      <c r="AR14" s="86" t="s">
        <v>196</v>
      </c>
      <c r="AS14" s="86">
        <v>0</v>
      </c>
      <c r="AT14" s="86">
        <v>0</v>
      </c>
      <c r="AU14" s="86"/>
      <c r="AV14" s="86"/>
      <c r="AW14" s="86"/>
      <c r="AX14" s="86"/>
      <c r="AY14" s="86"/>
      <c r="AZ14" s="86"/>
      <c r="BA14" s="86"/>
      <c r="BB14" s="86"/>
      <c r="BC14">
        <v>1</v>
      </c>
      <c r="BD14" s="85" t="str">
        <f>REPLACE(INDEX(GroupVertices[Group],MATCH(Edges[[#This Row],[Vertex 1]],GroupVertices[Vertex],0)),1,1,"")</f>
        <v>3</v>
      </c>
      <c r="BE14" s="85" t="str">
        <f>REPLACE(INDEX(GroupVertices[Group],MATCH(Edges[[#This Row],[Vertex 2]],GroupVertices[Vertex],0)),1,1,"")</f>
        <v>3</v>
      </c>
    </row>
    <row r="15" spans="1:57" ht="45">
      <c r="A15" s="84" t="s">
        <v>243</v>
      </c>
      <c r="B15" s="84" t="s">
        <v>276</v>
      </c>
      <c r="C15" s="53" t="s">
        <v>1537</v>
      </c>
      <c r="D15" s="54">
        <v>3</v>
      </c>
      <c r="E15" s="65" t="s">
        <v>132</v>
      </c>
      <c r="F15" s="55">
        <v>32</v>
      </c>
      <c r="G15" s="53"/>
      <c r="H15" s="57"/>
      <c r="I15" s="56"/>
      <c r="J15" s="56"/>
      <c r="K15" s="36" t="s">
        <v>65</v>
      </c>
      <c r="L15" s="83">
        <v>15</v>
      </c>
      <c r="M15" s="83"/>
      <c r="N15" s="63"/>
      <c r="O15" s="86" t="s">
        <v>291</v>
      </c>
      <c r="P15" s="88">
        <v>43837.81444444445</v>
      </c>
      <c r="Q15" s="86" t="s">
        <v>304</v>
      </c>
      <c r="R15" s="86"/>
      <c r="S15" s="86"/>
      <c r="T15" s="86" t="s">
        <v>358</v>
      </c>
      <c r="U15" s="89" t="s">
        <v>383</v>
      </c>
      <c r="V15" s="89" t="s">
        <v>383</v>
      </c>
      <c r="W15" s="88">
        <v>43837.81444444445</v>
      </c>
      <c r="X15" s="92">
        <v>43837</v>
      </c>
      <c r="Y15" s="94" t="s">
        <v>437</v>
      </c>
      <c r="Z15" s="89" t="s">
        <v>494</v>
      </c>
      <c r="AA15" s="86">
        <v>20.68357058</v>
      </c>
      <c r="AB15" s="86">
        <v>-156.44082793</v>
      </c>
      <c r="AC15" s="94" t="s">
        <v>551</v>
      </c>
      <c r="AD15" s="86"/>
      <c r="AE15" s="86" t="b">
        <v>0</v>
      </c>
      <c r="AF15" s="86">
        <v>5</v>
      </c>
      <c r="AG15" s="94" t="s">
        <v>601</v>
      </c>
      <c r="AH15" s="86" t="b">
        <v>0</v>
      </c>
      <c r="AI15" s="86" t="s">
        <v>605</v>
      </c>
      <c r="AJ15" s="86"/>
      <c r="AK15" s="94" t="s">
        <v>601</v>
      </c>
      <c r="AL15" s="86" t="b">
        <v>0</v>
      </c>
      <c r="AM15" s="86">
        <v>0</v>
      </c>
      <c r="AN15" s="94" t="s">
        <v>601</v>
      </c>
      <c r="AO15" s="86" t="s">
        <v>612</v>
      </c>
      <c r="AP15" s="86" t="b">
        <v>0</v>
      </c>
      <c r="AQ15" s="94" t="s">
        <v>551</v>
      </c>
      <c r="AR15" s="86" t="s">
        <v>196</v>
      </c>
      <c r="AS15" s="86">
        <v>0</v>
      </c>
      <c r="AT15" s="86">
        <v>0</v>
      </c>
      <c r="AU15" s="86" t="s">
        <v>621</v>
      </c>
      <c r="AV15" s="86" t="s">
        <v>625</v>
      </c>
      <c r="AW15" s="86" t="s">
        <v>626</v>
      </c>
      <c r="AX15" s="86" t="s">
        <v>628</v>
      </c>
      <c r="AY15" s="86" t="s">
        <v>633</v>
      </c>
      <c r="AZ15" s="86" t="s">
        <v>637</v>
      </c>
      <c r="BA15" s="86" t="s">
        <v>640</v>
      </c>
      <c r="BB15" s="89" t="s">
        <v>643</v>
      </c>
      <c r="BC15">
        <v>1</v>
      </c>
      <c r="BD15" s="85" t="str">
        <f>REPLACE(INDEX(GroupVertices[Group],MATCH(Edges[[#This Row],[Vertex 1]],GroupVertices[Vertex],0)),1,1,"")</f>
        <v>12</v>
      </c>
      <c r="BE15" s="85" t="str">
        <f>REPLACE(INDEX(GroupVertices[Group],MATCH(Edges[[#This Row],[Vertex 2]],GroupVertices[Vertex],0)),1,1,"")</f>
        <v>12</v>
      </c>
    </row>
    <row r="16" spans="1:57" ht="45">
      <c r="A16" s="84" t="s">
        <v>244</v>
      </c>
      <c r="B16" s="84" t="s">
        <v>277</v>
      </c>
      <c r="C16" s="53" t="s">
        <v>1537</v>
      </c>
      <c r="D16" s="54">
        <v>3</v>
      </c>
      <c r="E16" s="65" t="s">
        <v>132</v>
      </c>
      <c r="F16" s="55">
        <v>32</v>
      </c>
      <c r="G16" s="53"/>
      <c r="H16" s="57"/>
      <c r="I16" s="56"/>
      <c r="J16" s="56"/>
      <c r="K16" s="36" t="s">
        <v>65</v>
      </c>
      <c r="L16" s="83">
        <v>16</v>
      </c>
      <c r="M16" s="83"/>
      <c r="N16" s="63"/>
      <c r="O16" s="86" t="s">
        <v>291</v>
      </c>
      <c r="P16" s="88">
        <v>43837.831030092595</v>
      </c>
      <c r="Q16" s="86" t="s">
        <v>305</v>
      </c>
      <c r="R16" s="86"/>
      <c r="S16" s="86"/>
      <c r="T16" s="86" t="s">
        <v>359</v>
      </c>
      <c r="U16" s="89" t="s">
        <v>384</v>
      </c>
      <c r="V16" s="89" t="s">
        <v>384</v>
      </c>
      <c r="W16" s="88">
        <v>43837.831030092595</v>
      </c>
      <c r="X16" s="92">
        <v>43837</v>
      </c>
      <c r="Y16" s="94" t="s">
        <v>438</v>
      </c>
      <c r="Z16" s="89" t="s">
        <v>495</v>
      </c>
      <c r="AA16" s="86"/>
      <c r="AB16" s="86"/>
      <c r="AC16" s="94" t="s">
        <v>552</v>
      </c>
      <c r="AD16" s="86"/>
      <c r="AE16" s="86" t="b">
        <v>0</v>
      </c>
      <c r="AF16" s="86">
        <v>14</v>
      </c>
      <c r="AG16" s="94" t="s">
        <v>601</v>
      </c>
      <c r="AH16" s="86" t="b">
        <v>0</v>
      </c>
      <c r="AI16" s="86" t="s">
        <v>605</v>
      </c>
      <c r="AJ16" s="86"/>
      <c r="AK16" s="94" t="s">
        <v>601</v>
      </c>
      <c r="AL16" s="86" t="b">
        <v>0</v>
      </c>
      <c r="AM16" s="86">
        <v>0</v>
      </c>
      <c r="AN16" s="94" t="s">
        <v>601</v>
      </c>
      <c r="AO16" s="86" t="s">
        <v>610</v>
      </c>
      <c r="AP16" s="86" t="b">
        <v>0</v>
      </c>
      <c r="AQ16" s="94" t="s">
        <v>552</v>
      </c>
      <c r="AR16" s="86" t="s">
        <v>196</v>
      </c>
      <c r="AS16" s="86">
        <v>0</v>
      </c>
      <c r="AT16" s="86">
        <v>0</v>
      </c>
      <c r="AU16" s="86"/>
      <c r="AV16" s="86"/>
      <c r="AW16" s="86"/>
      <c r="AX16" s="86"/>
      <c r="AY16" s="86"/>
      <c r="AZ16" s="86"/>
      <c r="BA16" s="86"/>
      <c r="BB16" s="86"/>
      <c r="BC16">
        <v>1</v>
      </c>
      <c r="BD16" s="85" t="str">
        <f>REPLACE(INDEX(GroupVertices[Group],MATCH(Edges[[#This Row],[Vertex 1]],GroupVertices[Vertex],0)),1,1,"")</f>
        <v>4</v>
      </c>
      <c r="BE16" s="85" t="str">
        <f>REPLACE(INDEX(GroupVertices[Group],MATCH(Edges[[#This Row],[Vertex 2]],GroupVertices[Vertex],0)),1,1,"")</f>
        <v>4</v>
      </c>
    </row>
    <row r="17" spans="1:57" ht="45">
      <c r="A17" s="84" t="s">
        <v>244</v>
      </c>
      <c r="B17" s="84" t="s">
        <v>278</v>
      </c>
      <c r="C17" s="53" t="s">
        <v>1537</v>
      </c>
      <c r="D17" s="54">
        <v>3</v>
      </c>
      <c r="E17" s="65" t="s">
        <v>132</v>
      </c>
      <c r="F17" s="55">
        <v>32</v>
      </c>
      <c r="G17" s="53"/>
      <c r="H17" s="57"/>
      <c r="I17" s="56"/>
      <c r="J17" s="56"/>
      <c r="K17" s="36" t="s">
        <v>65</v>
      </c>
      <c r="L17" s="83">
        <v>17</v>
      </c>
      <c r="M17" s="83"/>
      <c r="N17" s="63"/>
      <c r="O17" s="86" t="s">
        <v>291</v>
      </c>
      <c r="P17" s="88">
        <v>43837.831030092595</v>
      </c>
      <c r="Q17" s="86" t="s">
        <v>305</v>
      </c>
      <c r="R17" s="86"/>
      <c r="S17" s="86"/>
      <c r="T17" s="86" t="s">
        <v>359</v>
      </c>
      <c r="U17" s="89" t="s">
        <v>384</v>
      </c>
      <c r="V17" s="89" t="s">
        <v>384</v>
      </c>
      <c r="W17" s="88">
        <v>43837.831030092595</v>
      </c>
      <c r="X17" s="92">
        <v>43837</v>
      </c>
      <c r="Y17" s="94" t="s">
        <v>438</v>
      </c>
      <c r="Z17" s="89" t="s">
        <v>495</v>
      </c>
      <c r="AA17" s="86"/>
      <c r="AB17" s="86"/>
      <c r="AC17" s="94" t="s">
        <v>552</v>
      </c>
      <c r="AD17" s="86"/>
      <c r="AE17" s="86" t="b">
        <v>0</v>
      </c>
      <c r="AF17" s="86">
        <v>14</v>
      </c>
      <c r="AG17" s="94" t="s">
        <v>601</v>
      </c>
      <c r="AH17" s="86" t="b">
        <v>0</v>
      </c>
      <c r="AI17" s="86" t="s">
        <v>605</v>
      </c>
      <c r="AJ17" s="86"/>
      <c r="AK17" s="94" t="s">
        <v>601</v>
      </c>
      <c r="AL17" s="86" t="b">
        <v>0</v>
      </c>
      <c r="AM17" s="86">
        <v>0</v>
      </c>
      <c r="AN17" s="94" t="s">
        <v>601</v>
      </c>
      <c r="AO17" s="86" t="s">
        <v>610</v>
      </c>
      <c r="AP17" s="86" t="b">
        <v>0</v>
      </c>
      <c r="AQ17" s="94" t="s">
        <v>552</v>
      </c>
      <c r="AR17" s="86" t="s">
        <v>196</v>
      </c>
      <c r="AS17" s="86">
        <v>0</v>
      </c>
      <c r="AT17" s="86">
        <v>0</v>
      </c>
      <c r="AU17" s="86"/>
      <c r="AV17" s="86"/>
      <c r="AW17" s="86"/>
      <c r="AX17" s="86"/>
      <c r="AY17" s="86"/>
      <c r="AZ17" s="86"/>
      <c r="BA17" s="86"/>
      <c r="BB17" s="86"/>
      <c r="BC17">
        <v>1</v>
      </c>
      <c r="BD17" s="85" t="str">
        <f>REPLACE(INDEX(GroupVertices[Group],MATCH(Edges[[#This Row],[Vertex 1]],GroupVertices[Vertex],0)),1,1,"")</f>
        <v>4</v>
      </c>
      <c r="BE17" s="85" t="str">
        <f>REPLACE(INDEX(GroupVertices[Group],MATCH(Edges[[#This Row],[Vertex 2]],GroupVertices[Vertex],0)),1,1,"")</f>
        <v>4</v>
      </c>
    </row>
    <row r="18" spans="1:57" ht="45">
      <c r="A18" s="84" t="s">
        <v>245</v>
      </c>
      <c r="B18" s="84" t="s">
        <v>245</v>
      </c>
      <c r="C18" s="53" t="s">
        <v>1537</v>
      </c>
      <c r="D18" s="54">
        <v>3</v>
      </c>
      <c r="E18" s="65" t="s">
        <v>132</v>
      </c>
      <c r="F18" s="55">
        <v>32</v>
      </c>
      <c r="G18" s="53"/>
      <c r="H18" s="57"/>
      <c r="I18" s="56"/>
      <c r="J18" s="56"/>
      <c r="K18" s="36" t="s">
        <v>65</v>
      </c>
      <c r="L18" s="83">
        <v>18</v>
      </c>
      <c r="M18" s="83"/>
      <c r="N18" s="63"/>
      <c r="O18" s="86" t="s">
        <v>196</v>
      </c>
      <c r="P18" s="88">
        <v>43837.84349537037</v>
      </c>
      <c r="Q18" s="86" t="s">
        <v>306</v>
      </c>
      <c r="R18" s="86"/>
      <c r="S18" s="86"/>
      <c r="T18" s="86" t="s">
        <v>356</v>
      </c>
      <c r="U18" s="89" t="s">
        <v>385</v>
      </c>
      <c r="V18" s="89" t="s">
        <v>385</v>
      </c>
      <c r="W18" s="88">
        <v>43837.84349537037</v>
      </c>
      <c r="X18" s="92">
        <v>43837</v>
      </c>
      <c r="Y18" s="94" t="s">
        <v>439</v>
      </c>
      <c r="Z18" s="89" t="s">
        <v>496</v>
      </c>
      <c r="AA18" s="86"/>
      <c r="AB18" s="86"/>
      <c r="AC18" s="94" t="s">
        <v>553</v>
      </c>
      <c r="AD18" s="86"/>
      <c r="AE18" s="86" t="b">
        <v>0</v>
      </c>
      <c r="AF18" s="86">
        <v>0</v>
      </c>
      <c r="AG18" s="94" t="s">
        <v>601</v>
      </c>
      <c r="AH18" s="86" t="b">
        <v>0</v>
      </c>
      <c r="AI18" s="86" t="s">
        <v>605</v>
      </c>
      <c r="AJ18" s="86"/>
      <c r="AK18" s="94" t="s">
        <v>601</v>
      </c>
      <c r="AL18" s="86" t="b">
        <v>0</v>
      </c>
      <c r="AM18" s="86">
        <v>0</v>
      </c>
      <c r="AN18" s="94" t="s">
        <v>601</v>
      </c>
      <c r="AO18" s="86" t="s">
        <v>612</v>
      </c>
      <c r="AP18" s="86" t="b">
        <v>0</v>
      </c>
      <c r="AQ18" s="94" t="s">
        <v>553</v>
      </c>
      <c r="AR18" s="86" t="s">
        <v>196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row>
    <row r="19" spans="1:57" ht="45">
      <c r="A19" s="84" t="s">
        <v>246</v>
      </c>
      <c r="B19" s="84" t="s">
        <v>246</v>
      </c>
      <c r="C19" s="53" t="s">
        <v>1537</v>
      </c>
      <c r="D19" s="54">
        <v>3</v>
      </c>
      <c r="E19" s="65" t="s">
        <v>132</v>
      </c>
      <c r="F19" s="55">
        <v>32</v>
      </c>
      <c r="G19" s="53"/>
      <c r="H19" s="57"/>
      <c r="I19" s="56"/>
      <c r="J19" s="56"/>
      <c r="K19" s="36" t="s">
        <v>65</v>
      </c>
      <c r="L19" s="83">
        <v>19</v>
      </c>
      <c r="M19" s="83"/>
      <c r="N19" s="63"/>
      <c r="O19" s="86" t="s">
        <v>196</v>
      </c>
      <c r="P19" s="88">
        <v>43837.85579861111</v>
      </c>
      <c r="Q19" s="86" t="s">
        <v>307</v>
      </c>
      <c r="R19" s="86"/>
      <c r="S19" s="86"/>
      <c r="T19" s="86" t="s">
        <v>360</v>
      </c>
      <c r="U19" s="89" t="s">
        <v>386</v>
      </c>
      <c r="V19" s="89" t="s">
        <v>386</v>
      </c>
      <c r="W19" s="88">
        <v>43837.85579861111</v>
      </c>
      <c r="X19" s="92">
        <v>43837</v>
      </c>
      <c r="Y19" s="94" t="s">
        <v>440</v>
      </c>
      <c r="Z19" s="89" t="s">
        <v>497</v>
      </c>
      <c r="AA19" s="86"/>
      <c r="AB19" s="86"/>
      <c r="AC19" s="94" t="s">
        <v>554</v>
      </c>
      <c r="AD19" s="86"/>
      <c r="AE19" s="86" t="b">
        <v>0</v>
      </c>
      <c r="AF19" s="86">
        <v>1</v>
      </c>
      <c r="AG19" s="94" t="s">
        <v>601</v>
      </c>
      <c r="AH19" s="86" t="b">
        <v>0</v>
      </c>
      <c r="AI19" s="86" t="s">
        <v>605</v>
      </c>
      <c r="AJ19" s="86"/>
      <c r="AK19" s="94" t="s">
        <v>601</v>
      </c>
      <c r="AL19" s="86" t="b">
        <v>0</v>
      </c>
      <c r="AM19" s="86">
        <v>0</v>
      </c>
      <c r="AN19" s="94" t="s">
        <v>601</v>
      </c>
      <c r="AO19" s="86" t="s">
        <v>610</v>
      </c>
      <c r="AP19" s="86" t="b">
        <v>0</v>
      </c>
      <c r="AQ19" s="94" t="s">
        <v>554</v>
      </c>
      <c r="AR19" s="86" t="s">
        <v>196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row>
    <row r="20" spans="1:57" ht="45">
      <c r="A20" s="84" t="s">
        <v>247</v>
      </c>
      <c r="B20" s="84" t="s">
        <v>279</v>
      </c>
      <c r="C20" s="53" t="s">
        <v>1537</v>
      </c>
      <c r="D20" s="54">
        <v>3</v>
      </c>
      <c r="E20" s="65" t="s">
        <v>132</v>
      </c>
      <c r="F20" s="55">
        <v>32</v>
      </c>
      <c r="G20" s="53"/>
      <c r="H20" s="57"/>
      <c r="I20" s="56"/>
      <c r="J20" s="56"/>
      <c r="K20" s="36" t="s">
        <v>65</v>
      </c>
      <c r="L20" s="83">
        <v>20</v>
      </c>
      <c r="M20" s="83"/>
      <c r="N20" s="63"/>
      <c r="O20" s="86" t="s">
        <v>291</v>
      </c>
      <c r="P20" s="88">
        <v>43837.95212962963</v>
      </c>
      <c r="Q20" s="86" t="s">
        <v>308</v>
      </c>
      <c r="R20" s="86"/>
      <c r="S20" s="86"/>
      <c r="T20" s="86" t="s">
        <v>356</v>
      </c>
      <c r="U20" s="86"/>
      <c r="V20" s="89" t="s">
        <v>414</v>
      </c>
      <c r="W20" s="88">
        <v>43837.95212962963</v>
      </c>
      <c r="X20" s="92">
        <v>43837</v>
      </c>
      <c r="Y20" s="94" t="s">
        <v>441</v>
      </c>
      <c r="Z20" s="89" t="s">
        <v>498</v>
      </c>
      <c r="AA20" s="86"/>
      <c r="AB20" s="86"/>
      <c r="AC20" s="94" t="s">
        <v>555</v>
      </c>
      <c r="AD20" s="86"/>
      <c r="AE20" s="86" t="b">
        <v>0</v>
      </c>
      <c r="AF20" s="86">
        <v>5</v>
      </c>
      <c r="AG20" s="94" t="s">
        <v>601</v>
      </c>
      <c r="AH20" s="86" t="b">
        <v>0</v>
      </c>
      <c r="AI20" s="86" t="s">
        <v>605</v>
      </c>
      <c r="AJ20" s="86"/>
      <c r="AK20" s="94" t="s">
        <v>601</v>
      </c>
      <c r="AL20" s="86" t="b">
        <v>0</v>
      </c>
      <c r="AM20" s="86">
        <v>2</v>
      </c>
      <c r="AN20" s="94" t="s">
        <v>601</v>
      </c>
      <c r="AO20" s="86" t="s">
        <v>613</v>
      </c>
      <c r="AP20" s="86" t="b">
        <v>0</v>
      </c>
      <c r="AQ20" s="94" t="s">
        <v>555</v>
      </c>
      <c r="AR20" s="86" t="s">
        <v>196</v>
      </c>
      <c r="AS20" s="86">
        <v>0</v>
      </c>
      <c r="AT20" s="86">
        <v>0</v>
      </c>
      <c r="AU20" s="86"/>
      <c r="AV20" s="86"/>
      <c r="AW20" s="86"/>
      <c r="AX20" s="86"/>
      <c r="AY20" s="86"/>
      <c r="AZ20" s="86"/>
      <c r="BA20" s="86"/>
      <c r="BB20" s="86"/>
      <c r="BC20">
        <v>1</v>
      </c>
      <c r="BD20" s="85" t="str">
        <f>REPLACE(INDEX(GroupVertices[Group],MATCH(Edges[[#This Row],[Vertex 1]],GroupVertices[Vertex],0)),1,1,"")</f>
        <v>5</v>
      </c>
      <c r="BE20" s="85" t="str">
        <f>REPLACE(INDEX(GroupVertices[Group],MATCH(Edges[[#This Row],[Vertex 2]],GroupVertices[Vertex],0)),1,1,"")</f>
        <v>5</v>
      </c>
    </row>
    <row r="21" spans="1:57" ht="45">
      <c r="A21" s="84" t="s">
        <v>247</v>
      </c>
      <c r="B21" s="84" t="s">
        <v>280</v>
      </c>
      <c r="C21" s="53" t="s">
        <v>1537</v>
      </c>
      <c r="D21" s="54">
        <v>3</v>
      </c>
      <c r="E21" s="65" t="s">
        <v>132</v>
      </c>
      <c r="F21" s="55">
        <v>32</v>
      </c>
      <c r="G21" s="53"/>
      <c r="H21" s="57"/>
      <c r="I21" s="56"/>
      <c r="J21" s="56"/>
      <c r="K21" s="36" t="s">
        <v>65</v>
      </c>
      <c r="L21" s="83">
        <v>21</v>
      </c>
      <c r="M21" s="83"/>
      <c r="N21" s="63"/>
      <c r="O21" s="86" t="s">
        <v>291</v>
      </c>
      <c r="P21" s="88">
        <v>43837.95212962963</v>
      </c>
      <c r="Q21" s="86" t="s">
        <v>308</v>
      </c>
      <c r="R21" s="86"/>
      <c r="S21" s="86"/>
      <c r="T21" s="86" t="s">
        <v>356</v>
      </c>
      <c r="U21" s="86"/>
      <c r="V21" s="89" t="s">
        <v>414</v>
      </c>
      <c r="W21" s="88">
        <v>43837.95212962963</v>
      </c>
      <c r="X21" s="92">
        <v>43837</v>
      </c>
      <c r="Y21" s="94" t="s">
        <v>441</v>
      </c>
      <c r="Z21" s="89" t="s">
        <v>498</v>
      </c>
      <c r="AA21" s="86"/>
      <c r="AB21" s="86"/>
      <c r="AC21" s="94" t="s">
        <v>555</v>
      </c>
      <c r="AD21" s="86"/>
      <c r="AE21" s="86" t="b">
        <v>0</v>
      </c>
      <c r="AF21" s="86">
        <v>5</v>
      </c>
      <c r="AG21" s="94" t="s">
        <v>601</v>
      </c>
      <c r="AH21" s="86" t="b">
        <v>0</v>
      </c>
      <c r="AI21" s="86" t="s">
        <v>605</v>
      </c>
      <c r="AJ21" s="86"/>
      <c r="AK21" s="94" t="s">
        <v>601</v>
      </c>
      <c r="AL21" s="86" t="b">
        <v>0</v>
      </c>
      <c r="AM21" s="86">
        <v>2</v>
      </c>
      <c r="AN21" s="94" t="s">
        <v>601</v>
      </c>
      <c r="AO21" s="86" t="s">
        <v>613</v>
      </c>
      <c r="AP21" s="86" t="b">
        <v>0</v>
      </c>
      <c r="AQ21" s="94" t="s">
        <v>555</v>
      </c>
      <c r="AR21" s="86" t="s">
        <v>196</v>
      </c>
      <c r="AS21" s="86">
        <v>0</v>
      </c>
      <c r="AT21" s="86">
        <v>0</v>
      </c>
      <c r="AU21" s="86"/>
      <c r="AV21" s="86"/>
      <c r="AW21" s="86"/>
      <c r="AX21" s="86"/>
      <c r="AY21" s="86"/>
      <c r="AZ21" s="86"/>
      <c r="BA21" s="86"/>
      <c r="BB21" s="86"/>
      <c r="BC21">
        <v>1</v>
      </c>
      <c r="BD21" s="85" t="str">
        <f>REPLACE(INDEX(GroupVertices[Group],MATCH(Edges[[#This Row],[Vertex 1]],GroupVertices[Vertex],0)),1,1,"")</f>
        <v>5</v>
      </c>
      <c r="BE21" s="85" t="str">
        <f>REPLACE(INDEX(GroupVertices[Group],MATCH(Edges[[#This Row],[Vertex 2]],GroupVertices[Vertex],0)),1,1,"")</f>
        <v>5</v>
      </c>
    </row>
    <row r="22" spans="1:57" ht="45">
      <c r="A22" s="84" t="s">
        <v>247</v>
      </c>
      <c r="B22" s="84" t="s">
        <v>261</v>
      </c>
      <c r="C22" s="53" t="s">
        <v>1537</v>
      </c>
      <c r="D22" s="54">
        <v>3</v>
      </c>
      <c r="E22" s="65" t="s">
        <v>132</v>
      </c>
      <c r="F22" s="55">
        <v>32</v>
      </c>
      <c r="G22" s="53"/>
      <c r="H22" s="57"/>
      <c r="I22" s="56"/>
      <c r="J22" s="56"/>
      <c r="K22" s="36" t="s">
        <v>65</v>
      </c>
      <c r="L22" s="83">
        <v>22</v>
      </c>
      <c r="M22" s="83"/>
      <c r="N22" s="63"/>
      <c r="O22" s="86" t="s">
        <v>291</v>
      </c>
      <c r="P22" s="88">
        <v>43837.95212962963</v>
      </c>
      <c r="Q22" s="86" t="s">
        <v>308</v>
      </c>
      <c r="R22" s="86"/>
      <c r="S22" s="86"/>
      <c r="T22" s="86" t="s">
        <v>356</v>
      </c>
      <c r="U22" s="86"/>
      <c r="V22" s="89" t="s">
        <v>414</v>
      </c>
      <c r="W22" s="88">
        <v>43837.95212962963</v>
      </c>
      <c r="X22" s="92">
        <v>43837</v>
      </c>
      <c r="Y22" s="94" t="s">
        <v>441</v>
      </c>
      <c r="Z22" s="89" t="s">
        <v>498</v>
      </c>
      <c r="AA22" s="86"/>
      <c r="AB22" s="86"/>
      <c r="AC22" s="94" t="s">
        <v>555</v>
      </c>
      <c r="AD22" s="86"/>
      <c r="AE22" s="86" t="b">
        <v>0</v>
      </c>
      <c r="AF22" s="86">
        <v>5</v>
      </c>
      <c r="AG22" s="94" t="s">
        <v>601</v>
      </c>
      <c r="AH22" s="86" t="b">
        <v>0</v>
      </c>
      <c r="AI22" s="86" t="s">
        <v>605</v>
      </c>
      <c r="AJ22" s="86"/>
      <c r="AK22" s="94" t="s">
        <v>601</v>
      </c>
      <c r="AL22" s="86" t="b">
        <v>0</v>
      </c>
      <c r="AM22" s="86">
        <v>2</v>
      </c>
      <c r="AN22" s="94" t="s">
        <v>601</v>
      </c>
      <c r="AO22" s="86" t="s">
        <v>613</v>
      </c>
      <c r="AP22" s="86" t="b">
        <v>0</v>
      </c>
      <c r="AQ22" s="94" t="s">
        <v>555</v>
      </c>
      <c r="AR22" s="86" t="s">
        <v>196</v>
      </c>
      <c r="AS22" s="86">
        <v>0</v>
      </c>
      <c r="AT22" s="86">
        <v>0</v>
      </c>
      <c r="AU22" s="86"/>
      <c r="AV22" s="86"/>
      <c r="AW22" s="86"/>
      <c r="AX22" s="86"/>
      <c r="AY22" s="86"/>
      <c r="AZ22" s="86"/>
      <c r="BA22" s="86"/>
      <c r="BB22" s="86"/>
      <c r="BC22">
        <v>1</v>
      </c>
      <c r="BD22" s="85" t="str">
        <f>REPLACE(INDEX(GroupVertices[Group],MATCH(Edges[[#This Row],[Vertex 1]],GroupVertices[Vertex],0)),1,1,"")</f>
        <v>5</v>
      </c>
      <c r="BE22" s="85" t="str">
        <f>REPLACE(INDEX(GroupVertices[Group],MATCH(Edges[[#This Row],[Vertex 2]],GroupVertices[Vertex],0)),1,1,"")</f>
        <v>5</v>
      </c>
    </row>
    <row r="23" spans="1:57" ht="45">
      <c r="A23" s="84" t="s">
        <v>248</v>
      </c>
      <c r="B23" s="84" t="s">
        <v>263</v>
      </c>
      <c r="C23" s="53" t="s">
        <v>1537</v>
      </c>
      <c r="D23" s="54">
        <v>3</v>
      </c>
      <c r="E23" s="65" t="s">
        <v>132</v>
      </c>
      <c r="F23" s="55">
        <v>32</v>
      </c>
      <c r="G23" s="53"/>
      <c r="H23" s="57"/>
      <c r="I23" s="56"/>
      <c r="J23" s="56"/>
      <c r="K23" s="36" t="s">
        <v>65</v>
      </c>
      <c r="L23" s="83">
        <v>23</v>
      </c>
      <c r="M23" s="83"/>
      <c r="N23" s="63"/>
      <c r="O23" s="86" t="s">
        <v>292</v>
      </c>
      <c r="P23" s="88">
        <v>43837.96880787037</v>
      </c>
      <c r="Q23" s="86" t="s">
        <v>309</v>
      </c>
      <c r="R23" s="86"/>
      <c r="S23" s="86"/>
      <c r="T23" s="86" t="s">
        <v>356</v>
      </c>
      <c r="U23" s="86"/>
      <c r="V23" s="89" t="s">
        <v>415</v>
      </c>
      <c r="W23" s="88">
        <v>43837.96880787037</v>
      </c>
      <c r="X23" s="92">
        <v>43837</v>
      </c>
      <c r="Y23" s="94" t="s">
        <v>442</v>
      </c>
      <c r="Z23" s="89" t="s">
        <v>499</v>
      </c>
      <c r="AA23" s="86"/>
      <c r="AB23" s="86"/>
      <c r="AC23" s="94" t="s">
        <v>556</v>
      </c>
      <c r="AD23" s="86"/>
      <c r="AE23" s="86" t="b">
        <v>0</v>
      </c>
      <c r="AF23" s="86">
        <v>0</v>
      </c>
      <c r="AG23" s="94" t="s">
        <v>601</v>
      </c>
      <c r="AH23" s="86" t="b">
        <v>0</v>
      </c>
      <c r="AI23" s="86" t="s">
        <v>605</v>
      </c>
      <c r="AJ23" s="86"/>
      <c r="AK23" s="94" t="s">
        <v>601</v>
      </c>
      <c r="AL23" s="86" t="b">
        <v>0</v>
      </c>
      <c r="AM23" s="86">
        <v>3</v>
      </c>
      <c r="AN23" s="94" t="s">
        <v>578</v>
      </c>
      <c r="AO23" s="86" t="s">
        <v>612</v>
      </c>
      <c r="AP23" s="86" t="b">
        <v>0</v>
      </c>
      <c r="AQ23" s="94" t="s">
        <v>578</v>
      </c>
      <c r="AR23" s="86" t="s">
        <v>196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row>
    <row r="24" spans="1:57" ht="45">
      <c r="A24" s="84" t="s">
        <v>248</v>
      </c>
      <c r="B24" s="84" t="s">
        <v>281</v>
      </c>
      <c r="C24" s="53" t="s">
        <v>1537</v>
      </c>
      <c r="D24" s="54">
        <v>3</v>
      </c>
      <c r="E24" s="65" t="s">
        <v>132</v>
      </c>
      <c r="F24" s="55">
        <v>32</v>
      </c>
      <c r="G24" s="53"/>
      <c r="H24" s="57"/>
      <c r="I24" s="56"/>
      <c r="J24" s="56"/>
      <c r="K24" s="36" t="s">
        <v>65</v>
      </c>
      <c r="L24" s="83">
        <v>24</v>
      </c>
      <c r="M24" s="83"/>
      <c r="N24" s="63"/>
      <c r="O24" s="86" t="s">
        <v>292</v>
      </c>
      <c r="P24" s="88">
        <v>43837.96880787037</v>
      </c>
      <c r="Q24" s="86" t="s">
        <v>309</v>
      </c>
      <c r="R24" s="86"/>
      <c r="S24" s="86"/>
      <c r="T24" s="86" t="s">
        <v>356</v>
      </c>
      <c r="U24" s="86"/>
      <c r="V24" s="89" t="s">
        <v>415</v>
      </c>
      <c r="W24" s="88">
        <v>43837.96880787037</v>
      </c>
      <c r="X24" s="92">
        <v>43837</v>
      </c>
      <c r="Y24" s="94" t="s">
        <v>442</v>
      </c>
      <c r="Z24" s="89" t="s">
        <v>499</v>
      </c>
      <c r="AA24" s="86"/>
      <c r="AB24" s="86"/>
      <c r="AC24" s="94" t="s">
        <v>556</v>
      </c>
      <c r="AD24" s="86"/>
      <c r="AE24" s="86" t="b">
        <v>0</v>
      </c>
      <c r="AF24" s="86">
        <v>0</v>
      </c>
      <c r="AG24" s="94" t="s">
        <v>601</v>
      </c>
      <c r="AH24" s="86" t="b">
        <v>0</v>
      </c>
      <c r="AI24" s="86" t="s">
        <v>605</v>
      </c>
      <c r="AJ24" s="86"/>
      <c r="AK24" s="94" t="s">
        <v>601</v>
      </c>
      <c r="AL24" s="86" t="b">
        <v>0</v>
      </c>
      <c r="AM24" s="86">
        <v>3</v>
      </c>
      <c r="AN24" s="94" t="s">
        <v>578</v>
      </c>
      <c r="AO24" s="86" t="s">
        <v>612</v>
      </c>
      <c r="AP24" s="86" t="b">
        <v>0</v>
      </c>
      <c r="AQ24" s="94" t="s">
        <v>578</v>
      </c>
      <c r="AR24" s="86" t="s">
        <v>196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row>
    <row r="25" spans="1:57" ht="45">
      <c r="A25" s="84" t="s">
        <v>249</v>
      </c>
      <c r="B25" s="84" t="s">
        <v>249</v>
      </c>
      <c r="C25" s="53" t="s">
        <v>1537</v>
      </c>
      <c r="D25" s="54">
        <v>3</v>
      </c>
      <c r="E25" s="65" t="s">
        <v>132</v>
      </c>
      <c r="F25" s="55">
        <v>32</v>
      </c>
      <c r="G25" s="53"/>
      <c r="H25" s="57"/>
      <c r="I25" s="56"/>
      <c r="J25" s="56"/>
      <c r="K25" s="36" t="s">
        <v>65</v>
      </c>
      <c r="L25" s="83">
        <v>25</v>
      </c>
      <c r="M25" s="83"/>
      <c r="N25" s="63"/>
      <c r="O25" s="86" t="s">
        <v>196</v>
      </c>
      <c r="P25" s="88">
        <v>43837.986180555556</v>
      </c>
      <c r="Q25" s="86" t="s">
        <v>310</v>
      </c>
      <c r="R25" s="86"/>
      <c r="S25" s="86"/>
      <c r="T25" s="86" t="s">
        <v>361</v>
      </c>
      <c r="U25" s="89" t="s">
        <v>387</v>
      </c>
      <c r="V25" s="89" t="s">
        <v>387</v>
      </c>
      <c r="W25" s="88">
        <v>43837.986180555556</v>
      </c>
      <c r="X25" s="92">
        <v>43837</v>
      </c>
      <c r="Y25" s="94" t="s">
        <v>443</v>
      </c>
      <c r="Z25" s="89" t="s">
        <v>500</v>
      </c>
      <c r="AA25" s="86"/>
      <c r="AB25" s="86"/>
      <c r="AC25" s="94" t="s">
        <v>557</v>
      </c>
      <c r="AD25" s="86"/>
      <c r="AE25" s="86" t="b">
        <v>0</v>
      </c>
      <c r="AF25" s="86">
        <v>10</v>
      </c>
      <c r="AG25" s="94" t="s">
        <v>601</v>
      </c>
      <c r="AH25" s="86" t="b">
        <v>0</v>
      </c>
      <c r="AI25" s="86" t="s">
        <v>605</v>
      </c>
      <c r="AJ25" s="86"/>
      <c r="AK25" s="94" t="s">
        <v>601</v>
      </c>
      <c r="AL25" s="86" t="b">
        <v>0</v>
      </c>
      <c r="AM25" s="86">
        <v>0</v>
      </c>
      <c r="AN25" s="94" t="s">
        <v>601</v>
      </c>
      <c r="AO25" s="86" t="s">
        <v>613</v>
      </c>
      <c r="AP25" s="86" t="b">
        <v>0</v>
      </c>
      <c r="AQ25" s="94" t="s">
        <v>557</v>
      </c>
      <c r="AR25" s="86" t="s">
        <v>196</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2</v>
      </c>
    </row>
    <row r="26" spans="1:57" ht="45">
      <c r="A26" s="84" t="s">
        <v>250</v>
      </c>
      <c r="B26" s="84" t="s">
        <v>278</v>
      </c>
      <c r="C26" s="53" t="s">
        <v>1537</v>
      </c>
      <c r="D26" s="54">
        <v>3</v>
      </c>
      <c r="E26" s="65" t="s">
        <v>132</v>
      </c>
      <c r="F26" s="55">
        <v>32</v>
      </c>
      <c r="G26" s="53"/>
      <c r="H26" s="57"/>
      <c r="I26" s="56"/>
      <c r="J26" s="56"/>
      <c r="K26" s="36" t="s">
        <v>65</v>
      </c>
      <c r="L26" s="83">
        <v>26</v>
      </c>
      <c r="M26" s="83"/>
      <c r="N26" s="63"/>
      <c r="O26" s="86" t="s">
        <v>291</v>
      </c>
      <c r="P26" s="88">
        <v>43838.00509259259</v>
      </c>
      <c r="Q26" s="86" t="s">
        <v>311</v>
      </c>
      <c r="R26" s="86"/>
      <c r="S26" s="86"/>
      <c r="T26" s="86" t="s">
        <v>362</v>
      </c>
      <c r="U26" s="86"/>
      <c r="V26" s="89" t="s">
        <v>416</v>
      </c>
      <c r="W26" s="88">
        <v>43838.00509259259</v>
      </c>
      <c r="X26" s="92">
        <v>43838</v>
      </c>
      <c r="Y26" s="94" t="s">
        <v>444</v>
      </c>
      <c r="Z26" s="89" t="s">
        <v>501</v>
      </c>
      <c r="AA26" s="86"/>
      <c r="AB26" s="86"/>
      <c r="AC26" s="94" t="s">
        <v>558</v>
      </c>
      <c r="AD26" s="86"/>
      <c r="AE26" s="86" t="b">
        <v>0</v>
      </c>
      <c r="AF26" s="86">
        <v>2</v>
      </c>
      <c r="AG26" s="94" t="s">
        <v>601</v>
      </c>
      <c r="AH26" s="86" t="b">
        <v>0</v>
      </c>
      <c r="AI26" s="86" t="s">
        <v>605</v>
      </c>
      <c r="AJ26" s="86"/>
      <c r="AK26" s="94" t="s">
        <v>601</v>
      </c>
      <c r="AL26" s="86" t="b">
        <v>0</v>
      </c>
      <c r="AM26" s="86">
        <v>0</v>
      </c>
      <c r="AN26" s="94" t="s">
        <v>601</v>
      </c>
      <c r="AO26" s="86" t="s">
        <v>610</v>
      </c>
      <c r="AP26" s="86" t="b">
        <v>0</v>
      </c>
      <c r="AQ26" s="94" t="s">
        <v>558</v>
      </c>
      <c r="AR26" s="86" t="s">
        <v>196</v>
      </c>
      <c r="AS26" s="86">
        <v>0</v>
      </c>
      <c r="AT26" s="86">
        <v>0</v>
      </c>
      <c r="AU26" s="86"/>
      <c r="AV26" s="86"/>
      <c r="AW26" s="86"/>
      <c r="AX26" s="86"/>
      <c r="AY26" s="86"/>
      <c r="AZ26" s="86"/>
      <c r="BA26" s="86"/>
      <c r="BB26" s="86"/>
      <c r="BC26">
        <v>1</v>
      </c>
      <c r="BD26" s="85" t="str">
        <f>REPLACE(INDEX(GroupVertices[Group],MATCH(Edges[[#This Row],[Vertex 1]],GroupVertices[Vertex],0)),1,1,"")</f>
        <v>4</v>
      </c>
      <c r="BE26" s="85" t="str">
        <f>REPLACE(INDEX(GroupVertices[Group],MATCH(Edges[[#This Row],[Vertex 2]],GroupVertices[Vertex],0)),1,1,"")</f>
        <v>4</v>
      </c>
    </row>
    <row r="27" spans="1:57" ht="45">
      <c r="A27" s="84" t="s">
        <v>250</v>
      </c>
      <c r="B27" s="84" t="s">
        <v>250</v>
      </c>
      <c r="C27" s="53" t="s">
        <v>1537</v>
      </c>
      <c r="D27" s="54">
        <v>3</v>
      </c>
      <c r="E27" s="65" t="s">
        <v>132</v>
      </c>
      <c r="F27" s="55">
        <v>32</v>
      </c>
      <c r="G27" s="53"/>
      <c r="H27" s="57"/>
      <c r="I27" s="56"/>
      <c r="J27" s="56"/>
      <c r="K27" s="36" t="s">
        <v>65</v>
      </c>
      <c r="L27" s="83">
        <v>27</v>
      </c>
      <c r="M27" s="83"/>
      <c r="N27" s="63"/>
      <c r="O27" s="86" t="s">
        <v>196</v>
      </c>
      <c r="P27" s="88">
        <v>43837.84394675926</v>
      </c>
      <c r="Q27" s="86" t="s">
        <v>312</v>
      </c>
      <c r="R27" s="86"/>
      <c r="S27" s="86"/>
      <c r="T27" s="86" t="s">
        <v>363</v>
      </c>
      <c r="U27" s="89" t="s">
        <v>388</v>
      </c>
      <c r="V27" s="89" t="s">
        <v>388</v>
      </c>
      <c r="W27" s="88">
        <v>43837.84394675926</v>
      </c>
      <c r="X27" s="92">
        <v>43837</v>
      </c>
      <c r="Y27" s="94" t="s">
        <v>445</v>
      </c>
      <c r="Z27" s="89" t="s">
        <v>502</v>
      </c>
      <c r="AA27" s="86"/>
      <c r="AB27" s="86"/>
      <c r="AC27" s="94" t="s">
        <v>559</v>
      </c>
      <c r="AD27" s="86"/>
      <c r="AE27" s="86" t="b">
        <v>0</v>
      </c>
      <c r="AF27" s="86">
        <v>0</v>
      </c>
      <c r="AG27" s="94" t="s">
        <v>601</v>
      </c>
      <c r="AH27" s="86" t="b">
        <v>0</v>
      </c>
      <c r="AI27" s="86" t="s">
        <v>605</v>
      </c>
      <c r="AJ27" s="86"/>
      <c r="AK27" s="94" t="s">
        <v>601</v>
      </c>
      <c r="AL27" s="86" t="b">
        <v>0</v>
      </c>
      <c r="AM27" s="86">
        <v>0</v>
      </c>
      <c r="AN27" s="94" t="s">
        <v>601</v>
      </c>
      <c r="AO27" s="86" t="s">
        <v>610</v>
      </c>
      <c r="AP27" s="86" t="b">
        <v>0</v>
      </c>
      <c r="AQ27" s="94" t="s">
        <v>559</v>
      </c>
      <c r="AR27" s="86" t="s">
        <v>196</v>
      </c>
      <c r="AS27" s="86">
        <v>0</v>
      </c>
      <c r="AT27" s="86">
        <v>0</v>
      </c>
      <c r="AU27" s="86"/>
      <c r="AV27" s="86"/>
      <c r="AW27" s="86"/>
      <c r="AX27" s="86"/>
      <c r="AY27" s="86"/>
      <c r="AZ27" s="86"/>
      <c r="BA27" s="86"/>
      <c r="BB27" s="86"/>
      <c r="BC27">
        <v>1</v>
      </c>
      <c r="BD27" s="85" t="str">
        <f>REPLACE(INDEX(GroupVertices[Group],MATCH(Edges[[#This Row],[Vertex 1]],GroupVertices[Vertex],0)),1,1,"")</f>
        <v>4</v>
      </c>
      <c r="BE27" s="85" t="str">
        <f>REPLACE(INDEX(GroupVertices[Group],MATCH(Edges[[#This Row],[Vertex 2]],GroupVertices[Vertex],0)),1,1,"")</f>
        <v>4</v>
      </c>
    </row>
    <row r="28" spans="1:57" ht="45">
      <c r="A28" s="84" t="s">
        <v>250</v>
      </c>
      <c r="B28" s="84" t="s">
        <v>282</v>
      </c>
      <c r="C28" s="53" t="s">
        <v>1537</v>
      </c>
      <c r="D28" s="54">
        <v>3</v>
      </c>
      <c r="E28" s="65" t="s">
        <v>132</v>
      </c>
      <c r="F28" s="55">
        <v>32</v>
      </c>
      <c r="G28" s="53"/>
      <c r="H28" s="57"/>
      <c r="I28" s="56"/>
      <c r="J28" s="56"/>
      <c r="K28" s="36" t="s">
        <v>65</v>
      </c>
      <c r="L28" s="83">
        <v>28</v>
      </c>
      <c r="M28" s="83"/>
      <c r="N28" s="63"/>
      <c r="O28" s="86" t="s">
        <v>291</v>
      </c>
      <c r="P28" s="88">
        <v>43838.00509259259</v>
      </c>
      <c r="Q28" s="86" t="s">
        <v>311</v>
      </c>
      <c r="R28" s="86"/>
      <c r="S28" s="86"/>
      <c r="T28" s="86" t="s">
        <v>362</v>
      </c>
      <c r="U28" s="86"/>
      <c r="V28" s="89" t="s">
        <v>416</v>
      </c>
      <c r="W28" s="88">
        <v>43838.00509259259</v>
      </c>
      <c r="X28" s="92">
        <v>43838</v>
      </c>
      <c r="Y28" s="94" t="s">
        <v>444</v>
      </c>
      <c r="Z28" s="89" t="s">
        <v>501</v>
      </c>
      <c r="AA28" s="86"/>
      <c r="AB28" s="86"/>
      <c r="AC28" s="94" t="s">
        <v>558</v>
      </c>
      <c r="AD28" s="86"/>
      <c r="AE28" s="86" t="b">
        <v>0</v>
      </c>
      <c r="AF28" s="86">
        <v>2</v>
      </c>
      <c r="AG28" s="94" t="s">
        <v>601</v>
      </c>
      <c r="AH28" s="86" t="b">
        <v>0</v>
      </c>
      <c r="AI28" s="86" t="s">
        <v>605</v>
      </c>
      <c r="AJ28" s="86"/>
      <c r="AK28" s="94" t="s">
        <v>601</v>
      </c>
      <c r="AL28" s="86" t="b">
        <v>0</v>
      </c>
      <c r="AM28" s="86">
        <v>0</v>
      </c>
      <c r="AN28" s="94" t="s">
        <v>601</v>
      </c>
      <c r="AO28" s="86" t="s">
        <v>610</v>
      </c>
      <c r="AP28" s="86" t="b">
        <v>0</v>
      </c>
      <c r="AQ28" s="94" t="s">
        <v>558</v>
      </c>
      <c r="AR28" s="86" t="s">
        <v>196</v>
      </c>
      <c r="AS28" s="86">
        <v>0</v>
      </c>
      <c r="AT28" s="86">
        <v>0</v>
      </c>
      <c r="AU28" s="86"/>
      <c r="AV28" s="86"/>
      <c r="AW28" s="86"/>
      <c r="AX28" s="86"/>
      <c r="AY28" s="86"/>
      <c r="AZ28" s="86"/>
      <c r="BA28" s="86"/>
      <c r="BB28" s="86"/>
      <c r="BC28">
        <v>1</v>
      </c>
      <c r="BD28" s="85" t="str">
        <f>REPLACE(INDEX(GroupVertices[Group],MATCH(Edges[[#This Row],[Vertex 1]],GroupVertices[Vertex],0)),1,1,"")</f>
        <v>4</v>
      </c>
      <c r="BE28" s="85" t="str">
        <f>REPLACE(INDEX(GroupVertices[Group],MATCH(Edges[[#This Row],[Vertex 2]],GroupVertices[Vertex],0)),1,1,"")</f>
        <v>4</v>
      </c>
    </row>
    <row r="29" spans="1:57" ht="45">
      <c r="A29" s="84" t="s">
        <v>251</v>
      </c>
      <c r="B29" s="84" t="s">
        <v>283</v>
      </c>
      <c r="C29" s="53" t="s">
        <v>1537</v>
      </c>
      <c r="D29" s="54">
        <v>3</v>
      </c>
      <c r="E29" s="65" t="s">
        <v>132</v>
      </c>
      <c r="F29" s="55">
        <v>32</v>
      </c>
      <c r="G29" s="53"/>
      <c r="H29" s="57"/>
      <c r="I29" s="56"/>
      <c r="J29" s="56"/>
      <c r="K29" s="36" t="s">
        <v>65</v>
      </c>
      <c r="L29" s="83">
        <v>29</v>
      </c>
      <c r="M29" s="83"/>
      <c r="N29" s="63"/>
      <c r="O29" s="86" t="s">
        <v>291</v>
      </c>
      <c r="P29" s="88">
        <v>43837.81780092593</v>
      </c>
      <c r="Q29" s="86" t="s">
        <v>313</v>
      </c>
      <c r="R29" s="86"/>
      <c r="S29" s="86"/>
      <c r="T29" s="86" t="s">
        <v>356</v>
      </c>
      <c r="U29" s="89" t="s">
        <v>389</v>
      </c>
      <c r="V29" s="89" t="s">
        <v>389</v>
      </c>
      <c r="W29" s="88">
        <v>43837.81780092593</v>
      </c>
      <c r="X29" s="92">
        <v>43837</v>
      </c>
      <c r="Y29" s="94" t="s">
        <v>446</v>
      </c>
      <c r="Z29" s="89" t="s">
        <v>503</v>
      </c>
      <c r="AA29" s="86"/>
      <c r="AB29" s="86"/>
      <c r="AC29" s="94" t="s">
        <v>560</v>
      </c>
      <c r="AD29" s="86"/>
      <c r="AE29" s="86" t="b">
        <v>0</v>
      </c>
      <c r="AF29" s="86">
        <v>1</v>
      </c>
      <c r="AG29" s="94" t="s">
        <v>601</v>
      </c>
      <c r="AH29" s="86" t="b">
        <v>0</v>
      </c>
      <c r="AI29" s="86" t="s">
        <v>605</v>
      </c>
      <c r="AJ29" s="86"/>
      <c r="AK29" s="94" t="s">
        <v>601</v>
      </c>
      <c r="AL29" s="86" t="b">
        <v>0</v>
      </c>
      <c r="AM29" s="86">
        <v>0</v>
      </c>
      <c r="AN29" s="94" t="s">
        <v>601</v>
      </c>
      <c r="AO29" s="86" t="s">
        <v>612</v>
      </c>
      <c r="AP29" s="86" t="b">
        <v>0</v>
      </c>
      <c r="AQ29" s="94" t="s">
        <v>560</v>
      </c>
      <c r="AR29" s="86" t="s">
        <v>196</v>
      </c>
      <c r="AS29" s="86">
        <v>0</v>
      </c>
      <c r="AT29" s="86">
        <v>0</v>
      </c>
      <c r="AU29" s="86" t="s">
        <v>622</v>
      </c>
      <c r="AV29" s="86" t="s">
        <v>625</v>
      </c>
      <c r="AW29" s="86" t="s">
        <v>626</v>
      </c>
      <c r="AX29" s="86" t="s">
        <v>629</v>
      </c>
      <c r="AY29" s="86" t="s">
        <v>634</v>
      </c>
      <c r="AZ29" s="86" t="s">
        <v>629</v>
      </c>
      <c r="BA29" s="86" t="s">
        <v>639</v>
      </c>
      <c r="BB29" s="89" t="s">
        <v>644</v>
      </c>
      <c r="BC29">
        <v>1</v>
      </c>
      <c r="BD29" s="85" t="str">
        <f>REPLACE(INDEX(GroupVertices[Group],MATCH(Edges[[#This Row],[Vertex 1]],GroupVertices[Vertex],0)),1,1,"")</f>
        <v>3</v>
      </c>
      <c r="BE29" s="85" t="str">
        <f>REPLACE(INDEX(GroupVertices[Group],MATCH(Edges[[#This Row],[Vertex 2]],GroupVertices[Vertex],0)),1,1,"")</f>
        <v>3</v>
      </c>
    </row>
    <row r="30" spans="1:57" ht="45">
      <c r="A30" s="84" t="s">
        <v>252</v>
      </c>
      <c r="B30" s="84" t="s">
        <v>251</v>
      </c>
      <c r="C30" s="53" t="s">
        <v>1537</v>
      </c>
      <c r="D30" s="54">
        <v>3</v>
      </c>
      <c r="E30" s="65" t="s">
        <v>132</v>
      </c>
      <c r="F30" s="55">
        <v>32</v>
      </c>
      <c r="G30" s="53"/>
      <c r="H30" s="57"/>
      <c r="I30" s="56"/>
      <c r="J30" s="56"/>
      <c r="K30" s="36" t="s">
        <v>65</v>
      </c>
      <c r="L30" s="83">
        <v>30</v>
      </c>
      <c r="M30" s="83"/>
      <c r="N30" s="63"/>
      <c r="O30" s="86" t="s">
        <v>290</v>
      </c>
      <c r="P30" s="88">
        <v>43838.05337962963</v>
      </c>
      <c r="Q30" s="86" t="s">
        <v>314</v>
      </c>
      <c r="R30" s="86"/>
      <c r="S30" s="86"/>
      <c r="T30" s="86" t="s">
        <v>364</v>
      </c>
      <c r="U30" s="89" t="s">
        <v>390</v>
      </c>
      <c r="V30" s="89" t="s">
        <v>390</v>
      </c>
      <c r="W30" s="88">
        <v>43838.05337962963</v>
      </c>
      <c r="X30" s="92">
        <v>43838</v>
      </c>
      <c r="Y30" s="94" t="s">
        <v>447</v>
      </c>
      <c r="Z30" s="89" t="s">
        <v>504</v>
      </c>
      <c r="AA30" s="86"/>
      <c r="AB30" s="86"/>
      <c r="AC30" s="94" t="s">
        <v>561</v>
      </c>
      <c r="AD30" s="86"/>
      <c r="AE30" s="86" t="b">
        <v>0</v>
      </c>
      <c r="AF30" s="86">
        <v>0</v>
      </c>
      <c r="AG30" s="94" t="s">
        <v>601</v>
      </c>
      <c r="AH30" s="86" t="b">
        <v>0</v>
      </c>
      <c r="AI30" s="86" t="s">
        <v>605</v>
      </c>
      <c r="AJ30" s="86"/>
      <c r="AK30" s="94" t="s">
        <v>601</v>
      </c>
      <c r="AL30" s="86" t="b">
        <v>0</v>
      </c>
      <c r="AM30" s="86">
        <v>3</v>
      </c>
      <c r="AN30" s="94" t="s">
        <v>590</v>
      </c>
      <c r="AO30" s="86" t="s">
        <v>615</v>
      </c>
      <c r="AP30" s="86" t="b">
        <v>0</v>
      </c>
      <c r="AQ30" s="94" t="s">
        <v>590</v>
      </c>
      <c r="AR30" s="86" t="s">
        <v>196</v>
      </c>
      <c r="AS30" s="86">
        <v>0</v>
      </c>
      <c r="AT30" s="86">
        <v>0</v>
      </c>
      <c r="AU30" s="86"/>
      <c r="AV30" s="86"/>
      <c r="AW30" s="86"/>
      <c r="AX30" s="86"/>
      <c r="AY30" s="86"/>
      <c r="AZ30" s="86"/>
      <c r="BA30" s="86"/>
      <c r="BB30" s="86"/>
      <c r="BC30">
        <v>1</v>
      </c>
      <c r="BD30" s="85" t="str">
        <f>REPLACE(INDEX(GroupVertices[Group],MATCH(Edges[[#This Row],[Vertex 1]],GroupVertices[Vertex],0)),1,1,"")</f>
        <v>3</v>
      </c>
      <c r="BE30" s="85" t="str">
        <f>REPLACE(INDEX(GroupVertices[Group],MATCH(Edges[[#This Row],[Vertex 2]],GroupVertices[Vertex],0)),1,1,"")</f>
        <v>3</v>
      </c>
    </row>
    <row r="31" spans="1:57" ht="45">
      <c r="A31" s="84" t="s">
        <v>253</v>
      </c>
      <c r="B31" s="84" t="s">
        <v>253</v>
      </c>
      <c r="C31" s="53" t="s">
        <v>1537</v>
      </c>
      <c r="D31" s="54">
        <v>3</v>
      </c>
      <c r="E31" s="65" t="s">
        <v>132</v>
      </c>
      <c r="F31" s="55">
        <v>32</v>
      </c>
      <c r="G31" s="53"/>
      <c r="H31" s="57"/>
      <c r="I31" s="56"/>
      <c r="J31" s="56"/>
      <c r="K31" s="36" t="s">
        <v>65</v>
      </c>
      <c r="L31" s="83">
        <v>31</v>
      </c>
      <c r="M31" s="83"/>
      <c r="N31" s="63"/>
      <c r="O31" s="86" t="s">
        <v>196</v>
      </c>
      <c r="P31" s="88">
        <v>43835.89283564815</v>
      </c>
      <c r="Q31" s="86" t="s">
        <v>295</v>
      </c>
      <c r="R31" s="86"/>
      <c r="S31" s="86"/>
      <c r="T31" s="86" t="s">
        <v>353</v>
      </c>
      <c r="U31" s="86"/>
      <c r="V31" s="89" t="s">
        <v>417</v>
      </c>
      <c r="W31" s="88">
        <v>43835.89283564815</v>
      </c>
      <c r="X31" s="92">
        <v>43835</v>
      </c>
      <c r="Y31" s="94" t="s">
        <v>448</v>
      </c>
      <c r="Z31" s="89" t="s">
        <v>505</v>
      </c>
      <c r="AA31" s="86"/>
      <c r="AB31" s="86"/>
      <c r="AC31" s="94" t="s">
        <v>562</v>
      </c>
      <c r="AD31" s="86"/>
      <c r="AE31" s="86" t="b">
        <v>0</v>
      </c>
      <c r="AF31" s="86">
        <v>6</v>
      </c>
      <c r="AG31" s="94" t="s">
        <v>601</v>
      </c>
      <c r="AH31" s="86" t="b">
        <v>0</v>
      </c>
      <c r="AI31" s="86" t="s">
        <v>605</v>
      </c>
      <c r="AJ31" s="86"/>
      <c r="AK31" s="94" t="s">
        <v>601</v>
      </c>
      <c r="AL31" s="86" t="b">
        <v>0</v>
      </c>
      <c r="AM31" s="86">
        <v>1</v>
      </c>
      <c r="AN31" s="94" t="s">
        <v>601</v>
      </c>
      <c r="AO31" s="86" t="s">
        <v>613</v>
      </c>
      <c r="AP31" s="86" t="b">
        <v>0</v>
      </c>
      <c r="AQ31" s="94" t="s">
        <v>562</v>
      </c>
      <c r="AR31" s="86" t="s">
        <v>196</v>
      </c>
      <c r="AS31" s="86">
        <v>0</v>
      </c>
      <c r="AT31" s="86">
        <v>0</v>
      </c>
      <c r="AU31" s="86"/>
      <c r="AV31" s="86"/>
      <c r="AW31" s="86"/>
      <c r="AX31" s="86"/>
      <c r="AY31" s="86"/>
      <c r="AZ31" s="86"/>
      <c r="BA31" s="86"/>
      <c r="BB31" s="86"/>
      <c r="BC31">
        <v>1</v>
      </c>
      <c r="BD31" s="85" t="str">
        <f>REPLACE(INDEX(GroupVertices[Group],MATCH(Edges[[#This Row],[Vertex 1]],GroupVertices[Vertex],0)),1,1,"")</f>
        <v>6</v>
      </c>
      <c r="BE31" s="85" t="str">
        <f>REPLACE(INDEX(GroupVertices[Group],MATCH(Edges[[#This Row],[Vertex 2]],GroupVertices[Vertex],0)),1,1,"")</f>
        <v>6</v>
      </c>
    </row>
    <row r="32" spans="1:57" ht="45">
      <c r="A32" s="84" t="s">
        <v>254</v>
      </c>
      <c r="B32" s="84" t="s">
        <v>253</v>
      </c>
      <c r="C32" s="53" t="s">
        <v>1537</v>
      </c>
      <c r="D32" s="54">
        <v>3</v>
      </c>
      <c r="E32" s="65" t="s">
        <v>132</v>
      </c>
      <c r="F32" s="55">
        <v>32</v>
      </c>
      <c r="G32" s="53"/>
      <c r="H32" s="57"/>
      <c r="I32" s="56"/>
      <c r="J32" s="56"/>
      <c r="K32" s="36" t="s">
        <v>65</v>
      </c>
      <c r="L32" s="83">
        <v>32</v>
      </c>
      <c r="M32" s="83"/>
      <c r="N32" s="63"/>
      <c r="O32" s="86" t="s">
        <v>293</v>
      </c>
      <c r="P32" s="88">
        <v>43837.338854166665</v>
      </c>
      <c r="Q32" s="86" t="s">
        <v>315</v>
      </c>
      <c r="R32" s="86"/>
      <c r="S32" s="86"/>
      <c r="T32" s="86" t="s">
        <v>356</v>
      </c>
      <c r="U32" s="86"/>
      <c r="V32" s="89" t="s">
        <v>418</v>
      </c>
      <c r="W32" s="88">
        <v>43837.338854166665</v>
      </c>
      <c r="X32" s="92">
        <v>43837</v>
      </c>
      <c r="Y32" s="94" t="s">
        <v>449</v>
      </c>
      <c r="Z32" s="89" t="s">
        <v>506</v>
      </c>
      <c r="AA32" s="86"/>
      <c r="AB32" s="86"/>
      <c r="AC32" s="94" t="s">
        <v>563</v>
      </c>
      <c r="AD32" s="94" t="s">
        <v>562</v>
      </c>
      <c r="AE32" s="86" t="b">
        <v>0</v>
      </c>
      <c r="AF32" s="86">
        <v>0</v>
      </c>
      <c r="AG32" s="94" t="s">
        <v>602</v>
      </c>
      <c r="AH32" s="86" t="b">
        <v>0</v>
      </c>
      <c r="AI32" s="86" t="s">
        <v>605</v>
      </c>
      <c r="AJ32" s="86"/>
      <c r="AK32" s="94" t="s">
        <v>601</v>
      </c>
      <c r="AL32" s="86" t="b">
        <v>0</v>
      </c>
      <c r="AM32" s="86">
        <v>0</v>
      </c>
      <c r="AN32" s="94" t="s">
        <v>601</v>
      </c>
      <c r="AO32" s="86" t="s">
        <v>613</v>
      </c>
      <c r="AP32" s="86" t="b">
        <v>0</v>
      </c>
      <c r="AQ32" s="94" t="s">
        <v>562</v>
      </c>
      <c r="AR32" s="86" t="s">
        <v>196</v>
      </c>
      <c r="AS32" s="86">
        <v>0</v>
      </c>
      <c r="AT32" s="86">
        <v>0</v>
      </c>
      <c r="AU32" s="86"/>
      <c r="AV32" s="86"/>
      <c r="AW32" s="86"/>
      <c r="AX32" s="86"/>
      <c r="AY32" s="86"/>
      <c r="AZ32" s="86"/>
      <c r="BA32" s="86"/>
      <c r="BB32" s="86"/>
      <c r="BC32">
        <v>1</v>
      </c>
      <c r="BD32" s="85" t="str">
        <f>REPLACE(INDEX(GroupVertices[Group],MATCH(Edges[[#This Row],[Vertex 1]],GroupVertices[Vertex],0)),1,1,"")</f>
        <v>6</v>
      </c>
      <c r="BE32" s="85" t="str">
        <f>REPLACE(INDEX(GroupVertices[Group],MATCH(Edges[[#This Row],[Vertex 2]],GroupVertices[Vertex],0)),1,1,"")</f>
        <v>6</v>
      </c>
    </row>
    <row r="33" spans="1:57" ht="45">
      <c r="A33" s="84" t="s">
        <v>254</v>
      </c>
      <c r="B33" s="84" t="s">
        <v>284</v>
      </c>
      <c r="C33" s="53" t="s">
        <v>1537</v>
      </c>
      <c r="D33" s="54">
        <v>3</v>
      </c>
      <c r="E33" s="65" t="s">
        <v>132</v>
      </c>
      <c r="F33" s="55">
        <v>32</v>
      </c>
      <c r="G33" s="53"/>
      <c r="H33" s="57"/>
      <c r="I33" s="56"/>
      <c r="J33" s="56"/>
      <c r="K33" s="36" t="s">
        <v>65</v>
      </c>
      <c r="L33" s="83">
        <v>33</v>
      </c>
      <c r="M33" s="83"/>
      <c r="N33" s="63"/>
      <c r="O33" s="86" t="s">
        <v>291</v>
      </c>
      <c r="P33" s="88">
        <v>43837.911631944444</v>
      </c>
      <c r="Q33" s="86" t="s">
        <v>316</v>
      </c>
      <c r="R33" s="89" t="s">
        <v>340</v>
      </c>
      <c r="S33" s="86" t="s">
        <v>349</v>
      </c>
      <c r="T33" s="86" t="s">
        <v>365</v>
      </c>
      <c r="U33" s="86"/>
      <c r="V33" s="89" t="s">
        <v>418</v>
      </c>
      <c r="W33" s="88">
        <v>43837.911631944444</v>
      </c>
      <c r="X33" s="92">
        <v>43837</v>
      </c>
      <c r="Y33" s="94" t="s">
        <v>450</v>
      </c>
      <c r="Z33" s="89" t="s">
        <v>507</v>
      </c>
      <c r="AA33" s="86"/>
      <c r="AB33" s="86"/>
      <c r="AC33" s="94" t="s">
        <v>564</v>
      </c>
      <c r="AD33" s="86"/>
      <c r="AE33" s="86" t="b">
        <v>0</v>
      </c>
      <c r="AF33" s="86">
        <v>0</v>
      </c>
      <c r="AG33" s="94" t="s">
        <v>601</v>
      </c>
      <c r="AH33" s="86" t="b">
        <v>0</v>
      </c>
      <c r="AI33" s="86" t="s">
        <v>605</v>
      </c>
      <c r="AJ33" s="86"/>
      <c r="AK33" s="94" t="s">
        <v>601</v>
      </c>
      <c r="AL33" s="86" t="b">
        <v>0</v>
      </c>
      <c r="AM33" s="86">
        <v>0</v>
      </c>
      <c r="AN33" s="94" t="s">
        <v>601</v>
      </c>
      <c r="AO33" s="86" t="s">
        <v>616</v>
      </c>
      <c r="AP33" s="86" t="b">
        <v>0</v>
      </c>
      <c r="AQ33" s="94" t="s">
        <v>564</v>
      </c>
      <c r="AR33" s="86" t="s">
        <v>196</v>
      </c>
      <c r="AS33" s="86">
        <v>0</v>
      </c>
      <c r="AT33" s="86">
        <v>0</v>
      </c>
      <c r="AU33" s="86"/>
      <c r="AV33" s="86"/>
      <c r="AW33" s="86"/>
      <c r="AX33" s="86"/>
      <c r="AY33" s="86"/>
      <c r="AZ33" s="86"/>
      <c r="BA33" s="86"/>
      <c r="BB33" s="86"/>
      <c r="BC33">
        <v>1</v>
      </c>
      <c r="BD33" s="85" t="str">
        <f>REPLACE(INDEX(GroupVertices[Group],MATCH(Edges[[#This Row],[Vertex 1]],GroupVertices[Vertex],0)),1,1,"")</f>
        <v>6</v>
      </c>
      <c r="BE33" s="85" t="str">
        <f>REPLACE(INDEX(GroupVertices[Group],MATCH(Edges[[#This Row],[Vertex 2]],GroupVertices[Vertex],0)),1,1,"")</f>
        <v>6</v>
      </c>
    </row>
    <row r="34" spans="1:57" ht="30">
      <c r="A34" s="84" t="s">
        <v>254</v>
      </c>
      <c r="B34" s="84" t="s">
        <v>254</v>
      </c>
      <c r="C34" s="53" t="s">
        <v>1539</v>
      </c>
      <c r="D34" s="54">
        <v>10</v>
      </c>
      <c r="E34" s="65" t="s">
        <v>136</v>
      </c>
      <c r="F34" s="55">
        <v>10</v>
      </c>
      <c r="G34" s="53"/>
      <c r="H34" s="57"/>
      <c r="I34" s="56"/>
      <c r="J34" s="56"/>
      <c r="K34" s="36" t="s">
        <v>65</v>
      </c>
      <c r="L34" s="83">
        <v>34</v>
      </c>
      <c r="M34" s="83"/>
      <c r="N34" s="63"/>
      <c r="O34" s="86" t="s">
        <v>196</v>
      </c>
      <c r="P34" s="88">
        <v>43837.015752314815</v>
      </c>
      <c r="Q34" s="86" t="s">
        <v>302</v>
      </c>
      <c r="R34" s="86" t="s">
        <v>341</v>
      </c>
      <c r="S34" s="86" t="s">
        <v>350</v>
      </c>
      <c r="T34" s="86" t="s">
        <v>366</v>
      </c>
      <c r="U34" s="86"/>
      <c r="V34" s="89" t="s">
        <v>418</v>
      </c>
      <c r="W34" s="88">
        <v>43837.015752314815</v>
      </c>
      <c r="X34" s="92">
        <v>43837</v>
      </c>
      <c r="Y34" s="94" t="s">
        <v>451</v>
      </c>
      <c r="Z34" s="89" t="s">
        <v>508</v>
      </c>
      <c r="AA34" s="86"/>
      <c r="AB34" s="86"/>
      <c r="AC34" s="94" t="s">
        <v>565</v>
      </c>
      <c r="AD34" s="94" t="s">
        <v>598</v>
      </c>
      <c r="AE34" s="86" t="b">
        <v>0</v>
      </c>
      <c r="AF34" s="86">
        <v>3</v>
      </c>
      <c r="AG34" s="94" t="s">
        <v>603</v>
      </c>
      <c r="AH34" s="86" t="b">
        <v>0</v>
      </c>
      <c r="AI34" s="86" t="s">
        <v>605</v>
      </c>
      <c r="AJ34" s="86"/>
      <c r="AK34" s="94" t="s">
        <v>601</v>
      </c>
      <c r="AL34" s="86" t="b">
        <v>0</v>
      </c>
      <c r="AM34" s="86">
        <v>1</v>
      </c>
      <c r="AN34" s="94" t="s">
        <v>601</v>
      </c>
      <c r="AO34" s="86" t="s">
        <v>613</v>
      </c>
      <c r="AP34" s="86" t="b">
        <v>0</v>
      </c>
      <c r="AQ34" s="94" t="s">
        <v>598</v>
      </c>
      <c r="AR34" s="86" t="s">
        <v>196</v>
      </c>
      <c r="AS34" s="86">
        <v>0</v>
      </c>
      <c r="AT34" s="86">
        <v>0</v>
      </c>
      <c r="AU34" s="86"/>
      <c r="AV34" s="86"/>
      <c r="AW34" s="86"/>
      <c r="AX34" s="86"/>
      <c r="AY34" s="86"/>
      <c r="AZ34" s="86"/>
      <c r="BA34" s="86"/>
      <c r="BB34" s="86"/>
      <c r="BC34">
        <v>5</v>
      </c>
      <c r="BD34" s="85" t="str">
        <f>REPLACE(INDEX(GroupVertices[Group],MATCH(Edges[[#This Row],[Vertex 1]],GroupVertices[Vertex],0)),1,1,"")</f>
        <v>6</v>
      </c>
      <c r="BE34" s="85" t="str">
        <f>REPLACE(INDEX(GroupVertices[Group],MATCH(Edges[[#This Row],[Vertex 2]],GroupVertices[Vertex],0)),1,1,"")</f>
        <v>6</v>
      </c>
    </row>
    <row r="35" spans="1:57" ht="30">
      <c r="A35" s="84" t="s">
        <v>254</v>
      </c>
      <c r="B35" s="84" t="s">
        <v>254</v>
      </c>
      <c r="C35" s="53" t="s">
        <v>1539</v>
      </c>
      <c r="D35" s="54">
        <v>10</v>
      </c>
      <c r="E35" s="65" t="s">
        <v>136</v>
      </c>
      <c r="F35" s="55">
        <v>10</v>
      </c>
      <c r="G35" s="53"/>
      <c r="H35" s="57"/>
      <c r="I35" s="56"/>
      <c r="J35" s="56"/>
      <c r="K35" s="36" t="s">
        <v>65</v>
      </c>
      <c r="L35" s="83">
        <v>35</v>
      </c>
      <c r="M35" s="83"/>
      <c r="N35" s="63"/>
      <c r="O35" s="86" t="s">
        <v>196</v>
      </c>
      <c r="P35" s="88">
        <v>43837.031006944446</v>
      </c>
      <c r="Q35" s="86" t="s">
        <v>317</v>
      </c>
      <c r="R35" s="86"/>
      <c r="S35" s="86"/>
      <c r="T35" s="86" t="s">
        <v>367</v>
      </c>
      <c r="U35" s="86"/>
      <c r="V35" s="89" t="s">
        <v>418</v>
      </c>
      <c r="W35" s="88">
        <v>43837.031006944446</v>
      </c>
      <c r="X35" s="92">
        <v>43837</v>
      </c>
      <c r="Y35" s="94" t="s">
        <v>452</v>
      </c>
      <c r="Z35" s="89" t="s">
        <v>509</v>
      </c>
      <c r="AA35" s="86"/>
      <c r="AB35" s="86"/>
      <c r="AC35" s="94" t="s">
        <v>566</v>
      </c>
      <c r="AD35" s="94" t="s">
        <v>599</v>
      </c>
      <c r="AE35" s="86" t="b">
        <v>0</v>
      </c>
      <c r="AF35" s="86">
        <v>0</v>
      </c>
      <c r="AG35" s="94" t="s">
        <v>603</v>
      </c>
      <c r="AH35" s="86" t="b">
        <v>0</v>
      </c>
      <c r="AI35" s="86" t="s">
        <v>605</v>
      </c>
      <c r="AJ35" s="86"/>
      <c r="AK35" s="94" t="s">
        <v>601</v>
      </c>
      <c r="AL35" s="86" t="b">
        <v>0</v>
      </c>
      <c r="AM35" s="86">
        <v>0</v>
      </c>
      <c r="AN35" s="94" t="s">
        <v>601</v>
      </c>
      <c r="AO35" s="86" t="s">
        <v>613</v>
      </c>
      <c r="AP35" s="86" t="b">
        <v>0</v>
      </c>
      <c r="AQ35" s="94" t="s">
        <v>599</v>
      </c>
      <c r="AR35" s="86" t="s">
        <v>196</v>
      </c>
      <c r="AS35" s="86">
        <v>0</v>
      </c>
      <c r="AT35" s="86">
        <v>0</v>
      </c>
      <c r="AU35" s="86"/>
      <c r="AV35" s="86"/>
      <c r="AW35" s="86"/>
      <c r="AX35" s="86"/>
      <c r="AY35" s="86"/>
      <c r="AZ35" s="86"/>
      <c r="BA35" s="86"/>
      <c r="BB35" s="86"/>
      <c r="BC35">
        <v>5</v>
      </c>
      <c r="BD35" s="85" t="str">
        <f>REPLACE(INDEX(GroupVertices[Group],MATCH(Edges[[#This Row],[Vertex 1]],GroupVertices[Vertex],0)),1,1,"")</f>
        <v>6</v>
      </c>
      <c r="BE35" s="85" t="str">
        <f>REPLACE(INDEX(GroupVertices[Group],MATCH(Edges[[#This Row],[Vertex 2]],GroupVertices[Vertex],0)),1,1,"")</f>
        <v>6</v>
      </c>
    </row>
    <row r="36" spans="1:57" ht="30">
      <c r="A36" s="84" t="s">
        <v>254</v>
      </c>
      <c r="B36" s="84" t="s">
        <v>254</v>
      </c>
      <c r="C36" s="53" t="s">
        <v>1539</v>
      </c>
      <c r="D36" s="54">
        <v>10</v>
      </c>
      <c r="E36" s="65" t="s">
        <v>136</v>
      </c>
      <c r="F36" s="55">
        <v>10</v>
      </c>
      <c r="G36" s="53"/>
      <c r="H36" s="57"/>
      <c r="I36" s="56"/>
      <c r="J36" s="56"/>
      <c r="K36" s="36" t="s">
        <v>65</v>
      </c>
      <c r="L36" s="83">
        <v>36</v>
      </c>
      <c r="M36" s="83"/>
      <c r="N36" s="63"/>
      <c r="O36" s="86" t="s">
        <v>196</v>
      </c>
      <c r="P36" s="88">
        <v>43837.33763888889</v>
      </c>
      <c r="Q36" s="86" t="s">
        <v>318</v>
      </c>
      <c r="R36" s="86"/>
      <c r="S36" s="86"/>
      <c r="T36" s="86" t="s">
        <v>368</v>
      </c>
      <c r="U36" s="86"/>
      <c r="V36" s="89" t="s">
        <v>418</v>
      </c>
      <c r="W36" s="88">
        <v>43837.33763888889</v>
      </c>
      <c r="X36" s="92">
        <v>43837</v>
      </c>
      <c r="Y36" s="94" t="s">
        <v>453</v>
      </c>
      <c r="Z36" s="89" t="s">
        <v>510</v>
      </c>
      <c r="AA36" s="86"/>
      <c r="AB36" s="86"/>
      <c r="AC36" s="94" t="s">
        <v>567</v>
      </c>
      <c r="AD36" s="94" t="s">
        <v>600</v>
      </c>
      <c r="AE36" s="86" t="b">
        <v>0</v>
      </c>
      <c r="AF36" s="86">
        <v>0</v>
      </c>
      <c r="AG36" s="94" t="s">
        <v>603</v>
      </c>
      <c r="AH36" s="86" t="b">
        <v>0</v>
      </c>
      <c r="AI36" s="86" t="s">
        <v>606</v>
      </c>
      <c r="AJ36" s="86"/>
      <c r="AK36" s="94" t="s">
        <v>601</v>
      </c>
      <c r="AL36" s="86" t="b">
        <v>0</v>
      </c>
      <c r="AM36" s="86">
        <v>0</v>
      </c>
      <c r="AN36" s="94" t="s">
        <v>601</v>
      </c>
      <c r="AO36" s="86" t="s">
        <v>613</v>
      </c>
      <c r="AP36" s="86" t="b">
        <v>0</v>
      </c>
      <c r="AQ36" s="94" t="s">
        <v>600</v>
      </c>
      <c r="AR36" s="86" t="s">
        <v>196</v>
      </c>
      <c r="AS36" s="86">
        <v>0</v>
      </c>
      <c r="AT36" s="86">
        <v>0</v>
      </c>
      <c r="AU36" s="86"/>
      <c r="AV36" s="86"/>
      <c r="AW36" s="86"/>
      <c r="AX36" s="86"/>
      <c r="AY36" s="86"/>
      <c r="AZ36" s="86"/>
      <c r="BA36" s="86"/>
      <c r="BB36" s="86"/>
      <c r="BC36">
        <v>5</v>
      </c>
      <c r="BD36" s="85" t="str">
        <f>REPLACE(INDEX(GroupVertices[Group],MATCH(Edges[[#This Row],[Vertex 1]],GroupVertices[Vertex],0)),1,1,"")</f>
        <v>6</v>
      </c>
      <c r="BE36" s="85" t="str">
        <f>REPLACE(INDEX(GroupVertices[Group],MATCH(Edges[[#This Row],[Vertex 2]],GroupVertices[Vertex],0)),1,1,"")</f>
        <v>6</v>
      </c>
    </row>
    <row r="37" spans="1:57" ht="30">
      <c r="A37" s="84" t="s">
        <v>254</v>
      </c>
      <c r="B37" s="84" t="s">
        <v>254</v>
      </c>
      <c r="C37" s="53" t="s">
        <v>1539</v>
      </c>
      <c r="D37" s="54">
        <v>10</v>
      </c>
      <c r="E37" s="65" t="s">
        <v>136</v>
      </c>
      <c r="F37" s="55">
        <v>10</v>
      </c>
      <c r="G37" s="53"/>
      <c r="H37" s="57"/>
      <c r="I37" s="56"/>
      <c r="J37" s="56"/>
      <c r="K37" s="36" t="s">
        <v>65</v>
      </c>
      <c r="L37" s="83">
        <v>37</v>
      </c>
      <c r="M37" s="83"/>
      <c r="N37" s="63"/>
      <c r="O37" s="86" t="s">
        <v>196</v>
      </c>
      <c r="P37" s="88">
        <v>43837.91326388889</v>
      </c>
      <c r="Q37" s="86" t="s">
        <v>319</v>
      </c>
      <c r="R37" s="86"/>
      <c r="S37" s="86"/>
      <c r="T37" s="86" t="s">
        <v>365</v>
      </c>
      <c r="U37" s="86"/>
      <c r="V37" s="89" t="s">
        <v>418</v>
      </c>
      <c r="W37" s="88">
        <v>43837.91326388889</v>
      </c>
      <c r="X37" s="92">
        <v>43837</v>
      </c>
      <c r="Y37" s="94" t="s">
        <v>454</v>
      </c>
      <c r="Z37" s="89" t="s">
        <v>511</v>
      </c>
      <c r="AA37" s="86"/>
      <c r="AB37" s="86"/>
      <c r="AC37" s="94" t="s">
        <v>568</v>
      </c>
      <c r="AD37" s="86"/>
      <c r="AE37" s="86" t="b">
        <v>0</v>
      </c>
      <c r="AF37" s="86">
        <v>0</v>
      </c>
      <c r="AG37" s="94" t="s">
        <v>601</v>
      </c>
      <c r="AH37" s="86" t="b">
        <v>0</v>
      </c>
      <c r="AI37" s="86" t="s">
        <v>605</v>
      </c>
      <c r="AJ37" s="86"/>
      <c r="AK37" s="94" t="s">
        <v>601</v>
      </c>
      <c r="AL37" s="86" t="b">
        <v>0</v>
      </c>
      <c r="AM37" s="86">
        <v>0</v>
      </c>
      <c r="AN37" s="94" t="s">
        <v>601</v>
      </c>
      <c r="AO37" s="86" t="s">
        <v>616</v>
      </c>
      <c r="AP37" s="86" t="b">
        <v>0</v>
      </c>
      <c r="AQ37" s="94" t="s">
        <v>568</v>
      </c>
      <c r="AR37" s="86" t="s">
        <v>196</v>
      </c>
      <c r="AS37" s="86">
        <v>0</v>
      </c>
      <c r="AT37" s="86">
        <v>0</v>
      </c>
      <c r="AU37" s="86" t="s">
        <v>621</v>
      </c>
      <c r="AV37" s="86" t="s">
        <v>625</v>
      </c>
      <c r="AW37" s="86" t="s">
        <v>626</v>
      </c>
      <c r="AX37" s="86" t="s">
        <v>628</v>
      </c>
      <c r="AY37" s="86" t="s">
        <v>633</v>
      </c>
      <c r="AZ37" s="86" t="s">
        <v>637</v>
      </c>
      <c r="BA37" s="86" t="s">
        <v>640</v>
      </c>
      <c r="BB37" s="89" t="s">
        <v>643</v>
      </c>
      <c r="BC37">
        <v>5</v>
      </c>
      <c r="BD37" s="85" t="str">
        <f>REPLACE(INDEX(GroupVertices[Group],MATCH(Edges[[#This Row],[Vertex 1]],GroupVertices[Vertex],0)),1,1,"")</f>
        <v>6</v>
      </c>
      <c r="BE37" s="85" t="str">
        <f>REPLACE(INDEX(GroupVertices[Group],MATCH(Edges[[#This Row],[Vertex 2]],GroupVertices[Vertex],0)),1,1,"")</f>
        <v>6</v>
      </c>
    </row>
    <row r="38" spans="1:57" ht="30">
      <c r="A38" s="84" t="s">
        <v>254</v>
      </c>
      <c r="B38" s="84" t="s">
        <v>254</v>
      </c>
      <c r="C38" s="53" t="s">
        <v>1539</v>
      </c>
      <c r="D38" s="54">
        <v>10</v>
      </c>
      <c r="E38" s="65" t="s">
        <v>136</v>
      </c>
      <c r="F38" s="55">
        <v>10</v>
      </c>
      <c r="G38" s="53"/>
      <c r="H38" s="57"/>
      <c r="I38" s="56"/>
      <c r="J38" s="56"/>
      <c r="K38" s="36" t="s">
        <v>65</v>
      </c>
      <c r="L38" s="83">
        <v>38</v>
      </c>
      <c r="M38" s="83"/>
      <c r="N38" s="63"/>
      <c r="O38" s="86" t="s">
        <v>196</v>
      </c>
      <c r="P38" s="88">
        <v>43838.05415509259</v>
      </c>
      <c r="Q38" s="86" t="s">
        <v>320</v>
      </c>
      <c r="R38" s="89" t="s">
        <v>342</v>
      </c>
      <c r="S38" s="86" t="s">
        <v>351</v>
      </c>
      <c r="T38" s="86" t="s">
        <v>356</v>
      </c>
      <c r="U38" s="86"/>
      <c r="V38" s="89" t="s">
        <v>418</v>
      </c>
      <c r="W38" s="88">
        <v>43838.05415509259</v>
      </c>
      <c r="X38" s="92">
        <v>43838</v>
      </c>
      <c r="Y38" s="94" t="s">
        <v>455</v>
      </c>
      <c r="Z38" s="89" t="s">
        <v>512</v>
      </c>
      <c r="AA38" s="86"/>
      <c r="AB38" s="86"/>
      <c r="AC38" s="94" t="s">
        <v>569</v>
      </c>
      <c r="AD38" s="86"/>
      <c r="AE38" s="86" t="b">
        <v>0</v>
      </c>
      <c r="AF38" s="86">
        <v>2</v>
      </c>
      <c r="AG38" s="94" t="s">
        <v>601</v>
      </c>
      <c r="AH38" s="86" t="b">
        <v>0</v>
      </c>
      <c r="AI38" s="86" t="s">
        <v>605</v>
      </c>
      <c r="AJ38" s="86"/>
      <c r="AK38" s="94" t="s">
        <v>601</v>
      </c>
      <c r="AL38" s="86" t="b">
        <v>0</v>
      </c>
      <c r="AM38" s="86">
        <v>0</v>
      </c>
      <c r="AN38" s="94" t="s">
        <v>601</v>
      </c>
      <c r="AO38" s="86" t="s">
        <v>616</v>
      </c>
      <c r="AP38" s="86" t="b">
        <v>0</v>
      </c>
      <c r="AQ38" s="94" t="s">
        <v>569</v>
      </c>
      <c r="AR38" s="86" t="s">
        <v>196</v>
      </c>
      <c r="AS38" s="86">
        <v>0</v>
      </c>
      <c r="AT38" s="86">
        <v>0</v>
      </c>
      <c r="AU38" s="86"/>
      <c r="AV38" s="86"/>
      <c r="AW38" s="86"/>
      <c r="AX38" s="86"/>
      <c r="AY38" s="86"/>
      <c r="AZ38" s="86"/>
      <c r="BA38" s="86"/>
      <c r="BB38" s="86"/>
      <c r="BC38">
        <v>5</v>
      </c>
      <c r="BD38" s="85" t="str">
        <f>REPLACE(INDEX(GroupVertices[Group],MATCH(Edges[[#This Row],[Vertex 1]],GroupVertices[Vertex],0)),1,1,"")</f>
        <v>6</v>
      </c>
      <c r="BE38" s="85" t="str">
        <f>REPLACE(INDEX(GroupVertices[Group],MATCH(Edges[[#This Row],[Vertex 2]],GroupVertices[Vertex],0)),1,1,"")</f>
        <v>6</v>
      </c>
    </row>
    <row r="39" spans="1:57" ht="45">
      <c r="A39" s="84" t="s">
        <v>255</v>
      </c>
      <c r="B39" s="84" t="s">
        <v>251</v>
      </c>
      <c r="C39" s="53" t="s">
        <v>1537</v>
      </c>
      <c r="D39" s="54">
        <v>3</v>
      </c>
      <c r="E39" s="65" t="s">
        <v>132</v>
      </c>
      <c r="F39" s="55">
        <v>32</v>
      </c>
      <c r="G39" s="53"/>
      <c r="H39" s="57"/>
      <c r="I39" s="56"/>
      <c r="J39" s="56"/>
      <c r="K39" s="36" t="s">
        <v>65</v>
      </c>
      <c r="L39" s="83">
        <v>39</v>
      </c>
      <c r="M39" s="83"/>
      <c r="N39" s="63"/>
      <c r="O39" s="86" t="s">
        <v>290</v>
      </c>
      <c r="P39" s="88">
        <v>43838.07809027778</v>
      </c>
      <c r="Q39" s="86" t="s">
        <v>314</v>
      </c>
      <c r="R39" s="86"/>
      <c r="S39" s="86"/>
      <c r="T39" s="86" t="s">
        <v>364</v>
      </c>
      <c r="U39" s="89" t="s">
        <v>390</v>
      </c>
      <c r="V39" s="89" t="s">
        <v>390</v>
      </c>
      <c r="W39" s="88">
        <v>43838.07809027778</v>
      </c>
      <c r="X39" s="92">
        <v>43838</v>
      </c>
      <c r="Y39" s="94" t="s">
        <v>456</v>
      </c>
      <c r="Z39" s="89" t="s">
        <v>513</v>
      </c>
      <c r="AA39" s="86"/>
      <c r="AB39" s="86"/>
      <c r="AC39" s="94" t="s">
        <v>570</v>
      </c>
      <c r="AD39" s="86"/>
      <c r="AE39" s="86" t="b">
        <v>0</v>
      </c>
      <c r="AF39" s="86">
        <v>0</v>
      </c>
      <c r="AG39" s="94" t="s">
        <v>601</v>
      </c>
      <c r="AH39" s="86" t="b">
        <v>0</v>
      </c>
      <c r="AI39" s="86" t="s">
        <v>605</v>
      </c>
      <c r="AJ39" s="86"/>
      <c r="AK39" s="94" t="s">
        <v>601</v>
      </c>
      <c r="AL39" s="86" t="b">
        <v>0</v>
      </c>
      <c r="AM39" s="86">
        <v>3</v>
      </c>
      <c r="AN39" s="94" t="s">
        <v>590</v>
      </c>
      <c r="AO39" s="86" t="s">
        <v>617</v>
      </c>
      <c r="AP39" s="86" t="b">
        <v>0</v>
      </c>
      <c r="AQ39" s="94" t="s">
        <v>590</v>
      </c>
      <c r="AR39" s="86" t="s">
        <v>196</v>
      </c>
      <c r="AS39" s="86">
        <v>0</v>
      </c>
      <c r="AT39" s="86">
        <v>0</v>
      </c>
      <c r="AU39" s="86"/>
      <c r="AV39" s="86"/>
      <c r="AW39" s="86"/>
      <c r="AX39" s="86"/>
      <c r="AY39" s="86"/>
      <c r="AZ39" s="86"/>
      <c r="BA39" s="86"/>
      <c r="BB39" s="86"/>
      <c r="BC39">
        <v>1</v>
      </c>
      <c r="BD39" s="85" t="str">
        <f>REPLACE(INDEX(GroupVertices[Group],MATCH(Edges[[#This Row],[Vertex 1]],GroupVertices[Vertex],0)),1,1,"")</f>
        <v>3</v>
      </c>
      <c r="BE39" s="85" t="str">
        <f>REPLACE(INDEX(GroupVertices[Group],MATCH(Edges[[#This Row],[Vertex 2]],GroupVertices[Vertex],0)),1,1,"")</f>
        <v>3</v>
      </c>
    </row>
    <row r="40" spans="1:57" ht="45">
      <c r="A40" s="84" t="s">
        <v>256</v>
      </c>
      <c r="B40" s="84" t="s">
        <v>251</v>
      </c>
      <c r="C40" s="53" t="s">
        <v>1537</v>
      </c>
      <c r="D40" s="54">
        <v>3</v>
      </c>
      <c r="E40" s="65" t="s">
        <v>132</v>
      </c>
      <c r="F40" s="55">
        <v>32</v>
      </c>
      <c r="G40" s="53"/>
      <c r="H40" s="57"/>
      <c r="I40" s="56"/>
      <c r="J40" s="56"/>
      <c r="K40" s="36" t="s">
        <v>65</v>
      </c>
      <c r="L40" s="83">
        <v>40</v>
      </c>
      <c r="M40" s="83"/>
      <c r="N40" s="63"/>
      <c r="O40" s="86" t="s">
        <v>290</v>
      </c>
      <c r="P40" s="88">
        <v>43838.08392361111</v>
      </c>
      <c r="Q40" s="86" t="s">
        <v>314</v>
      </c>
      <c r="R40" s="86"/>
      <c r="S40" s="86"/>
      <c r="T40" s="86" t="s">
        <v>364</v>
      </c>
      <c r="U40" s="89" t="s">
        <v>390</v>
      </c>
      <c r="V40" s="89" t="s">
        <v>390</v>
      </c>
      <c r="W40" s="88">
        <v>43838.08392361111</v>
      </c>
      <c r="X40" s="92">
        <v>43838</v>
      </c>
      <c r="Y40" s="94" t="s">
        <v>457</v>
      </c>
      <c r="Z40" s="89" t="s">
        <v>514</v>
      </c>
      <c r="AA40" s="86"/>
      <c r="AB40" s="86"/>
      <c r="AC40" s="94" t="s">
        <v>571</v>
      </c>
      <c r="AD40" s="86"/>
      <c r="AE40" s="86" t="b">
        <v>0</v>
      </c>
      <c r="AF40" s="86">
        <v>0</v>
      </c>
      <c r="AG40" s="94" t="s">
        <v>601</v>
      </c>
      <c r="AH40" s="86" t="b">
        <v>0</v>
      </c>
      <c r="AI40" s="86" t="s">
        <v>605</v>
      </c>
      <c r="AJ40" s="86"/>
      <c r="AK40" s="94" t="s">
        <v>601</v>
      </c>
      <c r="AL40" s="86" t="b">
        <v>0</v>
      </c>
      <c r="AM40" s="86">
        <v>3</v>
      </c>
      <c r="AN40" s="94" t="s">
        <v>590</v>
      </c>
      <c r="AO40" s="86" t="s">
        <v>613</v>
      </c>
      <c r="AP40" s="86" t="b">
        <v>0</v>
      </c>
      <c r="AQ40" s="94" t="s">
        <v>590</v>
      </c>
      <c r="AR40" s="86" t="s">
        <v>196</v>
      </c>
      <c r="AS40" s="86">
        <v>0</v>
      </c>
      <c r="AT40" s="86">
        <v>0</v>
      </c>
      <c r="AU40" s="86"/>
      <c r="AV40" s="86"/>
      <c r="AW40" s="86"/>
      <c r="AX40" s="86"/>
      <c r="AY40" s="86"/>
      <c r="AZ40" s="86"/>
      <c r="BA40" s="86"/>
      <c r="BB40" s="86"/>
      <c r="BC40">
        <v>1</v>
      </c>
      <c r="BD40" s="85" t="str">
        <f>REPLACE(INDEX(GroupVertices[Group],MATCH(Edges[[#This Row],[Vertex 1]],GroupVertices[Vertex],0)),1,1,"")</f>
        <v>3</v>
      </c>
      <c r="BE40" s="85" t="str">
        <f>REPLACE(INDEX(GroupVertices[Group],MATCH(Edges[[#This Row],[Vertex 2]],GroupVertices[Vertex],0)),1,1,"")</f>
        <v>3</v>
      </c>
    </row>
    <row r="41" spans="1:57" ht="45">
      <c r="A41" s="84" t="s">
        <v>257</v>
      </c>
      <c r="B41" s="84" t="s">
        <v>263</v>
      </c>
      <c r="C41" s="53" t="s">
        <v>1537</v>
      </c>
      <c r="D41" s="54">
        <v>3</v>
      </c>
      <c r="E41" s="65" t="s">
        <v>132</v>
      </c>
      <c r="F41" s="55">
        <v>32</v>
      </c>
      <c r="G41" s="53"/>
      <c r="H41" s="57"/>
      <c r="I41" s="56"/>
      <c r="J41" s="56"/>
      <c r="K41" s="36" t="s">
        <v>65</v>
      </c>
      <c r="L41" s="83">
        <v>41</v>
      </c>
      <c r="M41" s="83"/>
      <c r="N41" s="63"/>
      <c r="O41" s="86" t="s">
        <v>292</v>
      </c>
      <c r="P41" s="88">
        <v>43838.16237268518</v>
      </c>
      <c r="Q41" s="86" t="s">
        <v>309</v>
      </c>
      <c r="R41" s="86"/>
      <c r="S41" s="86"/>
      <c r="T41" s="86" t="s">
        <v>356</v>
      </c>
      <c r="U41" s="86"/>
      <c r="V41" s="89" t="s">
        <v>419</v>
      </c>
      <c r="W41" s="88">
        <v>43838.16237268518</v>
      </c>
      <c r="X41" s="92">
        <v>43838</v>
      </c>
      <c r="Y41" s="94" t="s">
        <v>458</v>
      </c>
      <c r="Z41" s="89" t="s">
        <v>515</v>
      </c>
      <c r="AA41" s="86"/>
      <c r="AB41" s="86"/>
      <c r="AC41" s="94" t="s">
        <v>572</v>
      </c>
      <c r="AD41" s="86"/>
      <c r="AE41" s="86" t="b">
        <v>0</v>
      </c>
      <c r="AF41" s="86">
        <v>0</v>
      </c>
      <c r="AG41" s="94" t="s">
        <v>601</v>
      </c>
      <c r="AH41" s="86" t="b">
        <v>0</v>
      </c>
      <c r="AI41" s="86" t="s">
        <v>605</v>
      </c>
      <c r="AJ41" s="86"/>
      <c r="AK41" s="94" t="s">
        <v>601</v>
      </c>
      <c r="AL41" s="86" t="b">
        <v>0</v>
      </c>
      <c r="AM41" s="86">
        <v>3</v>
      </c>
      <c r="AN41" s="94" t="s">
        <v>578</v>
      </c>
      <c r="AO41" s="86" t="s">
        <v>612</v>
      </c>
      <c r="AP41" s="86" t="b">
        <v>0</v>
      </c>
      <c r="AQ41" s="94" t="s">
        <v>578</v>
      </c>
      <c r="AR41" s="86" t="s">
        <v>196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row>
    <row r="42" spans="1:57" ht="45">
      <c r="A42" s="84" t="s">
        <v>257</v>
      </c>
      <c r="B42" s="84" t="s">
        <v>281</v>
      </c>
      <c r="C42" s="53" t="s">
        <v>1537</v>
      </c>
      <c r="D42" s="54">
        <v>3</v>
      </c>
      <c r="E42" s="65" t="s">
        <v>132</v>
      </c>
      <c r="F42" s="55">
        <v>32</v>
      </c>
      <c r="G42" s="53"/>
      <c r="H42" s="57"/>
      <c r="I42" s="56"/>
      <c r="J42" s="56"/>
      <c r="K42" s="36" t="s">
        <v>65</v>
      </c>
      <c r="L42" s="83">
        <v>42</v>
      </c>
      <c r="M42" s="83"/>
      <c r="N42" s="63"/>
      <c r="O42" s="86" t="s">
        <v>292</v>
      </c>
      <c r="P42" s="88">
        <v>43838.16237268518</v>
      </c>
      <c r="Q42" s="86" t="s">
        <v>309</v>
      </c>
      <c r="R42" s="86"/>
      <c r="S42" s="86"/>
      <c r="T42" s="86" t="s">
        <v>356</v>
      </c>
      <c r="U42" s="86"/>
      <c r="V42" s="89" t="s">
        <v>419</v>
      </c>
      <c r="W42" s="88">
        <v>43838.16237268518</v>
      </c>
      <c r="X42" s="92">
        <v>43838</v>
      </c>
      <c r="Y42" s="94" t="s">
        <v>458</v>
      </c>
      <c r="Z42" s="89" t="s">
        <v>515</v>
      </c>
      <c r="AA42" s="86"/>
      <c r="AB42" s="86"/>
      <c r="AC42" s="94" t="s">
        <v>572</v>
      </c>
      <c r="AD42" s="86"/>
      <c r="AE42" s="86" t="b">
        <v>0</v>
      </c>
      <c r="AF42" s="86">
        <v>0</v>
      </c>
      <c r="AG42" s="94" t="s">
        <v>601</v>
      </c>
      <c r="AH42" s="86" t="b">
        <v>0</v>
      </c>
      <c r="AI42" s="86" t="s">
        <v>605</v>
      </c>
      <c r="AJ42" s="86"/>
      <c r="AK42" s="94" t="s">
        <v>601</v>
      </c>
      <c r="AL42" s="86" t="b">
        <v>0</v>
      </c>
      <c r="AM42" s="86">
        <v>3</v>
      </c>
      <c r="AN42" s="94" t="s">
        <v>578</v>
      </c>
      <c r="AO42" s="86" t="s">
        <v>612</v>
      </c>
      <c r="AP42" s="86" t="b">
        <v>0</v>
      </c>
      <c r="AQ42" s="94" t="s">
        <v>578</v>
      </c>
      <c r="AR42" s="86" t="s">
        <v>196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row>
    <row r="43" spans="1:57" ht="45">
      <c r="A43" s="84" t="s">
        <v>258</v>
      </c>
      <c r="B43" s="84" t="s">
        <v>279</v>
      </c>
      <c r="C43" s="53" t="s">
        <v>1537</v>
      </c>
      <c r="D43" s="54">
        <v>3</v>
      </c>
      <c r="E43" s="65" t="s">
        <v>132</v>
      </c>
      <c r="F43" s="55">
        <v>32</v>
      </c>
      <c r="G43" s="53"/>
      <c r="H43" s="57"/>
      <c r="I43" s="56"/>
      <c r="J43" s="56"/>
      <c r="K43" s="36" t="s">
        <v>65</v>
      </c>
      <c r="L43" s="83">
        <v>43</v>
      </c>
      <c r="M43" s="83"/>
      <c r="N43" s="63"/>
      <c r="O43" s="86" t="s">
        <v>292</v>
      </c>
      <c r="P43" s="88">
        <v>43838.19347222222</v>
      </c>
      <c r="Q43" s="86" t="s">
        <v>308</v>
      </c>
      <c r="R43" s="86"/>
      <c r="S43" s="86"/>
      <c r="T43" s="86" t="s">
        <v>356</v>
      </c>
      <c r="U43" s="86"/>
      <c r="V43" s="89" t="s">
        <v>420</v>
      </c>
      <c r="W43" s="88">
        <v>43838.19347222222</v>
      </c>
      <c r="X43" s="92">
        <v>43838</v>
      </c>
      <c r="Y43" s="94" t="s">
        <v>459</v>
      </c>
      <c r="Z43" s="89" t="s">
        <v>516</v>
      </c>
      <c r="AA43" s="86"/>
      <c r="AB43" s="86"/>
      <c r="AC43" s="94" t="s">
        <v>573</v>
      </c>
      <c r="AD43" s="86"/>
      <c r="AE43" s="86" t="b">
        <v>0</v>
      </c>
      <c r="AF43" s="86">
        <v>0</v>
      </c>
      <c r="AG43" s="94" t="s">
        <v>601</v>
      </c>
      <c r="AH43" s="86" t="b">
        <v>0</v>
      </c>
      <c r="AI43" s="86" t="s">
        <v>605</v>
      </c>
      <c r="AJ43" s="86"/>
      <c r="AK43" s="94" t="s">
        <v>601</v>
      </c>
      <c r="AL43" s="86" t="b">
        <v>0</v>
      </c>
      <c r="AM43" s="86">
        <v>2</v>
      </c>
      <c r="AN43" s="94" t="s">
        <v>555</v>
      </c>
      <c r="AO43" s="86" t="s">
        <v>616</v>
      </c>
      <c r="AP43" s="86" t="b">
        <v>0</v>
      </c>
      <c r="AQ43" s="94" t="s">
        <v>555</v>
      </c>
      <c r="AR43" s="86" t="s">
        <v>196</v>
      </c>
      <c r="AS43" s="86">
        <v>0</v>
      </c>
      <c r="AT43" s="86">
        <v>0</v>
      </c>
      <c r="AU43" s="86"/>
      <c r="AV43" s="86"/>
      <c r="AW43" s="86"/>
      <c r="AX43" s="86"/>
      <c r="AY43" s="86"/>
      <c r="AZ43" s="86"/>
      <c r="BA43" s="86"/>
      <c r="BB43" s="86"/>
      <c r="BC43">
        <v>1</v>
      </c>
      <c r="BD43" s="85" t="str">
        <f>REPLACE(INDEX(GroupVertices[Group],MATCH(Edges[[#This Row],[Vertex 1]],GroupVertices[Vertex],0)),1,1,"")</f>
        <v>5</v>
      </c>
      <c r="BE43" s="85" t="str">
        <f>REPLACE(INDEX(GroupVertices[Group],MATCH(Edges[[#This Row],[Vertex 2]],GroupVertices[Vertex],0)),1,1,"")</f>
        <v>5</v>
      </c>
    </row>
    <row r="44" spans="1:57" ht="45">
      <c r="A44" s="84" t="s">
        <v>258</v>
      </c>
      <c r="B44" s="84" t="s">
        <v>280</v>
      </c>
      <c r="C44" s="53" t="s">
        <v>1537</v>
      </c>
      <c r="D44" s="54">
        <v>3</v>
      </c>
      <c r="E44" s="65" t="s">
        <v>132</v>
      </c>
      <c r="F44" s="55">
        <v>32</v>
      </c>
      <c r="G44" s="53"/>
      <c r="H44" s="57"/>
      <c r="I44" s="56"/>
      <c r="J44" s="56"/>
      <c r="K44" s="36" t="s">
        <v>65</v>
      </c>
      <c r="L44" s="83">
        <v>44</v>
      </c>
      <c r="M44" s="83"/>
      <c r="N44" s="63"/>
      <c r="O44" s="86" t="s">
        <v>292</v>
      </c>
      <c r="P44" s="88">
        <v>43838.19347222222</v>
      </c>
      <c r="Q44" s="86" t="s">
        <v>308</v>
      </c>
      <c r="R44" s="86"/>
      <c r="S44" s="86"/>
      <c r="T44" s="86" t="s">
        <v>356</v>
      </c>
      <c r="U44" s="86"/>
      <c r="V44" s="89" t="s">
        <v>420</v>
      </c>
      <c r="W44" s="88">
        <v>43838.19347222222</v>
      </c>
      <c r="X44" s="92">
        <v>43838</v>
      </c>
      <c r="Y44" s="94" t="s">
        <v>459</v>
      </c>
      <c r="Z44" s="89" t="s">
        <v>516</v>
      </c>
      <c r="AA44" s="86"/>
      <c r="AB44" s="86"/>
      <c r="AC44" s="94" t="s">
        <v>573</v>
      </c>
      <c r="AD44" s="86"/>
      <c r="AE44" s="86" t="b">
        <v>0</v>
      </c>
      <c r="AF44" s="86">
        <v>0</v>
      </c>
      <c r="AG44" s="94" t="s">
        <v>601</v>
      </c>
      <c r="AH44" s="86" t="b">
        <v>0</v>
      </c>
      <c r="AI44" s="86" t="s">
        <v>605</v>
      </c>
      <c r="AJ44" s="86"/>
      <c r="AK44" s="94" t="s">
        <v>601</v>
      </c>
      <c r="AL44" s="86" t="b">
        <v>0</v>
      </c>
      <c r="AM44" s="86">
        <v>2</v>
      </c>
      <c r="AN44" s="94" t="s">
        <v>555</v>
      </c>
      <c r="AO44" s="86" t="s">
        <v>616</v>
      </c>
      <c r="AP44" s="86" t="b">
        <v>0</v>
      </c>
      <c r="AQ44" s="94" t="s">
        <v>555</v>
      </c>
      <c r="AR44" s="86" t="s">
        <v>196</v>
      </c>
      <c r="AS44" s="86">
        <v>0</v>
      </c>
      <c r="AT44" s="86">
        <v>0</v>
      </c>
      <c r="AU44" s="86"/>
      <c r="AV44" s="86"/>
      <c r="AW44" s="86"/>
      <c r="AX44" s="86"/>
      <c r="AY44" s="86"/>
      <c r="AZ44" s="86"/>
      <c r="BA44" s="86"/>
      <c r="BB44" s="86"/>
      <c r="BC44">
        <v>1</v>
      </c>
      <c r="BD44" s="85" t="str">
        <f>REPLACE(INDEX(GroupVertices[Group],MATCH(Edges[[#This Row],[Vertex 1]],GroupVertices[Vertex],0)),1,1,"")</f>
        <v>5</v>
      </c>
      <c r="BE44" s="85" t="str">
        <f>REPLACE(INDEX(GroupVertices[Group],MATCH(Edges[[#This Row],[Vertex 2]],GroupVertices[Vertex],0)),1,1,"")</f>
        <v>5</v>
      </c>
    </row>
    <row r="45" spans="1:57" ht="45">
      <c r="A45" s="84" t="s">
        <v>258</v>
      </c>
      <c r="B45" s="84" t="s">
        <v>261</v>
      </c>
      <c r="C45" s="53" t="s">
        <v>1537</v>
      </c>
      <c r="D45" s="54">
        <v>3</v>
      </c>
      <c r="E45" s="65" t="s">
        <v>132</v>
      </c>
      <c r="F45" s="55">
        <v>32</v>
      </c>
      <c r="G45" s="53"/>
      <c r="H45" s="57"/>
      <c r="I45" s="56"/>
      <c r="J45" s="56"/>
      <c r="K45" s="36" t="s">
        <v>65</v>
      </c>
      <c r="L45" s="83">
        <v>45</v>
      </c>
      <c r="M45" s="83"/>
      <c r="N45" s="63"/>
      <c r="O45" s="86" t="s">
        <v>292</v>
      </c>
      <c r="P45" s="88">
        <v>43838.19347222222</v>
      </c>
      <c r="Q45" s="86" t="s">
        <v>308</v>
      </c>
      <c r="R45" s="86"/>
      <c r="S45" s="86"/>
      <c r="T45" s="86" t="s">
        <v>356</v>
      </c>
      <c r="U45" s="86"/>
      <c r="V45" s="89" t="s">
        <v>420</v>
      </c>
      <c r="W45" s="88">
        <v>43838.19347222222</v>
      </c>
      <c r="X45" s="92">
        <v>43838</v>
      </c>
      <c r="Y45" s="94" t="s">
        <v>459</v>
      </c>
      <c r="Z45" s="89" t="s">
        <v>516</v>
      </c>
      <c r="AA45" s="86"/>
      <c r="AB45" s="86"/>
      <c r="AC45" s="94" t="s">
        <v>573</v>
      </c>
      <c r="AD45" s="86"/>
      <c r="AE45" s="86" t="b">
        <v>0</v>
      </c>
      <c r="AF45" s="86">
        <v>0</v>
      </c>
      <c r="AG45" s="94" t="s">
        <v>601</v>
      </c>
      <c r="AH45" s="86" t="b">
        <v>0</v>
      </c>
      <c r="AI45" s="86" t="s">
        <v>605</v>
      </c>
      <c r="AJ45" s="86"/>
      <c r="AK45" s="94" t="s">
        <v>601</v>
      </c>
      <c r="AL45" s="86" t="b">
        <v>0</v>
      </c>
      <c r="AM45" s="86">
        <v>2</v>
      </c>
      <c r="AN45" s="94" t="s">
        <v>555</v>
      </c>
      <c r="AO45" s="86" t="s">
        <v>616</v>
      </c>
      <c r="AP45" s="86" t="b">
        <v>0</v>
      </c>
      <c r="AQ45" s="94" t="s">
        <v>555</v>
      </c>
      <c r="AR45" s="86" t="s">
        <v>196</v>
      </c>
      <c r="AS45" s="86">
        <v>0</v>
      </c>
      <c r="AT45" s="86">
        <v>0</v>
      </c>
      <c r="AU45" s="86"/>
      <c r="AV45" s="86"/>
      <c r="AW45" s="86"/>
      <c r="AX45" s="86"/>
      <c r="AY45" s="86"/>
      <c r="AZ45" s="86"/>
      <c r="BA45" s="86"/>
      <c r="BB45" s="86"/>
      <c r="BC45">
        <v>1</v>
      </c>
      <c r="BD45" s="85" t="str">
        <f>REPLACE(INDEX(GroupVertices[Group],MATCH(Edges[[#This Row],[Vertex 1]],GroupVertices[Vertex],0)),1,1,"")</f>
        <v>5</v>
      </c>
      <c r="BE45" s="85" t="str">
        <f>REPLACE(INDEX(GroupVertices[Group],MATCH(Edges[[#This Row],[Vertex 2]],GroupVertices[Vertex],0)),1,1,"")</f>
        <v>5</v>
      </c>
    </row>
    <row r="46" spans="1:57" ht="45">
      <c r="A46" s="84" t="s">
        <v>259</v>
      </c>
      <c r="B46" s="84" t="s">
        <v>285</v>
      </c>
      <c r="C46" s="53" t="s">
        <v>1537</v>
      </c>
      <c r="D46" s="54">
        <v>3</v>
      </c>
      <c r="E46" s="65" t="s">
        <v>132</v>
      </c>
      <c r="F46" s="55">
        <v>32</v>
      </c>
      <c r="G46" s="53"/>
      <c r="H46" s="57"/>
      <c r="I46" s="56"/>
      <c r="J46" s="56"/>
      <c r="K46" s="36" t="s">
        <v>65</v>
      </c>
      <c r="L46" s="83">
        <v>46</v>
      </c>
      <c r="M46" s="83"/>
      <c r="N46" s="63"/>
      <c r="O46" s="86" t="s">
        <v>291</v>
      </c>
      <c r="P46" s="88">
        <v>43837.98616898148</v>
      </c>
      <c r="Q46" s="86" t="s">
        <v>321</v>
      </c>
      <c r="R46" s="86"/>
      <c r="S46" s="86"/>
      <c r="T46" s="86" t="s">
        <v>369</v>
      </c>
      <c r="U46" s="89" t="s">
        <v>391</v>
      </c>
      <c r="V46" s="89" t="s">
        <v>391</v>
      </c>
      <c r="W46" s="88">
        <v>43837.98616898148</v>
      </c>
      <c r="X46" s="92">
        <v>43837</v>
      </c>
      <c r="Y46" s="94" t="s">
        <v>460</v>
      </c>
      <c r="Z46" s="89" t="s">
        <v>517</v>
      </c>
      <c r="AA46" s="86"/>
      <c r="AB46" s="86"/>
      <c r="AC46" s="94" t="s">
        <v>574</v>
      </c>
      <c r="AD46" s="86"/>
      <c r="AE46" s="86" t="b">
        <v>0</v>
      </c>
      <c r="AF46" s="86">
        <v>1</v>
      </c>
      <c r="AG46" s="94" t="s">
        <v>601</v>
      </c>
      <c r="AH46" s="86" t="b">
        <v>0</v>
      </c>
      <c r="AI46" s="86" t="s">
        <v>605</v>
      </c>
      <c r="AJ46" s="86"/>
      <c r="AK46" s="94" t="s">
        <v>601</v>
      </c>
      <c r="AL46" s="86" t="b">
        <v>0</v>
      </c>
      <c r="AM46" s="86">
        <v>0</v>
      </c>
      <c r="AN46" s="94" t="s">
        <v>601</v>
      </c>
      <c r="AO46" s="86" t="s">
        <v>612</v>
      </c>
      <c r="AP46" s="86" t="b">
        <v>0</v>
      </c>
      <c r="AQ46" s="94" t="s">
        <v>574</v>
      </c>
      <c r="AR46" s="86" t="s">
        <v>196</v>
      </c>
      <c r="AS46" s="86">
        <v>0</v>
      </c>
      <c r="AT46" s="86">
        <v>0</v>
      </c>
      <c r="AU46" s="86" t="s">
        <v>621</v>
      </c>
      <c r="AV46" s="86" t="s">
        <v>625</v>
      </c>
      <c r="AW46" s="86" t="s">
        <v>626</v>
      </c>
      <c r="AX46" s="86" t="s">
        <v>628</v>
      </c>
      <c r="AY46" s="86" t="s">
        <v>633</v>
      </c>
      <c r="AZ46" s="86" t="s">
        <v>637</v>
      </c>
      <c r="BA46" s="86" t="s">
        <v>640</v>
      </c>
      <c r="BB46" s="89" t="s">
        <v>643</v>
      </c>
      <c r="BC46">
        <v>1</v>
      </c>
      <c r="BD46" s="85" t="str">
        <f>REPLACE(INDEX(GroupVertices[Group],MATCH(Edges[[#This Row],[Vertex 1]],GroupVertices[Vertex],0)),1,1,"")</f>
        <v>1</v>
      </c>
      <c r="BE46" s="85" t="str">
        <f>REPLACE(INDEX(GroupVertices[Group],MATCH(Edges[[#This Row],[Vertex 2]],GroupVertices[Vertex],0)),1,1,"")</f>
        <v>1</v>
      </c>
    </row>
    <row r="47" spans="1:57" ht="45">
      <c r="A47" s="84" t="s">
        <v>260</v>
      </c>
      <c r="B47" s="84" t="s">
        <v>282</v>
      </c>
      <c r="C47" s="53" t="s">
        <v>1537</v>
      </c>
      <c r="D47" s="54">
        <v>3</v>
      </c>
      <c r="E47" s="65" t="s">
        <v>132</v>
      </c>
      <c r="F47" s="55">
        <v>32</v>
      </c>
      <c r="G47" s="53"/>
      <c r="H47" s="57"/>
      <c r="I47" s="56"/>
      <c r="J47" s="56"/>
      <c r="K47" s="36" t="s">
        <v>65</v>
      </c>
      <c r="L47" s="83">
        <v>47</v>
      </c>
      <c r="M47" s="83"/>
      <c r="N47" s="63"/>
      <c r="O47" s="86" t="s">
        <v>291</v>
      </c>
      <c r="P47" s="88">
        <v>43838.30511574074</v>
      </c>
      <c r="Q47" s="86" t="s">
        <v>322</v>
      </c>
      <c r="R47" s="86"/>
      <c r="S47" s="86"/>
      <c r="T47" s="86"/>
      <c r="U47" s="89" t="s">
        <v>392</v>
      </c>
      <c r="V47" s="89" t="s">
        <v>392</v>
      </c>
      <c r="W47" s="88">
        <v>43838.30511574074</v>
      </c>
      <c r="X47" s="92">
        <v>43838</v>
      </c>
      <c r="Y47" s="94" t="s">
        <v>461</v>
      </c>
      <c r="Z47" s="89" t="s">
        <v>518</v>
      </c>
      <c r="AA47" s="86"/>
      <c r="AB47" s="86"/>
      <c r="AC47" s="94" t="s">
        <v>575</v>
      </c>
      <c r="AD47" s="86"/>
      <c r="AE47" s="86" t="b">
        <v>0</v>
      </c>
      <c r="AF47" s="86">
        <v>6</v>
      </c>
      <c r="AG47" s="94" t="s">
        <v>601</v>
      </c>
      <c r="AH47" s="86" t="b">
        <v>0</v>
      </c>
      <c r="AI47" s="86" t="s">
        <v>605</v>
      </c>
      <c r="AJ47" s="86"/>
      <c r="AK47" s="94" t="s">
        <v>601</v>
      </c>
      <c r="AL47" s="86" t="b">
        <v>0</v>
      </c>
      <c r="AM47" s="86">
        <v>0</v>
      </c>
      <c r="AN47" s="94" t="s">
        <v>601</v>
      </c>
      <c r="AO47" s="86" t="s">
        <v>610</v>
      </c>
      <c r="AP47" s="86" t="b">
        <v>0</v>
      </c>
      <c r="AQ47" s="94" t="s">
        <v>575</v>
      </c>
      <c r="AR47" s="86" t="s">
        <v>196</v>
      </c>
      <c r="AS47" s="86">
        <v>0</v>
      </c>
      <c r="AT47" s="86">
        <v>0</v>
      </c>
      <c r="AU47" s="86"/>
      <c r="AV47" s="86"/>
      <c r="AW47" s="86"/>
      <c r="AX47" s="86"/>
      <c r="AY47" s="86"/>
      <c r="AZ47" s="86"/>
      <c r="BA47" s="86"/>
      <c r="BB47" s="86"/>
      <c r="BC47">
        <v>1</v>
      </c>
      <c r="BD47" s="85" t="str">
        <f>REPLACE(INDEX(GroupVertices[Group],MATCH(Edges[[#This Row],[Vertex 1]],GroupVertices[Vertex],0)),1,1,"")</f>
        <v>4</v>
      </c>
      <c r="BE47" s="85" t="str">
        <f>REPLACE(INDEX(GroupVertices[Group],MATCH(Edges[[#This Row],[Vertex 2]],GroupVertices[Vertex],0)),1,1,"")</f>
        <v>4</v>
      </c>
    </row>
    <row r="48" spans="1:57" ht="45">
      <c r="A48" s="84" t="s">
        <v>261</v>
      </c>
      <c r="B48" s="84" t="s">
        <v>279</v>
      </c>
      <c r="C48" s="53" t="s">
        <v>1537</v>
      </c>
      <c r="D48" s="54">
        <v>3</v>
      </c>
      <c r="E48" s="65" t="s">
        <v>132</v>
      </c>
      <c r="F48" s="55">
        <v>32</v>
      </c>
      <c r="G48" s="53"/>
      <c r="H48" s="57"/>
      <c r="I48" s="56"/>
      <c r="J48" s="56"/>
      <c r="K48" s="36" t="s">
        <v>65</v>
      </c>
      <c r="L48" s="83">
        <v>48</v>
      </c>
      <c r="M48" s="83"/>
      <c r="N48" s="63"/>
      <c r="O48" s="86" t="s">
        <v>292</v>
      </c>
      <c r="P48" s="88">
        <v>43838.425891203704</v>
      </c>
      <c r="Q48" s="86" t="s">
        <v>308</v>
      </c>
      <c r="R48" s="86"/>
      <c r="S48" s="86"/>
      <c r="T48" s="86" t="s">
        <v>356</v>
      </c>
      <c r="U48" s="86"/>
      <c r="V48" s="89" t="s">
        <v>421</v>
      </c>
      <c r="W48" s="88">
        <v>43838.425891203704</v>
      </c>
      <c r="X48" s="92">
        <v>43838</v>
      </c>
      <c r="Y48" s="94" t="s">
        <v>462</v>
      </c>
      <c r="Z48" s="89" t="s">
        <v>519</v>
      </c>
      <c r="AA48" s="86"/>
      <c r="AB48" s="86"/>
      <c r="AC48" s="94" t="s">
        <v>576</v>
      </c>
      <c r="AD48" s="86"/>
      <c r="AE48" s="86" t="b">
        <v>0</v>
      </c>
      <c r="AF48" s="86">
        <v>0</v>
      </c>
      <c r="AG48" s="94" t="s">
        <v>601</v>
      </c>
      <c r="AH48" s="86" t="b">
        <v>0</v>
      </c>
      <c r="AI48" s="86" t="s">
        <v>605</v>
      </c>
      <c r="AJ48" s="86"/>
      <c r="AK48" s="94" t="s">
        <v>601</v>
      </c>
      <c r="AL48" s="86" t="b">
        <v>0</v>
      </c>
      <c r="AM48" s="86">
        <v>2</v>
      </c>
      <c r="AN48" s="94" t="s">
        <v>555</v>
      </c>
      <c r="AO48" s="86" t="s">
        <v>610</v>
      </c>
      <c r="AP48" s="86" t="b">
        <v>0</v>
      </c>
      <c r="AQ48" s="94" t="s">
        <v>555</v>
      </c>
      <c r="AR48" s="86" t="s">
        <v>196</v>
      </c>
      <c r="AS48" s="86">
        <v>0</v>
      </c>
      <c r="AT48" s="86">
        <v>0</v>
      </c>
      <c r="AU48" s="86"/>
      <c r="AV48" s="86"/>
      <c r="AW48" s="86"/>
      <c r="AX48" s="86"/>
      <c r="AY48" s="86"/>
      <c r="AZ48" s="86"/>
      <c r="BA48" s="86"/>
      <c r="BB48" s="86"/>
      <c r="BC48">
        <v>1</v>
      </c>
      <c r="BD48" s="85" t="str">
        <f>REPLACE(INDEX(GroupVertices[Group],MATCH(Edges[[#This Row],[Vertex 1]],GroupVertices[Vertex],0)),1,1,"")</f>
        <v>5</v>
      </c>
      <c r="BE48" s="85" t="str">
        <f>REPLACE(INDEX(GroupVertices[Group],MATCH(Edges[[#This Row],[Vertex 2]],GroupVertices[Vertex],0)),1,1,"")</f>
        <v>5</v>
      </c>
    </row>
    <row r="49" spans="1:57" ht="45">
      <c r="A49" s="84" t="s">
        <v>261</v>
      </c>
      <c r="B49" s="84" t="s">
        <v>280</v>
      </c>
      <c r="C49" s="53" t="s">
        <v>1537</v>
      </c>
      <c r="D49" s="54">
        <v>3</v>
      </c>
      <c r="E49" s="65" t="s">
        <v>132</v>
      </c>
      <c r="F49" s="55">
        <v>32</v>
      </c>
      <c r="G49" s="53"/>
      <c r="H49" s="57"/>
      <c r="I49" s="56"/>
      <c r="J49" s="56"/>
      <c r="K49" s="36" t="s">
        <v>65</v>
      </c>
      <c r="L49" s="83">
        <v>49</v>
      </c>
      <c r="M49" s="83"/>
      <c r="N49" s="63"/>
      <c r="O49" s="86" t="s">
        <v>292</v>
      </c>
      <c r="P49" s="88">
        <v>43838.425891203704</v>
      </c>
      <c r="Q49" s="86" t="s">
        <v>308</v>
      </c>
      <c r="R49" s="86"/>
      <c r="S49" s="86"/>
      <c r="T49" s="86" t="s">
        <v>356</v>
      </c>
      <c r="U49" s="86"/>
      <c r="V49" s="89" t="s">
        <v>421</v>
      </c>
      <c r="W49" s="88">
        <v>43838.425891203704</v>
      </c>
      <c r="X49" s="92">
        <v>43838</v>
      </c>
      <c r="Y49" s="94" t="s">
        <v>462</v>
      </c>
      <c r="Z49" s="89" t="s">
        <v>519</v>
      </c>
      <c r="AA49" s="86"/>
      <c r="AB49" s="86"/>
      <c r="AC49" s="94" t="s">
        <v>576</v>
      </c>
      <c r="AD49" s="86"/>
      <c r="AE49" s="86" t="b">
        <v>0</v>
      </c>
      <c r="AF49" s="86">
        <v>0</v>
      </c>
      <c r="AG49" s="94" t="s">
        <v>601</v>
      </c>
      <c r="AH49" s="86" t="b">
        <v>0</v>
      </c>
      <c r="AI49" s="86" t="s">
        <v>605</v>
      </c>
      <c r="AJ49" s="86"/>
      <c r="AK49" s="94" t="s">
        <v>601</v>
      </c>
      <c r="AL49" s="86" t="b">
        <v>0</v>
      </c>
      <c r="AM49" s="86">
        <v>2</v>
      </c>
      <c r="AN49" s="94" t="s">
        <v>555</v>
      </c>
      <c r="AO49" s="86" t="s">
        <v>610</v>
      </c>
      <c r="AP49" s="86" t="b">
        <v>0</v>
      </c>
      <c r="AQ49" s="94" t="s">
        <v>555</v>
      </c>
      <c r="AR49" s="86" t="s">
        <v>196</v>
      </c>
      <c r="AS49" s="86">
        <v>0</v>
      </c>
      <c r="AT49" s="86">
        <v>0</v>
      </c>
      <c r="AU49" s="86"/>
      <c r="AV49" s="86"/>
      <c r="AW49" s="86"/>
      <c r="AX49" s="86"/>
      <c r="AY49" s="86"/>
      <c r="AZ49" s="86"/>
      <c r="BA49" s="86"/>
      <c r="BB49" s="86"/>
      <c r="BC49">
        <v>1</v>
      </c>
      <c r="BD49" s="85" t="str">
        <f>REPLACE(INDEX(GroupVertices[Group],MATCH(Edges[[#This Row],[Vertex 1]],GroupVertices[Vertex],0)),1,1,"")</f>
        <v>5</v>
      </c>
      <c r="BE49" s="85" t="str">
        <f>REPLACE(INDEX(GroupVertices[Group],MATCH(Edges[[#This Row],[Vertex 2]],GroupVertices[Vertex],0)),1,1,"")</f>
        <v>5</v>
      </c>
    </row>
    <row r="50" spans="1:57" ht="45">
      <c r="A50" s="84" t="s">
        <v>262</v>
      </c>
      <c r="B50" s="84" t="s">
        <v>272</v>
      </c>
      <c r="C50" s="53" t="s">
        <v>1537</v>
      </c>
      <c r="D50" s="54">
        <v>3</v>
      </c>
      <c r="E50" s="65" t="s">
        <v>132</v>
      </c>
      <c r="F50" s="55">
        <v>32</v>
      </c>
      <c r="G50" s="53"/>
      <c r="H50" s="57"/>
      <c r="I50" s="56"/>
      <c r="J50" s="56"/>
      <c r="K50" s="36" t="s">
        <v>65</v>
      </c>
      <c r="L50" s="83">
        <v>50</v>
      </c>
      <c r="M50" s="83"/>
      <c r="N50" s="63"/>
      <c r="O50" s="86" t="s">
        <v>291</v>
      </c>
      <c r="P50" s="88">
        <v>43838.534421296295</v>
      </c>
      <c r="Q50" s="86" t="s">
        <v>323</v>
      </c>
      <c r="R50" s="86" t="s">
        <v>343</v>
      </c>
      <c r="S50" s="86" t="s">
        <v>352</v>
      </c>
      <c r="T50" s="86" t="s">
        <v>370</v>
      </c>
      <c r="U50" s="89" t="s">
        <v>393</v>
      </c>
      <c r="V50" s="89" t="s">
        <v>393</v>
      </c>
      <c r="W50" s="88">
        <v>43838.534421296295</v>
      </c>
      <c r="X50" s="92">
        <v>43838</v>
      </c>
      <c r="Y50" s="94" t="s">
        <v>463</v>
      </c>
      <c r="Z50" s="89" t="s">
        <v>520</v>
      </c>
      <c r="AA50" s="86"/>
      <c r="AB50" s="86"/>
      <c r="AC50" s="94" t="s">
        <v>577</v>
      </c>
      <c r="AD50" s="86"/>
      <c r="AE50" s="86" t="b">
        <v>0</v>
      </c>
      <c r="AF50" s="86">
        <v>3</v>
      </c>
      <c r="AG50" s="94" t="s">
        <v>601</v>
      </c>
      <c r="AH50" s="86" t="b">
        <v>0</v>
      </c>
      <c r="AI50" s="86" t="s">
        <v>605</v>
      </c>
      <c r="AJ50" s="86"/>
      <c r="AK50" s="94" t="s">
        <v>601</v>
      </c>
      <c r="AL50" s="86" t="b">
        <v>0</v>
      </c>
      <c r="AM50" s="86">
        <v>0</v>
      </c>
      <c r="AN50" s="94" t="s">
        <v>601</v>
      </c>
      <c r="AO50" s="86" t="s">
        <v>613</v>
      </c>
      <c r="AP50" s="86" t="b">
        <v>0</v>
      </c>
      <c r="AQ50" s="94" t="s">
        <v>577</v>
      </c>
      <c r="AR50" s="86" t="s">
        <v>196</v>
      </c>
      <c r="AS50" s="86">
        <v>0</v>
      </c>
      <c r="AT50" s="86">
        <v>0</v>
      </c>
      <c r="AU50" s="86"/>
      <c r="AV50" s="86"/>
      <c r="AW50" s="86"/>
      <c r="AX50" s="86"/>
      <c r="AY50" s="86"/>
      <c r="AZ50" s="86"/>
      <c r="BA50" s="86"/>
      <c r="BB50" s="86"/>
      <c r="BC50">
        <v>1</v>
      </c>
      <c r="BD50" s="85" t="str">
        <f>REPLACE(INDEX(GroupVertices[Group],MATCH(Edges[[#This Row],[Vertex 1]],GroupVertices[Vertex],0)),1,1,"")</f>
        <v>10</v>
      </c>
      <c r="BE50" s="85" t="str">
        <f>REPLACE(INDEX(GroupVertices[Group],MATCH(Edges[[#This Row],[Vertex 2]],GroupVertices[Vertex],0)),1,1,"")</f>
        <v>10</v>
      </c>
    </row>
    <row r="51" spans="1:57" ht="15">
      <c r="A51" s="84" t="s">
        <v>259</v>
      </c>
      <c r="B51" s="84" t="s">
        <v>281</v>
      </c>
      <c r="C51" s="53" t="s">
        <v>1539</v>
      </c>
      <c r="D51" s="54">
        <v>10</v>
      </c>
      <c r="E51" s="65" t="s">
        <v>132</v>
      </c>
      <c r="F51" s="55">
        <v>10</v>
      </c>
      <c r="G51" s="53"/>
      <c r="H51" s="57"/>
      <c r="I51" s="56"/>
      <c r="J51" s="56"/>
      <c r="K51" s="36" t="s">
        <v>65</v>
      </c>
      <c r="L51" s="83">
        <v>51</v>
      </c>
      <c r="M51" s="83"/>
      <c r="N51" s="63"/>
      <c r="O51" s="86" t="s">
        <v>291</v>
      </c>
      <c r="P51" s="88">
        <v>43837.967939814815</v>
      </c>
      <c r="Q51" s="86" t="s">
        <v>309</v>
      </c>
      <c r="R51" s="86"/>
      <c r="S51" s="86"/>
      <c r="T51" s="86" t="s">
        <v>356</v>
      </c>
      <c r="U51" s="89" t="s">
        <v>394</v>
      </c>
      <c r="V51" s="89" t="s">
        <v>394</v>
      </c>
      <c r="W51" s="88">
        <v>43837.967939814815</v>
      </c>
      <c r="X51" s="92">
        <v>43837</v>
      </c>
      <c r="Y51" s="94" t="s">
        <v>464</v>
      </c>
      <c r="Z51" s="89" t="s">
        <v>521</v>
      </c>
      <c r="AA51" s="86"/>
      <c r="AB51" s="86"/>
      <c r="AC51" s="94" t="s">
        <v>578</v>
      </c>
      <c r="AD51" s="86"/>
      <c r="AE51" s="86" t="b">
        <v>0</v>
      </c>
      <c r="AF51" s="86">
        <v>7</v>
      </c>
      <c r="AG51" s="94" t="s">
        <v>601</v>
      </c>
      <c r="AH51" s="86" t="b">
        <v>0</v>
      </c>
      <c r="AI51" s="86" t="s">
        <v>605</v>
      </c>
      <c r="AJ51" s="86"/>
      <c r="AK51" s="94" t="s">
        <v>601</v>
      </c>
      <c r="AL51" s="86" t="b">
        <v>0</v>
      </c>
      <c r="AM51" s="86">
        <v>3</v>
      </c>
      <c r="AN51" s="94" t="s">
        <v>601</v>
      </c>
      <c r="AO51" s="86" t="s">
        <v>612</v>
      </c>
      <c r="AP51" s="86" t="b">
        <v>0</v>
      </c>
      <c r="AQ51" s="94" t="s">
        <v>578</v>
      </c>
      <c r="AR51" s="86" t="s">
        <v>196</v>
      </c>
      <c r="AS51" s="86">
        <v>0</v>
      </c>
      <c r="AT51" s="86">
        <v>0</v>
      </c>
      <c r="AU51" s="86" t="s">
        <v>621</v>
      </c>
      <c r="AV51" s="86" t="s">
        <v>625</v>
      </c>
      <c r="AW51" s="86" t="s">
        <v>626</v>
      </c>
      <c r="AX51" s="86" t="s">
        <v>628</v>
      </c>
      <c r="AY51" s="86" t="s">
        <v>633</v>
      </c>
      <c r="AZ51" s="86" t="s">
        <v>637</v>
      </c>
      <c r="BA51" s="86" t="s">
        <v>640</v>
      </c>
      <c r="BB51" s="89" t="s">
        <v>643</v>
      </c>
      <c r="BC51">
        <v>3</v>
      </c>
      <c r="BD51" s="85" t="str">
        <f>REPLACE(INDEX(GroupVertices[Group],MATCH(Edges[[#This Row],[Vertex 1]],GroupVertices[Vertex],0)),1,1,"")</f>
        <v>1</v>
      </c>
      <c r="BE51" s="85" t="str">
        <f>REPLACE(INDEX(GroupVertices[Group],MATCH(Edges[[#This Row],[Vertex 2]],GroupVertices[Vertex],0)),1,1,"")</f>
        <v>1</v>
      </c>
    </row>
    <row r="52" spans="1:57" ht="15">
      <c r="A52" s="84" t="s">
        <v>259</v>
      </c>
      <c r="B52" s="84" t="s">
        <v>281</v>
      </c>
      <c r="C52" s="53" t="s">
        <v>1539</v>
      </c>
      <c r="D52" s="54">
        <v>10</v>
      </c>
      <c r="E52" s="65" t="s">
        <v>132</v>
      </c>
      <c r="F52" s="55">
        <v>10</v>
      </c>
      <c r="G52" s="53"/>
      <c r="H52" s="57"/>
      <c r="I52" s="56"/>
      <c r="J52" s="56"/>
      <c r="K52" s="36" t="s">
        <v>65</v>
      </c>
      <c r="L52" s="83">
        <v>52</v>
      </c>
      <c r="M52" s="83"/>
      <c r="N52" s="63"/>
      <c r="O52" s="86" t="s">
        <v>291</v>
      </c>
      <c r="P52" s="88">
        <v>43837.98616898148</v>
      </c>
      <c r="Q52" s="86" t="s">
        <v>321</v>
      </c>
      <c r="R52" s="86"/>
      <c r="S52" s="86"/>
      <c r="T52" s="86" t="s">
        <v>369</v>
      </c>
      <c r="U52" s="89" t="s">
        <v>391</v>
      </c>
      <c r="V52" s="89" t="s">
        <v>391</v>
      </c>
      <c r="W52" s="88">
        <v>43837.98616898148</v>
      </c>
      <c r="X52" s="92">
        <v>43837</v>
      </c>
      <c r="Y52" s="94" t="s">
        <v>460</v>
      </c>
      <c r="Z52" s="89" t="s">
        <v>517</v>
      </c>
      <c r="AA52" s="86"/>
      <c r="AB52" s="86"/>
      <c r="AC52" s="94" t="s">
        <v>574</v>
      </c>
      <c r="AD52" s="86"/>
      <c r="AE52" s="86" t="b">
        <v>0</v>
      </c>
      <c r="AF52" s="86">
        <v>1</v>
      </c>
      <c r="AG52" s="94" t="s">
        <v>601</v>
      </c>
      <c r="AH52" s="86" t="b">
        <v>0</v>
      </c>
      <c r="AI52" s="86" t="s">
        <v>605</v>
      </c>
      <c r="AJ52" s="86"/>
      <c r="AK52" s="94" t="s">
        <v>601</v>
      </c>
      <c r="AL52" s="86" t="b">
        <v>0</v>
      </c>
      <c r="AM52" s="86">
        <v>0</v>
      </c>
      <c r="AN52" s="94" t="s">
        <v>601</v>
      </c>
      <c r="AO52" s="86" t="s">
        <v>612</v>
      </c>
      <c r="AP52" s="86" t="b">
        <v>0</v>
      </c>
      <c r="AQ52" s="94" t="s">
        <v>574</v>
      </c>
      <c r="AR52" s="86" t="s">
        <v>196</v>
      </c>
      <c r="AS52" s="86">
        <v>0</v>
      </c>
      <c r="AT52" s="86">
        <v>0</v>
      </c>
      <c r="AU52" s="86" t="s">
        <v>621</v>
      </c>
      <c r="AV52" s="86" t="s">
        <v>625</v>
      </c>
      <c r="AW52" s="86" t="s">
        <v>626</v>
      </c>
      <c r="AX52" s="86" t="s">
        <v>628</v>
      </c>
      <c r="AY52" s="86" t="s">
        <v>633</v>
      </c>
      <c r="AZ52" s="86" t="s">
        <v>637</v>
      </c>
      <c r="BA52" s="86" t="s">
        <v>640</v>
      </c>
      <c r="BB52" s="89" t="s">
        <v>643</v>
      </c>
      <c r="BC52">
        <v>3</v>
      </c>
      <c r="BD52" s="85" t="str">
        <f>REPLACE(INDEX(GroupVertices[Group],MATCH(Edges[[#This Row],[Vertex 1]],GroupVertices[Vertex],0)),1,1,"")</f>
        <v>1</v>
      </c>
      <c r="BE52" s="85" t="str">
        <f>REPLACE(INDEX(GroupVertices[Group],MATCH(Edges[[#This Row],[Vertex 2]],GroupVertices[Vertex],0)),1,1,"")</f>
        <v>1</v>
      </c>
    </row>
    <row r="53" spans="1:57" ht="15">
      <c r="A53" s="84" t="s">
        <v>259</v>
      </c>
      <c r="B53" s="84" t="s">
        <v>281</v>
      </c>
      <c r="C53" s="53" t="s">
        <v>1539</v>
      </c>
      <c r="D53" s="54">
        <v>10</v>
      </c>
      <c r="E53" s="65" t="s">
        <v>132</v>
      </c>
      <c r="F53" s="55">
        <v>10</v>
      </c>
      <c r="G53" s="53"/>
      <c r="H53" s="57"/>
      <c r="I53" s="56"/>
      <c r="J53" s="56"/>
      <c r="K53" s="36" t="s">
        <v>65</v>
      </c>
      <c r="L53" s="83">
        <v>53</v>
      </c>
      <c r="M53" s="83"/>
      <c r="N53" s="63"/>
      <c r="O53" s="86" t="s">
        <v>291</v>
      </c>
      <c r="P53" s="88">
        <v>43838.24737268518</v>
      </c>
      <c r="Q53" s="86" t="s">
        <v>324</v>
      </c>
      <c r="R53" s="86"/>
      <c r="S53" s="86"/>
      <c r="T53" s="86" t="s">
        <v>356</v>
      </c>
      <c r="U53" s="89" t="s">
        <v>395</v>
      </c>
      <c r="V53" s="89" t="s">
        <v>395</v>
      </c>
      <c r="W53" s="88">
        <v>43838.24737268518</v>
      </c>
      <c r="X53" s="92">
        <v>43838</v>
      </c>
      <c r="Y53" s="94" t="s">
        <v>465</v>
      </c>
      <c r="Z53" s="89" t="s">
        <v>522</v>
      </c>
      <c r="AA53" s="86"/>
      <c r="AB53" s="86"/>
      <c r="AC53" s="94" t="s">
        <v>579</v>
      </c>
      <c r="AD53" s="86"/>
      <c r="AE53" s="86" t="b">
        <v>0</v>
      </c>
      <c r="AF53" s="86">
        <v>6</v>
      </c>
      <c r="AG53" s="94" t="s">
        <v>601</v>
      </c>
      <c r="AH53" s="86" t="b">
        <v>0</v>
      </c>
      <c r="AI53" s="86" t="s">
        <v>605</v>
      </c>
      <c r="AJ53" s="86"/>
      <c r="AK53" s="94" t="s">
        <v>601</v>
      </c>
      <c r="AL53" s="86" t="b">
        <v>0</v>
      </c>
      <c r="AM53" s="86">
        <v>0</v>
      </c>
      <c r="AN53" s="94" t="s">
        <v>601</v>
      </c>
      <c r="AO53" s="86" t="s">
        <v>612</v>
      </c>
      <c r="AP53" s="86" t="b">
        <v>0</v>
      </c>
      <c r="AQ53" s="94" t="s">
        <v>579</v>
      </c>
      <c r="AR53" s="86" t="s">
        <v>196</v>
      </c>
      <c r="AS53" s="86">
        <v>0</v>
      </c>
      <c r="AT53" s="86">
        <v>0</v>
      </c>
      <c r="AU53" s="86" t="s">
        <v>621</v>
      </c>
      <c r="AV53" s="86" t="s">
        <v>625</v>
      </c>
      <c r="AW53" s="86" t="s">
        <v>626</v>
      </c>
      <c r="AX53" s="86" t="s">
        <v>628</v>
      </c>
      <c r="AY53" s="86" t="s">
        <v>633</v>
      </c>
      <c r="AZ53" s="86" t="s">
        <v>637</v>
      </c>
      <c r="BA53" s="86" t="s">
        <v>640</v>
      </c>
      <c r="BB53" s="89" t="s">
        <v>643</v>
      </c>
      <c r="BC53">
        <v>3</v>
      </c>
      <c r="BD53" s="85" t="str">
        <f>REPLACE(INDEX(GroupVertices[Group],MATCH(Edges[[#This Row],[Vertex 1]],GroupVertices[Vertex],0)),1,1,"")</f>
        <v>1</v>
      </c>
      <c r="BE53" s="85" t="str">
        <f>REPLACE(INDEX(GroupVertices[Group],MATCH(Edges[[#This Row],[Vertex 2]],GroupVertices[Vertex],0)),1,1,"")</f>
        <v>1</v>
      </c>
    </row>
    <row r="54" spans="1:57" ht="45">
      <c r="A54" s="84" t="s">
        <v>263</v>
      </c>
      <c r="B54" s="84" t="s">
        <v>281</v>
      </c>
      <c r="C54" s="53" t="s">
        <v>1537</v>
      </c>
      <c r="D54" s="54">
        <v>3</v>
      </c>
      <c r="E54" s="65" t="s">
        <v>132</v>
      </c>
      <c r="F54" s="55">
        <v>32</v>
      </c>
      <c r="G54" s="53"/>
      <c r="H54" s="57"/>
      <c r="I54" s="56"/>
      <c r="J54" s="56"/>
      <c r="K54" s="36" t="s">
        <v>65</v>
      </c>
      <c r="L54" s="83">
        <v>54</v>
      </c>
      <c r="M54" s="83"/>
      <c r="N54" s="63"/>
      <c r="O54" s="86" t="s">
        <v>292</v>
      </c>
      <c r="P54" s="88">
        <v>43838.620717592596</v>
      </c>
      <c r="Q54" s="86" t="s">
        <v>309</v>
      </c>
      <c r="R54" s="86"/>
      <c r="S54" s="86"/>
      <c r="T54" s="86" t="s">
        <v>356</v>
      </c>
      <c r="U54" s="86"/>
      <c r="V54" s="89" t="s">
        <v>422</v>
      </c>
      <c r="W54" s="88">
        <v>43838.620717592596</v>
      </c>
      <c r="X54" s="92">
        <v>43838</v>
      </c>
      <c r="Y54" s="94" t="s">
        <v>466</v>
      </c>
      <c r="Z54" s="89" t="s">
        <v>523</v>
      </c>
      <c r="AA54" s="86"/>
      <c r="AB54" s="86"/>
      <c r="AC54" s="94" t="s">
        <v>580</v>
      </c>
      <c r="AD54" s="86"/>
      <c r="AE54" s="86" t="b">
        <v>0</v>
      </c>
      <c r="AF54" s="86">
        <v>0</v>
      </c>
      <c r="AG54" s="94" t="s">
        <v>601</v>
      </c>
      <c r="AH54" s="86" t="b">
        <v>0</v>
      </c>
      <c r="AI54" s="86" t="s">
        <v>605</v>
      </c>
      <c r="AJ54" s="86"/>
      <c r="AK54" s="94" t="s">
        <v>601</v>
      </c>
      <c r="AL54" s="86" t="b">
        <v>0</v>
      </c>
      <c r="AM54" s="86">
        <v>3</v>
      </c>
      <c r="AN54" s="94" t="s">
        <v>578</v>
      </c>
      <c r="AO54" s="86" t="s">
        <v>618</v>
      </c>
      <c r="AP54" s="86" t="b">
        <v>0</v>
      </c>
      <c r="AQ54" s="94" t="s">
        <v>578</v>
      </c>
      <c r="AR54" s="86" t="s">
        <v>196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row>
    <row r="55" spans="1:57" ht="45">
      <c r="A55" s="84" t="s">
        <v>263</v>
      </c>
      <c r="B55" s="84" t="s">
        <v>281</v>
      </c>
      <c r="C55" s="53" t="s">
        <v>1537</v>
      </c>
      <c r="D55" s="54">
        <v>3</v>
      </c>
      <c r="E55" s="65" t="s">
        <v>132</v>
      </c>
      <c r="F55" s="55">
        <v>32</v>
      </c>
      <c r="G55" s="53"/>
      <c r="H55" s="57"/>
      <c r="I55" s="56"/>
      <c r="J55" s="56"/>
      <c r="K55" s="36" t="s">
        <v>65</v>
      </c>
      <c r="L55" s="83">
        <v>55</v>
      </c>
      <c r="M55" s="83"/>
      <c r="N55" s="63"/>
      <c r="O55" s="86" t="s">
        <v>291</v>
      </c>
      <c r="P55" s="88">
        <v>43838.64585648148</v>
      </c>
      <c r="Q55" s="86" t="s">
        <v>325</v>
      </c>
      <c r="R55" s="86"/>
      <c r="S55" s="86"/>
      <c r="T55" s="86" t="s">
        <v>356</v>
      </c>
      <c r="U55" s="89" t="s">
        <v>396</v>
      </c>
      <c r="V55" s="89" t="s">
        <v>396</v>
      </c>
      <c r="W55" s="88">
        <v>43838.64585648148</v>
      </c>
      <c r="X55" s="92">
        <v>43838</v>
      </c>
      <c r="Y55" s="94" t="s">
        <v>467</v>
      </c>
      <c r="Z55" s="89" t="s">
        <v>524</v>
      </c>
      <c r="AA55" s="86"/>
      <c r="AB55" s="86"/>
      <c r="AC55" s="94" t="s">
        <v>581</v>
      </c>
      <c r="AD55" s="86"/>
      <c r="AE55" s="86" t="b">
        <v>0</v>
      </c>
      <c r="AF55" s="86">
        <v>0</v>
      </c>
      <c r="AG55" s="94" t="s">
        <v>601</v>
      </c>
      <c r="AH55" s="86" t="b">
        <v>0</v>
      </c>
      <c r="AI55" s="86" t="s">
        <v>605</v>
      </c>
      <c r="AJ55" s="86"/>
      <c r="AK55" s="94" t="s">
        <v>601</v>
      </c>
      <c r="AL55" s="86" t="b">
        <v>0</v>
      </c>
      <c r="AM55" s="86">
        <v>0</v>
      </c>
      <c r="AN55" s="94" t="s">
        <v>601</v>
      </c>
      <c r="AO55" s="86" t="s">
        <v>618</v>
      </c>
      <c r="AP55" s="86" t="b">
        <v>0</v>
      </c>
      <c r="AQ55" s="94" t="s">
        <v>581</v>
      </c>
      <c r="AR55" s="86" t="s">
        <v>196</v>
      </c>
      <c r="AS55" s="86">
        <v>0</v>
      </c>
      <c r="AT55" s="86">
        <v>0</v>
      </c>
      <c r="AU55" s="86"/>
      <c r="AV55" s="86"/>
      <c r="AW55" s="86"/>
      <c r="AX55" s="86"/>
      <c r="AY55" s="86"/>
      <c r="AZ55" s="86"/>
      <c r="BA55" s="86"/>
      <c r="BB55" s="86"/>
      <c r="BC55">
        <v>1</v>
      </c>
      <c r="BD55" s="85" t="str">
        <f>REPLACE(INDEX(GroupVertices[Group],MATCH(Edges[[#This Row],[Vertex 1]],GroupVertices[Vertex],0)),1,1,"")</f>
        <v>1</v>
      </c>
      <c r="BE55" s="85" t="str">
        <f>REPLACE(INDEX(GroupVertices[Group],MATCH(Edges[[#This Row],[Vertex 2]],GroupVertices[Vertex],0)),1,1,"")</f>
        <v>1</v>
      </c>
    </row>
    <row r="56" spans="1:57" ht="30">
      <c r="A56" s="84" t="s">
        <v>264</v>
      </c>
      <c r="B56" s="84" t="s">
        <v>264</v>
      </c>
      <c r="C56" s="53" t="s">
        <v>1538</v>
      </c>
      <c r="D56" s="54">
        <v>6.5</v>
      </c>
      <c r="E56" s="65" t="s">
        <v>132</v>
      </c>
      <c r="F56" s="55">
        <v>21</v>
      </c>
      <c r="G56" s="53"/>
      <c r="H56" s="57"/>
      <c r="I56" s="56"/>
      <c r="J56" s="56"/>
      <c r="K56" s="36" t="s">
        <v>65</v>
      </c>
      <c r="L56" s="83">
        <v>56</v>
      </c>
      <c r="M56" s="83"/>
      <c r="N56" s="63"/>
      <c r="O56" s="86" t="s">
        <v>196</v>
      </c>
      <c r="P56" s="88">
        <v>43832.615208333336</v>
      </c>
      <c r="Q56" s="86" t="s">
        <v>326</v>
      </c>
      <c r="R56" s="86"/>
      <c r="S56" s="86"/>
      <c r="T56" s="86" t="s">
        <v>371</v>
      </c>
      <c r="U56" s="86"/>
      <c r="V56" s="89" t="s">
        <v>423</v>
      </c>
      <c r="W56" s="88">
        <v>43832.615208333336</v>
      </c>
      <c r="X56" s="92">
        <v>43832</v>
      </c>
      <c r="Y56" s="94" t="s">
        <v>468</v>
      </c>
      <c r="Z56" s="89" t="s">
        <v>525</v>
      </c>
      <c r="AA56" s="86"/>
      <c r="AB56" s="86"/>
      <c r="AC56" s="94" t="s">
        <v>582</v>
      </c>
      <c r="AD56" s="86"/>
      <c r="AE56" s="86" t="b">
        <v>0</v>
      </c>
      <c r="AF56" s="86">
        <v>3</v>
      </c>
      <c r="AG56" s="94" t="s">
        <v>601</v>
      </c>
      <c r="AH56" s="86" t="b">
        <v>0</v>
      </c>
      <c r="AI56" s="86" t="s">
        <v>605</v>
      </c>
      <c r="AJ56" s="86"/>
      <c r="AK56" s="94" t="s">
        <v>601</v>
      </c>
      <c r="AL56" s="86" t="b">
        <v>0</v>
      </c>
      <c r="AM56" s="86">
        <v>0</v>
      </c>
      <c r="AN56" s="94" t="s">
        <v>601</v>
      </c>
      <c r="AO56" s="86" t="s">
        <v>610</v>
      </c>
      <c r="AP56" s="86" t="b">
        <v>0</v>
      </c>
      <c r="AQ56" s="94" t="s">
        <v>582</v>
      </c>
      <c r="AR56" s="86" t="s">
        <v>196</v>
      </c>
      <c r="AS56" s="86">
        <v>0</v>
      </c>
      <c r="AT56" s="86">
        <v>0</v>
      </c>
      <c r="AU56" s="86"/>
      <c r="AV56" s="86"/>
      <c r="AW56" s="86"/>
      <c r="AX56" s="86"/>
      <c r="AY56" s="86"/>
      <c r="AZ56" s="86"/>
      <c r="BA56" s="86"/>
      <c r="BB56" s="86"/>
      <c r="BC56">
        <v>2</v>
      </c>
      <c r="BD56" s="85" t="str">
        <f>REPLACE(INDEX(GroupVertices[Group],MATCH(Edges[[#This Row],[Vertex 1]],GroupVertices[Vertex],0)),1,1,"")</f>
        <v>2</v>
      </c>
      <c r="BE56" s="85" t="str">
        <f>REPLACE(INDEX(GroupVertices[Group],MATCH(Edges[[#This Row],[Vertex 2]],GroupVertices[Vertex],0)),1,1,"")</f>
        <v>2</v>
      </c>
    </row>
    <row r="57" spans="1:57" ht="30">
      <c r="A57" s="84" t="s">
        <v>264</v>
      </c>
      <c r="B57" s="84" t="s">
        <v>264</v>
      </c>
      <c r="C57" s="53" t="s">
        <v>1538</v>
      </c>
      <c r="D57" s="54">
        <v>6.5</v>
      </c>
      <c r="E57" s="65" t="s">
        <v>132</v>
      </c>
      <c r="F57" s="55">
        <v>21</v>
      </c>
      <c r="G57" s="53"/>
      <c r="H57" s="57"/>
      <c r="I57" s="56"/>
      <c r="J57" s="56"/>
      <c r="K57" s="36" t="s">
        <v>65</v>
      </c>
      <c r="L57" s="83">
        <v>57</v>
      </c>
      <c r="M57" s="83"/>
      <c r="N57" s="63"/>
      <c r="O57" s="86" t="s">
        <v>196</v>
      </c>
      <c r="P57" s="88">
        <v>43838.74207175926</v>
      </c>
      <c r="Q57" s="86" t="s">
        <v>327</v>
      </c>
      <c r="R57" s="86"/>
      <c r="S57" s="86"/>
      <c r="T57" s="86" t="s">
        <v>372</v>
      </c>
      <c r="U57" s="89" t="s">
        <v>397</v>
      </c>
      <c r="V57" s="89" t="s">
        <v>397</v>
      </c>
      <c r="W57" s="88">
        <v>43838.74207175926</v>
      </c>
      <c r="X57" s="92">
        <v>43838</v>
      </c>
      <c r="Y57" s="94" t="s">
        <v>469</v>
      </c>
      <c r="Z57" s="89" t="s">
        <v>526</v>
      </c>
      <c r="AA57" s="86"/>
      <c r="AB57" s="86"/>
      <c r="AC57" s="94" t="s">
        <v>583</v>
      </c>
      <c r="AD57" s="86"/>
      <c r="AE57" s="86" t="b">
        <v>0</v>
      </c>
      <c r="AF57" s="86">
        <v>3</v>
      </c>
      <c r="AG57" s="94" t="s">
        <v>601</v>
      </c>
      <c r="AH57" s="86" t="b">
        <v>0</v>
      </c>
      <c r="AI57" s="86" t="s">
        <v>605</v>
      </c>
      <c r="AJ57" s="86"/>
      <c r="AK57" s="94" t="s">
        <v>601</v>
      </c>
      <c r="AL57" s="86" t="b">
        <v>0</v>
      </c>
      <c r="AM57" s="86">
        <v>0</v>
      </c>
      <c r="AN57" s="94" t="s">
        <v>601</v>
      </c>
      <c r="AO57" s="86" t="s">
        <v>613</v>
      </c>
      <c r="AP57" s="86" t="b">
        <v>0</v>
      </c>
      <c r="AQ57" s="94" t="s">
        <v>583</v>
      </c>
      <c r="AR57" s="86" t="s">
        <v>196</v>
      </c>
      <c r="AS57" s="86">
        <v>0</v>
      </c>
      <c r="AT57" s="86">
        <v>0</v>
      </c>
      <c r="AU57" s="86"/>
      <c r="AV57" s="86"/>
      <c r="AW57" s="86"/>
      <c r="AX57" s="86"/>
      <c r="AY57" s="86"/>
      <c r="AZ57" s="86"/>
      <c r="BA57" s="86"/>
      <c r="BB57" s="86"/>
      <c r="BC57">
        <v>2</v>
      </c>
      <c r="BD57" s="85" t="str">
        <f>REPLACE(INDEX(GroupVertices[Group],MATCH(Edges[[#This Row],[Vertex 1]],GroupVertices[Vertex],0)),1,1,"")</f>
        <v>2</v>
      </c>
      <c r="BE57" s="85" t="str">
        <f>REPLACE(INDEX(GroupVertices[Group],MATCH(Edges[[#This Row],[Vertex 2]],GroupVertices[Vertex],0)),1,1,"")</f>
        <v>2</v>
      </c>
    </row>
    <row r="58" spans="1:57" ht="45">
      <c r="A58" s="84" t="s">
        <v>265</v>
      </c>
      <c r="B58" s="84" t="s">
        <v>286</v>
      </c>
      <c r="C58" s="53" t="s">
        <v>1537</v>
      </c>
      <c r="D58" s="54">
        <v>3</v>
      </c>
      <c r="E58" s="65" t="s">
        <v>132</v>
      </c>
      <c r="F58" s="55">
        <v>32</v>
      </c>
      <c r="G58" s="53"/>
      <c r="H58" s="57"/>
      <c r="I58" s="56"/>
      <c r="J58" s="56"/>
      <c r="K58" s="36" t="s">
        <v>65</v>
      </c>
      <c r="L58" s="83">
        <v>58</v>
      </c>
      <c r="M58" s="83"/>
      <c r="N58" s="63"/>
      <c r="O58" s="86" t="s">
        <v>291</v>
      </c>
      <c r="P58" s="88">
        <v>43838.15070601852</v>
      </c>
      <c r="Q58" s="86" t="s">
        <v>328</v>
      </c>
      <c r="R58" s="86"/>
      <c r="S58" s="86"/>
      <c r="T58" s="86" t="s">
        <v>373</v>
      </c>
      <c r="U58" s="89" t="s">
        <v>398</v>
      </c>
      <c r="V58" s="89" t="s">
        <v>398</v>
      </c>
      <c r="W58" s="88">
        <v>43838.15070601852</v>
      </c>
      <c r="X58" s="92">
        <v>43838</v>
      </c>
      <c r="Y58" s="94" t="s">
        <v>470</v>
      </c>
      <c r="Z58" s="89" t="s">
        <v>527</v>
      </c>
      <c r="AA58" s="86"/>
      <c r="AB58" s="86"/>
      <c r="AC58" s="94" t="s">
        <v>584</v>
      </c>
      <c r="AD58" s="86"/>
      <c r="AE58" s="86" t="b">
        <v>0</v>
      </c>
      <c r="AF58" s="86">
        <v>2</v>
      </c>
      <c r="AG58" s="94" t="s">
        <v>601</v>
      </c>
      <c r="AH58" s="86" t="b">
        <v>0</v>
      </c>
      <c r="AI58" s="86" t="s">
        <v>605</v>
      </c>
      <c r="AJ58" s="86"/>
      <c r="AK58" s="94" t="s">
        <v>601</v>
      </c>
      <c r="AL58" s="86" t="b">
        <v>0</v>
      </c>
      <c r="AM58" s="86">
        <v>0</v>
      </c>
      <c r="AN58" s="94" t="s">
        <v>601</v>
      </c>
      <c r="AO58" s="86" t="s">
        <v>612</v>
      </c>
      <c r="AP58" s="86" t="b">
        <v>0</v>
      </c>
      <c r="AQ58" s="94" t="s">
        <v>584</v>
      </c>
      <c r="AR58" s="86" t="s">
        <v>196</v>
      </c>
      <c r="AS58" s="86">
        <v>0</v>
      </c>
      <c r="AT58" s="86">
        <v>0</v>
      </c>
      <c r="AU58" s="86" t="s">
        <v>622</v>
      </c>
      <c r="AV58" s="86" t="s">
        <v>625</v>
      </c>
      <c r="AW58" s="86" t="s">
        <v>626</v>
      </c>
      <c r="AX58" s="86" t="s">
        <v>629</v>
      </c>
      <c r="AY58" s="86" t="s">
        <v>634</v>
      </c>
      <c r="AZ58" s="86" t="s">
        <v>629</v>
      </c>
      <c r="BA58" s="86" t="s">
        <v>639</v>
      </c>
      <c r="BB58" s="89" t="s">
        <v>644</v>
      </c>
      <c r="BC58">
        <v>1</v>
      </c>
      <c r="BD58" s="85" t="str">
        <f>REPLACE(INDEX(GroupVertices[Group],MATCH(Edges[[#This Row],[Vertex 1]],GroupVertices[Vertex],0)),1,1,"")</f>
        <v>11</v>
      </c>
      <c r="BE58" s="85" t="str">
        <f>REPLACE(INDEX(GroupVertices[Group],MATCH(Edges[[#This Row],[Vertex 2]],GroupVertices[Vertex],0)),1,1,"")</f>
        <v>11</v>
      </c>
    </row>
    <row r="59" spans="1:57" ht="45">
      <c r="A59" s="84" t="s">
        <v>265</v>
      </c>
      <c r="B59" s="84" t="s">
        <v>265</v>
      </c>
      <c r="C59" s="53" t="s">
        <v>1537</v>
      </c>
      <c r="D59" s="54">
        <v>3</v>
      </c>
      <c r="E59" s="65" t="s">
        <v>132</v>
      </c>
      <c r="F59" s="55">
        <v>32</v>
      </c>
      <c r="G59" s="53"/>
      <c r="H59" s="57"/>
      <c r="I59" s="56"/>
      <c r="J59" s="56"/>
      <c r="K59" s="36" t="s">
        <v>65</v>
      </c>
      <c r="L59" s="83">
        <v>59</v>
      </c>
      <c r="M59" s="83"/>
      <c r="N59" s="63"/>
      <c r="O59" s="86" t="s">
        <v>196</v>
      </c>
      <c r="P59" s="88">
        <v>43838.75270833333</v>
      </c>
      <c r="Q59" s="86" t="s">
        <v>329</v>
      </c>
      <c r="R59" s="86"/>
      <c r="S59" s="86"/>
      <c r="T59" s="86" t="s">
        <v>356</v>
      </c>
      <c r="U59" s="89" t="s">
        <v>399</v>
      </c>
      <c r="V59" s="89" t="s">
        <v>399</v>
      </c>
      <c r="W59" s="88">
        <v>43838.75270833333</v>
      </c>
      <c r="X59" s="92">
        <v>43838</v>
      </c>
      <c r="Y59" s="94" t="s">
        <v>471</v>
      </c>
      <c r="Z59" s="89" t="s">
        <v>528</v>
      </c>
      <c r="AA59" s="86"/>
      <c r="AB59" s="86"/>
      <c r="AC59" s="94" t="s">
        <v>585</v>
      </c>
      <c r="AD59" s="86"/>
      <c r="AE59" s="86" t="b">
        <v>0</v>
      </c>
      <c r="AF59" s="86">
        <v>1</v>
      </c>
      <c r="AG59" s="94" t="s">
        <v>601</v>
      </c>
      <c r="AH59" s="86" t="b">
        <v>0</v>
      </c>
      <c r="AI59" s="86" t="s">
        <v>605</v>
      </c>
      <c r="AJ59" s="86"/>
      <c r="AK59" s="94" t="s">
        <v>601</v>
      </c>
      <c r="AL59" s="86" t="b">
        <v>0</v>
      </c>
      <c r="AM59" s="86">
        <v>0</v>
      </c>
      <c r="AN59" s="94" t="s">
        <v>601</v>
      </c>
      <c r="AO59" s="86" t="s">
        <v>612</v>
      </c>
      <c r="AP59" s="86" t="b">
        <v>0</v>
      </c>
      <c r="AQ59" s="94" t="s">
        <v>585</v>
      </c>
      <c r="AR59" s="86" t="s">
        <v>196</v>
      </c>
      <c r="AS59" s="86">
        <v>0</v>
      </c>
      <c r="AT59" s="86">
        <v>0</v>
      </c>
      <c r="AU59" s="86"/>
      <c r="AV59" s="86"/>
      <c r="AW59" s="86"/>
      <c r="AX59" s="86"/>
      <c r="AY59" s="86"/>
      <c r="AZ59" s="86"/>
      <c r="BA59" s="86"/>
      <c r="BB59" s="86"/>
      <c r="BC59">
        <v>1</v>
      </c>
      <c r="BD59" s="85" t="str">
        <f>REPLACE(INDEX(GroupVertices[Group],MATCH(Edges[[#This Row],[Vertex 1]],GroupVertices[Vertex],0)),1,1,"")</f>
        <v>11</v>
      </c>
      <c r="BE59" s="85" t="str">
        <f>REPLACE(INDEX(GroupVertices[Group],MATCH(Edges[[#This Row],[Vertex 2]],GroupVertices[Vertex],0)),1,1,"")</f>
        <v>11</v>
      </c>
    </row>
    <row r="60" spans="1:57" ht="30">
      <c r="A60" s="84" t="s">
        <v>251</v>
      </c>
      <c r="B60" s="84" t="s">
        <v>251</v>
      </c>
      <c r="C60" s="53" t="s">
        <v>1539</v>
      </c>
      <c r="D60" s="54">
        <v>10</v>
      </c>
      <c r="E60" s="65" t="s">
        <v>136</v>
      </c>
      <c r="F60" s="55">
        <v>10</v>
      </c>
      <c r="G60" s="53"/>
      <c r="H60" s="57"/>
      <c r="I60" s="56"/>
      <c r="J60" s="56"/>
      <c r="K60" s="36" t="s">
        <v>65</v>
      </c>
      <c r="L60" s="83">
        <v>60</v>
      </c>
      <c r="M60" s="83"/>
      <c r="N60" s="63"/>
      <c r="O60" s="86" t="s">
        <v>196</v>
      </c>
      <c r="P60" s="88">
        <v>43837.788993055554</v>
      </c>
      <c r="Q60" s="86" t="s">
        <v>330</v>
      </c>
      <c r="R60" s="86"/>
      <c r="S60" s="86"/>
      <c r="T60" s="86" t="s">
        <v>356</v>
      </c>
      <c r="U60" s="89" t="s">
        <v>400</v>
      </c>
      <c r="V60" s="89" t="s">
        <v>400</v>
      </c>
      <c r="W60" s="88">
        <v>43837.788993055554</v>
      </c>
      <c r="X60" s="92">
        <v>43837</v>
      </c>
      <c r="Y60" s="94" t="s">
        <v>472</v>
      </c>
      <c r="Z60" s="89" t="s">
        <v>529</v>
      </c>
      <c r="AA60" s="86"/>
      <c r="AB60" s="86"/>
      <c r="AC60" s="94" t="s">
        <v>586</v>
      </c>
      <c r="AD60" s="86"/>
      <c r="AE60" s="86" t="b">
        <v>0</v>
      </c>
      <c r="AF60" s="86">
        <v>1</v>
      </c>
      <c r="AG60" s="94" t="s">
        <v>601</v>
      </c>
      <c r="AH60" s="86" t="b">
        <v>0</v>
      </c>
      <c r="AI60" s="86" t="s">
        <v>605</v>
      </c>
      <c r="AJ60" s="86"/>
      <c r="AK60" s="94" t="s">
        <v>601</v>
      </c>
      <c r="AL60" s="86" t="b">
        <v>0</v>
      </c>
      <c r="AM60" s="86">
        <v>0</v>
      </c>
      <c r="AN60" s="94" t="s">
        <v>601</v>
      </c>
      <c r="AO60" s="86" t="s">
        <v>612</v>
      </c>
      <c r="AP60" s="86" t="b">
        <v>0</v>
      </c>
      <c r="AQ60" s="94" t="s">
        <v>586</v>
      </c>
      <c r="AR60" s="86" t="s">
        <v>196</v>
      </c>
      <c r="AS60" s="86">
        <v>0</v>
      </c>
      <c r="AT60" s="86">
        <v>0</v>
      </c>
      <c r="AU60" s="86" t="s">
        <v>623</v>
      </c>
      <c r="AV60" s="86" t="s">
        <v>625</v>
      </c>
      <c r="AW60" s="86" t="s">
        <v>626</v>
      </c>
      <c r="AX60" s="86" t="s">
        <v>630</v>
      </c>
      <c r="AY60" s="86" t="s">
        <v>635</v>
      </c>
      <c r="AZ60" s="86" t="s">
        <v>630</v>
      </c>
      <c r="BA60" s="86" t="s">
        <v>639</v>
      </c>
      <c r="BB60" s="89" t="s">
        <v>645</v>
      </c>
      <c r="BC60">
        <v>5</v>
      </c>
      <c r="BD60" s="85" t="str">
        <f>REPLACE(INDEX(GroupVertices[Group],MATCH(Edges[[#This Row],[Vertex 1]],GroupVertices[Vertex],0)),1,1,"")</f>
        <v>3</v>
      </c>
      <c r="BE60" s="85" t="str">
        <f>REPLACE(INDEX(GroupVertices[Group],MATCH(Edges[[#This Row],[Vertex 2]],GroupVertices[Vertex],0)),1,1,"")</f>
        <v>3</v>
      </c>
    </row>
    <row r="61" spans="1:57" ht="30">
      <c r="A61" s="84" t="s">
        <v>251</v>
      </c>
      <c r="B61" s="84" t="s">
        <v>251</v>
      </c>
      <c r="C61" s="53" t="s">
        <v>1539</v>
      </c>
      <c r="D61" s="54">
        <v>10</v>
      </c>
      <c r="E61" s="65" t="s">
        <v>136</v>
      </c>
      <c r="F61" s="55">
        <v>10</v>
      </c>
      <c r="G61" s="53"/>
      <c r="H61" s="57"/>
      <c r="I61" s="56"/>
      <c r="J61" s="56"/>
      <c r="K61" s="36" t="s">
        <v>65</v>
      </c>
      <c r="L61" s="83">
        <v>61</v>
      </c>
      <c r="M61" s="83"/>
      <c r="N61" s="63"/>
      <c r="O61" s="86" t="s">
        <v>196</v>
      </c>
      <c r="P61" s="88">
        <v>43837.80674768519</v>
      </c>
      <c r="Q61" s="86" t="s">
        <v>303</v>
      </c>
      <c r="R61" s="86"/>
      <c r="S61" s="86"/>
      <c r="T61" s="86" t="s">
        <v>374</v>
      </c>
      <c r="U61" s="89" t="s">
        <v>401</v>
      </c>
      <c r="V61" s="89" t="s">
        <v>401</v>
      </c>
      <c r="W61" s="88">
        <v>43837.80674768519</v>
      </c>
      <c r="X61" s="92">
        <v>43837</v>
      </c>
      <c r="Y61" s="94" t="s">
        <v>473</v>
      </c>
      <c r="Z61" s="89" t="s">
        <v>530</v>
      </c>
      <c r="AA61" s="86"/>
      <c r="AB61" s="86"/>
      <c r="AC61" s="94" t="s">
        <v>587</v>
      </c>
      <c r="AD61" s="86"/>
      <c r="AE61" s="86" t="b">
        <v>0</v>
      </c>
      <c r="AF61" s="86">
        <v>1</v>
      </c>
      <c r="AG61" s="94" t="s">
        <v>601</v>
      </c>
      <c r="AH61" s="86" t="b">
        <v>0</v>
      </c>
      <c r="AI61" s="86" t="s">
        <v>605</v>
      </c>
      <c r="AJ61" s="86"/>
      <c r="AK61" s="94" t="s">
        <v>601</v>
      </c>
      <c r="AL61" s="86" t="b">
        <v>0</v>
      </c>
      <c r="AM61" s="86">
        <v>1</v>
      </c>
      <c r="AN61" s="94" t="s">
        <v>601</v>
      </c>
      <c r="AO61" s="86" t="s">
        <v>612</v>
      </c>
      <c r="AP61" s="86" t="b">
        <v>0</v>
      </c>
      <c r="AQ61" s="94" t="s">
        <v>587</v>
      </c>
      <c r="AR61" s="86" t="s">
        <v>196</v>
      </c>
      <c r="AS61" s="86">
        <v>0</v>
      </c>
      <c r="AT61" s="86">
        <v>0</v>
      </c>
      <c r="AU61" s="86"/>
      <c r="AV61" s="86"/>
      <c r="AW61" s="86"/>
      <c r="AX61" s="86"/>
      <c r="AY61" s="86"/>
      <c r="AZ61" s="86"/>
      <c r="BA61" s="86"/>
      <c r="BB61" s="86"/>
      <c r="BC61">
        <v>5</v>
      </c>
      <c r="BD61" s="85" t="str">
        <f>REPLACE(INDEX(GroupVertices[Group],MATCH(Edges[[#This Row],[Vertex 1]],GroupVertices[Vertex],0)),1,1,"")</f>
        <v>3</v>
      </c>
      <c r="BE61" s="85" t="str">
        <f>REPLACE(INDEX(GroupVertices[Group],MATCH(Edges[[#This Row],[Vertex 2]],GroupVertices[Vertex],0)),1,1,"")</f>
        <v>3</v>
      </c>
    </row>
    <row r="62" spans="1:57" ht="30">
      <c r="A62" s="84" t="s">
        <v>251</v>
      </c>
      <c r="B62" s="84" t="s">
        <v>251</v>
      </c>
      <c r="C62" s="53" t="s">
        <v>1539</v>
      </c>
      <c r="D62" s="54">
        <v>10</v>
      </c>
      <c r="E62" s="65" t="s">
        <v>136</v>
      </c>
      <c r="F62" s="55">
        <v>10</v>
      </c>
      <c r="G62" s="53"/>
      <c r="H62" s="57"/>
      <c r="I62" s="56"/>
      <c r="J62" s="56"/>
      <c r="K62" s="36" t="s">
        <v>65</v>
      </c>
      <c r="L62" s="83">
        <v>62</v>
      </c>
      <c r="M62" s="83"/>
      <c r="N62" s="63"/>
      <c r="O62" s="86" t="s">
        <v>196</v>
      </c>
      <c r="P62" s="88">
        <v>43837.887291666666</v>
      </c>
      <c r="Q62" s="86" t="s">
        <v>331</v>
      </c>
      <c r="R62" s="86"/>
      <c r="S62" s="86"/>
      <c r="T62" s="86" t="s">
        <v>375</v>
      </c>
      <c r="U62" s="89" t="s">
        <v>402</v>
      </c>
      <c r="V62" s="89" t="s">
        <v>402</v>
      </c>
      <c r="W62" s="88">
        <v>43837.887291666666</v>
      </c>
      <c r="X62" s="92">
        <v>43837</v>
      </c>
      <c r="Y62" s="94" t="s">
        <v>474</v>
      </c>
      <c r="Z62" s="89" t="s">
        <v>531</v>
      </c>
      <c r="AA62" s="86"/>
      <c r="AB62" s="86"/>
      <c r="AC62" s="94" t="s">
        <v>588</v>
      </c>
      <c r="AD62" s="86"/>
      <c r="AE62" s="86" t="b">
        <v>0</v>
      </c>
      <c r="AF62" s="86">
        <v>0</v>
      </c>
      <c r="AG62" s="94" t="s">
        <v>601</v>
      </c>
      <c r="AH62" s="86" t="b">
        <v>0</v>
      </c>
      <c r="AI62" s="86" t="s">
        <v>605</v>
      </c>
      <c r="AJ62" s="86"/>
      <c r="AK62" s="94" t="s">
        <v>601</v>
      </c>
      <c r="AL62" s="86" t="b">
        <v>0</v>
      </c>
      <c r="AM62" s="86">
        <v>0</v>
      </c>
      <c r="AN62" s="94" t="s">
        <v>601</v>
      </c>
      <c r="AO62" s="86" t="s">
        <v>612</v>
      </c>
      <c r="AP62" s="86" t="b">
        <v>0</v>
      </c>
      <c r="AQ62" s="94" t="s">
        <v>588</v>
      </c>
      <c r="AR62" s="86" t="s">
        <v>196</v>
      </c>
      <c r="AS62" s="86">
        <v>0</v>
      </c>
      <c r="AT62" s="86">
        <v>0</v>
      </c>
      <c r="AU62" s="86" t="s">
        <v>624</v>
      </c>
      <c r="AV62" s="86" t="s">
        <v>625</v>
      </c>
      <c r="AW62" s="86" t="s">
        <v>626</v>
      </c>
      <c r="AX62" s="86" t="s">
        <v>631</v>
      </c>
      <c r="AY62" s="86" t="s">
        <v>636</v>
      </c>
      <c r="AZ62" s="86" t="s">
        <v>638</v>
      </c>
      <c r="BA62" s="86" t="s">
        <v>641</v>
      </c>
      <c r="BB62" s="89" t="s">
        <v>646</v>
      </c>
      <c r="BC62">
        <v>5</v>
      </c>
      <c r="BD62" s="85" t="str">
        <f>REPLACE(INDEX(GroupVertices[Group],MATCH(Edges[[#This Row],[Vertex 1]],GroupVertices[Vertex],0)),1,1,"")</f>
        <v>3</v>
      </c>
      <c r="BE62" s="85" t="str">
        <f>REPLACE(INDEX(GroupVertices[Group],MATCH(Edges[[#This Row],[Vertex 2]],GroupVertices[Vertex],0)),1,1,"")</f>
        <v>3</v>
      </c>
    </row>
    <row r="63" spans="1:57" ht="30">
      <c r="A63" s="84" t="s">
        <v>251</v>
      </c>
      <c r="B63" s="84" t="s">
        <v>251</v>
      </c>
      <c r="C63" s="53" t="s">
        <v>1539</v>
      </c>
      <c r="D63" s="54">
        <v>10</v>
      </c>
      <c r="E63" s="65" t="s">
        <v>136</v>
      </c>
      <c r="F63" s="55">
        <v>10</v>
      </c>
      <c r="G63" s="53"/>
      <c r="H63" s="57"/>
      <c r="I63" s="56"/>
      <c r="J63" s="56"/>
      <c r="K63" s="36" t="s">
        <v>65</v>
      </c>
      <c r="L63" s="83">
        <v>63</v>
      </c>
      <c r="M63" s="83"/>
      <c r="N63" s="63"/>
      <c r="O63" s="86" t="s">
        <v>196</v>
      </c>
      <c r="P63" s="88">
        <v>43837.98024305556</v>
      </c>
      <c r="Q63" s="86" t="s">
        <v>332</v>
      </c>
      <c r="R63" s="86"/>
      <c r="S63" s="86"/>
      <c r="T63" s="86" t="s">
        <v>376</v>
      </c>
      <c r="U63" s="89" t="s">
        <v>403</v>
      </c>
      <c r="V63" s="89" t="s">
        <v>403</v>
      </c>
      <c r="W63" s="88">
        <v>43837.98024305556</v>
      </c>
      <c r="X63" s="92">
        <v>43837</v>
      </c>
      <c r="Y63" s="94" t="s">
        <v>475</v>
      </c>
      <c r="Z63" s="89" t="s">
        <v>532</v>
      </c>
      <c r="AA63" s="86"/>
      <c r="AB63" s="86"/>
      <c r="AC63" s="94" t="s">
        <v>589</v>
      </c>
      <c r="AD63" s="86"/>
      <c r="AE63" s="86" t="b">
        <v>0</v>
      </c>
      <c r="AF63" s="86">
        <v>1</v>
      </c>
      <c r="AG63" s="94" t="s">
        <v>601</v>
      </c>
      <c r="AH63" s="86" t="b">
        <v>0</v>
      </c>
      <c r="AI63" s="86" t="s">
        <v>605</v>
      </c>
      <c r="AJ63" s="86"/>
      <c r="AK63" s="94" t="s">
        <v>601</v>
      </c>
      <c r="AL63" s="86" t="b">
        <v>0</v>
      </c>
      <c r="AM63" s="86">
        <v>0</v>
      </c>
      <c r="AN63" s="94" t="s">
        <v>601</v>
      </c>
      <c r="AO63" s="86" t="s">
        <v>612</v>
      </c>
      <c r="AP63" s="86" t="b">
        <v>0</v>
      </c>
      <c r="AQ63" s="94" t="s">
        <v>589</v>
      </c>
      <c r="AR63" s="86" t="s">
        <v>196</v>
      </c>
      <c r="AS63" s="86">
        <v>0</v>
      </c>
      <c r="AT63" s="86">
        <v>0</v>
      </c>
      <c r="AU63" s="86" t="s">
        <v>624</v>
      </c>
      <c r="AV63" s="86" t="s">
        <v>625</v>
      </c>
      <c r="AW63" s="86" t="s">
        <v>626</v>
      </c>
      <c r="AX63" s="86" t="s">
        <v>631</v>
      </c>
      <c r="AY63" s="86" t="s">
        <v>636</v>
      </c>
      <c r="AZ63" s="86" t="s">
        <v>638</v>
      </c>
      <c r="BA63" s="86" t="s">
        <v>641</v>
      </c>
      <c r="BB63" s="89" t="s">
        <v>646</v>
      </c>
      <c r="BC63">
        <v>5</v>
      </c>
      <c r="BD63" s="85" t="str">
        <f>REPLACE(INDEX(GroupVertices[Group],MATCH(Edges[[#This Row],[Vertex 1]],GroupVertices[Vertex],0)),1,1,"")</f>
        <v>3</v>
      </c>
      <c r="BE63" s="85" t="str">
        <f>REPLACE(INDEX(GroupVertices[Group],MATCH(Edges[[#This Row],[Vertex 2]],GroupVertices[Vertex],0)),1,1,"")</f>
        <v>3</v>
      </c>
    </row>
    <row r="64" spans="1:57" ht="30">
      <c r="A64" s="84" t="s">
        <v>251</v>
      </c>
      <c r="B64" s="84" t="s">
        <v>251</v>
      </c>
      <c r="C64" s="53" t="s">
        <v>1539</v>
      </c>
      <c r="D64" s="54">
        <v>10</v>
      </c>
      <c r="E64" s="65" t="s">
        <v>136</v>
      </c>
      <c r="F64" s="55">
        <v>10</v>
      </c>
      <c r="G64" s="53"/>
      <c r="H64" s="57"/>
      <c r="I64" s="56"/>
      <c r="J64" s="56"/>
      <c r="K64" s="36" t="s">
        <v>65</v>
      </c>
      <c r="L64" s="83">
        <v>64</v>
      </c>
      <c r="M64" s="83"/>
      <c r="N64" s="63"/>
      <c r="O64" s="86" t="s">
        <v>196</v>
      </c>
      <c r="P64" s="88">
        <v>43838.048738425925</v>
      </c>
      <c r="Q64" s="86" t="s">
        <v>314</v>
      </c>
      <c r="R64" s="86"/>
      <c r="S64" s="86"/>
      <c r="T64" s="86" t="s">
        <v>364</v>
      </c>
      <c r="U64" s="89" t="s">
        <v>390</v>
      </c>
      <c r="V64" s="89" t="s">
        <v>390</v>
      </c>
      <c r="W64" s="88">
        <v>43838.048738425925</v>
      </c>
      <c r="X64" s="92">
        <v>43838</v>
      </c>
      <c r="Y64" s="94" t="s">
        <v>476</v>
      </c>
      <c r="Z64" s="89" t="s">
        <v>533</v>
      </c>
      <c r="AA64" s="86"/>
      <c r="AB64" s="86"/>
      <c r="AC64" s="94" t="s">
        <v>590</v>
      </c>
      <c r="AD64" s="86"/>
      <c r="AE64" s="86" t="b">
        <v>0</v>
      </c>
      <c r="AF64" s="86">
        <v>2</v>
      </c>
      <c r="AG64" s="94" t="s">
        <v>601</v>
      </c>
      <c r="AH64" s="86" t="b">
        <v>0</v>
      </c>
      <c r="AI64" s="86" t="s">
        <v>605</v>
      </c>
      <c r="AJ64" s="86"/>
      <c r="AK64" s="94" t="s">
        <v>601</v>
      </c>
      <c r="AL64" s="86" t="b">
        <v>0</v>
      </c>
      <c r="AM64" s="86">
        <v>3</v>
      </c>
      <c r="AN64" s="94" t="s">
        <v>601</v>
      </c>
      <c r="AO64" s="86" t="s">
        <v>612</v>
      </c>
      <c r="AP64" s="86" t="b">
        <v>0</v>
      </c>
      <c r="AQ64" s="94" t="s">
        <v>590</v>
      </c>
      <c r="AR64" s="86" t="s">
        <v>196</v>
      </c>
      <c r="AS64" s="86">
        <v>0</v>
      </c>
      <c r="AT64" s="86">
        <v>0</v>
      </c>
      <c r="AU64" s="86" t="s">
        <v>623</v>
      </c>
      <c r="AV64" s="86" t="s">
        <v>625</v>
      </c>
      <c r="AW64" s="86" t="s">
        <v>626</v>
      </c>
      <c r="AX64" s="86" t="s">
        <v>630</v>
      </c>
      <c r="AY64" s="86" t="s">
        <v>635</v>
      </c>
      <c r="AZ64" s="86" t="s">
        <v>630</v>
      </c>
      <c r="BA64" s="86" t="s">
        <v>639</v>
      </c>
      <c r="BB64" s="89" t="s">
        <v>645</v>
      </c>
      <c r="BC64">
        <v>5</v>
      </c>
      <c r="BD64" s="85" t="str">
        <f>REPLACE(INDEX(GroupVertices[Group],MATCH(Edges[[#This Row],[Vertex 1]],GroupVertices[Vertex],0)),1,1,"")</f>
        <v>3</v>
      </c>
      <c r="BE64" s="85" t="str">
        <f>REPLACE(INDEX(GroupVertices[Group],MATCH(Edges[[#This Row],[Vertex 2]],GroupVertices[Vertex],0)),1,1,"")</f>
        <v>3</v>
      </c>
    </row>
    <row r="65" spans="1:57" ht="45">
      <c r="A65" s="84" t="s">
        <v>266</v>
      </c>
      <c r="B65" s="84" t="s">
        <v>251</v>
      </c>
      <c r="C65" s="53" t="s">
        <v>1537</v>
      </c>
      <c r="D65" s="54">
        <v>3</v>
      </c>
      <c r="E65" s="65" t="s">
        <v>132</v>
      </c>
      <c r="F65" s="55">
        <v>32</v>
      </c>
      <c r="G65" s="53"/>
      <c r="H65" s="57"/>
      <c r="I65" s="56"/>
      <c r="J65" s="56"/>
      <c r="K65" s="36" t="s">
        <v>65</v>
      </c>
      <c r="L65" s="83">
        <v>65</v>
      </c>
      <c r="M65" s="83"/>
      <c r="N65" s="63"/>
      <c r="O65" s="86" t="s">
        <v>290</v>
      </c>
      <c r="P65" s="88">
        <v>43838.75278935185</v>
      </c>
      <c r="Q65" s="86" t="s">
        <v>331</v>
      </c>
      <c r="R65" s="86"/>
      <c r="S65" s="86"/>
      <c r="T65" s="86" t="s">
        <v>375</v>
      </c>
      <c r="U65" s="89" t="s">
        <v>402</v>
      </c>
      <c r="V65" s="89" t="s">
        <v>402</v>
      </c>
      <c r="W65" s="88">
        <v>43838.75278935185</v>
      </c>
      <c r="X65" s="92">
        <v>43838</v>
      </c>
      <c r="Y65" s="94" t="s">
        <v>477</v>
      </c>
      <c r="Z65" s="89" t="s">
        <v>534</v>
      </c>
      <c r="AA65" s="86"/>
      <c r="AB65" s="86"/>
      <c r="AC65" s="94" t="s">
        <v>591</v>
      </c>
      <c r="AD65" s="86"/>
      <c r="AE65" s="86" t="b">
        <v>0</v>
      </c>
      <c r="AF65" s="86">
        <v>0</v>
      </c>
      <c r="AG65" s="94" t="s">
        <v>601</v>
      </c>
      <c r="AH65" s="86" t="b">
        <v>0</v>
      </c>
      <c r="AI65" s="86" t="s">
        <v>605</v>
      </c>
      <c r="AJ65" s="86"/>
      <c r="AK65" s="94" t="s">
        <v>601</v>
      </c>
      <c r="AL65" s="86" t="b">
        <v>0</v>
      </c>
      <c r="AM65" s="86">
        <v>0</v>
      </c>
      <c r="AN65" s="94" t="s">
        <v>588</v>
      </c>
      <c r="AO65" s="86" t="s">
        <v>612</v>
      </c>
      <c r="AP65" s="86" t="b">
        <v>0</v>
      </c>
      <c r="AQ65" s="94" t="s">
        <v>588</v>
      </c>
      <c r="AR65" s="86" t="s">
        <v>196</v>
      </c>
      <c r="AS65" s="86">
        <v>0</v>
      </c>
      <c r="AT65" s="86">
        <v>0</v>
      </c>
      <c r="AU65" s="86"/>
      <c r="AV65" s="86"/>
      <c r="AW65" s="86"/>
      <c r="AX65" s="86"/>
      <c r="AY65" s="86"/>
      <c r="AZ65" s="86"/>
      <c r="BA65" s="86"/>
      <c r="BB65" s="86"/>
      <c r="BC65">
        <v>1</v>
      </c>
      <c r="BD65" s="85" t="str">
        <f>REPLACE(INDEX(GroupVertices[Group],MATCH(Edges[[#This Row],[Vertex 1]],GroupVertices[Vertex],0)),1,1,"")</f>
        <v>3</v>
      </c>
      <c r="BE65" s="85" t="str">
        <f>REPLACE(INDEX(GroupVertices[Group],MATCH(Edges[[#This Row],[Vertex 2]],GroupVertices[Vertex],0)),1,1,"")</f>
        <v>3</v>
      </c>
    </row>
    <row r="66" spans="1:57" ht="45">
      <c r="A66" s="84" t="s">
        <v>267</v>
      </c>
      <c r="B66" s="84" t="s">
        <v>287</v>
      </c>
      <c r="C66" s="53" t="s">
        <v>1537</v>
      </c>
      <c r="D66" s="54">
        <v>3</v>
      </c>
      <c r="E66" s="65" t="s">
        <v>132</v>
      </c>
      <c r="F66" s="55">
        <v>32</v>
      </c>
      <c r="G66" s="53"/>
      <c r="H66" s="57"/>
      <c r="I66" s="56"/>
      <c r="J66" s="56"/>
      <c r="K66" s="36" t="s">
        <v>65</v>
      </c>
      <c r="L66" s="83">
        <v>66</v>
      </c>
      <c r="M66" s="83"/>
      <c r="N66" s="63"/>
      <c r="O66" s="86" t="s">
        <v>291</v>
      </c>
      <c r="P66" s="88">
        <v>43838.856828703705</v>
      </c>
      <c r="Q66" s="86" t="s">
        <v>333</v>
      </c>
      <c r="R66" s="86"/>
      <c r="S66" s="86"/>
      <c r="T66" s="86" t="s">
        <v>377</v>
      </c>
      <c r="U66" s="89" t="s">
        <v>404</v>
      </c>
      <c r="V66" s="89" t="s">
        <v>404</v>
      </c>
      <c r="W66" s="88">
        <v>43838.856828703705</v>
      </c>
      <c r="X66" s="92">
        <v>43838</v>
      </c>
      <c r="Y66" s="94" t="s">
        <v>478</v>
      </c>
      <c r="Z66" s="89" t="s">
        <v>535</v>
      </c>
      <c r="AA66" s="86"/>
      <c r="AB66" s="86"/>
      <c r="AC66" s="94" t="s">
        <v>592</v>
      </c>
      <c r="AD66" s="86"/>
      <c r="AE66" s="86" t="b">
        <v>0</v>
      </c>
      <c r="AF66" s="86">
        <v>0</v>
      </c>
      <c r="AG66" s="94" t="s">
        <v>604</v>
      </c>
      <c r="AH66" s="86" t="b">
        <v>0</v>
      </c>
      <c r="AI66" s="86" t="s">
        <v>605</v>
      </c>
      <c r="AJ66" s="86"/>
      <c r="AK66" s="94" t="s">
        <v>601</v>
      </c>
      <c r="AL66" s="86" t="b">
        <v>0</v>
      </c>
      <c r="AM66" s="86">
        <v>0</v>
      </c>
      <c r="AN66" s="94" t="s">
        <v>601</v>
      </c>
      <c r="AO66" s="86" t="s">
        <v>613</v>
      </c>
      <c r="AP66" s="86" t="b">
        <v>0</v>
      </c>
      <c r="AQ66" s="94" t="s">
        <v>592</v>
      </c>
      <c r="AR66" s="86" t="s">
        <v>196</v>
      </c>
      <c r="AS66" s="86">
        <v>0</v>
      </c>
      <c r="AT66" s="86">
        <v>0</v>
      </c>
      <c r="AU66" s="86"/>
      <c r="AV66" s="86"/>
      <c r="AW66" s="86"/>
      <c r="AX66" s="86"/>
      <c r="AY66" s="86"/>
      <c r="AZ66" s="86"/>
      <c r="BA66" s="86"/>
      <c r="BB66" s="86"/>
      <c r="BC66">
        <v>1</v>
      </c>
      <c r="BD66" s="85" t="str">
        <f>REPLACE(INDEX(GroupVertices[Group],MATCH(Edges[[#This Row],[Vertex 1]],GroupVertices[Vertex],0)),1,1,"")</f>
        <v>9</v>
      </c>
      <c r="BE66" s="85" t="str">
        <f>REPLACE(INDEX(GroupVertices[Group],MATCH(Edges[[#This Row],[Vertex 2]],GroupVertices[Vertex],0)),1,1,"")</f>
        <v>9</v>
      </c>
    </row>
    <row r="67" spans="1:57" ht="45">
      <c r="A67" s="84" t="s">
        <v>267</v>
      </c>
      <c r="B67" s="84" t="s">
        <v>288</v>
      </c>
      <c r="C67" s="53" t="s">
        <v>1537</v>
      </c>
      <c r="D67" s="54">
        <v>3</v>
      </c>
      <c r="E67" s="65" t="s">
        <v>132</v>
      </c>
      <c r="F67" s="55">
        <v>32</v>
      </c>
      <c r="G67" s="53"/>
      <c r="H67" s="57"/>
      <c r="I67" s="56"/>
      <c r="J67" s="56"/>
      <c r="K67" s="36" t="s">
        <v>65</v>
      </c>
      <c r="L67" s="83">
        <v>67</v>
      </c>
      <c r="M67" s="83"/>
      <c r="N67" s="63"/>
      <c r="O67" s="86" t="s">
        <v>293</v>
      </c>
      <c r="P67" s="88">
        <v>43838.856828703705</v>
      </c>
      <c r="Q67" s="86" t="s">
        <v>333</v>
      </c>
      <c r="R67" s="86"/>
      <c r="S67" s="86"/>
      <c r="T67" s="86" t="s">
        <v>377</v>
      </c>
      <c r="U67" s="89" t="s">
        <v>404</v>
      </c>
      <c r="V67" s="89" t="s">
        <v>404</v>
      </c>
      <c r="W67" s="88">
        <v>43838.856828703705</v>
      </c>
      <c r="X67" s="92">
        <v>43838</v>
      </c>
      <c r="Y67" s="94" t="s">
        <v>478</v>
      </c>
      <c r="Z67" s="89" t="s">
        <v>535</v>
      </c>
      <c r="AA67" s="86"/>
      <c r="AB67" s="86"/>
      <c r="AC67" s="94" t="s">
        <v>592</v>
      </c>
      <c r="AD67" s="86"/>
      <c r="AE67" s="86" t="b">
        <v>0</v>
      </c>
      <c r="AF67" s="86">
        <v>0</v>
      </c>
      <c r="AG67" s="94" t="s">
        <v>604</v>
      </c>
      <c r="AH67" s="86" t="b">
        <v>0</v>
      </c>
      <c r="AI67" s="86" t="s">
        <v>605</v>
      </c>
      <c r="AJ67" s="86"/>
      <c r="AK67" s="94" t="s">
        <v>601</v>
      </c>
      <c r="AL67" s="86" t="b">
        <v>0</v>
      </c>
      <c r="AM67" s="86">
        <v>0</v>
      </c>
      <c r="AN67" s="94" t="s">
        <v>601</v>
      </c>
      <c r="AO67" s="86" t="s">
        <v>613</v>
      </c>
      <c r="AP67" s="86" t="b">
        <v>0</v>
      </c>
      <c r="AQ67" s="94" t="s">
        <v>592</v>
      </c>
      <c r="AR67" s="86" t="s">
        <v>196</v>
      </c>
      <c r="AS67" s="86">
        <v>0</v>
      </c>
      <c r="AT67" s="86">
        <v>0</v>
      </c>
      <c r="AU67" s="86"/>
      <c r="AV67" s="86"/>
      <c r="AW67" s="86"/>
      <c r="AX67" s="86"/>
      <c r="AY67" s="86"/>
      <c r="AZ67" s="86"/>
      <c r="BA67" s="86"/>
      <c r="BB67" s="86"/>
      <c r="BC67">
        <v>1</v>
      </c>
      <c r="BD67" s="85" t="str">
        <f>REPLACE(INDEX(GroupVertices[Group],MATCH(Edges[[#This Row],[Vertex 1]],GroupVertices[Vertex],0)),1,1,"")</f>
        <v>9</v>
      </c>
      <c r="BE67" s="85" t="str">
        <f>REPLACE(INDEX(GroupVertices[Group],MATCH(Edges[[#This Row],[Vertex 2]],GroupVertices[Vertex],0)),1,1,"")</f>
        <v>9</v>
      </c>
    </row>
    <row r="68" spans="1:57" ht="45">
      <c r="A68" s="84" t="s">
        <v>268</v>
      </c>
      <c r="B68" s="84" t="s">
        <v>263</v>
      </c>
      <c r="C68" s="53" t="s">
        <v>1537</v>
      </c>
      <c r="D68" s="54">
        <v>3</v>
      </c>
      <c r="E68" s="65" t="s">
        <v>132</v>
      </c>
      <c r="F68" s="55">
        <v>32</v>
      </c>
      <c r="G68" s="53"/>
      <c r="H68" s="57"/>
      <c r="I68" s="56"/>
      <c r="J68" s="56"/>
      <c r="K68" s="36" t="s">
        <v>65</v>
      </c>
      <c r="L68" s="83">
        <v>68</v>
      </c>
      <c r="M68" s="83"/>
      <c r="N68" s="63"/>
      <c r="O68" s="86" t="s">
        <v>291</v>
      </c>
      <c r="P68" s="88">
        <v>43838.85873842592</v>
      </c>
      <c r="Q68" s="86" t="s">
        <v>334</v>
      </c>
      <c r="R68" s="89" t="s">
        <v>344</v>
      </c>
      <c r="S68" s="86" t="s">
        <v>347</v>
      </c>
      <c r="T68" s="86" t="s">
        <v>378</v>
      </c>
      <c r="U68" s="86"/>
      <c r="V68" s="89" t="s">
        <v>424</v>
      </c>
      <c r="W68" s="88">
        <v>43838.85873842592</v>
      </c>
      <c r="X68" s="92">
        <v>43838</v>
      </c>
      <c r="Y68" s="94" t="s">
        <v>479</v>
      </c>
      <c r="Z68" s="89" t="s">
        <v>536</v>
      </c>
      <c r="AA68" s="86"/>
      <c r="AB68" s="86"/>
      <c r="AC68" s="94" t="s">
        <v>593</v>
      </c>
      <c r="AD68" s="86"/>
      <c r="AE68" s="86" t="b">
        <v>0</v>
      </c>
      <c r="AF68" s="86">
        <v>1</v>
      </c>
      <c r="AG68" s="94" t="s">
        <v>601</v>
      </c>
      <c r="AH68" s="86" t="b">
        <v>1</v>
      </c>
      <c r="AI68" s="86" t="s">
        <v>605</v>
      </c>
      <c r="AJ68" s="86"/>
      <c r="AK68" s="94" t="s">
        <v>608</v>
      </c>
      <c r="AL68" s="86" t="b">
        <v>0</v>
      </c>
      <c r="AM68" s="86">
        <v>1</v>
      </c>
      <c r="AN68" s="94" t="s">
        <v>601</v>
      </c>
      <c r="AO68" s="86" t="s">
        <v>610</v>
      </c>
      <c r="AP68" s="86" t="b">
        <v>0</v>
      </c>
      <c r="AQ68" s="94" t="s">
        <v>593</v>
      </c>
      <c r="AR68" s="86" t="s">
        <v>196</v>
      </c>
      <c r="AS68" s="86">
        <v>0</v>
      </c>
      <c r="AT68" s="86">
        <v>0</v>
      </c>
      <c r="AU68" s="86"/>
      <c r="AV68" s="86"/>
      <c r="AW68" s="86"/>
      <c r="AX68" s="86"/>
      <c r="AY68" s="86"/>
      <c r="AZ68" s="86"/>
      <c r="BA68" s="86"/>
      <c r="BB68" s="86"/>
      <c r="BC68">
        <v>1</v>
      </c>
      <c r="BD68" s="85" t="str">
        <f>REPLACE(INDEX(GroupVertices[Group],MATCH(Edges[[#This Row],[Vertex 1]],GroupVertices[Vertex],0)),1,1,"")</f>
        <v>1</v>
      </c>
      <c r="BE68" s="85" t="str">
        <f>REPLACE(INDEX(GroupVertices[Group],MATCH(Edges[[#This Row],[Vertex 2]],GroupVertices[Vertex],0)),1,1,"")</f>
        <v>1</v>
      </c>
    </row>
    <row r="69" spans="1:57" ht="45">
      <c r="A69" s="84" t="s">
        <v>268</v>
      </c>
      <c r="B69" s="84" t="s">
        <v>259</v>
      </c>
      <c r="C69" s="53" t="s">
        <v>1537</v>
      </c>
      <c r="D69" s="54">
        <v>3</v>
      </c>
      <c r="E69" s="65" t="s">
        <v>132</v>
      </c>
      <c r="F69" s="55">
        <v>32</v>
      </c>
      <c r="G69" s="53"/>
      <c r="H69" s="57"/>
      <c r="I69" s="56"/>
      <c r="J69" s="56"/>
      <c r="K69" s="36" t="s">
        <v>65</v>
      </c>
      <c r="L69" s="83">
        <v>69</v>
      </c>
      <c r="M69" s="83"/>
      <c r="N69" s="63"/>
      <c r="O69" s="86" t="s">
        <v>291</v>
      </c>
      <c r="P69" s="88">
        <v>43838.85873842592</v>
      </c>
      <c r="Q69" s="86" t="s">
        <v>334</v>
      </c>
      <c r="R69" s="89" t="s">
        <v>344</v>
      </c>
      <c r="S69" s="86" t="s">
        <v>347</v>
      </c>
      <c r="T69" s="86" t="s">
        <v>378</v>
      </c>
      <c r="U69" s="86"/>
      <c r="V69" s="89" t="s">
        <v>424</v>
      </c>
      <c r="W69" s="88">
        <v>43838.85873842592</v>
      </c>
      <c r="X69" s="92">
        <v>43838</v>
      </c>
      <c r="Y69" s="94" t="s">
        <v>479</v>
      </c>
      <c r="Z69" s="89" t="s">
        <v>536</v>
      </c>
      <c r="AA69" s="86"/>
      <c r="AB69" s="86"/>
      <c r="AC69" s="94" t="s">
        <v>593</v>
      </c>
      <c r="AD69" s="86"/>
      <c r="AE69" s="86" t="b">
        <v>0</v>
      </c>
      <c r="AF69" s="86">
        <v>1</v>
      </c>
      <c r="AG69" s="94" t="s">
        <v>601</v>
      </c>
      <c r="AH69" s="86" t="b">
        <v>1</v>
      </c>
      <c r="AI69" s="86" t="s">
        <v>605</v>
      </c>
      <c r="AJ69" s="86"/>
      <c r="AK69" s="94" t="s">
        <v>608</v>
      </c>
      <c r="AL69" s="86" t="b">
        <v>0</v>
      </c>
      <c r="AM69" s="86">
        <v>1</v>
      </c>
      <c r="AN69" s="94" t="s">
        <v>601</v>
      </c>
      <c r="AO69" s="86" t="s">
        <v>610</v>
      </c>
      <c r="AP69" s="86" t="b">
        <v>0</v>
      </c>
      <c r="AQ69" s="94" t="s">
        <v>593</v>
      </c>
      <c r="AR69" s="86" t="s">
        <v>196</v>
      </c>
      <c r="AS69" s="86">
        <v>0</v>
      </c>
      <c r="AT69" s="86">
        <v>0</v>
      </c>
      <c r="AU69" s="86"/>
      <c r="AV69" s="86"/>
      <c r="AW69" s="86"/>
      <c r="AX69" s="86"/>
      <c r="AY69" s="86"/>
      <c r="AZ69" s="86"/>
      <c r="BA69" s="86"/>
      <c r="BB69" s="86"/>
      <c r="BC69">
        <v>1</v>
      </c>
      <c r="BD69" s="85" t="str">
        <f>REPLACE(INDEX(GroupVertices[Group],MATCH(Edges[[#This Row],[Vertex 1]],GroupVertices[Vertex],0)),1,1,"")</f>
        <v>1</v>
      </c>
      <c r="BE69" s="85" t="str">
        <f>REPLACE(INDEX(GroupVertices[Group],MATCH(Edges[[#This Row],[Vertex 2]],GroupVertices[Vertex],0)),1,1,"")</f>
        <v>1</v>
      </c>
    </row>
    <row r="70" spans="1:57" ht="30">
      <c r="A70" s="84" t="s">
        <v>259</v>
      </c>
      <c r="B70" s="84" t="s">
        <v>263</v>
      </c>
      <c r="C70" s="53" t="s">
        <v>1538</v>
      </c>
      <c r="D70" s="54">
        <v>6.5</v>
      </c>
      <c r="E70" s="65" t="s">
        <v>132</v>
      </c>
      <c r="F70" s="55">
        <v>21</v>
      </c>
      <c r="G70" s="53"/>
      <c r="H70" s="57"/>
      <c r="I70" s="56"/>
      <c r="J70" s="56"/>
      <c r="K70" s="36" t="s">
        <v>66</v>
      </c>
      <c r="L70" s="83">
        <v>70</v>
      </c>
      <c r="M70" s="83"/>
      <c r="N70" s="63"/>
      <c r="O70" s="86" t="s">
        <v>291</v>
      </c>
      <c r="P70" s="88">
        <v>43837.967939814815</v>
      </c>
      <c r="Q70" s="86" t="s">
        <v>309</v>
      </c>
      <c r="R70" s="86"/>
      <c r="S70" s="86"/>
      <c r="T70" s="86" t="s">
        <v>356</v>
      </c>
      <c r="U70" s="89" t="s">
        <v>394</v>
      </c>
      <c r="V70" s="89" t="s">
        <v>394</v>
      </c>
      <c r="W70" s="88">
        <v>43837.967939814815</v>
      </c>
      <c r="X70" s="92">
        <v>43837</v>
      </c>
      <c r="Y70" s="94" t="s">
        <v>464</v>
      </c>
      <c r="Z70" s="89" t="s">
        <v>521</v>
      </c>
      <c r="AA70" s="86"/>
      <c r="AB70" s="86"/>
      <c r="AC70" s="94" t="s">
        <v>578</v>
      </c>
      <c r="AD70" s="86"/>
      <c r="AE70" s="86" t="b">
        <v>0</v>
      </c>
      <c r="AF70" s="86">
        <v>7</v>
      </c>
      <c r="AG70" s="94" t="s">
        <v>601</v>
      </c>
      <c r="AH70" s="86" t="b">
        <v>0</v>
      </c>
      <c r="AI70" s="86" t="s">
        <v>605</v>
      </c>
      <c r="AJ70" s="86"/>
      <c r="AK70" s="94" t="s">
        <v>601</v>
      </c>
      <c r="AL70" s="86" t="b">
        <v>0</v>
      </c>
      <c r="AM70" s="86">
        <v>3</v>
      </c>
      <c r="AN70" s="94" t="s">
        <v>601</v>
      </c>
      <c r="AO70" s="86" t="s">
        <v>612</v>
      </c>
      <c r="AP70" s="86" t="b">
        <v>0</v>
      </c>
      <c r="AQ70" s="94" t="s">
        <v>578</v>
      </c>
      <c r="AR70" s="86" t="s">
        <v>196</v>
      </c>
      <c r="AS70" s="86">
        <v>0</v>
      </c>
      <c r="AT70" s="86">
        <v>0</v>
      </c>
      <c r="AU70" s="86" t="s">
        <v>621</v>
      </c>
      <c r="AV70" s="86" t="s">
        <v>625</v>
      </c>
      <c r="AW70" s="86" t="s">
        <v>626</v>
      </c>
      <c r="AX70" s="86" t="s">
        <v>628</v>
      </c>
      <c r="AY70" s="86" t="s">
        <v>633</v>
      </c>
      <c r="AZ70" s="86" t="s">
        <v>637</v>
      </c>
      <c r="BA70" s="86" t="s">
        <v>640</v>
      </c>
      <c r="BB70" s="89" t="s">
        <v>643</v>
      </c>
      <c r="BC70">
        <v>2</v>
      </c>
      <c r="BD70" s="85" t="str">
        <f>REPLACE(INDEX(GroupVertices[Group],MATCH(Edges[[#This Row],[Vertex 1]],GroupVertices[Vertex],0)),1,1,"")</f>
        <v>1</v>
      </c>
      <c r="BE70" s="85" t="str">
        <f>REPLACE(INDEX(GroupVertices[Group],MATCH(Edges[[#This Row],[Vertex 2]],GroupVertices[Vertex],0)),1,1,"")</f>
        <v>1</v>
      </c>
    </row>
    <row r="71" spans="1:57" ht="30">
      <c r="A71" s="84" t="s">
        <v>259</v>
      </c>
      <c r="B71" s="84" t="s">
        <v>263</v>
      </c>
      <c r="C71" s="53" t="s">
        <v>1538</v>
      </c>
      <c r="D71" s="54">
        <v>6.5</v>
      </c>
      <c r="E71" s="65" t="s">
        <v>132</v>
      </c>
      <c r="F71" s="55">
        <v>21</v>
      </c>
      <c r="G71" s="53"/>
      <c r="H71" s="57"/>
      <c r="I71" s="56"/>
      <c r="J71" s="56"/>
      <c r="K71" s="36" t="s">
        <v>66</v>
      </c>
      <c r="L71" s="83">
        <v>71</v>
      </c>
      <c r="M71" s="83"/>
      <c r="N71" s="63"/>
      <c r="O71" s="86" t="s">
        <v>291</v>
      </c>
      <c r="P71" s="88">
        <v>43838.24737268518</v>
      </c>
      <c r="Q71" s="86" t="s">
        <v>324</v>
      </c>
      <c r="R71" s="86"/>
      <c r="S71" s="86"/>
      <c r="T71" s="86" t="s">
        <v>356</v>
      </c>
      <c r="U71" s="89" t="s">
        <v>395</v>
      </c>
      <c r="V71" s="89" t="s">
        <v>395</v>
      </c>
      <c r="W71" s="88">
        <v>43838.24737268518</v>
      </c>
      <c r="X71" s="92">
        <v>43838</v>
      </c>
      <c r="Y71" s="94" t="s">
        <v>465</v>
      </c>
      <c r="Z71" s="89" t="s">
        <v>522</v>
      </c>
      <c r="AA71" s="86"/>
      <c r="AB71" s="86"/>
      <c r="AC71" s="94" t="s">
        <v>579</v>
      </c>
      <c r="AD71" s="86"/>
      <c r="AE71" s="86" t="b">
        <v>0</v>
      </c>
      <c r="AF71" s="86">
        <v>6</v>
      </c>
      <c r="AG71" s="94" t="s">
        <v>601</v>
      </c>
      <c r="AH71" s="86" t="b">
        <v>0</v>
      </c>
      <c r="AI71" s="86" t="s">
        <v>605</v>
      </c>
      <c r="AJ71" s="86"/>
      <c r="AK71" s="94" t="s">
        <v>601</v>
      </c>
      <c r="AL71" s="86" t="b">
        <v>0</v>
      </c>
      <c r="AM71" s="86">
        <v>0</v>
      </c>
      <c r="AN71" s="94" t="s">
        <v>601</v>
      </c>
      <c r="AO71" s="86" t="s">
        <v>612</v>
      </c>
      <c r="AP71" s="86" t="b">
        <v>0</v>
      </c>
      <c r="AQ71" s="94" t="s">
        <v>579</v>
      </c>
      <c r="AR71" s="86" t="s">
        <v>196</v>
      </c>
      <c r="AS71" s="86">
        <v>0</v>
      </c>
      <c r="AT71" s="86">
        <v>0</v>
      </c>
      <c r="AU71" s="86" t="s">
        <v>621</v>
      </c>
      <c r="AV71" s="86" t="s">
        <v>625</v>
      </c>
      <c r="AW71" s="86" t="s">
        <v>626</v>
      </c>
      <c r="AX71" s="86" t="s">
        <v>628</v>
      </c>
      <c r="AY71" s="86" t="s">
        <v>633</v>
      </c>
      <c r="AZ71" s="86" t="s">
        <v>637</v>
      </c>
      <c r="BA71" s="86" t="s">
        <v>640</v>
      </c>
      <c r="BB71" s="89" t="s">
        <v>643</v>
      </c>
      <c r="BC71">
        <v>2</v>
      </c>
      <c r="BD71" s="85" t="str">
        <f>REPLACE(INDEX(GroupVertices[Group],MATCH(Edges[[#This Row],[Vertex 1]],GroupVertices[Vertex],0)),1,1,"")</f>
        <v>1</v>
      </c>
      <c r="BE71" s="85" t="str">
        <f>REPLACE(INDEX(GroupVertices[Group],MATCH(Edges[[#This Row],[Vertex 2]],GroupVertices[Vertex],0)),1,1,"")</f>
        <v>1</v>
      </c>
    </row>
    <row r="72" spans="1:57" ht="45">
      <c r="A72" s="84" t="s">
        <v>263</v>
      </c>
      <c r="B72" s="84" t="s">
        <v>259</v>
      </c>
      <c r="C72" s="53" t="s">
        <v>1537</v>
      </c>
      <c r="D72" s="54">
        <v>3</v>
      </c>
      <c r="E72" s="65" t="s">
        <v>132</v>
      </c>
      <c r="F72" s="55">
        <v>32</v>
      </c>
      <c r="G72" s="53"/>
      <c r="H72" s="57"/>
      <c r="I72" s="56"/>
      <c r="J72" s="56"/>
      <c r="K72" s="36" t="s">
        <v>66</v>
      </c>
      <c r="L72" s="83">
        <v>72</v>
      </c>
      <c r="M72" s="83"/>
      <c r="N72" s="63"/>
      <c r="O72" s="86" t="s">
        <v>291</v>
      </c>
      <c r="P72" s="88">
        <v>43838.64585648148</v>
      </c>
      <c r="Q72" s="86" t="s">
        <v>325</v>
      </c>
      <c r="R72" s="86"/>
      <c r="S72" s="86"/>
      <c r="T72" s="86" t="s">
        <v>356</v>
      </c>
      <c r="U72" s="89" t="s">
        <v>396</v>
      </c>
      <c r="V72" s="89" t="s">
        <v>396</v>
      </c>
      <c r="W72" s="88">
        <v>43838.64585648148</v>
      </c>
      <c r="X72" s="92">
        <v>43838</v>
      </c>
      <c r="Y72" s="94" t="s">
        <v>467</v>
      </c>
      <c r="Z72" s="89" t="s">
        <v>524</v>
      </c>
      <c r="AA72" s="86"/>
      <c r="AB72" s="86"/>
      <c r="AC72" s="94" t="s">
        <v>581</v>
      </c>
      <c r="AD72" s="86"/>
      <c r="AE72" s="86" t="b">
        <v>0</v>
      </c>
      <c r="AF72" s="86">
        <v>0</v>
      </c>
      <c r="AG72" s="94" t="s">
        <v>601</v>
      </c>
      <c r="AH72" s="86" t="b">
        <v>0</v>
      </c>
      <c r="AI72" s="86" t="s">
        <v>605</v>
      </c>
      <c r="AJ72" s="86"/>
      <c r="AK72" s="94" t="s">
        <v>601</v>
      </c>
      <c r="AL72" s="86" t="b">
        <v>0</v>
      </c>
      <c r="AM72" s="86">
        <v>0</v>
      </c>
      <c r="AN72" s="94" t="s">
        <v>601</v>
      </c>
      <c r="AO72" s="86" t="s">
        <v>618</v>
      </c>
      <c r="AP72" s="86" t="b">
        <v>0</v>
      </c>
      <c r="AQ72" s="94" t="s">
        <v>581</v>
      </c>
      <c r="AR72" s="86" t="s">
        <v>196</v>
      </c>
      <c r="AS72" s="86">
        <v>0</v>
      </c>
      <c r="AT72" s="86">
        <v>0</v>
      </c>
      <c r="AU72" s="86"/>
      <c r="AV72" s="86"/>
      <c r="AW72" s="86"/>
      <c r="AX72" s="86"/>
      <c r="AY72" s="86"/>
      <c r="AZ72" s="86"/>
      <c r="BA72" s="86"/>
      <c r="BB72" s="86"/>
      <c r="BC72">
        <v>1</v>
      </c>
      <c r="BD72" s="85" t="str">
        <f>REPLACE(INDEX(GroupVertices[Group],MATCH(Edges[[#This Row],[Vertex 1]],GroupVertices[Vertex],0)),1,1,"")</f>
        <v>1</v>
      </c>
      <c r="BE72" s="85" t="str">
        <f>REPLACE(INDEX(GroupVertices[Group],MATCH(Edges[[#This Row],[Vertex 2]],GroupVertices[Vertex],0)),1,1,"")</f>
        <v>1</v>
      </c>
    </row>
    <row r="73" spans="1:57" ht="45">
      <c r="A73" s="84" t="s">
        <v>269</v>
      </c>
      <c r="B73" s="84" t="s">
        <v>263</v>
      </c>
      <c r="C73" s="53" t="s">
        <v>1537</v>
      </c>
      <c r="D73" s="54">
        <v>3</v>
      </c>
      <c r="E73" s="65" t="s">
        <v>132</v>
      </c>
      <c r="F73" s="55">
        <v>32</v>
      </c>
      <c r="G73" s="53"/>
      <c r="H73" s="57"/>
      <c r="I73" s="56"/>
      <c r="J73" s="56"/>
      <c r="K73" s="36" t="s">
        <v>65</v>
      </c>
      <c r="L73" s="83">
        <v>73</v>
      </c>
      <c r="M73" s="83"/>
      <c r="N73" s="63"/>
      <c r="O73" s="86" t="s">
        <v>292</v>
      </c>
      <c r="P73" s="88">
        <v>43838.87048611111</v>
      </c>
      <c r="Q73" s="86" t="s">
        <v>334</v>
      </c>
      <c r="R73" s="86"/>
      <c r="S73" s="86"/>
      <c r="T73" s="86"/>
      <c r="U73" s="86"/>
      <c r="V73" s="89" t="s">
        <v>425</v>
      </c>
      <c r="W73" s="88">
        <v>43838.87048611111</v>
      </c>
      <c r="X73" s="92">
        <v>43838</v>
      </c>
      <c r="Y73" s="94" t="s">
        <v>480</v>
      </c>
      <c r="Z73" s="89" t="s">
        <v>537</v>
      </c>
      <c r="AA73" s="86"/>
      <c r="AB73" s="86"/>
      <c r="AC73" s="94" t="s">
        <v>594</v>
      </c>
      <c r="AD73" s="86"/>
      <c r="AE73" s="86" t="b">
        <v>0</v>
      </c>
      <c r="AF73" s="86">
        <v>0</v>
      </c>
      <c r="AG73" s="94" t="s">
        <v>601</v>
      </c>
      <c r="AH73" s="86" t="b">
        <v>1</v>
      </c>
      <c r="AI73" s="86" t="s">
        <v>605</v>
      </c>
      <c r="AJ73" s="86"/>
      <c r="AK73" s="94" t="s">
        <v>608</v>
      </c>
      <c r="AL73" s="86" t="b">
        <v>0</v>
      </c>
      <c r="AM73" s="86">
        <v>1</v>
      </c>
      <c r="AN73" s="94" t="s">
        <v>593</v>
      </c>
      <c r="AO73" s="86" t="s">
        <v>619</v>
      </c>
      <c r="AP73" s="86" t="b">
        <v>0</v>
      </c>
      <c r="AQ73" s="94" t="s">
        <v>593</v>
      </c>
      <c r="AR73" s="86" t="s">
        <v>196</v>
      </c>
      <c r="AS73" s="86">
        <v>0</v>
      </c>
      <c r="AT73" s="86">
        <v>0</v>
      </c>
      <c r="AU73" s="86"/>
      <c r="AV73" s="86"/>
      <c r="AW73" s="86"/>
      <c r="AX73" s="86"/>
      <c r="AY73" s="86"/>
      <c r="AZ73" s="86"/>
      <c r="BA73" s="86"/>
      <c r="BB73" s="86"/>
      <c r="BC73">
        <v>1</v>
      </c>
      <c r="BD73" s="85" t="str">
        <f>REPLACE(INDEX(GroupVertices[Group],MATCH(Edges[[#This Row],[Vertex 1]],GroupVertices[Vertex],0)),1,1,"")</f>
        <v>1</v>
      </c>
      <c r="BE73" s="85" t="str">
        <f>REPLACE(INDEX(GroupVertices[Group],MATCH(Edges[[#This Row],[Vertex 2]],GroupVertices[Vertex],0)),1,1,"")</f>
        <v>1</v>
      </c>
    </row>
    <row r="74" spans="1:57" ht="45">
      <c r="A74" s="84" t="s">
        <v>259</v>
      </c>
      <c r="B74" s="84" t="s">
        <v>259</v>
      </c>
      <c r="C74" s="53" t="s">
        <v>1537</v>
      </c>
      <c r="D74" s="54">
        <v>3</v>
      </c>
      <c r="E74" s="65" t="s">
        <v>132</v>
      </c>
      <c r="F74" s="55">
        <v>32</v>
      </c>
      <c r="G74" s="53"/>
      <c r="H74" s="57"/>
      <c r="I74" s="56"/>
      <c r="J74" s="56"/>
      <c r="K74" s="36" t="s">
        <v>65</v>
      </c>
      <c r="L74" s="83">
        <v>74</v>
      </c>
      <c r="M74" s="83"/>
      <c r="N74" s="63"/>
      <c r="O74" s="86" t="s">
        <v>196</v>
      </c>
      <c r="P74" s="88">
        <v>43837.891863425924</v>
      </c>
      <c r="Q74" s="86" t="s">
        <v>335</v>
      </c>
      <c r="R74" s="89" t="s">
        <v>345</v>
      </c>
      <c r="S74" s="86" t="s">
        <v>347</v>
      </c>
      <c r="T74" s="86" t="s">
        <v>379</v>
      </c>
      <c r="U74" s="86"/>
      <c r="V74" s="89" t="s">
        <v>426</v>
      </c>
      <c r="W74" s="88">
        <v>43837.891863425924</v>
      </c>
      <c r="X74" s="92">
        <v>43837</v>
      </c>
      <c r="Y74" s="94" t="s">
        <v>481</v>
      </c>
      <c r="Z74" s="89" t="s">
        <v>538</v>
      </c>
      <c r="AA74" s="86"/>
      <c r="AB74" s="86"/>
      <c r="AC74" s="94" t="s">
        <v>595</v>
      </c>
      <c r="AD74" s="86"/>
      <c r="AE74" s="86" t="b">
        <v>0</v>
      </c>
      <c r="AF74" s="86">
        <v>1</v>
      </c>
      <c r="AG74" s="94" t="s">
        <v>601</v>
      </c>
      <c r="AH74" s="86" t="b">
        <v>1</v>
      </c>
      <c r="AI74" s="86" t="s">
        <v>606</v>
      </c>
      <c r="AJ74" s="86"/>
      <c r="AK74" s="94" t="s">
        <v>609</v>
      </c>
      <c r="AL74" s="86" t="b">
        <v>0</v>
      </c>
      <c r="AM74" s="86">
        <v>0</v>
      </c>
      <c r="AN74" s="94" t="s">
        <v>601</v>
      </c>
      <c r="AO74" s="86" t="s">
        <v>612</v>
      </c>
      <c r="AP74" s="86" t="b">
        <v>0</v>
      </c>
      <c r="AQ74" s="94" t="s">
        <v>595</v>
      </c>
      <c r="AR74" s="86" t="s">
        <v>196</v>
      </c>
      <c r="AS74" s="86">
        <v>0</v>
      </c>
      <c r="AT74" s="86">
        <v>0</v>
      </c>
      <c r="AU74" s="86" t="s">
        <v>624</v>
      </c>
      <c r="AV74" s="86" t="s">
        <v>625</v>
      </c>
      <c r="AW74" s="86" t="s">
        <v>626</v>
      </c>
      <c r="AX74" s="86" t="s">
        <v>631</v>
      </c>
      <c r="AY74" s="86" t="s">
        <v>636</v>
      </c>
      <c r="AZ74" s="86" t="s">
        <v>638</v>
      </c>
      <c r="BA74" s="86" t="s">
        <v>641</v>
      </c>
      <c r="BB74" s="89" t="s">
        <v>646</v>
      </c>
      <c r="BC74">
        <v>1</v>
      </c>
      <c r="BD74" s="85" t="str">
        <f>REPLACE(INDEX(GroupVertices[Group],MATCH(Edges[[#This Row],[Vertex 1]],GroupVertices[Vertex],0)),1,1,"")</f>
        <v>1</v>
      </c>
      <c r="BE74" s="85" t="str">
        <f>REPLACE(INDEX(GroupVertices[Group],MATCH(Edges[[#This Row],[Vertex 2]],GroupVertices[Vertex],0)),1,1,"")</f>
        <v>1</v>
      </c>
    </row>
    <row r="75" spans="1:57" ht="45">
      <c r="A75" s="84" t="s">
        <v>269</v>
      </c>
      <c r="B75" s="84" t="s">
        <v>259</v>
      </c>
      <c r="C75" s="53" t="s">
        <v>1537</v>
      </c>
      <c r="D75" s="54">
        <v>3</v>
      </c>
      <c r="E75" s="65" t="s">
        <v>132</v>
      </c>
      <c r="F75" s="55">
        <v>32</v>
      </c>
      <c r="G75" s="53"/>
      <c r="H75" s="57"/>
      <c r="I75" s="56"/>
      <c r="J75" s="56"/>
      <c r="K75" s="36" t="s">
        <v>65</v>
      </c>
      <c r="L75" s="83">
        <v>75</v>
      </c>
      <c r="M75" s="83"/>
      <c r="N75" s="63"/>
      <c r="O75" s="86" t="s">
        <v>292</v>
      </c>
      <c r="P75" s="88">
        <v>43838.87048611111</v>
      </c>
      <c r="Q75" s="86" t="s">
        <v>334</v>
      </c>
      <c r="R75" s="86"/>
      <c r="S75" s="86"/>
      <c r="T75" s="86"/>
      <c r="U75" s="86"/>
      <c r="V75" s="89" t="s">
        <v>425</v>
      </c>
      <c r="W75" s="88">
        <v>43838.87048611111</v>
      </c>
      <c r="X75" s="92">
        <v>43838</v>
      </c>
      <c r="Y75" s="94" t="s">
        <v>480</v>
      </c>
      <c r="Z75" s="89" t="s">
        <v>537</v>
      </c>
      <c r="AA75" s="86"/>
      <c r="AB75" s="86"/>
      <c r="AC75" s="94" t="s">
        <v>594</v>
      </c>
      <c r="AD75" s="86"/>
      <c r="AE75" s="86" t="b">
        <v>0</v>
      </c>
      <c r="AF75" s="86">
        <v>0</v>
      </c>
      <c r="AG75" s="94" t="s">
        <v>601</v>
      </c>
      <c r="AH75" s="86" t="b">
        <v>1</v>
      </c>
      <c r="AI75" s="86" t="s">
        <v>605</v>
      </c>
      <c r="AJ75" s="86"/>
      <c r="AK75" s="94" t="s">
        <v>608</v>
      </c>
      <c r="AL75" s="86" t="b">
        <v>0</v>
      </c>
      <c r="AM75" s="86">
        <v>1</v>
      </c>
      <c r="AN75" s="94" t="s">
        <v>593</v>
      </c>
      <c r="AO75" s="86" t="s">
        <v>619</v>
      </c>
      <c r="AP75" s="86" t="b">
        <v>0</v>
      </c>
      <c r="AQ75" s="94" t="s">
        <v>593</v>
      </c>
      <c r="AR75" s="86" t="s">
        <v>196</v>
      </c>
      <c r="AS75" s="86">
        <v>0</v>
      </c>
      <c r="AT75" s="86">
        <v>0</v>
      </c>
      <c r="AU75" s="86"/>
      <c r="AV75" s="86"/>
      <c r="AW75" s="86"/>
      <c r="AX75" s="86"/>
      <c r="AY75" s="86"/>
      <c r="AZ75" s="86"/>
      <c r="BA75" s="86"/>
      <c r="BB75" s="86"/>
      <c r="BC75">
        <v>1</v>
      </c>
      <c r="BD75" s="85" t="str">
        <f>REPLACE(INDEX(GroupVertices[Group],MATCH(Edges[[#This Row],[Vertex 1]],GroupVertices[Vertex],0)),1,1,"")</f>
        <v>1</v>
      </c>
      <c r="BE75" s="85" t="str">
        <f>REPLACE(INDEX(GroupVertices[Group],MATCH(Edges[[#This Row],[Vertex 2]],GroupVertices[Vertex],0)),1,1,"")</f>
        <v>1</v>
      </c>
    </row>
    <row r="76" spans="1:57" ht="45">
      <c r="A76" s="84" t="s">
        <v>270</v>
      </c>
      <c r="B76" s="84" t="s">
        <v>289</v>
      </c>
      <c r="C76" s="53" t="s">
        <v>1537</v>
      </c>
      <c r="D76" s="54">
        <v>3</v>
      </c>
      <c r="E76" s="65" t="s">
        <v>132</v>
      </c>
      <c r="F76" s="55">
        <v>32</v>
      </c>
      <c r="G76" s="53"/>
      <c r="H76" s="57"/>
      <c r="I76" s="56"/>
      <c r="J76" s="56"/>
      <c r="K76" s="36" t="s">
        <v>65</v>
      </c>
      <c r="L76" s="83">
        <v>76</v>
      </c>
      <c r="M76" s="83"/>
      <c r="N76" s="63"/>
      <c r="O76" s="86" t="s">
        <v>291</v>
      </c>
      <c r="P76" s="88">
        <v>43838.904328703706</v>
      </c>
      <c r="Q76" s="86" t="s">
        <v>336</v>
      </c>
      <c r="R76" s="86"/>
      <c r="S76" s="86"/>
      <c r="T76" s="86" t="s">
        <v>380</v>
      </c>
      <c r="U76" s="89" t="s">
        <v>405</v>
      </c>
      <c r="V76" s="89" t="s">
        <v>405</v>
      </c>
      <c r="W76" s="88">
        <v>43838.904328703706</v>
      </c>
      <c r="X76" s="92">
        <v>43838</v>
      </c>
      <c r="Y76" s="94" t="s">
        <v>482</v>
      </c>
      <c r="Z76" s="89" t="s">
        <v>539</v>
      </c>
      <c r="AA76" s="86"/>
      <c r="AB76" s="86"/>
      <c r="AC76" s="94" t="s">
        <v>596</v>
      </c>
      <c r="AD76" s="86"/>
      <c r="AE76" s="86" t="b">
        <v>0</v>
      </c>
      <c r="AF76" s="86">
        <v>2</v>
      </c>
      <c r="AG76" s="94" t="s">
        <v>601</v>
      </c>
      <c r="AH76" s="86" t="b">
        <v>0</v>
      </c>
      <c r="AI76" s="86" t="s">
        <v>605</v>
      </c>
      <c r="AJ76" s="86"/>
      <c r="AK76" s="94" t="s">
        <v>601</v>
      </c>
      <c r="AL76" s="86" t="b">
        <v>0</v>
      </c>
      <c r="AM76" s="86">
        <v>1</v>
      </c>
      <c r="AN76" s="94" t="s">
        <v>601</v>
      </c>
      <c r="AO76" s="86" t="s">
        <v>612</v>
      </c>
      <c r="AP76" s="86" t="b">
        <v>0</v>
      </c>
      <c r="AQ76" s="94" t="s">
        <v>596</v>
      </c>
      <c r="AR76" s="86" t="s">
        <v>196</v>
      </c>
      <c r="AS76" s="86">
        <v>0</v>
      </c>
      <c r="AT76" s="86">
        <v>0</v>
      </c>
      <c r="AU76" s="86" t="s">
        <v>622</v>
      </c>
      <c r="AV76" s="86" t="s">
        <v>625</v>
      </c>
      <c r="AW76" s="86" t="s">
        <v>626</v>
      </c>
      <c r="AX76" s="86" t="s">
        <v>629</v>
      </c>
      <c r="AY76" s="86" t="s">
        <v>634</v>
      </c>
      <c r="AZ76" s="86" t="s">
        <v>629</v>
      </c>
      <c r="BA76" s="86" t="s">
        <v>639</v>
      </c>
      <c r="BB76" s="89" t="s">
        <v>644</v>
      </c>
      <c r="BC76">
        <v>1</v>
      </c>
      <c r="BD76" s="85" t="str">
        <f>REPLACE(INDEX(GroupVertices[Group],MATCH(Edges[[#This Row],[Vertex 1]],GroupVertices[Vertex],0)),1,1,"")</f>
        <v>8</v>
      </c>
      <c r="BE76" s="85" t="str">
        <f>REPLACE(INDEX(GroupVertices[Group],MATCH(Edges[[#This Row],[Vertex 2]],GroupVertices[Vertex],0)),1,1,"")</f>
        <v>8</v>
      </c>
    </row>
    <row r="77" spans="1:57" ht="45">
      <c r="A77" s="84" t="s">
        <v>271</v>
      </c>
      <c r="B77" s="84" t="s">
        <v>289</v>
      </c>
      <c r="C77" s="53" t="s">
        <v>1537</v>
      </c>
      <c r="D77" s="54">
        <v>3</v>
      </c>
      <c r="E77" s="65" t="s">
        <v>132</v>
      </c>
      <c r="F77" s="55">
        <v>32</v>
      </c>
      <c r="G77" s="53"/>
      <c r="H77" s="57"/>
      <c r="I77" s="56"/>
      <c r="J77" s="56"/>
      <c r="K77" s="36" t="s">
        <v>65</v>
      </c>
      <c r="L77" s="83">
        <v>77</v>
      </c>
      <c r="M77" s="83"/>
      <c r="N77" s="63"/>
      <c r="O77" s="86" t="s">
        <v>292</v>
      </c>
      <c r="P77" s="88">
        <v>43838.91392361111</v>
      </c>
      <c r="Q77" s="86" t="s">
        <v>336</v>
      </c>
      <c r="R77" s="86"/>
      <c r="S77" s="86"/>
      <c r="T77" s="86" t="s">
        <v>380</v>
      </c>
      <c r="U77" s="89" t="s">
        <v>405</v>
      </c>
      <c r="V77" s="89" t="s">
        <v>405</v>
      </c>
      <c r="W77" s="88">
        <v>43838.91392361111</v>
      </c>
      <c r="X77" s="92">
        <v>43838</v>
      </c>
      <c r="Y77" s="94" t="s">
        <v>483</v>
      </c>
      <c r="Z77" s="89" t="s">
        <v>540</v>
      </c>
      <c r="AA77" s="86"/>
      <c r="AB77" s="86"/>
      <c r="AC77" s="94" t="s">
        <v>597</v>
      </c>
      <c r="AD77" s="86"/>
      <c r="AE77" s="86" t="b">
        <v>0</v>
      </c>
      <c r="AF77" s="86">
        <v>0</v>
      </c>
      <c r="AG77" s="94" t="s">
        <v>601</v>
      </c>
      <c r="AH77" s="86" t="b">
        <v>0</v>
      </c>
      <c r="AI77" s="86" t="s">
        <v>605</v>
      </c>
      <c r="AJ77" s="86"/>
      <c r="AK77" s="94" t="s">
        <v>601</v>
      </c>
      <c r="AL77" s="86" t="b">
        <v>0</v>
      </c>
      <c r="AM77" s="86">
        <v>1</v>
      </c>
      <c r="AN77" s="94" t="s">
        <v>596</v>
      </c>
      <c r="AO77" s="86" t="s">
        <v>610</v>
      </c>
      <c r="AP77" s="86" t="b">
        <v>0</v>
      </c>
      <c r="AQ77" s="94" t="s">
        <v>596</v>
      </c>
      <c r="AR77" s="86" t="s">
        <v>196</v>
      </c>
      <c r="AS77" s="86">
        <v>0</v>
      </c>
      <c r="AT77" s="86">
        <v>0</v>
      </c>
      <c r="AU77" s="86"/>
      <c r="AV77" s="86"/>
      <c r="AW77" s="86"/>
      <c r="AX77" s="86"/>
      <c r="AY77" s="86"/>
      <c r="AZ77" s="86"/>
      <c r="BA77" s="86"/>
      <c r="BB77" s="86"/>
      <c r="BC77">
        <v>1</v>
      </c>
      <c r="BD77" s="85" t="str">
        <f>REPLACE(INDEX(GroupVertices[Group],MATCH(Edges[[#This Row],[Vertex 1]],GroupVertices[Vertex],0)),1,1,"")</f>
        <v>8</v>
      </c>
      <c r="BE77" s="85" t="str">
        <f>REPLACE(INDEX(GroupVertices[Group],MATCH(Edges[[#This Row],[Vertex 2]],GroupVertices[Vertex],0)),1,1,"")</f>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ErrorMessage="1" sqref="N2:N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Color" prompt="To select an optional edge color, right-click and select Select Color on the right-click menu." sqref="C3:C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Opacity" prompt="Enter an optional edge opacity between 0 (transparent) and 100 (opaque)." errorTitle="Invalid Edge Opacity" error="The optional edge opacity must be a whole number between 0 and 10." sqref="F3:F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showErrorMessage="1" promptTitle="Vertex 1 Name" prompt="Enter the name of the edge's first vertex." sqref="A3:A77"/>
    <dataValidation allowBlank="1" showInputMessage="1" showErrorMessage="1" promptTitle="Vertex 2 Name" prompt="Enter the name of the edge's second vertex." sqref="B3:B77"/>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
  </dataValidations>
  <hyperlinks>
    <hyperlink ref="R10" r:id="rId1" display="https://twitter.com/hicssnews/status/1082053324235407360"/>
    <hyperlink ref="R11" r:id="rId2" display="https://twitter.com/hicssnews/status/1082053324235407360"/>
    <hyperlink ref="R12" r:id="rId3" display="https://twitter.com/hicssnews/status/1082053324235407360"/>
    <hyperlink ref="R13" r:id="rId4" display="https://scholarspace.manoa.hawaii.edu/handle/10125/63716"/>
    <hyperlink ref="R33" r:id="rId5" display="https://www.amazon.com/Fourth-Turning-American-Prophecy-Rendezvous/dp/0767900464"/>
    <hyperlink ref="R38" r:id="rId6" display="https://event.crowdcompass.com/hicss-53/activity/DgBe7gyRMN"/>
    <hyperlink ref="R68" r:id="rId7" display="https://twitter.com/colraftery/status/1214636456288763904"/>
    <hyperlink ref="R69" r:id="rId8" display="https://twitter.com/colraftery/status/1214636456288763904"/>
    <hyperlink ref="R74" r:id="rId9" display="https://twitter.com/uawaltoncollege/status/1214657950628737025"/>
    <hyperlink ref="U6" r:id="rId10" display="https://pbs.twimg.com/media/ENj3QzCUwAA60ga.jpg"/>
    <hyperlink ref="U8" r:id="rId11" display="https://pbs.twimg.com/media/ENpPD4KVAAAUfp3.jpg"/>
    <hyperlink ref="U15" r:id="rId12" display="https://pbs.twimg.com/media/ENs8cNeU0AAboEi.jpg"/>
    <hyperlink ref="U16" r:id="rId13" display="https://pbs.twimg.com/media/ENtB5-WUUAAl1CT.jpg"/>
    <hyperlink ref="U17" r:id="rId14" display="https://pbs.twimg.com/media/ENtB5-WUUAAl1CT.jpg"/>
    <hyperlink ref="U18" r:id="rId15" display="https://pbs.twimg.com/media/ENtGA9eU0AAKKIi.jpg"/>
    <hyperlink ref="U19" r:id="rId16" display="https://pbs.twimg.com/media/ENtKEgpU0AAvORq.jpg"/>
    <hyperlink ref="U25" r:id="rId17" display="https://pbs.twimg.com/media/ENt1CiiU0AADU9q.jpg"/>
    <hyperlink ref="U27" r:id="rId18" display="https://pbs.twimg.com/media/ENtGBhLXUAIovPB.jpg"/>
    <hyperlink ref="U29" r:id="rId19" display="https://pbs.twimg.com/media/ENs9jIaUEAAaQpK.jpg"/>
    <hyperlink ref="U30" r:id="rId20" display="https://pbs.twimg.com/ext_tw_video_thumb/1214715836809637888/pu/img/w0OKwIYgMrnDuv1B.jpg"/>
    <hyperlink ref="U39" r:id="rId21" display="https://pbs.twimg.com/ext_tw_video_thumb/1214715836809637888/pu/img/w0OKwIYgMrnDuv1B.jpg"/>
    <hyperlink ref="U40" r:id="rId22" display="https://pbs.twimg.com/ext_tw_video_thumb/1214715836809637888/pu/img/w0OKwIYgMrnDuv1B.jpg"/>
    <hyperlink ref="U46" r:id="rId23" display="https://pbs.twimg.com/media/ENt1CcxVUAArehC.jpg"/>
    <hyperlink ref="U47" r:id="rId24" display="https://pbs.twimg.com/media/ENveJ-SU8AUp45n.jpg"/>
    <hyperlink ref="U50" r:id="rId25" display="https://pbs.twimg.com/media/ENwpj1mWkAENy79.jpg"/>
    <hyperlink ref="U51" r:id="rId26" display="https://pbs.twimg.com/media/ENtvB2HVUAErI4Q.jpg"/>
    <hyperlink ref="U52" r:id="rId27" display="https://pbs.twimg.com/media/ENt1CcxVUAArehC.jpg"/>
    <hyperlink ref="U53" r:id="rId28" display="https://pbs.twimg.com/media/ENvLIAEVAAA7qAc.jpg"/>
    <hyperlink ref="U55" r:id="rId29" display="https://pbs.twimg.com/media/ENxOdvHWwAEz_HN.jpg"/>
    <hyperlink ref="U57" r:id="rId30" display="https://pbs.twimg.com/media/ENxuLMTUcAA4CFX.jpg"/>
    <hyperlink ref="U58" r:id="rId31" display="https://pbs.twimg.com/media/ENurRQiU4AE1bkL.jpg"/>
    <hyperlink ref="U59" r:id="rId32" display="https://pbs.twimg.com/media/ENxxruwU4AAv4UX.jpg"/>
    <hyperlink ref="U60" r:id="rId33" display="https://pbs.twimg.com/media/ENsz-xYWkAYDtt5.jpg"/>
    <hyperlink ref="U61" r:id="rId34" display="https://pbs.twimg.com/media/ENs55xeUwAEzMqm.jpg"/>
    <hyperlink ref="U62" r:id="rId35" display="https://pbs.twimg.com/media/ENtUcwxUUAADaRs.jpg"/>
    <hyperlink ref="U63" r:id="rId36" display="https://pbs.twimg.com/media/ENtzFf0UwAIcmC1.jpg"/>
    <hyperlink ref="U64" r:id="rId37" display="https://pbs.twimg.com/ext_tw_video_thumb/1214715836809637888/pu/img/w0OKwIYgMrnDuv1B.jpg"/>
    <hyperlink ref="U65" r:id="rId38" display="https://pbs.twimg.com/media/ENtUcwxUUAADaRs.jpg"/>
    <hyperlink ref="U66" r:id="rId39" display="https://pbs.twimg.com/media/ENyUADyUcAAZpVJ.jpg"/>
    <hyperlink ref="U67" r:id="rId40" display="https://pbs.twimg.com/media/ENyUADyUcAAZpVJ.jpg"/>
    <hyperlink ref="U70" r:id="rId41" display="https://pbs.twimg.com/media/ENtvB2HVUAErI4Q.jpg"/>
    <hyperlink ref="U71" r:id="rId42" display="https://pbs.twimg.com/media/ENvLIAEVAAA7qAc.jpg"/>
    <hyperlink ref="U72" r:id="rId43" display="https://pbs.twimg.com/media/ENxOdvHWwAEz_HN.jpg"/>
    <hyperlink ref="U76" r:id="rId44" display="https://pbs.twimg.com/media/ENyjph9VUAABK5G.jpg"/>
    <hyperlink ref="U77" r:id="rId45" display="https://pbs.twimg.com/media/ENyjph9VUAABK5G.jpg"/>
    <hyperlink ref="V3" r:id="rId46" display="http://pbs.twimg.com/profile_images/780665135392251905/meP6cVxh_normal.jpg"/>
    <hyperlink ref="V4" r:id="rId47" display="http://pbs.twimg.com/profile_images/765687785219039233/w5bRXIYM_normal.jpg"/>
    <hyperlink ref="V5" r:id="rId48" display="http://pbs.twimg.com/profile_images/574506320809758721/5bveQsmX_normal.jpeg"/>
    <hyperlink ref="V6" r:id="rId49" display="https://pbs.twimg.com/media/ENj3QzCUwAA60ga.jpg"/>
    <hyperlink ref="V7" r:id="rId50" display="http://pbs.twimg.com/profile_images/1178680146158600192/TkO4FunX_normal.jpg"/>
    <hyperlink ref="V8" r:id="rId51" display="https://pbs.twimg.com/media/ENpPD4KVAAAUfp3.jpg"/>
    <hyperlink ref="V9" r:id="rId52" display="http://pbs.twimg.com/profile_images/1130949504767746049/JuHuf6LO_normal.png"/>
    <hyperlink ref="V10" r:id="rId53" display="http://pbs.twimg.com/profile_images/1054798405275394049/d10lrKno_normal.jpg"/>
    <hyperlink ref="V11" r:id="rId54" display="http://pbs.twimg.com/profile_images/1054798405275394049/d10lrKno_normal.jpg"/>
    <hyperlink ref="V12" r:id="rId55" display="http://pbs.twimg.com/profile_images/1054798405275394049/d10lrKno_normal.jpg"/>
    <hyperlink ref="V13" r:id="rId56" display="http://pbs.twimg.com/profile_images/82594810/Russell_Martha_hea_3959174_normal.jpg"/>
    <hyperlink ref="V14" r:id="rId57" display="http://pbs.twimg.com/profile_images/1190727216885358597/OoGENW9l_normal.jpg"/>
    <hyperlink ref="V15" r:id="rId58" display="https://pbs.twimg.com/media/ENs8cNeU0AAboEi.jpg"/>
    <hyperlink ref="V16" r:id="rId59" display="https://pbs.twimg.com/media/ENtB5-WUUAAl1CT.jpg"/>
    <hyperlink ref="V17" r:id="rId60" display="https://pbs.twimg.com/media/ENtB5-WUUAAl1CT.jpg"/>
    <hyperlink ref="V18" r:id="rId61" display="https://pbs.twimg.com/media/ENtGA9eU0AAKKIi.jpg"/>
    <hyperlink ref="V19" r:id="rId62" display="https://pbs.twimg.com/media/ENtKEgpU0AAvORq.jpg"/>
    <hyperlink ref="V20" r:id="rId63" display="http://pbs.twimg.com/profile_images/554693151026204673/r--tVCLg_normal.jpeg"/>
    <hyperlink ref="V21" r:id="rId64" display="http://pbs.twimg.com/profile_images/554693151026204673/r--tVCLg_normal.jpeg"/>
    <hyperlink ref="V22" r:id="rId65" display="http://pbs.twimg.com/profile_images/554693151026204673/r--tVCLg_normal.jpeg"/>
    <hyperlink ref="V23" r:id="rId66" display="http://pbs.twimg.com/profile_images/1167215079676403713/eMfIwS_M_normal.jpg"/>
    <hyperlink ref="V24" r:id="rId67" display="http://pbs.twimg.com/profile_images/1167215079676403713/eMfIwS_M_normal.jpg"/>
    <hyperlink ref="V25" r:id="rId68" display="https://pbs.twimg.com/media/ENt1CiiU0AADU9q.jpg"/>
    <hyperlink ref="V26" r:id="rId69" display="http://pbs.twimg.com/profile_images/798541814609408001/Pt4R4F-0_normal.jpg"/>
    <hyperlink ref="V27" r:id="rId70" display="https://pbs.twimg.com/media/ENtGBhLXUAIovPB.jpg"/>
    <hyperlink ref="V28" r:id="rId71" display="http://pbs.twimg.com/profile_images/798541814609408001/Pt4R4F-0_normal.jpg"/>
    <hyperlink ref="V29" r:id="rId72" display="https://pbs.twimg.com/media/ENs9jIaUEAAaQpK.jpg"/>
    <hyperlink ref="V30" r:id="rId73" display="https://pbs.twimg.com/ext_tw_video_thumb/1214715836809637888/pu/img/w0OKwIYgMrnDuv1B.jpg"/>
    <hyperlink ref="V31" r:id="rId74" display="http://pbs.twimg.com/profile_images/1074878911962443776/GzUtUN0a_normal.jpg"/>
    <hyperlink ref="V32" r:id="rId75" display="http://pbs.twimg.com/profile_images/932214325909053440/xREfIOx-_normal.jpg"/>
    <hyperlink ref="V33" r:id="rId76" display="http://pbs.twimg.com/profile_images/932214325909053440/xREfIOx-_normal.jpg"/>
    <hyperlink ref="V34" r:id="rId77" display="http://pbs.twimg.com/profile_images/932214325909053440/xREfIOx-_normal.jpg"/>
    <hyperlink ref="V35" r:id="rId78" display="http://pbs.twimg.com/profile_images/932214325909053440/xREfIOx-_normal.jpg"/>
    <hyperlink ref="V36" r:id="rId79" display="http://pbs.twimg.com/profile_images/932214325909053440/xREfIOx-_normal.jpg"/>
    <hyperlink ref="V37" r:id="rId80" display="http://pbs.twimg.com/profile_images/932214325909053440/xREfIOx-_normal.jpg"/>
    <hyperlink ref="V38" r:id="rId81" display="http://pbs.twimg.com/profile_images/932214325909053440/xREfIOx-_normal.jpg"/>
    <hyperlink ref="V39" r:id="rId82" display="https://pbs.twimg.com/ext_tw_video_thumb/1214715836809637888/pu/img/w0OKwIYgMrnDuv1B.jpg"/>
    <hyperlink ref="V40" r:id="rId83" display="https://pbs.twimg.com/ext_tw_video_thumb/1214715836809637888/pu/img/w0OKwIYgMrnDuv1B.jpg"/>
    <hyperlink ref="V41" r:id="rId84" display="http://pbs.twimg.com/profile_images/1181759382276587520/UT4i2ube_normal.jpg"/>
    <hyperlink ref="V42" r:id="rId85" display="http://pbs.twimg.com/profile_images/1181759382276587520/UT4i2ube_normal.jpg"/>
    <hyperlink ref="V43" r:id="rId86" display="http://pbs.twimg.com/profile_images/809221417334165504/rwI0d5WC_normal.jpg"/>
    <hyperlink ref="V44" r:id="rId87" display="http://pbs.twimg.com/profile_images/809221417334165504/rwI0d5WC_normal.jpg"/>
    <hyperlink ref="V45" r:id="rId88" display="http://pbs.twimg.com/profile_images/809221417334165504/rwI0d5WC_normal.jpg"/>
    <hyperlink ref="V46" r:id="rId89" display="https://pbs.twimg.com/media/ENt1CcxVUAArehC.jpg"/>
    <hyperlink ref="V47" r:id="rId90" display="https://pbs.twimg.com/media/ENveJ-SU8AUp45n.jpg"/>
    <hyperlink ref="V48" r:id="rId91" display="http://pbs.twimg.com/profile_images/887792347974692865/aM7LI7rD_normal.jpg"/>
    <hyperlink ref="V49" r:id="rId92" display="http://pbs.twimg.com/profile_images/887792347974692865/aM7LI7rD_normal.jpg"/>
    <hyperlink ref="V50" r:id="rId93" display="https://pbs.twimg.com/media/ENwpj1mWkAENy79.jpg"/>
    <hyperlink ref="V51" r:id="rId94" display="https://pbs.twimg.com/media/ENtvB2HVUAErI4Q.jpg"/>
    <hyperlink ref="V52" r:id="rId95" display="https://pbs.twimg.com/media/ENt1CcxVUAArehC.jpg"/>
    <hyperlink ref="V53" r:id="rId96" display="https://pbs.twimg.com/media/ENvLIAEVAAA7qAc.jpg"/>
    <hyperlink ref="V54" r:id="rId97" display="http://pbs.twimg.com/profile_images/1167215432782229505/qZJgAAmM_normal.jpg"/>
    <hyperlink ref="V55" r:id="rId98" display="https://pbs.twimg.com/media/ENxOdvHWwAEz_HN.jpg"/>
    <hyperlink ref="V56" r:id="rId99" display="http://pbs.twimg.com/profile_images/961535614184251392/3eSaOQqF_normal.jpg"/>
    <hyperlink ref="V57" r:id="rId100" display="https://pbs.twimg.com/media/ENxuLMTUcAA4CFX.jpg"/>
    <hyperlink ref="V58" r:id="rId101" display="https://pbs.twimg.com/media/ENurRQiU4AE1bkL.jpg"/>
    <hyperlink ref="V59" r:id="rId102" display="https://pbs.twimg.com/media/ENxxruwU4AAv4UX.jpg"/>
    <hyperlink ref="V60" r:id="rId103" display="https://pbs.twimg.com/media/ENsz-xYWkAYDtt5.jpg"/>
    <hyperlink ref="V61" r:id="rId104" display="https://pbs.twimg.com/media/ENs55xeUwAEzMqm.jpg"/>
    <hyperlink ref="V62" r:id="rId105" display="https://pbs.twimg.com/media/ENtUcwxUUAADaRs.jpg"/>
    <hyperlink ref="V63" r:id="rId106" display="https://pbs.twimg.com/media/ENtzFf0UwAIcmC1.jpg"/>
    <hyperlink ref="V64" r:id="rId107" display="https://pbs.twimg.com/ext_tw_video_thumb/1214715836809637888/pu/img/w0OKwIYgMrnDuv1B.jpg"/>
    <hyperlink ref="V65" r:id="rId108" display="https://pbs.twimg.com/media/ENtUcwxUUAADaRs.jpg"/>
    <hyperlink ref="V66" r:id="rId109" display="https://pbs.twimg.com/media/ENyUADyUcAAZpVJ.jpg"/>
    <hyperlink ref="V67" r:id="rId110" display="https://pbs.twimg.com/media/ENyUADyUcAAZpVJ.jpg"/>
    <hyperlink ref="V68" r:id="rId111" display="http://pbs.twimg.com/profile_images/68985234/twitterphoto_razz2_normal.jpg"/>
    <hyperlink ref="V69" r:id="rId112" display="http://pbs.twimg.com/profile_images/68985234/twitterphoto_razz2_normal.jpg"/>
    <hyperlink ref="V70" r:id="rId113" display="https://pbs.twimg.com/media/ENtvB2HVUAErI4Q.jpg"/>
    <hyperlink ref="V71" r:id="rId114" display="https://pbs.twimg.com/media/ENvLIAEVAAA7qAc.jpg"/>
    <hyperlink ref="V72" r:id="rId115" display="https://pbs.twimg.com/media/ENxOdvHWwAEz_HN.jpg"/>
    <hyperlink ref="V73" r:id="rId116" display="http://pbs.twimg.com/profile_images/1095710860901703681/SD2INxvR_normal.png"/>
    <hyperlink ref="V74" r:id="rId117" display="http://pbs.twimg.com/profile_images/818859289825705984/QIMjyGNe_normal.jpg"/>
    <hyperlink ref="V75" r:id="rId118" display="http://pbs.twimg.com/profile_images/1095710860901703681/SD2INxvR_normal.png"/>
    <hyperlink ref="V76" r:id="rId119" display="https://pbs.twimg.com/media/ENyjph9VUAABK5G.jpg"/>
    <hyperlink ref="V77" r:id="rId120" display="https://pbs.twimg.com/media/ENyjph9VUAABK5G.jpg"/>
    <hyperlink ref="Z3" r:id="rId121" display="https://twitter.com/dirkriehle/status/1212395097045778432"/>
    <hyperlink ref="Z4" r:id="rId122" display="https://twitter.com/shionguha/status/1213936288296034304"/>
    <hyperlink ref="Z5" r:id="rId123" display="https://twitter.com/lucyebryant/status/1213379806567419906"/>
    <hyperlink ref="Z6" r:id="rId124" display="https://twitter.com/lucyebryant/status/1213991977131245568"/>
    <hyperlink ref="Z7" r:id="rId125" display="https://twitter.com/floriandrx/status/1214057394617106432"/>
    <hyperlink ref="Z8" r:id="rId126" display="https://twitter.com/aarlab1/status/1214370132652261377"/>
    <hyperlink ref="Z9" r:id="rId127" display="https://twitter.com/akilfletcher/status/1214566383582728193"/>
    <hyperlink ref="Z10" r:id="rId128" display="https://twitter.com/c_heavin/status/1214587154090905601"/>
    <hyperlink ref="Z11" r:id="rId129" display="https://twitter.com/c_heavin/status/1214587154090905601"/>
    <hyperlink ref="Z12" r:id="rId130" display="https://twitter.com/c_heavin/status/1214587154090905601"/>
    <hyperlink ref="Z13" r:id="rId131" display="https://twitter.com/martharussell/status/1214627575231700992"/>
    <hyperlink ref="Z14" r:id="rId132" display="https://twitter.com/llnuxbot/status/1214628330202226689"/>
    <hyperlink ref="Z15" r:id="rId133" display="https://twitter.com/kshikakothomas/status/1214630984726933505"/>
    <hyperlink ref="Z16" r:id="rId134" display="https://twitter.com/johnwalicki/status/1214636996062089216"/>
    <hyperlink ref="Z17" r:id="rId135" display="https://twitter.com/johnwalicki/status/1214636996062089216"/>
    <hyperlink ref="Z18" r:id="rId136" display="https://twitter.com/docpang/status/1214641512341835776"/>
    <hyperlink ref="Z19" r:id="rId137" display="https://twitter.com/albertosaurusrx/status/1214645971591712768"/>
    <hyperlink ref="Z20" r:id="rId138" display="https://twitter.com/joelandersonphd/status/1214680880154697728"/>
    <hyperlink ref="Z21" r:id="rId139" display="https://twitter.com/joelandersonphd/status/1214680880154697728"/>
    <hyperlink ref="Z22" r:id="rId140" display="https://twitter.com/joelandersonphd/status/1214680880154697728"/>
    <hyperlink ref="Z23" r:id="rId141" display="https://twitter.com/rosenbergann/status/1214686927397384192"/>
    <hyperlink ref="Z24" r:id="rId142" display="https://twitter.com/rosenbergann/status/1214686927397384192"/>
    <hyperlink ref="Z25" r:id="rId143" display="https://twitter.com/karhai/status/1214693221038620674"/>
    <hyperlink ref="Z26" r:id="rId144" display="https://twitter.com/julianereth/status/1214700072941707266"/>
    <hyperlink ref="Z27" r:id="rId145" display="https://twitter.com/julianereth/status/1214641678306435073"/>
    <hyperlink ref="Z28" r:id="rId146" display="https://twitter.com/julianereth/status/1214700072941707266"/>
    <hyperlink ref="Z29" r:id="rId147" display="https://twitter.com/tuuret/status/1214632203797192704"/>
    <hyperlink ref="Z30" r:id="rId148" display="https://twitter.com/edgeiotai/status/1214717573973118981"/>
    <hyperlink ref="Z31" r:id="rId149" display="https://twitter.com/cfiesler/status/1213934620133253120"/>
    <hyperlink ref="Z32" r:id="rId150" display="https://twitter.com/jnkka/status/1214458638196101120"/>
    <hyperlink ref="Z33" r:id="rId151" display="https://twitter.com/jnkka/status/1214666204800962560"/>
    <hyperlink ref="Z34" r:id="rId152" display="https://twitter.com/jnkka/status/1214341551129686022"/>
    <hyperlink ref="Z35" r:id="rId153" display="https://twitter.com/jnkka/status/1214347078085664768"/>
    <hyperlink ref="Z36" r:id="rId154" display="https://twitter.com/jnkka/status/1214458197928378368"/>
    <hyperlink ref="Z37" r:id="rId155" display="https://twitter.com/jnkka/status/1214666795103088640"/>
    <hyperlink ref="Z38" r:id="rId156" display="https://twitter.com/jnkka/status/1214717853544239104"/>
    <hyperlink ref="Z39" r:id="rId157" display="https://twitter.com/userexperienceu/status/1214726530238009344"/>
    <hyperlink ref="Z40" r:id="rId158" display="https://twitter.com/aaronjdavidson/status/1214728641243942913"/>
    <hyperlink ref="Z41" r:id="rId159" display="https://twitter.com/varshneyanita/status/1214757070777413632"/>
    <hyperlink ref="Z42" r:id="rId160" display="https://twitter.com/varshneyanita/status/1214757070777413632"/>
    <hyperlink ref="Z43" r:id="rId161" display="https://twitter.com/janetdeatrick/status/1214768340897554432"/>
    <hyperlink ref="Z44" r:id="rId162" display="https://twitter.com/janetdeatrick/status/1214768340897554432"/>
    <hyperlink ref="Z45" r:id="rId163" display="https://twitter.com/janetdeatrick/status/1214768340897554432"/>
    <hyperlink ref="Z46" r:id="rId164" display="https://twitter.com/colraftery/status/1214693216009605120"/>
    <hyperlink ref="Z47" r:id="rId165" display="https://twitter.com/farhan_oshim/status/1214808797945876482"/>
    <hyperlink ref="Z48" r:id="rId166" display="https://twitter.com/utknursing/status/1214852568154853376"/>
    <hyperlink ref="Z49" r:id="rId167" display="https://twitter.com/utknursing/status/1214852568154853376"/>
    <hyperlink ref="Z50" r:id="rId168" display="https://twitter.com/alisunyaev/status/1214891898906828800"/>
    <hyperlink ref="Z51" r:id="rId169" display="https://twitter.com/colraftery/status/1214686609058123776"/>
    <hyperlink ref="Z52" r:id="rId170" display="https://twitter.com/colraftery/status/1214693216009605120"/>
    <hyperlink ref="Z53" r:id="rId171" display="https://twitter.com/colraftery/status/1214787874849087488"/>
    <hyperlink ref="Z54" r:id="rId172" display="https://twitter.com/sapnextgen/status/1214923170186223616"/>
    <hyperlink ref="Z55" r:id="rId173" display="https://twitter.com/sapnextgen/status/1214932278457110531"/>
    <hyperlink ref="Z56" r:id="rId174" display="https://twitter.com/its_konstantin/status/1212746844742332416"/>
    <hyperlink ref="Z57" r:id="rId175" display="https://twitter.com/its_konstantin/status/1214967148835028992"/>
    <hyperlink ref="Z58" r:id="rId176" display="https://twitter.com/mehruzk/status/1214752845053845504"/>
    <hyperlink ref="Z59" r:id="rId177" display="https://twitter.com/mehruzk/status/1214971002263764992"/>
    <hyperlink ref="Z60" r:id="rId178" display="https://twitter.com/tuuret/status/1214621763105153027"/>
    <hyperlink ref="Z61" r:id="rId179" display="https://twitter.com/tuuret/status/1214628196328431616"/>
    <hyperlink ref="Z62" r:id="rId180" display="https://twitter.com/tuuret/status/1214657383508541440"/>
    <hyperlink ref="Z63" r:id="rId181" display="https://twitter.com/tuuret/status/1214691068635230208"/>
    <hyperlink ref="Z64" r:id="rId182" display="https://twitter.com/tuuret/status/1214715893046902784"/>
    <hyperlink ref="Z65" r:id="rId183" display="https://twitter.com/jangdevos/status/1214971030994857987"/>
    <hyperlink ref="Z66" r:id="rId184" display="https://twitter.com/uazinfo/status/1215008732100251648"/>
    <hyperlink ref="Z67" r:id="rId185" display="https://twitter.com/uazinfo/status/1215008732100251648"/>
    <hyperlink ref="Z68" r:id="rId186" display="https://twitter.com/razzmataz/status/1215009424621727745"/>
    <hyperlink ref="Z69" r:id="rId187" display="https://twitter.com/razzmataz/status/1215009424621727745"/>
    <hyperlink ref="Z70" r:id="rId188" display="https://twitter.com/colraftery/status/1214686609058123776"/>
    <hyperlink ref="Z71" r:id="rId189" display="https://twitter.com/colraftery/status/1214787874849087488"/>
    <hyperlink ref="Z72" r:id="rId190" display="https://twitter.com/sapnextgen/status/1214932278457110531"/>
    <hyperlink ref="Z73" r:id="rId191" display="https://twitter.com/uawaltoncollege/status/1215013681487941632"/>
    <hyperlink ref="Z74" r:id="rId192" display="https://twitter.com/colraftery/status/1214659043341422592"/>
    <hyperlink ref="Z75" r:id="rId193" display="https://twitter.com/uawaltoncollege/status/1215013681487941632"/>
    <hyperlink ref="Z76" r:id="rId194" display="https://twitter.com/aylinnchen/status/1215025945679032321"/>
    <hyperlink ref="Z77" r:id="rId195" display="https://twitter.com/was3210/status/1215029425470889985"/>
    <hyperlink ref="BB9" r:id="rId196" display="https://api.twitter.com/1.1/geo/id/0fc293eec554c001.json"/>
    <hyperlink ref="BB15" r:id="rId197" display="https://api.twitter.com/1.1/geo/id/9dafd05b1158873b.json"/>
    <hyperlink ref="BB29" r:id="rId198" display="https://api.twitter.com/1.1/geo/id/10c1ef383ed69000.json"/>
    <hyperlink ref="BB37" r:id="rId199" display="https://api.twitter.com/1.1/geo/id/9dafd05b1158873b.json"/>
    <hyperlink ref="BB46" r:id="rId200" display="https://api.twitter.com/1.1/geo/id/9dafd05b1158873b.json"/>
    <hyperlink ref="BB51" r:id="rId201" display="https://api.twitter.com/1.1/geo/id/9dafd05b1158873b.json"/>
    <hyperlink ref="BB52" r:id="rId202" display="https://api.twitter.com/1.1/geo/id/9dafd05b1158873b.json"/>
    <hyperlink ref="BB53" r:id="rId203" display="https://api.twitter.com/1.1/geo/id/9dafd05b1158873b.json"/>
    <hyperlink ref="BB58" r:id="rId204" display="https://api.twitter.com/1.1/geo/id/10c1ef383ed69000.json"/>
    <hyperlink ref="BB60" r:id="rId205" display="https://api.twitter.com/1.1/geo/id/07d9d2b209c83001.json"/>
    <hyperlink ref="BB62" r:id="rId206" display="https://api.twitter.com/1.1/geo/id/004e1dcb60bdcfca.json"/>
    <hyperlink ref="BB63" r:id="rId207" display="https://api.twitter.com/1.1/geo/id/004e1dcb60bdcfca.json"/>
    <hyperlink ref="BB64" r:id="rId208" display="https://api.twitter.com/1.1/geo/id/07d9d2b209c83001.json"/>
    <hyperlink ref="BB70" r:id="rId209" display="https://api.twitter.com/1.1/geo/id/9dafd05b1158873b.json"/>
    <hyperlink ref="BB71" r:id="rId210" display="https://api.twitter.com/1.1/geo/id/9dafd05b1158873b.json"/>
    <hyperlink ref="BB74" r:id="rId211" display="https://api.twitter.com/1.1/geo/id/004e1dcb60bdcfca.json"/>
    <hyperlink ref="BB76" r:id="rId212" display="https://api.twitter.com/1.1/geo/id/10c1ef383ed69000.json"/>
  </hyperlinks>
  <printOptions/>
  <pageMargins left="0.7" right="0.7" top="0.75" bottom="0.75" header="0.3" footer="0.3"/>
  <pageSetup horizontalDpi="600" verticalDpi="600" orientation="portrait" r:id="rId216"/>
  <legacyDrawing r:id="rId214"/>
  <tableParts>
    <tablePart r:id="rId2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1148</v>
      </c>
      <c r="B1" s="13" t="s">
        <v>34</v>
      </c>
    </row>
    <row r="2" spans="1:2" ht="15">
      <c r="A2" s="127" t="s">
        <v>251</v>
      </c>
      <c r="B2" s="85">
        <v>30</v>
      </c>
    </row>
    <row r="3" spans="1:2" ht="15">
      <c r="A3" s="127" t="s">
        <v>263</v>
      </c>
      <c r="B3" s="85">
        <v>16</v>
      </c>
    </row>
    <row r="4" spans="1:2" ht="15">
      <c r="A4" s="127" t="s">
        <v>259</v>
      </c>
      <c r="B4" s="85">
        <v>15</v>
      </c>
    </row>
    <row r="5" spans="1:2" ht="15">
      <c r="A5" s="127" t="s">
        <v>278</v>
      </c>
      <c r="B5" s="85">
        <v>12</v>
      </c>
    </row>
    <row r="6" spans="1:2" ht="15">
      <c r="A6" s="127" t="s">
        <v>250</v>
      </c>
      <c r="B6" s="85">
        <v>12</v>
      </c>
    </row>
    <row r="7" spans="1:2" ht="15">
      <c r="A7" s="127" t="s">
        <v>254</v>
      </c>
      <c r="B7" s="85">
        <v>10</v>
      </c>
    </row>
    <row r="8" spans="1:2" ht="15">
      <c r="A8" s="127" t="s">
        <v>282</v>
      </c>
      <c r="B8" s="85">
        <v>8</v>
      </c>
    </row>
    <row r="9" spans="1:2" ht="15">
      <c r="A9" s="127" t="s">
        <v>244</v>
      </c>
      <c r="B9" s="85">
        <v>8</v>
      </c>
    </row>
    <row r="10" spans="1:2" ht="15">
      <c r="A10" s="127" t="s">
        <v>253</v>
      </c>
      <c r="B10" s="85">
        <v>6</v>
      </c>
    </row>
    <row r="11" spans="1:2" ht="15">
      <c r="A11" s="127" t="s">
        <v>240</v>
      </c>
      <c r="B11" s="85">
        <v>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1149</v>
      </c>
      <c r="B1" s="13" t="s">
        <v>1154</v>
      </c>
      <c r="C1" s="13" t="s">
        <v>1155</v>
      </c>
      <c r="D1" s="13" t="s">
        <v>1157</v>
      </c>
      <c r="E1" s="85" t="s">
        <v>1156</v>
      </c>
      <c r="F1" s="85" t="s">
        <v>1159</v>
      </c>
      <c r="G1" s="85" t="s">
        <v>1158</v>
      </c>
      <c r="H1" s="85" t="s">
        <v>1161</v>
      </c>
      <c r="I1" s="85" t="s">
        <v>1160</v>
      </c>
      <c r="J1" s="85" t="s">
        <v>1163</v>
      </c>
      <c r="K1" s="85" t="s">
        <v>1162</v>
      </c>
      <c r="L1" s="85" t="s">
        <v>1165</v>
      </c>
      <c r="M1" s="13" t="s">
        <v>1164</v>
      </c>
      <c r="N1" s="13" t="s">
        <v>1167</v>
      </c>
      <c r="O1" s="13" t="s">
        <v>1166</v>
      </c>
      <c r="P1" s="13" t="s">
        <v>1169</v>
      </c>
      <c r="Q1" s="85" t="s">
        <v>1168</v>
      </c>
      <c r="R1" s="85" t="s">
        <v>1171</v>
      </c>
      <c r="S1" s="85" t="s">
        <v>1170</v>
      </c>
      <c r="T1" s="85" t="s">
        <v>1173</v>
      </c>
      <c r="U1" s="13" t="s">
        <v>1172</v>
      </c>
      <c r="V1" s="13" t="s">
        <v>1175</v>
      </c>
    </row>
    <row r="2" spans="1:22" ht="15">
      <c r="A2" s="90" t="s">
        <v>339</v>
      </c>
      <c r="B2" s="85">
        <v>2</v>
      </c>
      <c r="C2" s="90" t="s">
        <v>345</v>
      </c>
      <c r="D2" s="85">
        <v>1</v>
      </c>
      <c r="E2" s="85"/>
      <c r="F2" s="85"/>
      <c r="G2" s="85"/>
      <c r="H2" s="85"/>
      <c r="I2" s="85"/>
      <c r="J2" s="85"/>
      <c r="K2" s="85"/>
      <c r="L2" s="85"/>
      <c r="M2" s="90" t="s">
        <v>339</v>
      </c>
      <c r="N2" s="85">
        <v>2</v>
      </c>
      <c r="O2" s="90" t="s">
        <v>338</v>
      </c>
      <c r="P2" s="85">
        <v>1</v>
      </c>
      <c r="Q2" s="85"/>
      <c r="R2" s="85"/>
      <c r="S2" s="85"/>
      <c r="T2" s="85"/>
      <c r="U2" s="90" t="s">
        <v>1150</v>
      </c>
      <c r="V2" s="85">
        <v>1</v>
      </c>
    </row>
    <row r="3" spans="1:22" ht="15">
      <c r="A3" s="90" t="s">
        <v>344</v>
      </c>
      <c r="B3" s="85">
        <v>1</v>
      </c>
      <c r="C3" s="90" t="s">
        <v>344</v>
      </c>
      <c r="D3" s="85">
        <v>1</v>
      </c>
      <c r="E3" s="85"/>
      <c r="F3" s="85"/>
      <c r="G3" s="85"/>
      <c r="H3" s="85"/>
      <c r="I3" s="85"/>
      <c r="J3" s="85"/>
      <c r="K3" s="85"/>
      <c r="L3" s="85"/>
      <c r="M3" s="90" t="s">
        <v>340</v>
      </c>
      <c r="N3" s="85">
        <v>1</v>
      </c>
      <c r="O3" s="85"/>
      <c r="P3" s="85"/>
      <c r="Q3" s="85"/>
      <c r="R3" s="85"/>
      <c r="S3" s="85"/>
      <c r="T3" s="85"/>
      <c r="U3" s="90" t="s">
        <v>1151</v>
      </c>
      <c r="V3" s="85">
        <v>1</v>
      </c>
    </row>
    <row r="4" spans="1:22" ht="15">
      <c r="A4" s="90" t="s">
        <v>1150</v>
      </c>
      <c r="B4" s="85">
        <v>1</v>
      </c>
      <c r="C4" s="85"/>
      <c r="D4" s="85"/>
      <c r="E4" s="85"/>
      <c r="F4" s="85"/>
      <c r="G4" s="85"/>
      <c r="H4" s="85"/>
      <c r="I4" s="85"/>
      <c r="J4" s="85"/>
      <c r="K4" s="85"/>
      <c r="L4" s="85"/>
      <c r="M4" s="90" t="s">
        <v>1152</v>
      </c>
      <c r="N4" s="85">
        <v>1</v>
      </c>
      <c r="O4" s="85"/>
      <c r="P4" s="85"/>
      <c r="Q4" s="85"/>
      <c r="R4" s="85"/>
      <c r="S4" s="85"/>
      <c r="T4" s="85"/>
      <c r="U4" s="90" t="s">
        <v>1153</v>
      </c>
      <c r="V4" s="85">
        <v>1</v>
      </c>
    </row>
    <row r="5" spans="1:22" ht="15">
      <c r="A5" s="90" t="s">
        <v>1151</v>
      </c>
      <c r="B5" s="85">
        <v>1</v>
      </c>
      <c r="C5" s="85"/>
      <c r="D5" s="85"/>
      <c r="E5" s="85"/>
      <c r="F5" s="85"/>
      <c r="G5" s="85"/>
      <c r="H5" s="85"/>
      <c r="I5" s="85"/>
      <c r="J5" s="85"/>
      <c r="K5" s="85"/>
      <c r="L5" s="85"/>
      <c r="M5" s="90" t="s">
        <v>342</v>
      </c>
      <c r="N5" s="85">
        <v>1</v>
      </c>
      <c r="O5" s="85"/>
      <c r="P5" s="85"/>
      <c r="Q5" s="85"/>
      <c r="R5" s="85"/>
      <c r="S5" s="85"/>
      <c r="T5" s="85"/>
      <c r="U5" s="90" t="s">
        <v>1174</v>
      </c>
      <c r="V5" s="85">
        <v>1</v>
      </c>
    </row>
    <row r="6" spans="1:22" ht="15">
      <c r="A6" s="90" t="s">
        <v>345</v>
      </c>
      <c r="B6" s="85">
        <v>1</v>
      </c>
      <c r="C6" s="85"/>
      <c r="D6" s="85"/>
      <c r="E6" s="85"/>
      <c r="F6" s="85"/>
      <c r="G6" s="85"/>
      <c r="H6" s="85"/>
      <c r="I6" s="85"/>
      <c r="J6" s="85"/>
      <c r="K6" s="85"/>
      <c r="L6" s="85"/>
      <c r="M6" s="85"/>
      <c r="N6" s="85"/>
      <c r="O6" s="85"/>
      <c r="P6" s="85"/>
      <c r="Q6" s="85"/>
      <c r="R6" s="85"/>
      <c r="S6" s="85"/>
      <c r="T6" s="85"/>
      <c r="U6" s="85"/>
      <c r="V6" s="85"/>
    </row>
    <row r="7" spans="1:22" ht="15">
      <c r="A7" s="90" t="s">
        <v>340</v>
      </c>
      <c r="B7" s="85">
        <v>1</v>
      </c>
      <c r="C7" s="85"/>
      <c r="D7" s="85"/>
      <c r="E7" s="85"/>
      <c r="F7" s="85"/>
      <c r="G7" s="85"/>
      <c r="H7" s="85"/>
      <c r="I7" s="85"/>
      <c r="J7" s="85"/>
      <c r="K7" s="85"/>
      <c r="L7" s="85"/>
      <c r="M7" s="85"/>
      <c r="N7" s="85"/>
      <c r="O7" s="85"/>
      <c r="P7" s="85"/>
      <c r="Q7" s="85"/>
      <c r="R7" s="85"/>
      <c r="S7" s="85"/>
      <c r="T7" s="85"/>
      <c r="U7" s="85"/>
      <c r="V7" s="85"/>
    </row>
    <row r="8" spans="1:22" ht="15">
      <c r="A8" s="90" t="s">
        <v>342</v>
      </c>
      <c r="B8" s="85">
        <v>1</v>
      </c>
      <c r="C8" s="85"/>
      <c r="D8" s="85"/>
      <c r="E8" s="85"/>
      <c r="F8" s="85"/>
      <c r="G8" s="85"/>
      <c r="H8" s="85"/>
      <c r="I8" s="85"/>
      <c r="J8" s="85"/>
      <c r="K8" s="85"/>
      <c r="L8" s="85"/>
      <c r="M8" s="85"/>
      <c r="N8" s="85"/>
      <c r="O8" s="85"/>
      <c r="P8" s="85"/>
      <c r="Q8" s="85"/>
      <c r="R8" s="85"/>
      <c r="S8" s="85"/>
      <c r="T8" s="85"/>
      <c r="U8" s="85"/>
      <c r="V8" s="85"/>
    </row>
    <row r="9" spans="1:22" ht="15">
      <c r="A9" s="90" t="s">
        <v>1152</v>
      </c>
      <c r="B9" s="85">
        <v>1</v>
      </c>
      <c r="C9" s="85"/>
      <c r="D9" s="85"/>
      <c r="E9" s="85"/>
      <c r="F9" s="85"/>
      <c r="G9" s="85"/>
      <c r="H9" s="85"/>
      <c r="I9" s="85"/>
      <c r="J9" s="85"/>
      <c r="K9" s="85"/>
      <c r="L9" s="85"/>
      <c r="M9" s="85"/>
      <c r="N9" s="85"/>
      <c r="O9" s="85"/>
      <c r="P9" s="85"/>
      <c r="Q9" s="85"/>
      <c r="R9" s="85"/>
      <c r="S9" s="85"/>
      <c r="T9" s="85"/>
      <c r="U9" s="85"/>
      <c r="V9" s="85"/>
    </row>
    <row r="10" spans="1:22" ht="15">
      <c r="A10" s="90" t="s">
        <v>338</v>
      </c>
      <c r="B10" s="85">
        <v>1</v>
      </c>
      <c r="C10" s="85"/>
      <c r="D10" s="85"/>
      <c r="E10" s="85"/>
      <c r="F10" s="85"/>
      <c r="G10" s="85"/>
      <c r="H10" s="85"/>
      <c r="I10" s="85"/>
      <c r="J10" s="85"/>
      <c r="K10" s="85"/>
      <c r="L10" s="85"/>
      <c r="M10" s="85"/>
      <c r="N10" s="85"/>
      <c r="O10" s="85"/>
      <c r="P10" s="85"/>
      <c r="Q10" s="85"/>
      <c r="R10" s="85"/>
      <c r="S10" s="85"/>
      <c r="T10" s="85"/>
      <c r="U10" s="85"/>
      <c r="V10" s="85"/>
    </row>
    <row r="11" spans="1:22" ht="15">
      <c r="A11" s="90" t="s">
        <v>1153</v>
      </c>
      <c r="B11" s="85">
        <v>1</v>
      </c>
      <c r="C11" s="85"/>
      <c r="D11" s="85"/>
      <c r="E11" s="85"/>
      <c r="F11" s="85"/>
      <c r="G11" s="85"/>
      <c r="H11" s="85"/>
      <c r="I11" s="85"/>
      <c r="J11" s="85"/>
      <c r="K11" s="85"/>
      <c r="L11" s="85"/>
      <c r="M11" s="85"/>
      <c r="N11" s="85"/>
      <c r="O11" s="85"/>
      <c r="P11" s="85"/>
      <c r="Q11" s="85"/>
      <c r="R11" s="85"/>
      <c r="S11" s="85"/>
      <c r="T11" s="85"/>
      <c r="U11" s="85"/>
      <c r="V11" s="85"/>
    </row>
    <row r="14" spans="1:22" ht="15" customHeight="1">
      <c r="A14" s="13" t="s">
        <v>1180</v>
      </c>
      <c r="B14" s="13" t="s">
        <v>1154</v>
      </c>
      <c r="C14" s="13" t="s">
        <v>1183</v>
      </c>
      <c r="D14" s="13" t="s">
        <v>1157</v>
      </c>
      <c r="E14" s="85" t="s">
        <v>1184</v>
      </c>
      <c r="F14" s="85" t="s">
        <v>1159</v>
      </c>
      <c r="G14" s="85" t="s">
        <v>1185</v>
      </c>
      <c r="H14" s="85" t="s">
        <v>1161</v>
      </c>
      <c r="I14" s="85" t="s">
        <v>1186</v>
      </c>
      <c r="J14" s="85" t="s">
        <v>1163</v>
      </c>
      <c r="K14" s="85" t="s">
        <v>1187</v>
      </c>
      <c r="L14" s="85" t="s">
        <v>1165</v>
      </c>
      <c r="M14" s="13" t="s">
        <v>1188</v>
      </c>
      <c r="N14" s="13" t="s">
        <v>1167</v>
      </c>
      <c r="O14" s="13" t="s">
        <v>1189</v>
      </c>
      <c r="P14" s="13" t="s">
        <v>1169</v>
      </c>
      <c r="Q14" s="85" t="s">
        <v>1190</v>
      </c>
      <c r="R14" s="85" t="s">
        <v>1171</v>
      </c>
      <c r="S14" s="85" t="s">
        <v>1191</v>
      </c>
      <c r="T14" s="85" t="s">
        <v>1173</v>
      </c>
      <c r="U14" s="13" t="s">
        <v>1192</v>
      </c>
      <c r="V14" s="13" t="s">
        <v>1175</v>
      </c>
    </row>
    <row r="15" spans="1:22" ht="15">
      <c r="A15" s="85" t="s">
        <v>348</v>
      </c>
      <c r="B15" s="85">
        <v>4</v>
      </c>
      <c r="C15" s="85" t="s">
        <v>347</v>
      </c>
      <c r="D15" s="85">
        <v>2</v>
      </c>
      <c r="E15" s="85"/>
      <c r="F15" s="85"/>
      <c r="G15" s="85"/>
      <c r="H15" s="85"/>
      <c r="I15" s="85"/>
      <c r="J15" s="85"/>
      <c r="K15" s="85"/>
      <c r="L15" s="85"/>
      <c r="M15" s="85" t="s">
        <v>348</v>
      </c>
      <c r="N15" s="85">
        <v>3</v>
      </c>
      <c r="O15" s="85" t="s">
        <v>347</v>
      </c>
      <c r="P15" s="85">
        <v>1</v>
      </c>
      <c r="Q15" s="85"/>
      <c r="R15" s="85"/>
      <c r="S15" s="85"/>
      <c r="T15" s="85"/>
      <c r="U15" s="85" t="s">
        <v>1181</v>
      </c>
      <c r="V15" s="85">
        <v>2</v>
      </c>
    </row>
    <row r="16" spans="1:22" ht="15">
      <c r="A16" s="85" t="s">
        <v>347</v>
      </c>
      <c r="B16" s="85">
        <v>3</v>
      </c>
      <c r="C16" s="85"/>
      <c r="D16" s="85"/>
      <c r="E16" s="85"/>
      <c r="F16" s="85"/>
      <c r="G16" s="85"/>
      <c r="H16" s="85"/>
      <c r="I16" s="85"/>
      <c r="J16" s="85"/>
      <c r="K16" s="85"/>
      <c r="L16" s="85"/>
      <c r="M16" s="85" t="s">
        <v>349</v>
      </c>
      <c r="N16" s="85">
        <v>1</v>
      </c>
      <c r="O16" s="85"/>
      <c r="P16" s="85"/>
      <c r="Q16" s="85"/>
      <c r="R16" s="85"/>
      <c r="S16" s="85"/>
      <c r="T16" s="85"/>
      <c r="U16" s="85" t="s">
        <v>1182</v>
      </c>
      <c r="V16" s="85">
        <v>1</v>
      </c>
    </row>
    <row r="17" spans="1:22" ht="15">
      <c r="A17" s="85" t="s">
        <v>1181</v>
      </c>
      <c r="B17" s="85">
        <v>2</v>
      </c>
      <c r="C17" s="85"/>
      <c r="D17" s="85"/>
      <c r="E17" s="85"/>
      <c r="F17" s="85"/>
      <c r="G17" s="85"/>
      <c r="H17" s="85"/>
      <c r="I17" s="85"/>
      <c r="J17" s="85"/>
      <c r="K17" s="85"/>
      <c r="L17" s="85"/>
      <c r="M17" s="85" t="s">
        <v>351</v>
      </c>
      <c r="N17" s="85">
        <v>1</v>
      </c>
      <c r="O17" s="85"/>
      <c r="P17" s="85"/>
      <c r="Q17" s="85"/>
      <c r="R17" s="85"/>
      <c r="S17" s="85"/>
      <c r="T17" s="85"/>
      <c r="U17" s="85" t="s">
        <v>348</v>
      </c>
      <c r="V17" s="85">
        <v>1</v>
      </c>
    </row>
    <row r="18" spans="1:22" ht="15">
      <c r="A18" s="85" t="s">
        <v>349</v>
      </c>
      <c r="B18" s="85">
        <v>1</v>
      </c>
      <c r="C18" s="85"/>
      <c r="D18" s="85"/>
      <c r="E18" s="85"/>
      <c r="F18" s="85"/>
      <c r="G18" s="85"/>
      <c r="H18" s="85"/>
      <c r="I18" s="85"/>
      <c r="J18" s="85"/>
      <c r="K18" s="85"/>
      <c r="L18" s="85"/>
      <c r="M18" s="85"/>
      <c r="N18" s="85"/>
      <c r="O18" s="85"/>
      <c r="P18" s="85"/>
      <c r="Q18" s="85"/>
      <c r="R18" s="85"/>
      <c r="S18" s="85"/>
      <c r="T18" s="85"/>
      <c r="U18" s="85"/>
      <c r="V18" s="85"/>
    </row>
    <row r="19" spans="1:22" ht="15">
      <c r="A19" s="85" t="s">
        <v>351</v>
      </c>
      <c r="B19" s="85">
        <v>1</v>
      </c>
      <c r="C19" s="85"/>
      <c r="D19" s="85"/>
      <c r="E19" s="85"/>
      <c r="F19" s="85"/>
      <c r="G19" s="85"/>
      <c r="H19" s="85"/>
      <c r="I19" s="85"/>
      <c r="J19" s="85"/>
      <c r="K19" s="85"/>
      <c r="L19" s="85"/>
      <c r="M19" s="85"/>
      <c r="N19" s="85"/>
      <c r="O19" s="85"/>
      <c r="P19" s="85"/>
      <c r="Q19" s="85"/>
      <c r="R19" s="85"/>
      <c r="S19" s="85"/>
      <c r="T19" s="85"/>
      <c r="U19" s="85"/>
      <c r="V19" s="85"/>
    </row>
    <row r="20" spans="1:22" ht="15">
      <c r="A20" s="85" t="s">
        <v>1182</v>
      </c>
      <c r="B20" s="85">
        <v>1</v>
      </c>
      <c r="C20" s="85"/>
      <c r="D20" s="85"/>
      <c r="E20" s="85"/>
      <c r="F20" s="85"/>
      <c r="G20" s="85"/>
      <c r="H20" s="85"/>
      <c r="I20" s="85"/>
      <c r="J20" s="85"/>
      <c r="K20" s="85"/>
      <c r="L20" s="85"/>
      <c r="M20" s="85"/>
      <c r="N20" s="85"/>
      <c r="O20" s="85"/>
      <c r="P20" s="85"/>
      <c r="Q20" s="85"/>
      <c r="R20" s="85"/>
      <c r="S20" s="85"/>
      <c r="T20" s="85"/>
      <c r="U20" s="85"/>
      <c r="V20" s="85"/>
    </row>
    <row r="23" spans="1:22" ht="15" customHeight="1">
      <c r="A23" s="13" t="s">
        <v>1196</v>
      </c>
      <c r="B23" s="13" t="s">
        <v>1154</v>
      </c>
      <c r="C23" s="13" t="s">
        <v>1206</v>
      </c>
      <c r="D23" s="13" t="s">
        <v>1157</v>
      </c>
      <c r="E23" s="13" t="s">
        <v>1208</v>
      </c>
      <c r="F23" s="13" t="s">
        <v>1159</v>
      </c>
      <c r="G23" s="13" t="s">
        <v>1214</v>
      </c>
      <c r="H23" s="13" t="s">
        <v>1161</v>
      </c>
      <c r="I23" s="13" t="s">
        <v>1218</v>
      </c>
      <c r="J23" s="13" t="s">
        <v>1163</v>
      </c>
      <c r="K23" s="13" t="s">
        <v>1224</v>
      </c>
      <c r="L23" s="13" t="s">
        <v>1165</v>
      </c>
      <c r="M23" s="13" t="s">
        <v>1225</v>
      </c>
      <c r="N23" s="13" t="s">
        <v>1167</v>
      </c>
      <c r="O23" s="13" t="s">
        <v>1232</v>
      </c>
      <c r="P23" s="13" t="s">
        <v>1169</v>
      </c>
      <c r="Q23" s="13" t="s">
        <v>1233</v>
      </c>
      <c r="R23" s="13" t="s">
        <v>1171</v>
      </c>
      <c r="S23" s="13" t="s">
        <v>1234</v>
      </c>
      <c r="T23" s="13" t="s">
        <v>1173</v>
      </c>
      <c r="U23" s="13" t="s">
        <v>1237</v>
      </c>
      <c r="V23" s="13" t="s">
        <v>1175</v>
      </c>
    </row>
    <row r="24" spans="1:22" ht="15">
      <c r="A24" s="85" t="s">
        <v>356</v>
      </c>
      <c r="B24" s="85">
        <v>50</v>
      </c>
      <c r="C24" s="85" t="s">
        <v>356</v>
      </c>
      <c r="D24" s="85">
        <v>9</v>
      </c>
      <c r="E24" s="85" t="s">
        <v>356</v>
      </c>
      <c r="F24" s="85">
        <v>8</v>
      </c>
      <c r="G24" s="85" t="s">
        <v>356</v>
      </c>
      <c r="H24" s="85">
        <v>10</v>
      </c>
      <c r="I24" s="85" t="s">
        <v>356</v>
      </c>
      <c r="J24" s="85">
        <v>3</v>
      </c>
      <c r="K24" s="85" t="s">
        <v>356</v>
      </c>
      <c r="L24" s="85">
        <v>3</v>
      </c>
      <c r="M24" s="85" t="s">
        <v>356</v>
      </c>
      <c r="N24" s="85">
        <v>10</v>
      </c>
      <c r="O24" s="85" t="s">
        <v>356</v>
      </c>
      <c r="P24" s="85">
        <v>1</v>
      </c>
      <c r="Q24" s="85" t="s">
        <v>1197</v>
      </c>
      <c r="R24" s="85">
        <v>2</v>
      </c>
      <c r="S24" s="85" t="s">
        <v>1235</v>
      </c>
      <c r="T24" s="85">
        <v>1</v>
      </c>
      <c r="U24" s="85" t="s">
        <v>1203</v>
      </c>
      <c r="V24" s="85">
        <v>1</v>
      </c>
    </row>
    <row r="25" spans="1:22" ht="15">
      <c r="A25" s="85" t="s">
        <v>1197</v>
      </c>
      <c r="B25" s="85">
        <v>10</v>
      </c>
      <c r="C25" s="85" t="s">
        <v>263</v>
      </c>
      <c r="D25" s="85">
        <v>1</v>
      </c>
      <c r="E25" s="85" t="s">
        <v>1197</v>
      </c>
      <c r="F25" s="85">
        <v>2</v>
      </c>
      <c r="G25" s="85" t="s">
        <v>1199</v>
      </c>
      <c r="H25" s="85">
        <v>4</v>
      </c>
      <c r="I25" s="85" t="s">
        <v>1219</v>
      </c>
      <c r="J25" s="85">
        <v>1</v>
      </c>
      <c r="K25" s="85"/>
      <c r="L25" s="85"/>
      <c r="M25" s="85" t="s">
        <v>1197</v>
      </c>
      <c r="N25" s="85">
        <v>4</v>
      </c>
      <c r="O25" s="85"/>
      <c r="P25" s="85"/>
      <c r="Q25" s="85" t="s">
        <v>1198</v>
      </c>
      <c r="R25" s="85">
        <v>2</v>
      </c>
      <c r="S25" s="85" t="s">
        <v>1236</v>
      </c>
      <c r="T25" s="85">
        <v>1</v>
      </c>
      <c r="U25" s="85" t="s">
        <v>1238</v>
      </c>
      <c r="V25" s="85">
        <v>1</v>
      </c>
    </row>
    <row r="26" spans="1:22" ht="15">
      <c r="A26" s="85" t="s">
        <v>1198</v>
      </c>
      <c r="B26" s="85">
        <v>7</v>
      </c>
      <c r="C26" s="85" t="s">
        <v>1197</v>
      </c>
      <c r="D26" s="85">
        <v>1</v>
      </c>
      <c r="E26" s="85" t="s">
        <v>1198</v>
      </c>
      <c r="F26" s="85">
        <v>2</v>
      </c>
      <c r="G26" s="85" t="s">
        <v>1200</v>
      </c>
      <c r="H26" s="85">
        <v>4</v>
      </c>
      <c r="I26" s="85" t="s">
        <v>1220</v>
      </c>
      <c r="J26" s="85">
        <v>1</v>
      </c>
      <c r="K26" s="85"/>
      <c r="L26" s="85"/>
      <c r="M26" s="85" t="s">
        <v>1226</v>
      </c>
      <c r="N26" s="85">
        <v>2</v>
      </c>
      <c r="O26" s="85"/>
      <c r="P26" s="85"/>
      <c r="Q26" s="85" t="s">
        <v>356</v>
      </c>
      <c r="R26" s="85">
        <v>2</v>
      </c>
      <c r="S26" s="85"/>
      <c r="T26" s="85"/>
      <c r="U26" s="85" t="s">
        <v>1239</v>
      </c>
      <c r="V26" s="85">
        <v>1</v>
      </c>
    </row>
    <row r="27" spans="1:22" ht="15">
      <c r="A27" s="85" t="s">
        <v>1199</v>
      </c>
      <c r="B27" s="85">
        <v>4</v>
      </c>
      <c r="C27" s="85" t="s">
        <v>1198</v>
      </c>
      <c r="D27" s="85">
        <v>1</v>
      </c>
      <c r="E27" s="85" t="s">
        <v>1205</v>
      </c>
      <c r="F27" s="85">
        <v>2</v>
      </c>
      <c r="G27" s="85" t="s">
        <v>1201</v>
      </c>
      <c r="H27" s="85">
        <v>4</v>
      </c>
      <c r="I27" s="85" t="s">
        <v>1221</v>
      </c>
      <c r="J27" s="85">
        <v>1</v>
      </c>
      <c r="K27" s="85"/>
      <c r="L27" s="85"/>
      <c r="M27" s="85" t="s">
        <v>1198</v>
      </c>
      <c r="N27" s="85">
        <v>2</v>
      </c>
      <c r="O27" s="85"/>
      <c r="P27" s="85"/>
      <c r="Q27" s="85" t="s">
        <v>1202</v>
      </c>
      <c r="R27" s="85">
        <v>2</v>
      </c>
      <c r="S27" s="85"/>
      <c r="T27" s="85"/>
      <c r="U27" s="85" t="s">
        <v>1212</v>
      </c>
      <c r="V27" s="85">
        <v>1</v>
      </c>
    </row>
    <row r="28" spans="1:22" ht="15">
      <c r="A28" s="85" t="s">
        <v>1200</v>
      </c>
      <c r="B28" s="85">
        <v>4</v>
      </c>
      <c r="C28" s="85" t="s">
        <v>1203</v>
      </c>
      <c r="D28" s="85">
        <v>1</v>
      </c>
      <c r="E28" s="85" t="s">
        <v>1209</v>
      </c>
      <c r="F28" s="85">
        <v>1</v>
      </c>
      <c r="G28" s="85" t="s">
        <v>1204</v>
      </c>
      <c r="H28" s="85">
        <v>2</v>
      </c>
      <c r="I28" s="85" t="s">
        <v>1222</v>
      </c>
      <c r="J28" s="85">
        <v>1</v>
      </c>
      <c r="K28" s="85"/>
      <c r="L28" s="85"/>
      <c r="M28" s="85" t="s">
        <v>1227</v>
      </c>
      <c r="N28" s="85">
        <v>2</v>
      </c>
      <c r="O28" s="85"/>
      <c r="P28" s="85"/>
      <c r="Q28" s="85"/>
      <c r="R28" s="85"/>
      <c r="S28" s="85"/>
      <c r="T28" s="85"/>
      <c r="U28" s="85" t="s">
        <v>1240</v>
      </c>
      <c r="V28" s="85">
        <v>1</v>
      </c>
    </row>
    <row r="29" spans="1:22" ht="15">
      <c r="A29" s="85" t="s">
        <v>1201</v>
      </c>
      <c r="B29" s="85">
        <v>4</v>
      </c>
      <c r="C29" s="85" t="s">
        <v>281</v>
      </c>
      <c r="D29" s="85">
        <v>1</v>
      </c>
      <c r="E29" s="85" t="s">
        <v>1210</v>
      </c>
      <c r="F29" s="85">
        <v>1</v>
      </c>
      <c r="G29" s="85" t="s">
        <v>357</v>
      </c>
      <c r="H29" s="85">
        <v>2</v>
      </c>
      <c r="I29" s="85" t="s">
        <v>1223</v>
      </c>
      <c r="J29" s="85">
        <v>1</v>
      </c>
      <c r="K29" s="85"/>
      <c r="L29" s="85"/>
      <c r="M29" s="85" t="s">
        <v>1228</v>
      </c>
      <c r="N29" s="85">
        <v>2</v>
      </c>
      <c r="O29" s="85"/>
      <c r="P29" s="85"/>
      <c r="Q29" s="85"/>
      <c r="R29" s="85"/>
      <c r="S29" s="85"/>
      <c r="T29" s="85"/>
      <c r="U29" s="85" t="s">
        <v>1241</v>
      </c>
      <c r="V29" s="85">
        <v>1</v>
      </c>
    </row>
    <row r="30" spans="1:22" ht="15">
      <c r="A30" s="85" t="s">
        <v>1202</v>
      </c>
      <c r="B30" s="85">
        <v>2</v>
      </c>
      <c r="C30" s="85" t="s">
        <v>1207</v>
      </c>
      <c r="D30" s="85">
        <v>1</v>
      </c>
      <c r="E30" s="85" t="s">
        <v>1211</v>
      </c>
      <c r="F30" s="85">
        <v>1</v>
      </c>
      <c r="G30" s="85" t="s">
        <v>1215</v>
      </c>
      <c r="H30" s="85">
        <v>1</v>
      </c>
      <c r="I30" s="85"/>
      <c r="J30" s="85"/>
      <c r="K30" s="85"/>
      <c r="L30" s="85"/>
      <c r="M30" s="85" t="s">
        <v>1229</v>
      </c>
      <c r="N30" s="85">
        <v>1</v>
      </c>
      <c r="O30" s="85"/>
      <c r="P30" s="85"/>
      <c r="Q30" s="85"/>
      <c r="R30" s="85"/>
      <c r="S30" s="85"/>
      <c r="T30" s="85"/>
      <c r="U30" s="85" t="s">
        <v>356</v>
      </c>
      <c r="V30" s="85">
        <v>1</v>
      </c>
    </row>
    <row r="31" spans="1:22" ht="15">
      <c r="A31" s="85" t="s">
        <v>1203</v>
      </c>
      <c r="B31" s="85">
        <v>2</v>
      </c>
      <c r="C31" s="85"/>
      <c r="D31" s="85"/>
      <c r="E31" s="85" t="s">
        <v>360</v>
      </c>
      <c r="F31" s="85">
        <v>1</v>
      </c>
      <c r="G31" s="85" t="s">
        <v>1216</v>
      </c>
      <c r="H31" s="85">
        <v>1</v>
      </c>
      <c r="I31" s="85"/>
      <c r="J31" s="85"/>
      <c r="K31" s="85"/>
      <c r="L31" s="85"/>
      <c r="M31" s="85" t="s">
        <v>1230</v>
      </c>
      <c r="N31" s="85">
        <v>1</v>
      </c>
      <c r="O31" s="85"/>
      <c r="P31" s="85"/>
      <c r="Q31" s="85"/>
      <c r="R31" s="85"/>
      <c r="S31" s="85"/>
      <c r="T31" s="85"/>
      <c r="U31" s="85"/>
      <c r="V31" s="85"/>
    </row>
    <row r="32" spans="1:22" ht="15">
      <c r="A32" s="85" t="s">
        <v>1204</v>
      </c>
      <c r="B32" s="85">
        <v>2</v>
      </c>
      <c r="C32" s="85"/>
      <c r="D32" s="85"/>
      <c r="E32" s="85" t="s">
        <v>1212</v>
      </c>
      <c r="F32" s="85">
        <v>1</v>
      </c>
      <c r="G32" s="85" t="s">
        <v>1217</v>
      </c>
      <c r="H32" s="85">
        <v>1</v>
      </c>
      <c r="I32" s="85"/>
      <c r="J32" s="85"/>
      <c r="K32" s="85"/>
      <c r="L32" s="85"/>
      <c r="M32" s="85" t="s">
        <v>1231</v>
      </c>
      <c r="N32" s="85">
        <v>1</v>
      </c>
      <c r="O32" s="85"/>
      <c r="P32" s="85"/>
      <c r="Q32" s="85"/>
      <c r="R32" s="85"/>
      <c r="S32" s="85"/>
      <c r="T32" s="85"/>
      <c r="U32" s="85"/>
      <c r="V32" s="85"/>
    </row>
    <row r="33" spans="1:22" ht="15">
      <c r="A33" s="85" t="s">
        <v>1205</v>
      </c>
      <c r="B33" s="85">
        <v>2</v>
      </c>
      <c r="C33" s="85"/>
      <c r="D33" s="85"/>
      <c r="E33" s="85" t="s">
        <v>1213</v>
      </c>
      <c r="F33" s="85">
        <v>1</v>
      </c>
      <c r="G33" s="85"/>
      <c r="H33" s="85"/>
      <c r="I33" s="85"/>
      <c r="J33" s="85"/>
      <c r="K33" s="85"/>
      <c r="L33" s="85"/>
      <c r="M33" s="85"/>
      <c r="N33" s="85"/>
      <c r="O33" s="85"/>
      <c r="P33" s="85"/>
      <c r="Q33" s="85"/>
      <c r="R33" s="85"/>
      <c r="S33" s="85"/>
      <c r="T33" s="85"/>
      <c r="U33" s="85"/>
      <c r="V33" s="85"/>
    </row>
    <row r="36" spans="1:22" ht="15" customHeight="1">
      <c r="A36" s="13" t="s">
        <v>1249</v>
      </c>
      <c r="B36" s="13" t="s">
        <v>1154</v>
      </c>
      <c r="C36" s="13" t="s">
        <v>1259</v>
      </c>
      <c r="D36" s="13" t="s">
        <v>1157</v>
      </c>
      <c r="E36" s="13" t="s">
        <v>1266</v>
      </c>
      <c r="F36" s="13" t="s">
        <v>1159</v>
      </c>
      <c r="G36" s="13" t="s">
        <v>1274</v>
      </c>
      <c r="H36" s="13" t="s">
        <v>1161</v>
      </c>
      <c r="I36" s="13" t="s">
        <v>1282</v>
      </c>
      <c r="J36" s="13" t="s">
        <v>1163</v>
      </c>
      <c r="K36" s="13" t="s">
        <v>1285</v>
      </c>
      <c r="L36" s="13" t="s">
        <v>1165</v>
      </c>
      <c r="M36" s="13" t="s">
        <v>1292</v>
      </c>
      <c r="N36" s="13" t="s">
        <v>1167</v>
      </c>
      <c r="O36" s="85" t="s">
        <v>1300</v>
      </c>
      <c r="P36" s="85" t="s">
        <v>1169</v>
      </c>
      <c r="Q36" s="13" t="s">
        <v>1301</v>
      </c>
      <c r="R36" s="13" t="s">
        <v>1171</v>
      </c>
      <c r="S36" s="85" t="s">
        <v>1307</v>
      </c>
      <c r="T36" s="85" t="s">
        <v>1173</v>
      </c>
      <c r="U36" s="13" t="s">
        <v>1308</v>
      </c>
      <c r="V36" s="13" t="s">
        <v>1175</v>
      </c>
    </row>
    <row r="37" spans="1:22" ht="15">
      <c r="A37" s="93" t="s">
        <v>1250</v>
      </c>
      <c r="B37" s="93">
        <v>48</v>
      </c>
      <c r="C37" s="93" t="s">
        <v>1255</v>
      </c>
      <c r="D37" s="93">
        <v>10</v>
      </c>
      <c r="E37" s="93" t="s">
        <v>1255</v>
      </c>
      <c r="F37" s="93">
        <v>8</v>
      </c>
      <c r="G37" s="93" t="s">
        <v>1255</v>
      </c>
      <c r="H37" s="93">
        <v>11</v>
      </c>
      <c r="I37" s="93" t="s">
        <v>1255</v>
      </c>
      <c r="J37" s="93">
        <v>3</v>
      </c>
      <c r="K37" s="93" t="s">
        <v>1256</v>
      </c>
      <c r="L37" s="93">
        <v>6</v>
      </c>
      <c r="M37" s="93" t="s">
        <v>1255</v>
      </c>
      <c r="N37" s="93">
        <v>10</v>
      </c>
      <c r="O37" s="93"/>
      <c r="P37" s="93"/>
      <c r="Q37" s="93" t="s">
        <v>1302</v>
      </c>
      <c r="R37" s="93">
        <v>2</v>
      </c>
      <c r="S37" s="93"/>
      <c r="T37" s="93"/>
      <c r="U37" s="93" t="s">
        <v>272</v>
      </c>
      <c r="V37" s="93">
        <v>2</v>
      </c>
    </row>
    <row r="38" spans="1:22" ht="15">
      <c r="A38" s="93" t="s">
        <v>1251</v>
      </c>
      <c r="B38" s="93">
        <v>9</v>
      </c>
      <c r="C38" s="93" t="s">
        <v>263</v>
      </c>
      <c r="D38" s="93">
        <v>8</v>
      </c>
      <c r="E38" s="93" t="s">
        <v>1267</v>
      </c>
      <c r="F38" s="93">
        <v>3</v>
      </c>
      <c r="G38" s="93" t="s">
        <v>1275</v>
      </c>
      <c r="H38" s="93">
        <v>6</v>
      </c>
      <c r="I38" s="93" t="s">
        <v>282</v>
      </c>
      <c r="J38" s="93">
        <v>2</v>
      </c>
      <c r="K38" s="93" t="s">
        <v>1286</v>
      </c>
      <c r="L38" s="93">
        <v>6</v>
      </c>
      <c r="M38" s="93" t="s">
        <v>1257</v>
      </c>
      <c r="N38" s="93">
        <v>4</v>
      </c>
      <c r="O38" s="93"/>
      <c r="P38" s="93"/>
      <c r="Q38" s="93" t="s">
        <v>1303</v>
      </c>
      <c r="R38" s="93">
        <v>2</v>
      </c>
      <c r="S38" s="93"/>
      <c r="T38" s="93"/>
      <c r="U38" s="93" t="s">
        <v>1309</v>
      </c>
      <c r="V38" s="93">
        <v>2</v>
      </c>
    </row>
    <row r="39" spans="1:22" ht="15">
      <c r="A39" s="93" t="s">
        <v>1252</v>
      </c>
      <c r="B39" s="93">
        <v>0</v>
      </c>
      <c r="C39" s="93" t="s">
        <v>1260</v>
      </c>
      <c r="D39" s="93">
        <v>7</v>
      </c>
      <c r="E39" s="93" t="s">
        <v>1268</v>
      </c>
      <c r="F39" s="93">
        <v>3</v>
      </c>
      <c r="G39" s="93" t="s">
        <v>1276</v>
      </c>
      <c r="H39" s="93">
        <v>6</v>
      </c>
      <c r="I39" s="93" t="s">
        <v>1272</v>
      </c>
      <c r="J39" s="93">
        <v>2</v>
      </c>
      <c r="K39" s="93" t="s">
        <v>1287</v>
      </c>
      <c r="L39" s="93">
        <v>3</v>
      </c>
      <c r="M39" s="93" t="s">
        <v>1293</v>
      </c>
      <c r="N39" s="93">
        <v>2</v>
      </c>
      <c r="O39" s="93"/>
      <c r="P39" s="93"/>
      <c r="Q39" s="93" t="s">
        <v>1304</v>
      </c>
      <c r="R39" s="93">
        <v>2</v>
      </c>
      <c r="S39" s="93"/>
      <c r="T39" s="93"/>
      <c r="U39" s="93" t="s">
        <v>1272</v>
      </c>
      <c r="V39" s="93">
        <v>2</v>
      </c>
    </row>
    <row r="40" spans="1:22" ht="15">
      <c r="A40" s="93" t="s">
        <v>1253</v>
      </c>
      <c r="B40" s="93">
        <v>1262</v>
      </c>
      <c r="C40" s="93" t="s">
        <v>281</v>
      </c>
      <c r="D40" s="93">
        <v>7</v>
      </c>
      <c r="E40" s="93" t="s">
        <v>1269</v>
      </c>
      <c r="F40" s="93">
        <v>3</v>
      </c>
      <c r="G40" s="93" t="s">
        <v>1277</v>
      </c>
      <c r="H40" s="93">
        <v>5</v>
      </c>
      <c r="I40" s="93" t="s">
        <v>1283</v>
      </c>
      <c r="J40" s="93">
        <v>2</v>
      </c>
      <c r="K40" s="93" t="s">
        <v>1288</v>
      </c>
      <c r="L40" s="93">
        <v>3</v>
      </c>
      <c r="M40" s="93" t="s">
        <v>1294</v>
      </c>
      <c r="N40" s="93">
        <v>2</v>
      </c>
      <c r="O40" s="93"/>
      <c r="P40" s="93"/>
      <c r="Q40" s="93" t="s">
        <v>1212</v>
      </c>
      <c r="R40" s="93">
        <v>2</v>
      </c>
      <c r="S40" s="93"/>
      <c r="T40" s="93"/>
      <c r="U40" s="93" t="s">
        <v>1310</v>
      </c>
      <c r="V40" s="93">
        <v>2</v>
      </c>
    </row>
    <row r="41" spans="1:22" ht="15">
      <c r="A41" s="93" t="s">
        <v>1254</v>
      </c>
      <c r="B41" s="93">
        <v>1319</v>
      </c>
      <c r="C41" s="93" t="s">
        <v>1261</v>
      </c>
      <c r="D41" s="93">
        <v>6</v>
      </c>
      <c r="E41" s="93" t="s">
        <v>356</v>
      </c>
      <c r="F41" s="93">
        <v>2</v>
      </c>
      <c r="G41" s="93" t="s">
        <v>1278</v>
      </c>
      <c r="H41" s="93">
        <v>4</v>
      </c>
      <c r="I41" s="93" t="s">
        <v>1284</v>
      </c>
      <c r="J41" s="93">
        <v>2</v>
      </c>
      <c r="K41" s="93" t="s">
        <v>1289</v>
      </c>
      <c r="L41" s="93">
        <v>3</v>
      </c>
      <c r="M41" s="93" t="s">
        <v>1271</v>
      </c>
      <c r="N41" s="93">
        <v>2</v>
      </c>
      <c r="O41" s="93"/>
      <c r="P41" s="93"/>
      <c r="Q41" s="93" t="s">
        <v>1257</v>
      </c>
      <c r="R41" s="93">
        <v>2</v>
      </c>
      <c r="S41" s="93"/>
      <c r="T41" s="93"/>
      <c r="U41" s="93" t="s">
        <v>1311</v>
      </c>
      <c r="V41" s="93">
        <v>2</v>
      </c>
    </row>
    <row r="42" spans="1:22" ht="15">
      <c r="A42" s="93" t="s">
        <v>1255</v>
      </c>
      <c r="B42" s="93">
        <v>52</v>
      </c>
      <c r="C42" s="93" t="s">
        <v>1256</v>
      </c>
      <c r="D42" s="93">
        <v>6</v>
      </c>
      <c r="E42" s="93" t="s">
        <v>1270</v>
      </c>
      <c r="F42" s="93">
        <v>2</v>
      </c>
      <c r="G42" s="93" t="s">
        <v>1256</v>
      </c>
      <c r="H42" s="93">
        <v>4</v>
      </c>
      <c r="I42" s="93" t="s">
        <v>278</v>
      </c>
      <c r="J42" s="93">
        <v>2</v>
      </c>
      <c r="K42" s="93" t="s">
        <v>261</v>
      </c>
      <c r="L42" s="93">
        <v>3</v>
      </c>
      <c r="M42" s="93" t="s">
        <v>1295</v>
      </c>
      <c r="N42" s="93">
        <v>2</v>
      </c>
      <c r="O42" s="93"/>
      <c r="P42" s="93"/>
      <c r="Q42" s="93" t="s">
        <v>1305</v>
      </c>
      <c r="R42" s="93">
        <v>2</v>
      </c>
      <c r="S42" s="93"/>
      <c r="T42" s="93"/>
      <c r="U42" s="93"/>
      <c r="V42" s="93"/>
    </row>
    <row r="43" spans="1:22" ht="15">
      <c r="A43" s="93" t="s">
        <v>1256</v>
      </c>
      <c r="B43" s="93">
        <v>19</v>
      </c>
      <c r="C43" s="93" t="s">
        <v>1262</v>
      </c>
      <c r="D43" s="93">
        <v>5</v>
      </c>
      <c r="E43" s="93" t="s">
        <v>1271</v>
      </c>
      <c r="F43" s="93">
        <v>2</v>
      </c>
      <c r="G43" s="93" t="s">
        <v>1279</v>
      </c>
      <c r="H43" s="93">
        <v>4</v>
      </c>
      <c r="I43" s="93"/>
      <c r="J43" s="93"/>
      <c r="K43" s="93" t="s">
        <v>1290</v>
      </c>
      <c r="L43" s="93">
        <v>3</v>
      </c>
      <c r="M43" s="93" t="s">
        <v>1296</v>
      </c>
      <c r="N43" s="93">
        <v>2</v>
      </c>
      <c r="O43" s="93"/>
      <c r="P43" s="93"/>
      <c r="Q43" s="93" t="s">
        <v>1255</v>
      </c>
      <c r="R43" s="93">
        <v>2</v>
      </c>
      <c r="S43" s="93"/>
      <c r="T43" s="93"/>
      <c r="U43" s="93"/>
      <c r="V43" s="93"/>
    </row>
    <row r="44" spans="1:22" ht="15">
      <c r="A44" s="93" t="s">
        <v>1212</v>
      </c>
      <c r="B44" s="93">
        <v>11</v>
      </c>
      <c r="C44" s="93" t="s">
        <v>1263</v>
      </c>
      <c r="D44" s="93">
        <v>5</v>
      </c>
      <c r="E44" s="93" t="s">
        <v>1272</v>
      </c>
      <c r="F44" s="93">
        <v>2</v>
      </c>
      <c r="G44" s="93" t="s">
        <v>1258</v>
      </c>
      <c r="H44" s="93">
        <v>4</v>
      </c>
      <c r="I44" s="93"/>
      <c r="J44" s="93"/>
      <c r="K44" s="93" t="s">
        <v>1291</v>
      </c>
      <c r="L44" s="93">
        <v>3</v>
      </c>
      <c r="M44" s="93" t="s">
        <v>1297</v>
      </c>
      <c r="N44" s="93">
        <v>2</v>
      </c>
      <c r="O44" s="93"/>
      <c r="P44" s="93"/>
      <c r="Q44" s="93" t="s">
        <v>1306</v>
      </c>
      <c r="R44" s="93">
        <v>2</v>
      </c>
      <c r="S44" s="93"/>
      <c r="T44" s="93"/>
      <c r="U44" s="93"/>
      <c r="V44" s="93"/>
    </row>
    <row r="45" spans="1:22" ht="15">
      <c r="A45" s="93" t="s">
        <v>1257</v>
      </c>
      <c r="B45" s="93">
        <v>10</v>
      </c>
      <c r="C45" s="93" t="s">
        <v>1264</v>
      </c>
      <c r="D45" s="93">
        <v>5</v>
      </c>
      <c r="E45" s="93" t="s">
        <v>1256</v>
      </c>
      <c r="F45" s="93">
        <v>2</v>
      </c>
      <c r="G45" s="93" t="s">
        <v>1280</v>
      </c>
      <c r="H45" s="93">
        <v>4</v>
      </c>
      <c r="I45" s="93"/>
      <c r="J45" s="93"/>
      <c r="K45" s="93" t="s">
        <v>1255</v>
      </c>
      <c r="L45" s="93">
        <v>3</v>
      </c>
      <c r="M45" s="93" t="s">
        <v>1298</v>
      </c>
      <c r="N45" s="93">
        <v>2</v>
      </c>
      <c r="O45" s="93"/>
      <c r="P45" s="93"/>
      <c r="Q45" s="93" t="s">
        <v>289</v>
      </c>
      <c r="R45" s="93">
        <v>2</v>
      </c>
      <c r="S45" s="93"/>
      <c r="T45" s="93"/>
      <c r="U45" s="93"/>
      <c r="V45" s="93"/>
    </row>
    <row r="46" spans="1:22" ht="15">
      <c r="A46" s="93" t="s">
        <v>1258</v>
      </c>
      <c r="B46" s="93">
        <v>10</v>
      </c>
      <c r="C46" s="93" t="s">
        <v>1265</v>
      </c>
      <c r="D46" s="93">
        <v>5</v>
      </c>
      <c r="E46" s="93" t="s">
        <v>1273</v>
      </c>
      <c r="F46" s="93">
        <v>2</v>
      </c>
      <c r="G46" s="93" t="s">
        <v>1281</v>
      </c>
      <c r="H46" s="93">
        <v>4</v>
      </c>
      <c r="I46" s="93"/>
      <c r="J46" s="93"/>
      <c r="K46" s="93" t="s">
        <v>280</v>
      </c>
      <c r="L46" s="93">
        <v>3</v>
      </c>
      <c r="M46" s="93" t="s">
        <v>1299</v>
      </c>
      <c r="N46" s="93">
        <v>2</v>
      </c>
      <c r="O46" s="93"/>
      <c r="P46" s="93"/>
      <c r="Q46" s="93"/>
      <c r="R46" s="93"/>
      <c r="S46" s="93"/>
      <c r="T46" s="93"/>
      <c r="U46" s="93"/>
      <c r="V46" s="93"/>
    </row>
    <row r="49" spans="1:22" ht="15" customHeight="1">
      <c r="A49" s="13" t="s">
        <v>1323</v>
      </c>
      <c r="B49" s="13" t="s">
        <v>1154</v>
      </c>
      <c r="C49" s="13" t="s">
        <v>1334</v>
      </c>
      <c r="D49" s="13" t="s">
        <v>1157</v>
      </c>
      <c r="E49" s="13" t="s">
        <v>1336</v>
      </c>
      <c r="F49" s="13" t="s">
        <v>1159</v>
      </c>
      <c r="G49" s="13" t="s">
        <v>1339</v>
      </c>
      <c r="H49" s="13" t="s">
        <v>1161</v>
      </c>
      <c r="I49" s="85" t="s">
        <v>1350</v>
      </c>
      <c r="J49" s="85" t="s">
        <v>1163</v>
      </c>
      <c r="K49" s="13" t="s">
        <v>1351</v>
      </c>
      <c r="L49" s="13" t="s">
        <v>1165</v>
      </c>
      <c r="M49" s="13" t="s">
        <v>1362</v>
      </c>
      <c r="N49" s="13" t="s">
        <v>1167</v>
      </c>
      <c r="O49" s="85" t="s">
        <v>1373</v>
      </c>
      <c r="P49" s="85" t="s">
        <v>1169</v>
      </c>
      <c r="Q49" s="13" t="s">
        <v>1374</v>
      </c>
      <c r="R49" s="13" t="s">
        <v>1171</v>
      </c>
      <c r="S49" s="85" t="s">
        <v>1382</v>
      </c>
      <c r="T49" s="85" t="s">
        <v>1173</v>
      </c>
      <c r="U49" s="13" t="s">
        <v>1383</v>
      </c>
      <c r="V49" s="13" t="s">
        <v>1175</v>
      </c>
    </row>
    <row r="50" spans="1:22" ht="15">
      <c r="A50" s="93" t="s">
        <v>1324</v>
      </c>
      <c r="B50" s="93">
        <v>5</v>
      </c>
      <c r="C50" s="93" t="s">
        <v>1324</v>
      </c>
      <c r="D50" s="93">
        <v>5</v>
      </c>
      <c r="E50" s="93" t="s">
        <v>1337</v>
      </c>
      <c r="F50" s="93">
        <v>2</v>
      </c>
      <c r="G50" s="93" t="s">
        <v>1340</v>
      </c>
      <c r="H50" s="93">
        <v>4</v>
      </c>
      <c r="I50" s="93"/>
      <c r="J50" s="93"/>
      <c r="K50" s="93" t="s">
        <v>1352</v>
      </c>
      <c r="L50" s="93">
        <v>3</v>
      </c>
      <c r="M50" s="93" t="s">
        <v>1363</v>
      </c>
      <c r="N50" s="93">
        <v>2</v>
      </c>
      <c r="O50" s="93"/>
      <c r="P50" s="93"/>
      <c r="Q50" s="93" t="s">
        <v>1333</v>
      </c>
      <c r="R50" s="93">
        <v>2</v>
      </c>
      <c r="S50" s="93"/>
      <c r="T50" s="93"/>
      <c r="U50" s="93" t="s">
        <v>1384</v>
      </c>
      <c r="V50" s="93">
        <v>2</v>
      </c>
    </row>
    <row r="51" spans="1:22" ht="15">
      <c r="A51" s="93" t="s">
        <v>1325</v>
      </c>
      <c r="B51" s="93">
        <v>5</v>
      </c>
      <c r="C51" s="93" t="s">
        <v>1325</v>
      </c>
      <c r="D51" s="93">
        <v>5</v>
      </c>
      <c r="E51" s="93" t="s">
        <v>1338</v>
      </c>
      <c r="F51" s="93">
        <v>2</v>
      </c>
      <c r="G51" s="93" t="s">
        <v>1341</v>
      </c>
      <c r="H51" s="93">
        <v>4</v>
      </c>
      <c r="I51" s="93"/>
      <c r="J51" s="93"/>
      <c r="K51" s="93" t="s">
        <v>1353</v>
      </c>
      <c r="L51" s="93">
        <v>3</v>
      </c>
      <c r="M51" s="93" t="s">
        <v>1364</v>
      </c>
      <c r="N51" s="93">
        <v>2</v>
      </c>
      <c r="O51" s="93"/>
      <c r="P51" s="93"/>
      <c r="Q51" s="93" t="s">
        <v>1375</v>
      </c>
      <c r="R51" s="93">
        <v>2</v>
      </c>
      <c r="S51" s="93"/>
      <c r="T51" s="93"/>
      <c r="U51" s="93" t="s">
        <v>1385</v>
      </c>
      <c r="V51" s="93">
        <v>2</v>
      </c>
    </row>
    <row r="52" spans="1:22" ht="15">
      <c r="A52" s="93" t="s">
        <v>1326</v>
      </c>
      <c r="B52" s="93">
        <v>5</v>
      </c>
      <c r="C52" s="93" t="s">
        <v>1326</v>
      </c>
      <c r="D52" s="93">
        <v>5</v>
      </c>
      <c r="E52" s="93"/>
      <c r="F52" s="93"/>
      <c r="G52" s="93" t="s">
        <v>1342</v>
      </c>
      <c r="H52" s="93">
        <v>4</v>
      </c>
      <c r="I52" s="93"/>
      <c r="J52" s="93"/>
      <c r="K52" s="93" t="s">
        <v>1354</v>
      </c>
      <c r="L52" s="93">
        <v>3</v>
      </c>
      <c r="M52" s="93" t="s">
        <v>1365</v>
      </c>
      <c r="N52" s="93">
        <v>2</v>
      </c>
      <c r="O52" s="93"/>
      <c r="P52" s="93"/>
      <c r="Q52" s="93" t="s">
        <v>1376</v>
      </c>
      <c r="R52" s="93">
        <v>2</v>
      </c>
      <c r="S52" s="93"/>
      <c r="T52" s="93"/>
      <c r="U52" s="93"/>
      <c r="V52" s="93"/>
    </row>
    <row r="53" spans="1:22" ht="15">
      <c r="A53" s="93" t="s">
        <v>1327</v>
      </c>
      <c r="B53" s="93">
        <v>5</v>
      </c>
      <c r="C53" s="93" t="s">
        <v>1327</v>
      </c>
      <c r="D53" s="93">
        <v>5</v>
      </c>
      <c r="E53" s="93"/>
      <c r="F53" s="93"/>
      <c r="G53" s="93" t="s">
        <v>1343</v>
      </c>
      <c r="H53" s="93">
        <v>4</v>
      </c>
      <c r="I53" s="93"/>
      <c r="J53" s="93"/>
      <c r="K53" s="93" t="s">
        <v>1355</v>
      </c>
      <c r="L53" s="93">
        <v>3</v>
      </c>
      <c r="M53" s="93" t="s">
        <v>1366</v>
      </c>
      <c r="N53" s="93">
        <v>2</v>
      </c>
      <c r="O53" s="93"/>
      <c r="P53" s="93"/>
      <c r="Q53" s="93" t="s">
        <v>1377</v>
      </c>
      <c r="R53" s="93">
        <v>2</v>
      </c>
      <c r="S53" s="93"/>
      <c r="T53" s="93"/>
      <c r="U53" s="93"/>
      <c r="V53" s="93"/>
    </row>
    <row r="54" spans="1:22" ht="15">
      <c r="A54" s="93" t="s">
        <v>1328</v>
      </c>
      <c r="B54" s="93">
        <v>5</v>
      </c>
      <c r="C54" s="93" t="s">
        <v>1328</v>
      </c>
      <c r="D54" s="93">
        <v>5</v>
      </c>
      <c r="E54" s="93"/>
      <c r="F54" s="93"/>
      <c r="G54" s="93" t="s">
        <v>1344</v>
      </c>
      <c r="H54" s="93">
        <v>4</v>
      </c>
      <c r="I54" s="93"/>
      <c r="J54" s="93"/>
      <c r="K54" s="93" t="s">
        <v>1356</v>
      </c>
      <c r="L54" s="93">
        <v>3</v>
      </c>
      <c r="M54" s="93" t="s">
        <v>1367</v>
      </c>
      <c r="N54" s="93">
        <v>2</v>
      </c>
      <c r="O54" s="93"/>
      <c r="P54" s="93"/>
      <c r="Q54" s="93" t="s">
        <v>1378</v>
      </c>
      <c r="R54" s="93">
        <v>2</v>
      </c>
      <c r="S54" s="93"/>
      <c r="T54" s="93"/>
      <c r="U54" s="93"/>
      <c r="V54" s="93"/>
    </row>
    <row r="55" spans="1:22" ht="15">
      <c r="A55" s="93" t="s">
        <v>1329</v>
      </c>
      <c r="B55" s="93">
        <v>5</v>
      </c>
      <c r="C55" s="93" t="s">
        <v>1329</v>
      </c>
      <c r="D55" s="93">
        <v>5</v>
      </c>
      <c r="E55" s="93"/>
      <c r="F55" s="93"/>
      <c r="G55" s="93" t="s">
        <v>1345</v>
      </c>
      <c r="H55" s="93">
        <v>4</v>
      </c>
      <c r="I55" s="93"/>
      <c r="J55" s="93"/>
      <c r="K55" s="93" t="s">
        <v>1357</v>
      </c>
      <c r="L55" s="93">
        <v>3</v>
      </c>
      <c r="M55" s="93" t="s">
        <v>1368</v>
      </c>
      <c r="N55" s="93">
        <v>2</v>
      </c>
      <c r="O55" s="93"/>
      <c r="P55" s="93"/>
      <c r="Q55" s="93" t="s">
        <v>1379</v>
      </c>
      <c r="R55" s="93">
        <v>2</v>
      </c>
      <c r="S55" s="93"/>
      <c r="T55" s="93"/>
      <c r="U55" s="93"/>
      <c r="V55" s="93"/>
    </row>
    <row r="56" spans="1:22" ht="15">
      <c r="A56" s="93" t="s">
        <v>1330</v>
      </c>
      <c r="B56" s="93">
        <v>5</v>
      </c>
      <c r="C56" s="93" t="s">
        <v>1330</v>
      </c>
      <c r="D56" s="93">
        <v>5</v>
      </c>
      <c r="E56" s="93"/>
      <c r="F56" s="93"/>
      <c r="G56" s="93" t="s">
        <v>1346</v>
      </c>
      <c r="H56" s="93">
        <v>4</v>
      </c>
      <c r="I56" s="93"/>
      <c r="J56" s="93"/>
      <c r="K56" s="93" t="s">
        <v>1358</v>
      </c>
      <c r="L56" s="93">
        <v>3</v>
      </c>
      <c r="M56" s="93" t="s">
        <v>1369</v>
      </c>
      <c r="N56" s="93">
        <v>2</v>
      </c>
      <c r="O56" s="93"/>
      <c r="P56" s="93"/>
      <c r="Q56" s="93" t="s">
        <v>1380</v>
      </c>
      <c r="R56" s="93">
        <v>2</v>
      </c>
      <c r="S56" s="93"/>
      <c r="T56" s="93"/>
      <c r="U56" s="93"/>
      <c r="V56" s="93"/>
    </row>
    <row r="57" spans="1:22" ht="15">
      <c r="A57" s="93" t="s">
        <v>1331</v>
      </c>
      <c r="B57" s="93">
        <v>5</v>
      </c>
      <c r="C57" s="93" t="s">
        <v>1331</v>
      </c>
      <c r="D57" s="93">
        <v>5</v>
      </c>
      <c r="E57" s="93"/>
      <c r="F57" s="93"/>
      <c r="G57" s="93" t="s">
        <v>1347</v>
      </c>
      <c r="H57" s="93">
        <v>4</v>
      </c>
      <c r="I57" s="93"/>
      <c r="J57" s="93"/>
      <c r="K57" s="93" t="s">
        <v>1359</v>
      </c>
      <c r="L57" s="93">
        <v>3</v>
      </c>
      <c r="M57" s="93" t="s">
        <v>1370</v>
      </c>
      <c r="N57" s="93">
        <v>2</v>
      </c>
      <c r="O57" s="93"/>
      <c r="P57" s="93"/>
      <c r="Q57" s="93" t="s">
        <v>1381</v>
      </c>
      <c r="R57" s="93">
        <v>2</v>
      </c>
      <c r="S57" s="93"/>
      <c r="T57" s="93"/>
      <c r="U57" s="93"/>
      <c r="V57" s="93"/>
    </row>
    <row r="58" spans="1:22" ht="15">
      <c r="A58" s="93" t="s">
        <v>1332</v>
      </c>
      <c r="B58" s="93">
        <v>5</v>
      </c>
      <c r="C58" s="93" t="s">
        <v>1332</v>
      </c>
      <c r="D58" s="93">
        <v>5</v>
      </c>
      <c r="E58" s="93"/>
      <c r="F58" s="93"/>
      <c r="G58" s="93" t="s">
        <v>1348</v>
      </c>
      <c r="H58" s="93">
        <v>4</v>
      </c>
      <c r="I58" s="93"/>
      <c r="J58" s="93"/>
      <c r="K58" s="93" t="s">
        <v>1360</v>
      </c>
      <c r="L58" s="93">
        <v>3</v>
      </c>
      <c r="M58" s="93" t="s">
        <v>1371</v>
      </c>
      <c r="N58" s="93">
        <v>2</v>
      </c>
      <c r="O58" s="93"/>
      <c r="P58" s="93"/>
      <c r="Q58" s="93"/>
      <c r="R58" s="93"/>
      <c r="S58" s="93"/>
      <c r="T58" s="93"/>
      <c r="U58" s="93"/>
      <c r="V58" s="93"/>
    </row>
    <row r="59" spans="1:22" ht="15">
      <c r="A59" s="93" t="s">
        <v>1333</v>
      </c>
      <c r="B59" s="93">
        <v>4</v>
      </c>
      <c r="C59" s="93" t="s">
        <v>1335</v>
      </c>
      <c r="D59" s="93">
        <v>4</v>
      </c>
      <c r="E59" s="93"/>
      <c r="F59" s="93"/>
      <c r="G59" s="93" t="s">
        <v>1349</v>
      </c>
      <c r="H59" s="93">
        <v>2</v>
      </c>
      <c r="I59" s="93"/>
      <c r="J59" s="93"/>
      <c r="K59" s="93" t="s">
        <v>1361</v>
      </c>
      <c r="L59" s="93">
        <v>3</v>
      </c>
      <c r="M59" s="93" t="s">
        <v>1372</v>
      </c>
      <c r="N59" s="93">
        <v>2</v>
      </c>
      <c r="O59" s="93"/>
      <c r="P59" s="93"/>
      <c r="Q59" s="93"/>
      <c r="R59" s="93"/>
      <c r="S59" s="93"/>
      <c r="T59" s="93"/>
      <c r="U59" s="93"/>
      <c r="V59" s="93"/>
    </row>
    <row r="62" spans="1:22" ht="15" customHeight="1">
      <c r="A62" s="13" t="s">
        <v>1395</v>
      </c>
      <c r="B62" s="13" t="s">
        <v>1154</v>
      </c>
      <c r="C62" s="85" t="s">
        <v>1397</v>
      </c>
      <c r="D62" s="85" t="s">
        <v>1157</v>
      </c>
      <c r="E62" s="85" t="s">
        <v>1398</v>
      </c>
      <c r="F62" s="85" t="s">
        <v>1159</v>
      </c>
      <c r="G62" s="85" t="s">
        <v>1401</v>
      </c>
      <c r="H62" s="85" t="s">
        <v>1161</v>
      </c>
      <c r="I62" s="85" t="s">
        <v>1403</v>
      </c>
      <c r="J62" s="85" t="s">
        <v>1163</v>
      </c>
      <c r="K62" s="85" t="s">
        <v>1405</v>
      </c>
      <c r="L62" s="85" t="s">
        <v>1165</v>
      </c>
      <c r="M62" s="13" t="s">
        <v>1407</v>
      </c>
      <c r="N62" s="13" t="s">
        <v>1167</v>
      </c>
      <c r="O62" s="85" t="s">
        <v>1409</v>
      </c>
      <c r="P62" s="85" t="s">
        <v>1169</v>
      </c>
      <c r="Q62" s="85" t="s">
        <v>1411</v>
      </c>
      <c r="R62" s="85" t="s">
        <v>1171</v>
      </c>
      <c r="S62" s="13" t="s">
        <v>1413</v>
      </c>
      <c r="T62" s="13" t="s">
        <v>1173</v>
      </c>
      <c r="U62" s="85" t="s">
        <v>1415</v>
      </c>
      <c r="V62" s="85" t="s">
        <v>1175</v>
      </c>
    </row>
    <row r="63" spans="1:22" ht="15">
      <c r="A63" s="85" t="s">
        <v>288</v>
      </c>
      <c r="B63" s="85">
        <v>1</v>
      </c>
      <c r="C63" s="85"/>
      <c r="D63" s="85"/>
      <c r="E63" s="85"/>
      <c r="F63" s="85"/>
      <c r="G63" s="85"/>
      <c r="H63" s="85"/>
      <c r="I63" s="85"/>
      <c r="J63" s="85"/>
      <c r="K63" s="85"/>
      <c r="L63" s="85"/>
      <c r="M63" s="85" t="s">
        <v>253</v>
      </c>
      <c r="N63" s="85">
        <v>1</v>
      </c>
      <c r="O63" s="85"/>
      <c r="P63" s="85"/>
      <c r="Q63" s="85"/>
      <c r="R63" s="85"/>
      <c r="S63" s="85" t="s">
        <v>288</v>
      </c>
      <c r="T63" s="85">
        <v>1</v>
      </c>
      <c r="U63" s="85"/>
      <c r="V63" s="85"/>
    </row>
    <row r="64" spans="1:22" ht="15">
      <c r="A64" s="85" t="s">
        <v>253</v>
      </c>
      <c r="B64" s="85">
        <v>1</v>
      </c>
      <c r="C64" s="85"/>
      <c r="D64" s="85"/>
      <c r="E64" s="85"/>
      <c r="F64" s="85"/>
      <c r="G64" s="85"/>
      <c r="H64" s="85"/>
      <c r="I64" s="85"/>
      <c r="J64" s="85"/>
      <c r="K64" s="85"/>
      <c r="L64" s="85"/>
      <c r="M64" s="85"/>
      <c r="N64" s="85"/>
      <c r="O64" s="85"/>
      <c r="P64" s="85"/>
      <c r="Q64" s="85"/>
      <c r="R64" s="85"/>
      <c r="S64" s="85"/>
      <c r="T64" s="85"/>
      <c r="U64" s="85"/>
      <c r="V64" s="85"/>
    </row>
    <row r="67" spans="1:22" ht="15" customHeight="1">
      <c r="A67" s="13" t="s">
        <v>1396</v>
      </c>
      <c r="B67" s="13" t="s">
        <v>1154</v>
      </c>
      <c r="C67" s="13" t="s">
        <v>1399</v>
      </c>
      <c r="D67" s="13" t="s">
        <v>1157</v>
      </c>
      <c r="E67" s="85" t="s">
        <v>1400</v>
      </c>
      <c r="F67" s="85" t="s">
        <v>1159</v>
      </c>
      <c r="G67" s="13" t="s">
        <v>1402</v>
      </c>
      <c r="H67" s="13" t="s">
        <v>1161</v>
      </c>
      <c r="I67" s="13" t="s">
        <v>1404</v>
      </c>
      <c r="J67" s="13" t="s">
        <v>1163</v>
      </c>
      <c r="K67" s="13" t="s">
        <v>1406</v>
      </c>
      <c r="L67" s="13" t="s">
        <v>1165</v>
      </c>
      <c r="M67" s="13" t="s">
        <v>1408</v>
      </c>
      <c r="N67" s="13" t="s">
        <v>1167</v>
      </c>
      <c r="O67" s="13" t="s">
        <v>1410</v>
      </c>
      <c r="P67" s="13" t="s">
        <v>1169</v>
      </c>
      <c r="Q67" s="13" t="s">
        <v>1412</v>
      </c>
      <c r="R67" s="13" t="s">
        <v>1171</v>
      </c>
      <c r="S67" s="13" t="s">
        <v>1414</v>
      </c>
      <c r="T67" s="13" t="s">
        <v>1173</v>
      </c>
      <c r="U67" s="13" t="s">
        <v>1416</v>
      </c>
      <c r="V67" s="13" t="s">
        <v>1175</v>
      </c>
    </row>
    <row r="68" spans="1:22" ht="15">
      <c r="A68" s="85" t="s">
        <v>263</v>
      </c>
      <c r="B68" s="85">
        <v>8</v>
      </c>
      <c r="C68" s="85" t="s">
        <v>263</v>
      </c>
      <c r="D68" s="85">
        <v>8</v>
      </c>
      <c r="E68" s="85"/>
      <c r="F68" s="85"/>
      <c r="G68" s="85" t="s">
        <v>283</v>
      </c>
      <c r="H68" s="85">
        <v>1</v>
      </c>
      <c r="I68" s="85" t="s">
        <v>282</v>
      </c>
      <c r="J68" s="85">
        <v>2</v>
      </c>
      <c r="K68" s="85" t="s">
        <v>261</v>
      </c>
      <c r="L68" s="85">
        <v>3</v>
      </c>
      <c r="M68" s="85" t="s">
        <v>284</v>
      </c>
      <c r="N68" s="85">
        <v>1</v>
      </c>
      <c r="O68" s="85" t="s">
        <v>275</v>
      </c>
      <c r="P68" s="85">
        <v>1</v>
      </c>
      <c r="Q68" s="85" t="s">
        <v>289</v>
      </c>
      <c r="R68" s="85">
        <v>2</v>
      </c>
      <c r="S68" s="85" t="s">
        <v>267</v>
      </c>
      <c r="T68" s="85">
        <v>1</v>
      </c>
      <c r="U68" s="85" t="s">
        <v>272</v>
      </c>
      <c r="V68" s="85">
        <v>2</v>
      </c>
    </row>
    <row r="69" spans="1:22" ht="15">
      <c r="A69" s="85" t="s">
        <v>281</v>
      </c>
      <c r="B69" s="85">
        <v>7</v>
      </c>
      <c r="C69" s="85" t="s">
        <v>281</v>
      </c>
      <c r="D69" s="85">
        <v>7</v>
      </c>
      <c r="E69" s="85"/>
      <c r="F69" s="85"/>
      <c r="G69" s="85"/>
      <c r="H69" s="85"/>
      <c r="I69" s="85" t="s">
        <v>278</v>
      </c>
      <c r="J69" s="85">
        <v>2</v>
      </c>
      <c r="K69" s="85" t="s">
        <v>280</v>
      </c>
      <c r="L69" s="85">
        <v>3</v>
      </c>
      <c r="M69" s="85"/>
      <c r="N69" s="85"/>
      <c r="O69" s="85" t="s">
        <v>274</v>
      </c>
      <c r="P69" s="85">
        <v>1</v>
      </c>
      <c r="Q69" s="85"/>
      <c r="R69" s="85"/>
      <c r="S69" s="85" t="s">
        <v>287</v>
      </c>
      <c r="T69" s="85">
        <v>1</v>
      </c>
      <c r="U69" s="85"/>
      <c r="V69" s="85"/>
    </row>
    <row r="70" spans="1:22" ht="15">
      <c r="A70" s="85" t="s">
        <v>259</v>
      </c>
      <c r="B70" s="85">
        <v>3</v>
      </c>
      <c r="C70" s="85" t="s">
        <v>259</v>
      </c>
      <c r="D70" s="85">
        <v>3</v>
      </c>
      <c r="E70" s="85"/>
      <c r="F70" s="85"/>
      <c r="G70" s="85"/>
      <c r="H70" s="85"/>
      <c r="I70" s="85" t="s">
        <v>277</v>
      </c>
      <c r="J70" s="85">
        <v>1</v>
      </c>
      <c r="K70" s="85" t="s">
        <v>279</v>
      </c>
      <c r="L70" s="85">
        <v>3</v>
      </c>
      <c r="M70" s="85"/>
      <c r="N70" s="85"/>
      <c r="O70" s="85" t="s">
        <v>273</v>
      </c>
      <c r="P70" s="85">
        <v>1</v>
      </c>
      <c r="Q70" s="85"/>
      <c r="R70" s="85"/>
      <c r="S70" s="85"/>
      <c r="T70" s="85"/>
      <c r="U70" s="85"/>
      <c r="V70" s="85"/>
    </row>
    <row r="71" spans="1:22" ht="15">
      <c r="A71" s="85" t="s">
        <v>261</v>
      </c>
      <c r="B71" s="85">
        <v>3</v>
      </c>
      <c r="C71" s="85" t="s">
        <v>285</v>
      </c>
      <c r="D71" s="85">
        <v>1</v>
      </c>
      <c r="E71" s="85"/>
      <c r="F71" s="85"/>
      <c r="G71" s="85"/>
      <c r="H71" s="85"/>
      <c r="I71" s="85"/>
      <c r="J71" s="85"/>
      <c r="K71" s="85"/>
      <c r="L71" s="85"/>
      <c r="M71" s="85"/>
      <c r="N71" s="85"/>
      <c r="O71" s="85"/>
      <c r="P71" s="85"/>
      <c r="Q71" s="85"/>
      <c r="R71" s="85"/>
      <c r="S71" s="85"/>
      <c r="T71" s="85"/>
      <c r="U71" s="85"/>
      <c r="V71" s="85"/>
    </row>
    <row r="72" spans="1:22" ht="15">
      <c r="A72" s="85" t="s">
        <v>280</v>
      </c>
      <c r="B72" s="85">
        <v>3</v>
      </c>
      <c r="C72" s="85"/>
      <c r="D72" s="85"/>
      <c r="E72" s="85"/>
      <c r="F72" s="85"/>
      <c r="G72" s="85"/>
      <c r="H72" s="85"/>
      <c r="I72" s="85"/>
      <c r="J72" s="85"/>
      <c r="K72" s="85"/>
      <c r="L72" s="85"/>
      <c r="M72" s="85"/>
      <c r="N72" s="85"/>
      <c r="O72" s="85"/>
      <c r="P72" s="85"/>
      <c r="Q72" s="85"/>
      <c r="R72" s="85"/>
      <c r="S72" s="85"/>
      <c r="T72" s="85"/>
      <c r="U72" s="85"/>
      <c r="V72" s="85"/>
    </row>
    <row r="73" spans="1:22" ht="15">
      <c r="A73" s="85" t="s">
        <v>279</v>
      </c>
      <c r="B73" s="85">
        <v>3</v>
      </c>
      <c r="C73" s="85"/>
      <c r="D73" s="85"/>
      <c r="E73" s="85"/>
      <c r="F73" s="85"/>
      <c r="G73" s="85"/>
      <c r="H73" s="85"/>
      <c r="I73" s="85"/>
      <c r="J73" s="85"/>
      <c r="K73" s="85"/>
      <c r="L73" s="85"/>
      <c r="M73" s="85"/>
      <c r="N73" s="85"/>
      <c r="O73" s="85"/>
      <c r="P73" s="85"/>
      <c r="Q73" s="85"/>
      <c r="R73" s="85"/>
      <c r="S73" s="85"/>
      <c r="T73" s="85"/>
      <c r="U73" s="85"/>
      <c r="V73" s="85"/>
    </row>
    <row r="74" spans="1:22" ht="15">
      <c r="A74" s="85" t="s">
        <v>289</v>
      </c>
      <c r="B74" s="85">
        <v>2</v>
      </c>
      <c r="C74" s="85"/>
      <c r="D74" s="85"/>
      <c r="E74" s="85"/>
      <c r="F74" s="85"/>
      <c r="G74" s="85"/>
      <c r="H74" s="85"/>
      <c r="I74" s="85"/>
      <c r="J74" s="85"/>
      <c r="K74" s="85"/>
      <c r="L74" s="85"/>
      <c r="M74" s="85"/>
      <c r="N74" s="85"/>
      <c r="O74" s="85"/>
      <c r="P74" s="85"/>
      <c r="Q74" s="85"/>
      <c r="R74" s="85"/>
      <c r="S74" s="85"/>
      <c r="T74" s="85"/>
      <c r="U74" s="85"/>
      <c r="V74" s="85"/>
    </row>
    <row r="75" spans="1:22" ht="15">
      <c r="A75" s="85" t="s">
        <v>272</v>
      </c>
      <c r="B75" s="85">
        <v>2</v>
      </c>
      <c r="C75" s="85"/>
      <c r="D75" s="85"/>
      <c r="E75" s="85"/>
      <c r="F75" s="85"/>
      <c r="G75" s="85"/>
      <c r="H75" s="85"/>
      <c r="I75" s="85"/>
      <c r="J75" s="85"/>
      <c r="K75" s="85"/>
      <c r="L75" s="85"/>
      <c r="M75" s="85"/>
      <c r="N75" s="85"/>
      <c r="O75" s="85"/>
      <c r="P75" s="85"/>
      <c r="Q75" s="85"/>
      <c r="R75" s="85"/>
      <c r="S75" s="85"/>
      <c r="T75" s="85"/>
      <c r="U75" s="85"/>
      <c r="V75" s="85"/>
    </row>
    <row r="76" spans="1:22" ht="15">
      <c r="A76" s="85" t="s">
        <v>282</v>
      </c>
      <c r="B76" s="85">
        <v>2</v>
      </c>
      <c r="C76" s="85"/>
      <c r="D76" s="85"/>
      <c r="E76" s="85"/>
      <c r="F76" s="85"/>
      <c r="G76" s="85"/>
      <c r="H76" s="85"/>
      <c r="I76" s="85"/>
      <c r="J76" s="85"/>
      <c r="K76" s="85"/>
      <c r="L76" s="85"/>
      <c r="M76" s="85"/>
      <c r="N76" s="85"/>
      <c r="O76" s="85"/>
      <c r="P76" s="85"/>
      <c r="Q76" s="85"/>
      <c r="R76" s="85"/>
      <c r="S76" s="85"/>
      <c r="T76" s="85"/>
      <c r="U76" s="85"/>
      <c r="V76" s="85"/>
    </row>
    <row r="77" spans="1:22" ht="15">
      <c r="A77" s="85" t="s">
        <v>278</v>
      </c>
      <c r="B77" s="85">
        <v>2</v>
      </c>
      <c r="C77" s="85"/>
      <c r="D77" s="85"/>
      <c r="E77" s="85"/>
      <c r="F77" s="85"/>
      <c r="G77" s="85"/>
      <c r="H77" s="85"/>
      <c r="I77" s="85"/>
      <c r="J77" s="85"/>
      <c r="K77" s="85"/>
      <c r="L77" s="85"/>
      <c r="M77" s="85"/>
      <c r="N77" s="85"/>
      <c r="O77" s="85"/>
      <c r="P77" s="85"/>
      <c r="Q77" s="85"/>
      <c r="R77" s="85"/>
      <c r="S77" s="85"/>
      <c r="T77" s="85"/>
      <c r="U77" s="85"/>
      <c r="V77" s="85"/>
    </row>
    <row r="80" spans="1:22" ht="15" customHeight="1">
      <c r="A80" s="13" t="s">
        <v>1424</v>
      </c>
      <c r="B80" s="13" t="s">
        <v>1154</v>
      </c>
      <c r="C80" s="13" t="s">
        <v>1425</v>
      </c>
      <c r="D80" s="13" t="s">
        <v>1157</v>
      </c>
      <c r="E80" s="13" t="s">
        <v>1426</v>
      </c>
      <c r="F80" s="13" t="s">
        <v>1159</v>
      </c>
      <c r="G80" s="13" t="s">
        <v>1427</v>
      </c>
      <c r="H80" s="13" t="s">
        <v>1161</v>
      </c>
      <c r="I80" s="13" t="s">
        <v>1428</v>
      </c>
      <c r="J80" s="13" t="s">
        <v>1163</v>
      </c>
      <c r="K80" s="13" t="s">
        <v>1429</v>
      </c>
      <c r="L80" s="13" t="s">
        <v>1165</v>
      </c>
      <c r="M80" s="13" t="s">
        <v>1430</v>
      </c>
      <c r="N80" s="13" t="s">
        <v>1167</v>
      </c>
      <c r="O80" s="13" t="s">
        <v>1431</v>
      </c>
      <c r="P80" s="13" t="s">
        <v>1169</v>
      </c>
      <c r="Q80" s="13" t="s">
        <v>1432</v>
      </c>
      <c r="R80" s="13" t="s">
        <v>1171</v>
      </c>
      <c r="S80" s="13" t="s">
        <v>1433</v>
      </c>
      <c r="T80" s="13" t="s">
        <v>1173</v>
      </c>
      <c r="U80" s="13" t="s">
        <v>1434</v>
      </c>
      <c r="V80" s="13" t="s">
        <v>1175</v>
      </c>
    </row>
    <row r="81" spans="1:22" ht="15">
      <c r="A81" s="127" t="s">
        <v>242</v>
      </c>
      <c r="B81" s="85">
        <v>74735</v>
      </c>
      <c r="C81" s="127" t="s">
        <v>257</v>
      </c>
      <c r="D81" s="85">
        <v>34999</v>
      </c>
      <c r="E81" s="127" t="s">
        <v>234</v>
      </c>
      <c r="F81" s="85">
        <v>1363</v>
      </c>
      <c r="G81" s="127" t="s">
        <v>242</v>
      </c>
      <c r="H81" s="85">
        <v>74735</v>
      </c>
      <c r="I81" s="127" t="s">
        <v>282</v>
      </c>
      <c r="J81" s="85">
        <v>50757</v>
      </c>
      <c r="K81" s="127" t="s">
        <v>247</v>
      </c>
      <c r="L81" s="85">
        <v>5873</v>
      </c>
      <c r="M81" s="127" t="s">
        <v>235</v>
      </c>
      <c r="N81" s="85">
        <v>52281</v>
      </c>
      <c r="O81" s="127" t="s">
        <v>273</v>
      </c>
      <c r="P81" s="85">
        <v>40432</v>
      </c>
      <c r="Q81" s="127" t="s">
        <v>271</v>
      </c>
      <c r="R81" s="85">
        <v>17152</v>
      </c>
      <c r="S81" s="127" t="s">
        <v>288</v>
      </c>
      <c r="T81" s="85">
        <v>28818</v>
      </c>
      <c r="U81" s="127" t="s">
        <v>237</v>
      </c>
      <c r="V81" s="85">
        <v>5303</v>
      </c>
    </row>
    <row r="82" spans="1:22" ht="15">
      <c r="A82" s="127" t="s">
        <v>235</v>
      </c>
      <c r="B82" s="85">
        <v>52281</v>
      </c>
      <c r="C82" s="127" t="s">
        <v>263</v>
      </c>
      <c r="D82" s="85">
        <v>28716</v>
      </c>
      <c r="E82" s="127" t="s">
        <v>245</v>
      </c>
      <c r="F82" s="85">
        <v>979</v>
      </c>
      <c r="G82" s="127" t="s">
        <v>252</v>
      </c>
      <c r="H82" s="85">
        <v>51109</v>
      </c>
      <c r="I82" s="127" t="s">
        <v>278</v>
      </c>
      <c r="J82" s="85">
        <v>13840</v>
      </c>
      <c r="K82" s="127" t="s">
        <v>258</v>
      </c>
      <c r="L82" s="85">
        <v>2701</v>
      </c>
      <c r="M82" s="127" t="s">
        <v>254</v>
      </c>
      <c r="N82" s="85">
        <v>12718</v>
      </c>
      <c r="O82" s="127" t="s">
        <v>275</v>
      </c>
      <c r="P82" s="85">
        <v>3858</v>
      </c>
      <c r="Q82" s="127" t="s">
        <v>270</v>
      </c>
      <c r="R82" s="85">
        <v>1089</v>
      </c>
      <c r="S82" s="127" t="s">
        <v>267</v>
      </c>
      <c r="T82" s="85">
        <v>1142</v>
      </c>
      <c r="U82" s="127" t="s">
        <v>272</v>
      </c>
      <c r="V82" s="85">
        <v>146</v>
      </c>
    </row>
    <row r="83" spans="1:22" ht="15">
      <c r="A83" s="127" t="s">
        <v>252</v>
      </c>
      <c r="B83" s="85">
        <v>51109</v>
      </c>
      <c r="C83" s="127" t="s">
        <v>285</v>
      </c>
      <c r="D83" s="85">
        <v>24062</v>
      </c>
      <c r="E83" s="127" t="s">
        <v>236</v>
      </c>
      <c r="F83" s="85">
        <v>661</v>
      </c>
      <c r="G83" s="127" t="s">
        <v>266</v>
      </c>
      <c r="H83" s="85">
        <v>19088</v>
      </c>
      <c r="I83" s="127" t="s">
        <v>277</v>
      </c>
      <c r="J83" s="85">
        <v>5735</v>
      </c>
      <c r="K83" s="127" t="s">
        <v>261</v>
      </c>
      <c r="L83" s="85">
        <v>1910</v>
      </c>
      <c r="M83" s="127" t="s">
        <v>253</v>
      </c>
      <c r="N83" s="85">
        <v>12113</v>
      </c>
      <c r="O83" s="127" t="s">
        <v>240</v>
      </c>
      <c r="P83" s="85">
        <v>3036</v>
      </c>
      <c r="Q83" s="127" t="s">
        <v>289</v>
      </c>
      <c r="R83" s="85">
        <v>50</v>
      </c>
      <c r="S83" s="127" t="s">
        <v>287</v>
      </c>
      <c r="T83" s="85">
        <v>537</v>
      </c>
      <c r="U83" s="127" t="s">
        <v>262</v>
      </c>
      <c r="V83" s="85">
        <v>140</v>
      </c>
    </row>
    <row r="84" spans="1:22" ht="15">
      <c r="A84" s="127" t="s">
        <v>282</v>
      </c>
      <c r="B84" s="85">
        <v>50757</v>
      </c>
      <c r="C84" s="127" t="s">
        <v>248</v>
      </c>
      <c r="D84" s="85">
        <v>20262</v>
      </c>
      <c r="E84" s="127" t="s">
        <v>264</v>
      </c>
      <c r="F84" s="85">
        <v>380</v>
      </c>
      <c r="G84" s="127" t="s">
        <v>255</v>
      </c>
      <c r="H84" s="85">
        <v>17090</v>
      </c>
      <c r="I84" s="127" t="s">
        <v>244</v>
      </c>
      <c r="J84" s="85">
        <v>2871</v>
      </c>
      <c r="K84" s="127" t="s">
        <v>279</v>
      </c>
      <c r="L84" s="85">
        <v>54</v>
      </c>
      <c r="M84" s="127" t="s">
        <v>284</v>
      </c>
      <c r="N84" s="85">
        <v>10253</v>
      </c>
      <c r="O84" s="127" t="s">
        <v>274</v>
      </c>
      <c r="P84" s="85">
        <v>1717</v>
      </c>
      <c r="Q84" s="127"/>
      <c r="R84" s="85"/>
      <c r="S84" s="127"/>
      <c r="T84" s="85"/>
      <c r="U84" s="127"/>
      <c r="V84" s="85"/>
    </row>
    <row r="85" spans="1:22" ht="15">
      <c r="A85" s="127" t="s">
        <v>273</v>
      </c>
      <c r="B85" s="85">
        <v>40432</v>
      </c>
      <c r="C85" s="127" t="s">
        <v>259</v>
      </c>
      <c r="D85" s="85">
        <v>17564</v>
      </c>
      <c r="E85" s="127" t="s">
        <v>238</v>
      </c>
      <c r="F85" s="85">
        <v>184</v>
      </c>
      <c r="G85" s="127" t="s">
        <v>256</v>
      </c>
      <c r="H85" s="85">
        <v>15805</v>
      </c>
      <c r="I85" s="127" t="s">
        <v>250</v>
      </c>
      <c r="J85" s="85">
        <v>89</v>
      </c>
      <c r="K85" s="127" t="s">
        <v>280</v>
      </c>
      <c r="L85" s="85">
        <v>52</v>
      </c>
      <c r="M85" s="127" t="s">
        <v>241</v>
      </c>
      <c r="N85" s="85">
        <v>748</v>
      </c>
      <c r="O85" s="127"/>
      <c r="P85" s="85"/>
      <c r="Q85" s="127"/>
      <c r="R85" s="85"/>
      <c r="S85" s="127"/>
      <c r="T85" s="85"/>
      <c r="U85" s="127"/>
      <c r="V85" s="85"/>
    </row>
    <row r="86" spans="1:22" ht="15">
      <c r="A86" s="127" t="s">
        <v>257</v>
      </c>
      <c r="B86" s="85">
        <v>34999</v>
      </c>
      <c r="C86" s="127" t="s">
        <v>269</v>
      </c>
      <c r="D86" s="85">
        <v>10366</v>
      </c>
      <c r="E86" s="127" t="s">
        <v>239</v>
      </c>
      <c r="F86" s="85">
        <v>177</v>
      </c>
      <c r="G86" s="127" t="s">
        <v>251</v>
      </c>
      <c r="H86" s="85">
        <v>2370</v>
      </c>
      <c r="I86" s="127" t="s">
        <v>260</v>
      </c>
      <c r="J86" s="85">
        <v>13</v>
      </c>
      <c r="K86" s="127"/>
      <c r="L86" s="85"/>
      <c r="M86" s="127"/>
      <c r="N86" s="85"/>
      <c r="O86" s="127"/>
      <c r="P86" s="85"/>
      <c r="Q86" s="127"/>
      <c r="R86" s="85"/>
      <c r="S86" s="127"/>
      <c r="T86" s="85"/>
      <c r="U86" s="127"/>
      <c r="V86" s="85"/>
    </row>
    <row r="87" spans="1:22" ht="15">
      <c r="A87" s="127" t="s">
        <v>288</v>
      </c>
      <c r="B87" s="85">
        <v>28818</v>
      </c>
      <c r="C87" s="127" t="s">
        <v>268</v>
      </c>
      <c r="D87" s="85">
        <v>191</v>
      </c>
      <c r="E87" s="127" t="s">
        <v>246</v>
      </c>
      <c r="F87" s="85">
        <v>164</v>
      </c>
      <c r="G87" s="127" t="s">
        <v>283</v>
      </c>
      <c r="H87" s="85">
        <v>332</v>
      </c>
      <c r="I87" s="127"/>
      <c r="J87" s="85"/>
      <c r="K87" s="127"/>
      <c r="L87" s="85"/>
      <c r="M87" s="127"/>
      <c r="N87" s="85"/>
      <c r="O87" s="127"/>
      <c r="P87" s="85"/>
      <c r="Q87" s="127"/>
      <c r="R87" s="85"/>
      <c r="S87" s="127"/>
      <c r="T87" s="85"/>
      <c r="U87" s="127"/>
      <c r="V87" s="85"/>
    </row>
    <row r="88" spans="1:22" ht="15">
      <c r="A88" s="127" t="s">
        <v>263</v>
      </c>
      <c r="B88" s="85">
        <v>28716</v>
      </c>
      <c r="C88" s="127" t="s">
        <v>281</v>
      </c>
      <c r="D88" s="85">
        <v>0</v>
      </c>
      <c r="E88" s="127" t="s">
        <v>249</v>
      </c>
      <c r="F88" s="85">
        <v>88</v>
      </c>
      <c r="G88" s="127"/>
      <c r="H88" s="85"/>
      <c r="I88" s="127"/>
      <c r="J88" s="85"/>
      <c r="K88" s="127"/>
      <c r="L88" s="85"/>
      <c r="M88" s="127"/>
      <c r="N88" s="85"/>
      <c r="O88" s="127"/>
      <c r="P88" s="85"/>
      <c r="Q88" s="127"/>
      <c r="R88" s="85"/>
      <c r="S88" s="127"/>
      <c r="T88" s="85"/>
      <c r="U88" s="127"/>
      <c r="V88" s="85"/>
    </row>
    <row r="89" spans="1:22" ht="15">
      <c r="A89" s="127" t="s">
        <v>285</v>
      </c>
      <c r="B89" s="85">
        <v>24062</v>
      </c>
      <c r="C89" s="127"/>
      <c r="D89" s="85"/>
      <c r="E89" s="127"/>
      <c r="F89" s="85"/>
      <c r="G89" s="127"/>
      <c r="H89" s="85"/>
      <c r="I89" s="127"/>
      <c r="J89" s="85"/>
      <c r="K89" s="127"/>
      <c r="L89" s="85"/>
      <c r="M89" s="127"/>
      <c r="N89" s="85"/>
      <c r="O89" s="127"/>
      <c r="P89" s="85"/>
      <c r="Q89" s="127"/>
      <c r="R89" s="85"/>
      <c r="S89" s="127"/>
      <c r="T89" s="85"/>
      <c r="U89" s="127"/>
      <c r="V89" s="85"/>
    </row>
    <row r="90" spans="1:22" ht="15">
      <c r="A90" s="127" t="s">
        <v>248</v>
      </c>
      <c r="B90" s="85">
        <v>20262</v>
      </c>
      <c r="C90" s="127"/>
      <c r="D90" s="85"/>
      <c r="E90" s="127"/>
      <c r="F90" s="85"/>
      <c r="G90" s="127"/>
      <c r="H90" s="85"/>
      <c r="I90" s="127"/>
      <c r="J90" s="85"/>
      <c r="K90" s="127"/>
      <c r="L90" s="85"/>
      <c r="M90" s="127"/>
      <c r="N90" s="85"/>
      <c r="O90" s="127"/>
      <c r="P90" s="85"/>
      <c r="Q90" s="127"/>
      <c r="R90" s="85"/>
      <c r="S90" s="127"/>
      <c r="T90" s="85"/>
      <c r="U90" s="127"/>
      <c r="V90" s="85"/>
    </row>
  </sheetData>
  <hyperlinks>
    <hyperlink ref="A2" r:id="rId1" display="https://scholarspace.manoa.hawaii.edu/handle/10125/63716"/>
    <hyperlink ref="A3" r:id="rId2" display="https://twitter.com/colraftery/status/1214636456288763904"/>
    <hyperlink ref="A4" r:id="rId3" display="https://www.researchgate.net/publication/335867834_Bridges_Between_Islands_Cross-Chain_Technology_for_Distributed_Ledger_Technology"/>
    <hyperlink ref="A5" r:id="rId4" display="https://www.researchgate.net/publication/335867307_Do_Not_Be_Fooled_Toward_a_Holistic_Comparison_of_Distributed_Ledger_Technology_Designs"/>
    <hyperlink ref="A6" r:id="rId5" display="https://twitter.com/uawaltoncollege/status/1214657950628737025"/>
    <hyperlink ref="A7" r:id="rId6" display="https://www.amazon.com/Fourth-Turning-American-Prophecy-Rendezvous/dp/0767900464"/>
    <hyperlink ref="A8" r:id="rId7" display="https://event.crowdcompass.com/hicss-53/activity/DgBe7gyRMN"/>
    <hyperlink ref="A9" r:id="rId8" display="http://scholarspace.manoa.hawaii.edu/handle/10125/64443"/>
    <hyperlink ref="A10" r:id="rId9" display="https://twitter.com/hicssnews/status/1082053324235407360"/>
    <hyperlink ref="A11" r:id="rId10" display="https://floriandierickx.github.io/agenda/"/>
    <hyperlink ref="C2" r:id="rId11" display="https://twitter.com/uawaltoncollege/status/1214657950628737025"/>
    <hyperlink ref="C3" r:id="rId12" display="https://twitter.com/colraftery/status/1214636456288763904"/>
    <hyperlink ref="M2" r:id="rId13" display="https://scholarspace.manoa.hawaii.edu/handle/10125/63716"/>
    <hyperlink ref="M3" r:id="rId14" display="https://www.amazon.com/Fourth-Turning-American-Prophecy-Rendezvous/dp/0767900464"/>
    <hyperlink ref="M4" r:id="rId15" display="http://scholarspace.manoa.hawaii.edu/handle/10125/64443"/>
    <hyperlink ref="M5" r:id="rId16" display="https://event.crowdcompass.com/hicss-53/activity/DgBe7gyRMN"/>
    <hyperlink ref="O2" r:id="rId17" display="https://twitter.com/hicssnews/status/1082053324235407360"/>
    <hyperlink ref="U2" r:id="rId18" display="https://www.researchgate.net/publication/335867834_Bridges_Between_Islands_Cross-Chain_Technology_for_Distributed_Ledger_Technology"/>
    <hyperlink ref="U3" r:id="rId19" display="https://www.researchgate.net/publication/335867307_Do_Not_Be_Fooled_Toward_a_Holistic_Comparison_of_Distributed_Ledger_Technology_Designs"/>
    <hyperlink ref="U4" r:id="rId20" display="https://floriandierickx.github.io/agenda/"/>
    <hyperlink ref="U5" r:id="rId21" display="https://hicss.hawaii.edu/"/>
  </hyperlinks>
  <printOptions/>
  <pageMargins left="0.7" right="0.7" top="0.75" bottom="0.75" header="0.3" footer="0.3"/>
  <pageSetup orientation="portrait" paperSize="9"/>
  <tableParts>
    <tablePart r:id="rId29"/>
    <tablePart r:id="rId23"/>
    <tablePart r:id="rId24"/>
    <tablePart r:id="rId28"/>
    <tablePart r:id="rId27"/>
    <tablePart r:id="rId25"/>
    <tablePart r:id="rId22"/>
    <tablePart r:id="rId2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58"/>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4" width="16.14062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6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647</v>
      </c>
      <c r="AE2" s="13" t="s">
        <v>648</v>
      </c>
      <c r="AF2" s="13" t="s">
        <v>649</v>
      </c>
      <c r="AG2" s="13" t="s">
        <v>650</v>
      </c>
      <c r="AH2" s="13" t="s">
        <v>651</v>
      </c>
      <c r="AI2" s="13" t="s">
        <v>652</v>
      </c>
      <c r="AJ2" s="13" t="s">
        <v>653</v>
      </c>
      <c r="AK2" s="13" t="s">
        <v>654</v>
      </c>
      <c r="AL2" s="13" t="s">
        <v>655</v>
      </c>
      <c r="AM2" s="13" t="s">
        <v>656</v>
      </c>
      <c r="AN2" s="13" t="s">
        <v>657</v>
      </c>
      <c r="AO2" s="13" t="s">
        <v>658</v>
      </c>
      <c r="AP2" s="13" t="s">
        <v>659</v>
      </c>
      <c r="AQ2" s="13" t="s">
        <v>660</v>
      </c>
      <c r="AR2" s="13" t="s">
        <v>661</v>
      </c>
      <c r="AS2" s="13" t="s">
        <v>214</v>
      </c>
      <c r="AT2" s="13" t="s">
        <v>662</v>
      </c>
      <c r="AU2" s="13" t="s">
        <v>663</v>
      </c>
      <c r="AV2" s="13" t="s">
        <v>664</v>
      </c>
      <c r="AW2" s="13" t="s">
        <v>665</v>
      </c>
      <c r="AX2" s="13" t="s">
        <v>666</v>
      </c>
      <c r="AY2" s="13" t="s">
        <v>667</v>
      </c>
      <c r="AZ2" s="13" t="s">
        <v>1112</v>
      </c>
      <c r="BA2" s="133" t="s">
        <v>1448</v>
      </c>
      <c r="BB2" s="133" t="s">
        <v>1450</v>
      </c>
      <c r="BC2" s="133" t="s">
        <v>1451</v>
      </c>
      <c r="BD2" s="133" t="s">
        <v>1452</v>
      </c>
      <c r="BE2" s="133" t="s">
        <v>1453</v>
      </c>
      <c r="BF2" s="133" t="s">
        <v>1460</v>
      </c>
      <c r="BG2" s="133" t="s">
        <v>1468</v>
      </c>
      <c r="BH2" s="133" t="s">
        <v>1497</v>
      </c>
      <c r="BI2" s="133" t="s">
        <v>1506</v>
      </c>
      <c r="BJ2" s="133" t="s">
        <v>1534</v>
      </c>
      <c r="BK2" s="3"/>
      <c r="BL2" s="3"/>
    </row>
    <row r="3" spans="1:64" ht="15" customHeight="1">
      <c r="A3" s="50" t="s">
        <v>234</v>
      </c>
      <c r="B3" s="53"/>
      <c r="C3" s="53" t="s">
        <v>64</v>
      </c>
      <c r="D3" s="54">
        <v>535</v>
      </c>
      <c r="E3" s="55"/>
      <c r="F3" s="114" t="s">
        <v>406</v>
      </c>
      <c r="G3" s="53"/>
      <c r="H3" s="57" t="s">
        <v>234</v>
      </c>
      <c r="I3" s="56"/>
      <c r="J3" s="56" t="s">
        <v>159</v>
      </c>
      <c r="K3" s="116" t="s">
        <v>1014</v>
      </c>
      <c r="L3" s="59">
        <v>1667.3333333333333</v>
      </c>
      <c r="M3" s="60">
        <v>2376.913330078125</v>
      </c>
      <c r="N3" s="60">
        <v>7470.45703125</v>
      </c>
      <c r="O3" s="58"/>
      <c r="P3" s="61"/>
      <c r="Q3" s="61"/>
      <c r="R3" s="51"/>
      <c r="S3" s="51">
        <v>1</v>
      </c>
      <c r="T3" s="51">
        <v>1</v>
      </c>
      <c r="U3" s="52">
        <v>0</v>
      </c>
      <c r="V3" s="52">
        <v>0</v>
      </c>
      <c r="W3" s="52">
        <v>0</v>
      </c>
      <c r="X3" s="52">
        <v>0.99999</v>
      </c>
      <c r="Y3" s="52">
        <v>0</v>
      </c>
      <c r="Z3" s="52">
        <v>0</v>
      </c>
      <c r="AA3" s="62">
        <v>3</v>
      </c>
      <c r="AB3" s="62"/>
      <c r="AC3" s="63"/>
      <c r="AD3" s="85" t="s">
        <v>668</v>
      </c>
      <c r="AE3" s="85">
        <v>1127</v>
      </c>
      <c r="AF3" s="85">
        <v>2498</v>
      </c>
      <c r="AG3" s="85">
        <v>1363</v>
      </c>
      <c r="AH3" s="85">
        <v>330</v>
      </c>
      <c r="AI3" s="85"/>
      <c r="AJ3" s="85" t="s">
        <v>723</v>
      </c>
      <c r="AK3" s="85" t="s">
        <v>776</v>
      </c>
      <c r="AL3" s="90" t="s">
        <v>824</v>
      </c>
      <c r="AM3" s="85"/>
      <c r="AN3" s="87">
        <v>39464.11084490741</v>
      </c>
      <c r="AO3" s="90" t="s">
        <v>863</v>
      </c>
      <c r="AP3" s="85" t="b">
        <v>0</v>
      </c>
      <c r="AQ3" s="85" t="b">
        <v>0</v>
      </c>
      <c r="AR3" s="85" t="b">
        <v>1</v>
      </c>
      <c r="AS3" s="85"/>
      <c r="AT3" s="85">
        <v>146</v>
      </c>
      <c r="AU3" s="90" t="s">
        <v>911</v>
      </c>
      <c r="AV3" s="85" t="b">
        <v>0</v>
      </c>
      <c r="AW3" s="85" t="s">
        <v>957</v>
      </c>
      <c r="AX3" s="90" t="s">
        <v>958</v>
      </c>
      <c r="AY3" s="85" t="s">
        <v>66</v>
      </c>
      <c r="AZ3" s="85" t="str">
        <f>REPLACE(INDEX(GroupVertices[Group],MATCH(Vertices[[#This Row],[Vertex]],GroupVertices[Vertex],0)),1,1,"")</f>
        <v>2</v>
      </c>
      <c r="BA3" s="51"/>
      <c r="BB3" s="51"/>
      <c r="BC3" s="51"/>
      <c r="BD3" s="51"/>
      <c r="BE3" s="51"/>
      <c r="BF3" s="51"/>
      <c r="BG3" s="134" t="s">
        <v>1469</v>
      </c>
      <c r="BH3" s="134" t="s">
        <v>1469</v>
      </c>
      <c r="BI3" s="134" t="s">
        <v>1507</v>
      </c>
      <c r="BJ3" s="134" t="s">
        <v>1507</v>
      </c>
      <c r="BK3" s="3"/>
      <c r="BL3" s="3"/>
    </row>
    <row r="4" spans="1:67" ht="15">
      <c r="A4" s="14" t="s">
        <v>235</v>
      </c>
      <c r="B4" s="15"/>
      <c r="C4" s="15" t="s">
        <v>64</v>
      </c>
      <c r="D4" s="95">
        <v>70</v>
      </c>
      <c r="E4" s="81"/>
      <c r="F4" s="114" t="s">
        <v>407</v>
      </c>
      <c r="G4" s="15"/>
      <c r="H4" s="16" t="s">
        <v>235</v>
      </c>
      <c r="I4" s="66"/>
      <c r="J4" s="66" t="s">
        <v>159</v>
      </c>
      <c r="K4" s="116" t="s">
        <v>1015</v>
      </c>
      <c r="L4" s="96">
        <v>1</v>
      </c>
      <c r="M4" s="97">
        <v>5204.37548828125</v>
      </c>
      <c r="N4" s="97">
        <v>9832.890625</v>
      </c>
      <c r="O4" s="77"/>
      <c r="P4" s="98"/>
      <c r="Q4" s="98"/>
      <c r="R4" s="99"/>
      <c r="S4" s="51">
        <v>0</v>
      </c>
      <c r="T4" s="51">
        <v>1</v>
      </c>
      <c r="U4" s="52">
        <v>0</v>
      </c>
      <c r="V4" s="52">
        <v>0.111111</v>
      </c>
      <c r="W4" s="52">
        <v>0</v>
      </c>
      <c r="X4" s="52">
        <v>0.55597</v>
      </c>
      <c r="Y4" s="52">
        <v>0</v>
      </c>
      <c r="Z4" s="52">
        <v>0</v>
      </c>
      <c r="AA4" s="82">
        <v>4</v>
      </c>
      <c r="AB4" s="82"/>
      <c r="AC4" s="100"/>
      <c r="AD4" s="85" t="s">
        <v>669</v>
      </c>
      <c r="AE4" s="85">
        <v>321</v>
      </c>
      <c r="AF4" s="85">
        <v>701</v>
      </c>
      <c r="AG4" s="85">
        <v>52281</v>
      </c>
      <c r="AH4" s="85">
        <v>2733</v>
      </c>
      <c r="AI4" s="85"/>
      <c r="AJ4" s="85" t="s">
        <v>724</v>
      </c>
      <c r="AK4" s="85" t="s">
        <v>777</v>
      </c>
      <c r="AL4" s="90" t="s">
        <v>825</v>
      </c>
      <c r="AM4" s="85"/>
      <c r="AN4" s="87">
        <v>39750.8178587963</v>
      </c>
      <c r="AO4" s="85"/>
      <c r="AP4" s="85" t="b">
        <v>0</v>
      </c>
      <c r="AQ4" s="85" t="b">
        <v>0</v>
      </c>
      <c r="AR4" s="85" t="b">
        <v>1</v>
      </c>
      <c r="AS4" s="85"/>
      <c r="AT4" s="85">
        <v>49</v>
      </c>
      <c r="AU4" s="90" t="s">
        <v>911</v>
      </c>
      <c r="AV4" s="85" t="b">
        <v>0</v>
      </c>
      <c r="AW4" s="85" t="s">
        <v>957</v>
      </c>
      <c r="AX4" s="90" t="s">
        <v>959</v>
      </c>
      <c r="AY4" s="85" t="s">
        <v>66</v>
      </c>
      <c r="AZ4" s="85" t="str">
        <f>REPLACE(INDEX(GroupVertices[Group],MATCH(Vertices[[#This Row],[Vertex]],GroupVertices[Vertex],0)),1,1,"")</f>
        <v>6</v>
      </c>
      <c r="BA4" s="51"/>
      <c r="BB4" s="51"/>
      <c r="BC4" s="51"/>
      <c r="BD4" s="51"/>
      <c r="BE4" s="51" t="s">
        <v>353</v>
      </c>
      <c r="BF4" s="51" t="s">
        <v>353</v>
      </c>
      <c r="BG4" s="134" t="s">
        <v>1470</v>
      </c>
      <c r="BH4" s="134" t="s">
        <v>1470</v>
      </c>
      <c r="BI4" s="134" t="s">
        <v>1508</v>
      </c>
      <c r="BJ4" s="134" t="s">
        <v>1508</v>
      </c>
      <c r="BK4" s="2"/>
      <c r="BL4" s="3"/>
      <c r="BM4" s="3"/>
      <c r="BN4" s="3"/>
      <c r="BO4" s="3"/>
    </row>
    <row r="5" spans="1:67" ht="15">
      <c r="A5" s="14" t="s">
        <v>253</v>
      </c>
      <c r="B5" s="15"/>
      <c r="C5" s="15" t="s">
        <v>64</v>
      </c>
      <c r="D5" s="95">
        <v>1000</v>
      </c>
      <c r="E5" s="81"/>
      <c r="F5" s="114" t="s">
        <v>417</v>
      </c>
      <c r="G5" s="15"/>
      <c r="H5" s="16" t="s">
        <v>253</v>
      </c>
      <c r="I5" s="66"/>
      <c r="J5" s="66" t="s">
        <v>159</v>
      </c>
      <c r="K5" s="116" t="s">
        <v>1016</v>
      </c>
      <c r="L5" s="96">
        <v>5000</v>
      </c>
      <c r="M5" s="97">
        <v>5865.01953125</v>
      </c>
      <c r="N5" s="97">
        <v>8161.75927734375</v>
      </c>
      <c r="O5" s="77"/>
      <c r="P5" s="98"/>
      <c r="Q5" s="98"/>
      <c r="R5" s="99"/>
      <c r="S5" s="51">
        <v>3</v>
      </c>
      <c r="T5" s="51">
        <v>1</v>
      </c>
      <c r="U5" s="52">
        <v>6</v>
      </c>
      <c r="V5" s="52">
        <v>0.166667</v>
      </c>
      <c r="W5" s="52">
        <v>0</v>
      </c>
      <c r="X5" s="52">
        <v>1.432836</v>
      </c>
      <c r="Y5" s="52">
        <v>0</v>
      </c>
      <c r="Z5" s="52">
        <v>0</v>
      </c>
      <c r="AA5" s="82">
        <v>5</v>
      </c>
      <c r="AB5" s="82"/>
      <c r="AC5" s="100"/>
      <c r="AD5" s="85" t="s">
        <v>670</v>
      </c>
      <c r="AE5" s="85">
        <v>1110</v>
      </c>
      <c r="AF5" s="85">
        <v>7024</v>
      </c>
      <c r="AG5" s="85">
        <v>12113</v>
      </c>
      <c r="AH5" s="85">
        <v>2933</v>
      </c>
      <c r="AI5" s="85"/>
      <c r="AJ5" s="85" t="s">
        <v>725</v>
      </c>
      <c r="AK5" s="85" t="s">
        <v>778</v>
      </c>
      <c r="AL5" s="90" t="s">
        <v>826</v>
      </c>
      <c r="AM5" s="85"/>
      <c r="AN5" s="87">
        <v>40444.7374537037</v>
      </c>
      <c r="AO5" s="90" t="s">
        <v>864</v>
      </c>
      <c r="AP5" s="85" t="b">
        <v>1</v>
      </c>
      <c r="AQ5" s="85" t="b">
        <v>0</v>
      </c>
      <c r="AR5" s="85" t="b">
        <v>1</v>
      </c>
      <c r="AS5" s="85"/>
      <c r="AT5" s="85">
        <v>259</v>
      </c>
      <c r="AU5" s="90" t="s">
        <v>911</v>
      </c>
      <c r="AV5" s="85" t="b">
        <v>0</v>
      </c>
      <c r="AW5" s="85" t="s">
        <v>957</v>
      </c>
      <c r="AX5" s="90" t="s">
        <v>960</v>
      </c>
      <c r="AY5" s="85" t="s">
        <v>66</v>
      </c>
      <c r="AZ5" s="85" t="str">
        <f>REPLACE(INDEX(GroupVertices[Group],MATCH(Vertices[[#This Row],[Vertex]],GroupVertices[Vertex],0)),1,1,"")</f>
        <v>6</v>
      </c>
      <c r="BA5" s="51"/>
      <c r="BB5" s="51"/>
      <c r="BC5" s="51"/>
      <c r="BD5" s="51"/>
      <c r="BE5" s="51" t="s">
        <v>353</v>
      </c>
      <c r="BF5" s="51" t="s">
        <v>353</v>
      </c>
      <c r="BG5" s="134" t="s">
        <v>1470</v>
      </c>
      <c r="BH5" s="134" t="s">
        <v>1470</v>
      </c>
      <c r="BI5" s="134" t="s">
        <v>1508</v>
      </c>
      <c r="BJ5" s="134" t="s">
        <v>1508</v>
      </c>
      <c r="BK5" s="2"/>
      <c r="BL5" s="3"/>
      <c r="BM5" s="3"/>
      <c r="BN5" s="3"/>
      <c r="BO5" s="3"/>
    </row>
    <row r="6" spans="1:67" ht="15">
      <c r="A6" s="14" t="s">
        <v>236</v>
      </c>
      <c r="B6" s="15"/>
      <c r="C6" s="15" t="s">
        <v>64</v>
      </c>
      <c r="D6" s="95">
        <v>535</v>
      </c>
      <c r="E6" s="81"/>
      <c r="F6" s="114" t="s">
        <v>408</v>
      </c>
      <c r="G6" s="15"/>
      <c r="H6" s="16" t="s">
        <v>236</v>
      </c>
      <c r="I6" s="66"/>
      <c r="J6" s="66" t="s">
        <v>159</v>
      </c>
      <c r="K6" s="116" t="s">
        <v>1017</v>
      </c>
      <c r="L6" s="96">
        <v>1667.3333333333333</v>
      </c>
      <c r="M6" s="97">
        <v>1447.4337158203125</v>
      </c>
      <c r="N6" s="97">
        <v>7470.45703125</v>
      </c>
      <c r="O6" s="77"/>
      <c r="P6" s="98"/>
      <c r="Q6" s="98"/>
      <c r="R6" s="99"/>
      <c r="S6" s="51">
        <v>1</v>
      </c>
      <c r="T6" s="51">
        <v>1</v>
      </c>
      <c r="U6" s="52">
        <v>0</v>
      </c>
      <c r="V6" s="52">
        <v>0</v>
      </c>
      <c r="W6" s="52">
        <v>0</v>
      </c>
      <c r="X6" s="52">
        <v>0.99999</v>
      </c>
      <c r="Y6" s="52">
        <v>0</v>
      </c>
      <c r="Z6" s="52">
        <v>0</v>
      </c>
      <c r="AA6" s="82">
        <v>6</v>
      </c>
      <c r="AB6" s="82"/>
      <c r="AC6" s="100"/>
      <c r="AD6" s="85" t="s">
        <v>671</v>
      </c>
      <c r="AE6" s="85">
        <v>434</v>
      </c>
      <c r="AF6" s="85">
        <v>626</v>
      </c>
      <c r="AG6" s="85">
        <v>661</v>
      </c>
      <c r="AH6" s="85">
        <v>1215</v>
      </c>
      <c r="AI6" s="85"/>
      <c r="AJ6" s="85" t="s">
        <v>726</v>
      </c>
      <c r="AK6" s="85" t="s">
        <v>779</v>
      </c>
      <c r="AL6" s="85"/>
      <c r="AM6" s="85"/>
      <c r="AN6" s="87">
        <v>41796.49538194444</v>
      </c>
      <c r="AO6" s="90" t="s">
        <v>865</v>
      </c>
      <c r="AP6" s="85" t="b">
        <v>0</v>
      </c>
      <c r="AQ6" s="85" t="b">
        <v>0</v>
      </c>
      <c r="AR6" s="85" t="b">
        <v>0</v>
      </c>
      <c r="AS6" s="85"/>
      <c r="AT6" s="85">
        <v>9</v>
      </c>
      <c r="AU6" s="90" t="s">
        <v>911</v>
      </c>
      <c r="AV6" s="85" t="b">
        <v>0</v>
      </c>
      <c r="AW6" s="85" t="s">
        <v>957</v>
      </c>
      <c r="AX6" s="90" t="s">
        <v>961</v>
      </c>
      <c r="AY6" s="85" t="s">
        <v>66</v>
      </c>
      <c r="AZ6" s="85" t="str">
        <f>REPLACE(INDEX(GroupVertices[Group],MATCH(Vertices[[#This Row],[Vertex]],GroupVertices[Vertex],0)),1,1,"")</f>
        <v>2</v>
      </c>
      <c r="BA6" s="51"/>
      <c r="BB6" s="51"/>
      <c r="BC6" s="51"/>
      <c r="BD6" s="51"/>
      <c r="BE6" s="51" t="s">
        <v>1454</v>
      </c>
      <c r="BF6" s="51" t="s">
        <v>1461</v>
      </c>
      <c r="BG6" s="134" t="s">
        <v>1471</v>
      </c>
      <c r="BH6" s="134" t="s">
        <v>1498</v>
      </c>
      <c r="BI6" s="134" t="s">
        <v>1509</v>
      </c>
      <c r="BJ6" s="134" t="s">
        <v>1509</v>
      </c>
      <c r="BK6" s="2"/>
      <c r="BL6" s="3"/>
      <c r="BM6" s="3"/>
      <c r="BN6" s="3"/>
      <c r="BO6" s="3"/>
    </row>
    <row r="7" spans="1:67" ht="15">
      <c r="A7" s="14" t="s">
        <v>237</v>
      </c>
      <c r="B7" s="15"/>
      <c r="C7" s="15" t="s">
        <v>64</v>
      </c>
      <c r="D7" s="95">
        <v>70</v>
      </c>
      <c r="E7" s="81"/>
      <c r="F7" s="114" t="s">
        <v>409</v>
      </c>
      <c r="G7" s="15"/>
      <c r="H7" s="16" t="s">
        <v>237</v>
      </c>
      <c r="I7" s="66"/>
      <c r="J7" s="66" t="s">
        <v>159</v>
      </c>
      <c r="K7" s="116" t="s">
        <v>1018</v>
      </c>
      <c r="L7" s="96">
        <v>1</v>
      </c>
      <c r="M7" s="97">
        <v>5684.63671875</v>
      </c>
      <c r="N7" s="97">
        <v>2028.5928955078125</v>
      </c>
      <c r="O7" s="77"/>
      <c r="P7" s="98"/>
      <c r="Q7" s="98"/>
      <c r="R7" s="99"/>
      <c r="S7" s="51">
        <v>0</v>
      </c>
      <c r="T7" s="51">
        <v>1</v>
      </c>
      <c r="U7" s="52">
        <v>0</v>
      </c>
      <c r="V7" s="52">
        <v>0.333333</v>
      </c>
      <c r="W7" s="52">
        <v>0</v>
      </c>
      <c r="X7" s="52">
        <v>0.770263</v>
      </c>
      <c r="Y7" s="52">
        <v>0</v>
      </c>
      <c r="Z7" s="52">
        <v>0</v>
      </c>
      <c r="AA7" s="82">
        <v>7</v>
      </c>
      <c r="AB7" s="82"/>
      <c r="AC7" s="100"/>
      <c r="AD7" s="85" t="s">
        <v>672</v>
      </c>
      <c r="AE7" s="85">
        <v>5001</v>
      </c>
      <c r="AF7" s="85">
        <v>875</v>
      </c>
      <c r="AG7" s="85">
        <v>5303</v>
      </c>
      <c r="AH7" s="85">
        <v>9031</v>
      </c>
      <c r="AI7" s="85"/>
      <c r="AJ7" s="85" t="s">
        <v>727</v>
      </c>
      <c r="AK7" s="85" t="s">
        <v>780</v>
      </c>
      <c r="AL7" s="90" t="s">
        <v>827</v>
      </c>
      <c r="AM7" s="85"/>
      <c r="AN7" s="87">
        <v>40538.454722222225</v>
      </c>
      <c r="AO7" s="90" t="s">
        <v>866</v>
      </c>
      <c r="AP7" s="85" t="b">
        <v>0</v>
      </c>
      <c r="AQ7" s="85" t="b">
        <v>0</v>
      </c>
      <c r="AR7" s="85" t="b">
        <v>0</v>
      </c>
      <c r="AS7" s="85"/>
      <c r="AT7" s="85">
        <v>27</v>
      </c>
      <c r="AU7" s="90" t="s">
        <v>911</v>
      </c>
      <c r="AV7" s="85" t="b">
        <v>0</v>
      </c>
      <c r="AW7" s="85" t="s">
        <v>957</v>
      </c>
      <c r="AX7" s="90" t="s">
        <v>962</v>
      </c>
      <c r="AY7" s="85" t="s">
        <v>66</v>
      </c>
      <c r="AZ7" s="85" t="str">
        <f>REPLACE(INDEX(GroupVertices[Group],MATCH(Vertices[[#This Row],[Vertex]],GroupVertices[Vertex],0)),1,1,"")</f>
        <v>10</v>
      </c>
      <c r="BA7" s="51" t="s">
        <v>337</v>
      </c>
      <c r="BB7" s="51" t="s">
        <v>337</v>
      </c>
      <c r="BC7" s="51" t="s">
        <v>346</v>
      </c>
      <c r="BD7" s="51" t="s">
        <v>346</v>
      </c>
      <c r="BE7" s="51"/>
      <c r="BF7" s="51"/>
      <c r="BG7" s="134" t="s">
        <v>1472</v>
      </c>
      <c r="BH7" s="134" t="s">
        <v>1472</v>
      </c>
      <c r="BI7" s="134" t="s">
        <v>1510</v>
      </c>
      <c r="BJ7" s="134" t="s">
        <v>1510</v>
      </c>
      <c r="BK7" s="2"/>
      <c r="BL7" s="3"/>
      <c r="BM7" s="3"/>
      <c r="BN7" s="3"/>
      <c r="BO7" s="3"/>
    </row>
    <row r="8" spans="1:67" ht="15">
      <c r="A8" s="14" t="s">
        <v>272</v>
      </c>
      <c r="B8" s="15"/>
      <c r="C8" s="15" t="s">
        <v>64</v>
      </c>
      <c r="D8" s="95">
        <v>1000</v>
      </c>
      <c r="E8" s="81"/>
      <c r="F8" s="114" t="s">
        <v>922</v>
      </c>
      <c r="G8" s="15"/>
      <c r="H8" s="16" t="s">
        <v>272</v>
      </c>
      <c r="I8" s="66"/>
      <c r="J8" s="66" t="s">
        <v>159</v>
      </c>
      <c r="K8" s="116" t="s">
        <v>1019</v>
      </c>
      <c r="L8" s="96">
        <v>3333.6666666666665</v>
      </c>
      <c r="M8" s="97">
        <v>5684.63671875</v>
      </c>
      <c r="N8" s="97">
        <v>745.9987182617188</v>
      </c>
      <c r="O8" s="77"/>
      <c r="P8" s="98"/>
      <c r="Q8" s="98"/>
      <c r="R8" s="99"/>
      <c r="S8" s="51">
        <v>2</v>
      </c>
      <c r="T8" s="51">
        <v>0</v>
      </c>
      <c r="U8" s="52">
        <v>2</v>
      </c>
      <c r="V8" s="52">
        <v>0.5</v>
      </c>
      <c r="W8" s="52">
        <v>0</v>
      </c>
      <c r="X8" s="52">
        <v>1.459445</v>
      </c>
      <c r="Y8" s="52">
        <v>0</v>
      </c>
      <c r="Z8" s="52">
        <v>0</v>
      </c>
      <c r="AA8" s="82">
        <v>8</v>
      </c>
      <c r="AB8" s="82"/>
      <c r="AC8" s="100"/>
      <c r="AD8" s="85" t="s">
        <v>673</v>
      </c>
      <c r="AE8" s="85">
        <v>64</v>
      </c>
      <c r="AF8" s="85">
        <v>421</v>
      </c>
      <c r="AG8" s="85">
        <v>146</v>
      </c>
      <c r="AH8" s="85">
        <v>152</v>
      </c>
      <c r="AI8" s="85"/>
      <c r="AJ8" s="85" t="s">
        <v>728</v>
      </c>
      <c r="AK8" s="85" t="s">
        <v>628</v>
      </c>
      <c r="AL8" s="90" t="s">
        <v>828</v>
      </c>
      <c r="AM8" s="85"/>
      <c r="AN8" s="87">
        <v>41747.78324074074</v>
      </c>
      <c r="AO8" s="90" t="s">
        <v>867</v>
      </c>
      <c r="AP8" s="85" t="b">
        <v>1</v>
      </c>
      <c r="AQ8" s="85" t="b">
        <v>0</v>
      </c>
      <c r="AR8" s="85" t="b">
        <v>1</v>
      </c>
      <c r="AS8" s="85"/>
      <c r="AT8" s="85">
        <v>11</v>
      </c>
      <c r="AU8" s="90" t="s">
        <v>911</v>
      </c>
      <c r="AV8" s="85" t="b">
        <v>0</v>
      </c>
      <c r="AW8" s="85" t="s">
        <v>957</v>
      </c>
      <c r="AX8" s="90" t="s">
        <v>963</v>
      </c>
      <c r="AY8" s="85" t="s">
        <v>65</v>
      </c>
      <c r="AZ8" s="85" t="str">
        <f>REPLACE(INDEX(GroupVertices[Group],MATCH(Vertices[[#This Row],[Vertex]],GroupVertices[Vertex],0)),1,1,"")</f>
        <v>10</v>
      </c>
      <c r="BA8" s="51"/>
      <c r="BB8" s="51"/>
      <c r="BC8" s="51"/>
      <c r="BD8" s="51"/>
      <c r="BE8" s="51"/>
      <c r="BF8" s="51"/>
      <c r="BG8" s="51"/>
      <c r="BH8" s="51"/>
      <c r="BI8" s="51"/>
      <c r="BJ8" s="51"/>
      <c r="BK8" s="2"/>
      <c r="BL8" s="3"/>
      <c r="BM8" s="3"/>
      <c r="BN8" s="3"/>
      <c r="BO8" s="3"/>
    </row>
    <row r="9" spans="1:67" ht="15">
      <c r="A9" s="14" t="s">
        <v>238</v>
      </c>
      <c r="B9" s="15"/>
      <c r="C9" s="15" t="s">
        <v>64</v>
      </c>
      <c r="D9" s="95">
        <v>535</v>
      </c>
      <c r="E9" s="81"/>
      <c r="F9" s="114" t="s">
        <v>923</v>
      </c>
      <c r="G9" s="15"/>
      <c r="H9" s="16" t="s">
        <v>238</v>
      </c>
      <c r="I9" s="66"/>
      <c r="J9" s="66" t="s">
        <v>159</v>
      </c>
      <c r="K9" s="116" t="s">
        <v>1020</v>
      </c>
      <c r="L9" s="96">
        <v>1667.3333333333333</v>
      </c>
      <c r="M9" s="97">
        <v>1447.4337158203125</v>
      </c>
      <c r="N9" s="97">
        <v>5854.5625</v>
      </c>
      <c r="O9" s="77"/>
      <c r="P9" s="98"/>
      <c r="Q9" s="98"/>
      <c r="R9" s="99"/>
      <c r="S9" s="51">
        <v>1</v>
      </c>
      <c r="T9" s="51">
        <v>1</v>
      </c>
      <c r="U9" s="52">
        <v>0</v>
      </c>
      <c r="V9" s="52">
        <v>0</v>
      </c>
      <c r="W9" s="52">
        <v>0</v>
      </c>
      <c r="X9" s="52">
        <v>0.99999</v>
      </c>
      <c r="Y9" s="52">
        <v>0</v>
      </c>
      <c r="Z9" s="52">
        <v>0</v>
      </c>
      <c r="AA9" s="82">
        <v>9</v>
      </c>
      <c r="AB9" s="82"/>
      <c r="AC9" s="100"/>
      <c r="AD9" s="85" t="s">
        <v>674</v>
      </c>
      <c r="AE9" s="85">
        <v>176</v>
      </c>
      <c r="AF9" s="85">
        <v>83</v>
      </c>
      <c r="AG9" s="85">
        <v>184</v>
      </c>
      <c r="AH9" s="85">
        <v>274</v>
      </c>
      <c r="AI9" s="85"/>
      <c r="AJ9" s="85" t="s">
        <v>729</v>
      </c>
      <c r="AK9" s="85" t="s">
        <v>781</v>
      </c>
      <c r="AL9" s="90" t="s">
        <v>829</v>
      </c>
      <c r="AM9" s="85"/>
      <c r="AN9" s="87">
        <v>43319.23642361111</v>
      </c>
      <c r="AO9" s="90" t="s">
        <v>868</v>
      </c>
      <c r="AP9" s="85" t="b">
        <v>0</v>
      </c>
      <c r="AQ9" s="85" t="b">
        <v>0</v>
      </c>
      <c r="AR9" s="85" t="b">
        <v>0</v>
      </c>
      <c r="AS9" s="85"/>
      <c r="AT9" s="85">
        <v>0</v>
      </c>
      <c r="AU9" s="90" t="s">
        <v>911</v>
      </c>
      <c r="AV9" s="85" t="b">
        <v>0</v>
      </c>
      <c r="AW9" s="85" t="s">
        <v>957</v>
      </c>
      <c r="AX9" s="90" t="s">
        <v>964</v>
      </c>
      <c r="AY9" s="85" t="s">
        <v>66</v>
      </c>
      <c r="AZ9" s="85" t="str">
        <f>REPLACE(INDEX(GroupVertices[Group],MATCH(Vertices[[#This Row],[Vertex]],GroupVertices[Vertex],0)),1,1,"")</f>
        <v>2</v>
      </c>
      <c r="BA9" s="51"/>
      <c r="BB9" s="51"/>
      <c r="BC9" s="51"/>
      <c r="BD9" s="51"/>
      <c r="BE9" s="51" t="s">
        <v>356</v>
      </c>
      <c r="BF9" s="51" t="s">
        <v>356</v>
      </c>
      <c r="BG9" s="134" t="s">
        <v>1473</v>
      </c>
      <c r="BH9" s="134" t="s">
        <v>1473</v>
      </c>
      <c r="BI9" s="134" t="s">
        <v>1511</v>
      </c>
      <c r="BJ9" s="134" t="s">
        <v>1511</v>
      </c>
      <c r="BK9" s="2"/>
      <c r="BL9" s="3"/>
      <c r="BM9" s="3"/>
      <c r="BN9" s="3"/>
      <c r="BO9" s="3"/>
    </row>
    <row r="10" spans="1:67" ht="15">
      <c r="A10" s="14" t="s">
        <v>239</v>
      </c>
      <c r="B10" s="15"/>
      <c r="C10" s="15" t="s">
        <v>64</v>
      </c>
      <c r="D10" s="95">
        <v>535</v>
      </c>
      <c r="E10" s="81"/>
      <c r="F10" s="114" t="s">
        <v>410</v>
      </c>
      <c r="G10" s="15"/>
      <c r="H10" s="16" t="s">
        <v>239</v>
      </c>
      <c r="I10" s="66"/>
      <c r="J10" s="66" t="s">
        <v>159</v>
      </c>
      <c r="K10" s="116" t="s">
        <v>1021</v>
      </c>
      <c r="L10" s="96">
        <v>1667.3333333333333</v>
      </c>
      <c r="M10" s="97">
        <v>517.9542236328125</v>
      </c>
      <c r="N10" s="97">
        <v>5854.5625</v>
      </c>
      <c r="O10" s="77"/>
      <c r="P10" s="98"/>
      <c r="Q10" s="98"/>
      <c r="R10" s="99"/>
      <c r="S10" s="51">
        <v>1</v>
      </c>
      <c r="T10" s="51">
        <v>1</v>
      </c>
      <c r="U10" s="52">
        <v>0</v>
      </c>
      <c r="V10" s="52">
        <v>0</v>
      </c>
      <c r="W10" s="52">
        <v>0</v>
      </c>
      <c r="X10" s="52">
        <v>0.99999</v>
      </c>
      <c r="Y10" s="52">
        <v>0</v>
      </c>
      <c r="Z10" s="52">
        <v>0</v>
      </c>
      <c r="AA10" s="82">
        <v>10</v>
      </c>
      <c r="AB10" s="82"/>
      <c r="AC10" s="100"/>
      <c r="AD10" s="85" t="s">
        <v>675</v>
      </c>
      <c r="AE10" s="85">
        <v>135</v>
      </c>
      <c r="AF10" s="85">
        <v>86</v>
      </c>
      <c r="AG10" s="85">
        <v>177</v>
      </c>
      <c r="AH10" s="85">
        <v>558</v>
      </c>
      <c r="AI10" s="85"/>
      <c r="AJ10" s="85" t="s">
        <v>730</v>
      </c>
      <c r="AK10" s="85" t="s">
        <v>782</v>
      </c>
      <c r="AL10" s="85"/>
      <c r="AM10" s="85"/>
      <c r="AN10" s="87">
        <v>41306.124131944445</v>
      </c>
      <c r="AO10" s="90" t="s">
        <v>869</v>
      </c>
      <c r="AP10" s="85" t="b">
        <v>0</v>
      </c>
      <c r="AQ10" s="85" t="b">
        <v>0</v>
      </c>
      <c r="AR10" s="85" t="b">
        <v>1</v>
      </c>
      <c r="AS10" s="85"/>
      <c r="AT10" s="85">
        <v>0</v>
      </c>
      <c r="AU10" s="90" t="s">
        <v>911</v>
      </c>
      <c r="AV10" s="85" t="b">
        <v>0</v>
      </c>
      <c r="AW10" s="85" t="s">
        <v>957</v>
      </c>
      <c r="AX10" s="90" t="s">
        <v>965</v>
      </c>
      <c r="AY10" s="85" t="s">
        <v>66</v>
      </c>
      <c r="AZ10" s="85" t="str">
        <f>REPLACE(INDEX(GroupVertices[Group],MATCH(Vertices[[#This Row],[Vertex]],GroupVertices[Vertex],0)),1,1,"")</f>
        <v>2</v>
      </c>
      <c r="BA10" s="51"/>
      <c r="BB10" s="51"/>
      <c r="BC10" s="51"/>
      <c r="BD10" s="51"/>
      <c r="BE10" s="51" t="s">
        <v>356</v>
      </c>
      <c r="BF10" s="51" t="s">
        <v>356</v>
      </c>
      <c r="BG10" s="134" t="s">
        <v>1474</v>
      </c>
      <c r="BH10" s="134" t="s">
        <v>1474</v>
      </c>
      <c r="BI10" s="134" t="s">
        <v>1512</v>
      </c>
      <c r="BJ10" s="134" t="s">
        <v>1512</v>
      </c>
      <c r="BK10" s="2"/>
      <c r="BL10" s="3"/>
      <c r="BM10" s="3"/>
      <c r="BN10" s="3"/>
      <c r="BO10" s="3"/>
    </row>
    <row r="11" spans="1:67" ht="15">
      <c r="A11" s="14" t="s">
        <v>240</v>
      </c>
      <c r="B11" s="15"/>
      <c r="C11" s="15" t="s">
        <v>64</v>
      </c>
      <c r="D11" s="95">
        <v>70</v>
      </c>
      <c r="E11" s="81"/>
      <c r="F11" s="114" t="s">
        <v>411</v>
      </c>
      <c r="G11" s="15"/>
      <c r="H11" s="16" t="s">
        <v>240</v>
      </c>
      <c r="I11" s="66"/>
      <c r="J11" s="66" t="s">
        <v>159</v>
      </c>
      <c r="K11" s="116" t="s">
        <v>1022</v>
      </c>
      <c r="L11" s="96">
        <v>1</v>
      </c>
      <c r="M11" s="97">
        <v>5684.63671875</v>
      </c>
      <c r="N11" s="97">
        <v>5365.95556640625</v>
      </c>
      <c r="O11" s="77"/>
      <c r="P11" s="98"/>
      <c r="Q11" s="98"/>
      <c r="R11" s="99"/>
      <c r="S11" s="51">
        <v>0</v>
      </c>
      <c r="T11" s="51">
        <v>3</v>
      </c>
      <c r="U11" s="52">
        <v>6</v>
      </c>
      <c r="V11" s="52">
        <v>0.333333</v>
      </c>
      <c r="W11" s="52">
        <v>0</v>
      </c>
      <c r="X11" s="52">
        <v>1.918899</v>
      </c>
      <c r="Y11" s="52">
        <v>0</v>
      </c>
      <c r="Z11" s="52">
        <v>0</v>
      </c>
      <c r="AA11" s="82">
        <v>11</v>
      </c>
      <c r="AB11" s="82"/>
      <c r="AC11" s="100"/>
      <c r="AD11" s="85" t="s">
        <v>676</v>
      </c>
      <c r="AE11" s="85">
        <v>1191</v>
      </c>
      <c r="AF11" s="85">
        <v>685</v>
      </c>
      <c r="AG11" s="85">
        <v>3036</v>
      </c>
      <c r="AH11" s="85">
        <v>1972</v>
      </c>
      <c r="AI11" s="85"/>
      <c r="AJ11" s="85" t="s">
        <v>731</v>
      </c>
      <c r="AK11" s="85" t="s">
        <v>783</v>
      </c>
      <c r="AL11" s="90" t="s">
        <v>830</v>
      </c>
      <c r="AM11" s="85"/>
      <c r="AN11" s="87">
        <v>40848.878541666665</v>
      </c>
      <c r="AO11" s="85"/>
      <c r="AP11" s="85" t="b">
        <v>0</v>
      </c>
      <c r="AQ11" s="85" t="b">
        <v>0</v>
      </c>
      <c r="AR11" s="85" t="b">
        <v>1</v>
      </c>
      <c r="AS11" s="85"/>
      <c r="AT11" s="85">
        <v>66</v>
      </c>
      <c r="AU11" s="90" t="s">
        <v>912</v>
      </c>
      <c r="AV11" s="85" t="b">
        <v>0</v>
      </c>
      <c r="AW11" s="85" t="s">
        <v>957</v>
      </c>
      <c r="AX11" s="90" t="s">
        <v>966</v>
      </c>
      <c r="AY11" s="85" t="s">
        <v>66</v>
      </c>
      <c r="AZ11" s="85" t="str">
        <f>REPLACE(INDEX(GroupVertices[Group],MATCH(Vertices[[#This Row],[Vertex]],GroupVertices[Vertex],0)),1,1,"")</f>
        <v>7</v>
      </c>
      <c r="BA11" s="51" t="s">
        <v>338</v>
      </c>
      <c r="BB11" s="51" t="s">
        <v>338</v>
      </c>
      <c r="BC11" s="51" t="s">
        <v>347</v>
      </c>
      <c r="BD11" s="51" t="s">
        <v>347</v>
      </c>
      <c r="BE11" s="51" t="s">
        <v>356</v>
      </c>
      <c r="BF11" s="51" t="s">
        <v>356</v>
      </c>
      <c r="BG11" s="134" t="s">
        <v>1475</v>
      </c>
      <c r="BH11" s="134" t="s">
        <v>1475</v>
      </c>
      <c r="BI11" s="134" t="s">
        <v>1513</v>
      </c>
      <c r="BJ11" s="134" t="s">
        <v>1513</v>
      </c>
      <c r="BK11" s="2"/>
      <c r="BL11" s="3"/>
      <c r="BM11" s="3"/>
      <c r="BN11" s="3"/>
      <c r="BO11" s="3"/>
    </row>
    <row r="12" spans="1:67" ht="15">
      <c r="A12" s="14" t="s">
        <v>273</v>
      </c>
      <c r="B12" s="15"/>
      <c r="C12" s="15" t="s">
        <v>64</v>
      </c>
      <c r="D12" s="95">
        <v>535</v>
      </c>
      <c r="E12" s="81"/>
      <c r="F12" s="114" t="s">
        <v>924</v>
      </c>
      <c r="G12" s="15"/>
      <c r="H12" s="16" t="s">
        <v>273</v>
      </c>
      <c r="I12" s="66"/>
      <c r="J12" s="66" t="s">
        <v>159</v>
      </c>
      <c r="K12" s="116" t="s">
        <v>1023</v>
      </c>
      <c r="L12" s="96">
        <v>1667.3333333333333</v>
      </c>
      <c r="M12" s="97">
        <v>6645.15771484375</v>
      </c>
      <c r="N12" s="97">
        <v>5365.95556640625</v>
      </c>
      <c r="O12" s="77"/>
      <c r="P12" s="98"/>
      <c r="Q12" s="98"/>
      <c r="R12" s="99"/>
      <c r="S12" s="51">
        <v>1</v>
      </c>
      <c r="T12" s="51">
        <v>0</v>
      </c>
      <c r="U12" s="52">
        <v>0</v>
      </c>
      <c r="V12" s="52">
        <v>0.2</v>
      </c>
      <c r="W12" s="52">
        <v>0</v>
      </c>
      <c r="X12" s="52">
        <v>0.693688</v>
      </c>
      <c r="Y12" s="52">
        <v>0</v>
      </c>
      <c r="Z12" s="52">
        <v>0</v>
      </c>
      <c r="AA12" s="82">
        <v>12</v>
      </c>
      <c r="AB12" s="82"/>
      <c r="AC12" s="100"/>
      <c r="AD12" s="85" t="s">
        <v>677</v>
      </c>
      <c r="AE12" s="85">
        <v>6981</v>
      </c>
      <c r="AF12" s="85">
        <v>49878</v>
      </c>
      <c r="AG12" s="85">
        <v>40432</v>
      </c>
      <c r="AH12" s="85">
        <v>19560</v>
      </c>
      <c r="AI12" s="85"/>
      <c r="AJ12" s="85" t="s">
        <v>732</v>
      </c>
      <c r="AK12" s="85" t="s">
        <v>784</v>
      </c>
      <c r="AL12" s="90" t="s">
        <v>831</v>
      </c>
      <c r="AM12" s="85"/>
      <c r="AN12" s="87">
        <v>39842.43966435185</v>
      </c>
      <c r="AO12" s="90" t="s">
        <v>870</v>
      </c>
      <c r="AP12" s="85" t="b">
        <v>1</v>
      </c>
      <c r="AQ12" s="85" t="b">
        <v>0</v>
      </c>
      <c r="AR12" s="85" t="b">
        <v>1</v>
      </c>
      <c r="AS12" s="85"/>
      <c r="AT12" s="85">
        <v>552</v>
      </c>
      <c r="AU12" s="90" t="s">
        <v>911</v>
      </c>
      <c r="AV12" s="85" t="b">
        <v>1</v>
      </c>
      <c r="AW12" s="85" t="s">
        <v>957</v>
      </c>
      <c r="AX12" s="90" t="s">
        <v>967</v>
      </c>
      <c r="AY12" s="85" t="s">
        <v>65</v>
      </c>
      <c r="AZ12" s="85" t="str">
        <f>REPLACE(INDEX(GroupVertices[Group],MATCH(Vertices[[#This Row],[Vertex]],GroupVertices[Vertex],0)),1,1,"")</f>
        <v>7</v>
      </c>
      <c r="BA12" s="51"/>
      <c r="BB12" s="51"/>
      <c r="BC12" s="51"/>
      <c r="BD12" s="51"/>
      <c r="BE12" s="51"/>
      <c r="BF12" s="51"/>
      <c r="BG12" s="51"/>
      <c r="BH12" s="51"/>
      <c r="BI12" s="51"/>
      <c r="BJ12" s="51"/>
      <c r="BK12" s="2"/>
      <c r="BL12" s="3"/>
      <c r="BM12" s="3"/>
      <c r="BN12" s="3"/>
      <c r="BO12" s="3"/>
    </row>
    <row r="13" spans="1:67" ht="15">
      <c r="A13" s="14" t="s">
        <v>274</v>
      </c>
      <c r="B13" s="15"/>
      <c r="C13" s="15" t="s">
        <v>64</v>
      </c>
      <c r="D13" s="95">
        <v>535</v>
      </c>
      <c r="E13" s="81"/>
      <c r="F13" s="114" t="s">
        <v>925</v>
      </c>
      <c r="G13" s="15"/>
      <c r="H13" s="16" t="s">
        <v>274</v>
      </c>
      <c r="I13" s="66"/>
      <c r="J13" s="66" t="s">
        <v>159</v>
      </c>
      <c r="K13" s="116" t="s">
        <v>1024</v>
      </c>
      <c r="L13" s="96">
        <v>1667.3333333333333</v>
      </c>
      <c r="M13" s="97">
        <v>5684.63671875</v>
      </c>
      <c r="N13" s="97">
        <v>3638.379638671875</v>
      </c>
      <c r="O13" s="77"/>
      <c r="P13" s="98"/>
      <c r="Q13" s="98"/>
      <c r="R13" s="99"/>
      <c r="S13" s="51">
        <v>1</v>
      </c>
      <c r="T13" s="51">
        <v>0</v>
      </c>
      <c r="U13" s="52">
        <v>0</v>
      </c>
      <c r="V13" s="52">
        <v>0.2</v>
      </c>
      <c r="W13" s="52">
        <v>0</v>
      </c>
      <c r="X13" s="52">
        <v>0.693688</v>
      </c>
      <c r="Y13" s="52">
        <v>0</v>
      </c>
      <c r="Z13" s="52">
        <v>0</v>
      </c>
      <c r="AA13" s="82">
        <v>13</v>
      </c>
      <c r="AB13" s="82"/>
      <c r="AC13" s="100"/>
      <c r="AD13" s="85" t="s">
        <v>678</v>
      </c>
      <c r="AE13" s="85">
        <v>2358</v>
      </c>
      <c r="AF13" s="85">
        <v>1019</v>
      </c>
      <c r="AG13" s="85">
        <v>1717</v>
      </c>
      <c r="AH13" s="85">
        <v>201</v>
      </c>
      <c r="AI13" s="85"/>
      <c r="AJ13" s="85" t="s">
        <v>733</v>
      </c>
      <c r="AK13" s="85" t="s">
        <v>784</v>
      </c>
      <c r="AL13" s="90" t="s">
        <v>832</v>
      </c>
      <c r="AM13" s="85"/>
      <c r="AN13" s="87">
        <v>42074.76482638889</v>
      </c>
      <c r="AO13" s="90" t="s">
        <v>871</v>
      </c>
      <c r="AP13" s="85" t="b">
        <v>1</v>
      </c>
      <c r="AQ13" s="85" t="b">
        <v>0</v>
      </c>
      <c r="AR13" s="85" t="b">
        <v>0</v>
      </c>
      <c r="AS13" s="85"/>
      <c r="AT13" s="85">
        <v>31</v>
      </c>
      <c r="AU13" s="90" t="s">
        <v>911</v>
      </c>
      <c r="AV13" s="85" t="b">
        <v>0</v>
      </c>
      <c r="AW13" s="85" t="s">
        <v>957</v>
      </c>
      <c r="AX13" s="90" t="s">
        <v>968</v>
      </c>
      <c r="AY13" s="85" t="s">
        <v>65</v>
      </c>
      <c r="AZ13" s="85" t="str">
        <f>REPLACE(INDEX(GroupVertices[Group],MATCH(Vertices[[#This Row],[Vertex]],GroupVertices[Vertex],0)),1,1,"")</f>
        <v>7</v>
      </c>
      <c r="BA13" s="51"/>
      <c r="BB13" s="51"/>
      <c r="BC13" s="51"/>
      <c r="BD13" s="51"/>
      <c r="BE13" s="51"/>
      <c r="BF13" s="51"/>
      <c r="BG13" s="51"/>
      <c r="BH13" s="51"/>
      <c r="BI13" s="51"/>
      <c r="BJ13" s="51"/>
      <c r="BK13" s="2"/>
      <c r="BL13" s="3"/>
      <c r="BM13" s="3"/>
      <c r="BN13" s="3"/>
      <c r="BO13" s="3"/>
    </row>
    <row r="14" spans="1:67" ht="15">
      <c r="A14" s="14" t="s">
        <v>275</v>
      </c>
      <c r="B14" s="15"/>
      <c r="C14" s="15" t="s">
        <v>64</v>
      </c>
      <c r="D14" s="95">
        <v>535</v>
      </c>
      <c r="E14" s="81"/>
      <c r="F14" s="114" t="s">
        <v>926</v>
      </c>
      <c r="G14" s="15"/>
      <c r="H14" s="16" t="s">
        <v>275</v>
      </c>
      <c r="I14" s="66"/>
      <c r="J14" s="66" t="s">
        <v>159</v>
      </c>
      <c r="K14" s="116" t="s">
        <v>1025</v>
      </c>
      <c r="L14" s="96">
        <v>1667.3333333333333</v>
      </c>
      <c r="M14" s="97">
        <v>6645.15771484375</v>
      </c>
      <c r="N14" s="97">
        <v>3638.379638671875</v>
      </c>
      <c r="O14" s="77"/>
      <c r="P14" s="98"/>
      <c r="Q14" s="98"/>
      <c r="R14" s="99"/>
      <c r="S14" s="51">
        <v>1</v>
      </c>
      <c r="T14" s="51">
        <v>0</v>
      </c>
      <c r="U14" s="52">
        <v>0</v>
      </c>
      <c r="V14" s="52">
        <v>0.2</v>
      </c>
      <c r="W14" s="52">
        <v>0</v>
      </c>
      <c r="X14" s="52">
        <v>0.693688</v>
      </c>
      <c r="Y14" s="52">
        <v>0</v>
      </c>
      <c r="Z14" s="52">
        <v>0</v>
      </c>
      <c r="AA14" s="82">
        <v>14</v>
      </c>
      <c r="AB14" s="82"/>
      <c r="AC14" s="100"/>
      <c r="AD14" s="85" t="s">
        <v>679</v>
      </c>
      <c r="AE14" s="85">
        <v>3039</v>
      </c>
      <c r="AF14" s="85">
        <v>3006</v>
      </c>
      <c r="AG14" s="85">
        <v>3858</v>
      </c>
      <c r="AH14" s="85">
        <v>1972</v>
      </c>
      <c r="AI14" s="85"/>
      <c r="AJ14" s="85" t="s">
        <v>734</v>
      </c>
      <c r="AK14" s="85" t="s">
        <v>785</v>
      </c>
      <c r="AL14" s="90" t="s">
        <v>833</v>
      </c>
      <c r="AM14" s="85"/>
      <c r="AN14" s="87">
        <v>42430.400092592594</v>
      </c>
      <c r="AO14" s="90" t="s">
        <v>872</v>
      </c>
      <c r="AP14" s="85" t="b">
        <v>0</v>
      </c>
      <c r="AQ14" s="85" t="b">
        <v>0</v>
      </c>
      <c r="AR14" s="85" t="b">
        <v>1</v>
      </c>
      <c r="AS14" s="85"/>
      <c r="AT14" s="85">
        <v>17</v>
      </c>
      <c r="AU14" s="90" t="s">
        <v>911</v>
      </c>
      <c r="AV14" s="85" t="b">
        <v>0</v>
      </c>
      <c r="AW14" s="85" t="s">
        <v>957</v>
      </c>
      <c r="AX14" s="90" t="s">
        <v>969</v>
      </c>
      <c r="AY14" s="85" t="s">
        <v>65</v>
      </c>
      <c r="AZ14" s="85" t="str">
        <f>REPLACE(INDEX(GroupVertices[Group],MATCH(Vertices[[#This Row],[Vertex]],GroupVertices[Vertex],0)),1,1,"")</f>
        <v>7</v>
      </c>
      <c r="BA14" s="51"/>
      <c r="BB14" s="51"/>
      <c r="BC14" s="51"/>
      <c r="BD14" s="51"/>
      <c r="BE14" s="51"/>
      <c r="BF14" s="51"/>
      <c r="BG14" s="51"/>
      <c r="BH14" s="51"/>
      <c r="BI14" s="51"/>
      <c r="BJ14" s="51"/>
      <c r="BK14" s="2"/>
      <c r="BL14" s="3"/>
      <c r="BM14" s="3"/>
      <c r="BN14" s="3"/>
      <c r="BO14" s="3"/>
    </row>
    <row r="15" spans="1:67" ht="15">
      <c r="A15" s="14" t="s">
        <v>241</v>
      </c>
      <c r="B15" s="15"/>
      <c r="C15" s="15" t="s">
        <v>64</v>
      </c>
      <c r="D15" s="95">
        <v>70</v>
      </c>
      <c r="E15" s="81"/>
      <c r="F15" s="114" t="s">
        <v>412</v>
      </c>
      <c r="G15" s="15"/>
      <c r="H15" s="16" t="s">
        <v>241</v>
      </c>
      <c r="I15" s="66"/>
      <c r="J15" s="66" t="s">
        <v>159</v>
      </c>
      <c r="K15" s="116" t="s">
        <v>1026</v>
      </c>
      <c r="L15" s="96">
        <v>1</v>
      </c>
      <c r="M15" s="97">
        <v>7018.083984375</v>
      </c>
      <c r="N15" s="97">
        <v>7033.6953125</v>
      </c>
      <c r="O15" s="77"/>
      <c r="P15" s="98"/>
      <c r="Q15" s="98"/>
      <c r="R15" s="99"/>
      <c r="S15" s="51">
        <v>0</v>
      </c>
      <c r="T15" s="51">
        <v>1</v>
      </c>
      <c r="U15" s="52">
        <v>0</v>
      </c>
      <c r="V15" s="52">
        <v>0.125</v>
      </c>
      <c r="W15" s="52">
        <v>0</v>
      </c>
      <c r="X15" s="52">
        <v>0.554293</v>
      </c>
      <c r="Y15" s="52">
        <v>0</v>
      </c>
      <c r="Z15" s="52">
        <v>0</v>
      </c>
      <c r="AA15" s="82">
        <v>15</v>
      </c>
      <c r="AB15" s="82"/>
      <c r="AC15" s="100"/>
      <c r="AD15" s="85" t="s">
        <v>680</v>
      </c>
      <c r="AE15" s="85">
        <v>90</v>
      </c>
      <c r="AF15" s="85">
        <v>710</v>
      </c>
      <c r="AG15" s="85">
        <v>748</v>
      </c>
      <c r="AH15" s="85">
        <v>2</v>
      </c>
      <c r="AI15" s="85"/>
      <c r="AJ15" s="85" t="s">
        <v>735</v>
      </c>
      <c r="AK15" s="85" t="s">
        <v>786</v>
      </c>
      <c r="AL15" s="90" t="s">
        <v>834</v>
      </c>
      <c r="AM15" s="85"/>
      <c r="AN15" s="87">
        <v>39869.24423611111</v>
      </c>
      <c r="AO15" s="85"/>
      <c r="AP15" s="85" t="b">
        <v>0</v>
      </c>
      <c r="AQ15" s="85" t="b">
        <v>0</v>
      </c>
      <c r="AR15" s="85" t="b">
        <v>1</v>
      </c>
      <c r="AS15" s="85"/>
      <c r="AT15" s="85">
        <v>42</v>
      </c>
      <c r="AU15" s="90" t="s">
        <v>913</v>
      </c>
      <c r="AV15" s="85" t="b">
        <v>0</v>
      </c>
      <c r="AW15" s="85" t="s">
        <v>957</v>
      </c>
      <c r="AX15" s="90" t="s">
        <v>970</v>
      </c>
      <c r="AY15" s="85" t="s">
        <v>66</v>
      </c>
      <c r="AZ15" s="85" t="str">
        <f>REPLACE(INDEX(GroupVertices[Group],MATCH(Vertices[[#This Row],[Vertex]],GroupVertices[Vertex],0)),1,1,"")</f>
        <v>6</v>
      </c>
      <c r="BA15" s="51" t="s">
        <v>339</v>
      </c>
      <c r="BB15" s="51" t="s">
        <v>339</v>
      </c>
      <c r="BC15" s="51" t="s">
        <v>348</v>
      </c>
      <c r="BD15" s="51" t="s">
        <v>348</v>
      </c>
      <c r="BE15" s="51" t="s">
        <v>356</v>
      </c>
      <c r="BF15" s="51" t="s">
        <v>356</v>
      </c>
      <c r="BG15" s="134" t="s">
        <v>1476</v>
      </c>
      <c r="BH15" s="134" t="s">
        <v>1476</v>
      </c>
      <c r="BI15" s="134" t="s">
        <v>1391</v>
      </c>
      <c r="BJ15" s="134" t="s">
        <v>1391</v>
      </c>
      <c r="BK15" s="2"/>
      <c r="BL15" s="3"/>
      <c r="BM15" s="3"/>
      <c r="BN15" s="3"/>
      <c r="BO15" s="3"/>
    </row>
    <row r="16" spans="1:67" ht="15">
      <c r="A16" s="14" t="s">
        <v>254</v>
      </c>
      <c r="B16" s="15"/>
      <c r="C16" s="15" t="s">
        <v>64</v>
      </c>
      <c r="D16" s="95">
        <v>1000</v>
      </c>
      <c r="E16" s="81"/>
      <c r="F16" s="114" t="s">
        <v>418</v>
      </c>
      <c r="G16" s="15"/>
      <c r="H16" s="16" t="s">
        <v>254</v>
      </c>
      <c r="I16" s="66"/>
      <c r="J16" s="66" t="s">
        <v>159</v>
      </c>
      <c r="K16" s="116" t="s">
        <v>1027</v>
      </c>
      <c r="L16" s="96">
        <v>3333.6666666666665</v>
      </c>
      <c r="M16" s="97">
        <v>6546.09326171875</v>
      </c>
      <c r="N16" s="97">
        <v>6334.44482421875</v>
      </c>
      <c r="O16" s="77"/>
      <c r="P16" s="98"/>
      <c r="Q16" s="98"/>
      <c r="R16" s="99"/>
      <c r="S16" s="51">
        <v>2</v>
      </c>
      <c r="T16" s="51">
        <v>3</v>
      </c>
      <c r="U16" s="52">
        <v>10</v>
      </c>
      <c r="V16" s="52">
        <v>0.2</v>
      </c>
      <c r="W16" s="52">
        <v>0</v>
      </c>
      <c r="X16" s="52">
        <v>1.90256</v>
      </c>
      <c r="Y16" s="52">
        <v>0</v>
      </c>
      <c r="Z16" s="52">
        <v>0</v>
      </c>
      <c r="AA16" s="82">
        <v>16</v>
      </c>
      <c r="AB16" s="82"/>
      <c r="AC16" s="100"/>
      <c r="AD16" s="85" t="s">
        <v>681</v>
      </c>
      <c r="AE16" s="85">
        <v>1717</v>
      </c>
      <c r="AF16" s="85">
        <v>1735</v>
      </c>
      <c r="AG16" s="85">
        <v>12718</v>
      </c>
      <c r="AH16" s="85">
        <v>8573</v>
      </c>
      <c r="AI16" s="85"/>
      <c r="AJ16" s="85" t="s">
        <v>736</v>
      </c>
      <c r="AK16" s="85" t="s">
        <v>787</v>
      </c>
      <c r="AL16" s="85"/>
      <c r="AM16" s="85"/>
      <c r="AN16" s="87">
        <v>39514.51770833333</v>
      </c>
      <c r="AO16" s="90" t="s">
        <v>873</v>
      </c>
      <c r="AP16" s="85" t="b">
        <v>0</v>
      </c>
      <c r="AQ16" s="85" t="b">
        <v>0</v>
      </c>
      <c r="AR16" s="85" t="b">
        <v>1</v>
      </c>
      <c r="AS16" s="85"/>
      <c r="AT16" s="85">
        <v>179</v>
      </c>
      <c r="AU16" s="90" t="s">
        <v>911</v>
      </c>
      <c r="AV16" s="85" t="b">
        <v>0</v>
      </c>
      <c r="AW16" s="85" t="s">
        <v>957</v>
      </c>
      <c r="AX16" s="90" t="s">
        <v>971</v>
      </c>
      <c r="AY16" s="85" t="s">
        <v>66</v>
      </c>
      <c r="AZ16" s="85" t="str">
        <f>REPLACE(INDEX(GroupVertices[Group],MATCH(Vertices[[#This Row],[Vertex]],GroupVertices[Vertex],0)),1,1,"")</f>
        <v>6</v>
      </c>
      <c r="BA16" s="51" t="s">
        <v>1449</v>
      </c>
      <c r="BB16" s="51" t="s">
        <v>1449</v>
      </c>
      <c r="BC16" s="51" t="s">
        <v>1194</v>
      </c>
      <c r="BD16" s="51" t="s">
        <v>1194</v>
      </c>
      <c r="BE16" s="51" t="s">
        <v>1455</v>
      </c>
      <c r="BF16" s="51" t="s">
        <v>1462</v>
      </c>
      <c r="BG16" s="134" t="s">
        <v>1477</v>
      </c>
      <c r="BH16" s="134" t="s">
        <v>1499</v>
      </c>
      <c r="BI16" s="134" t="s">
        <v>1514</v>
      </c>
      <c r="BJ16" s="134" t="s">
        <v>1514</v>
      </c>
      <c r="BK16" s="2"/>
      <c r="BL16" s="3"/>
      <c r="BM16" s="3"/>
      <c r="BN16" s="3"/>
      <c r="BO16" s="3"/>
    </row>
    <row r="17" spans="1:67" ht="15">
      <c r="A17" s="14" t="s">
        <v>242</v>
      </c>
      <c r="B17" s="15"/>
      <c r="C17" s="15" t="s">
        <v>64</v>
      </c>
      <c r="D17" s="95">
        <v>70</v>
      </c>
      <c r="E17" s="81"/>
      <c r="F17" s="114" t="s">
        <v>413</v>
      </c>
      <c r="G17" s="15"/>
      <c r="H17" s="16" t="s">
        <v>242</v>
      </c>
      <c r="I17" s="66"/>
      <c r="J17" s="66" t="s">
        <v>159</v>
      </c>
      <c r="K17" s="116" t="s">
        <v>1028</v>
      </c>
      <c r="L17" s="96">
        <v>1</v>
      </c>
      <c r="M17" s="97">
        <v>3523.91943359375</v>
      </c>
      <c r="N17" s="97">
        <v>4669.68994140625</v>
      </c>
      <c r="O17" s="77"/>
      <c r="P17" s="98"/>
      <c r="Q17" s="98"/>
      <c r="R17" s="99"/>
      <c r="S17" s="51">
        <v>0</v>
      </c>
      <c r="T17" s="51">
        <v>1</v>
      </c>
      <c r="U17" s="52">
        <v>0</v>
      </c>
      <c r="V17" s="52">
        <v>0.090909</v>
      </c>
      <c r="W17" s="52">
        <v>0</v>
      </c>
      <c r="X17" s="52">
        <v>0.578507</v>
      </c>
      <c r="Y17" s="52">
        <v>0</v>
      </c>
      <c r="Z17" s="52">
        <v>0</v>
      </c>
      <c r="AA17" s="82">
        <v>17</v>
      </c>
      <c r="AB17" s="82"/>
      <c r="AC17" s="100"/>
      <c r="AD17" s="85" t="s">
        <v>682</v>
      </c>
      <c r="AE17" s="85">
        <v>1</v>
      </c>
      <c r="AF17" s="85">
        <v>673</v>
      </c>
      <c r="AG17" s="85">
        <v>74735</v>
      </c>
      <c r="AH17" s="85">
        <v>0</v>
      </c>
      <c r="AI17" s="85"/>
      <c r="AJ17" s="85" t="s">
        <v>737</v>
      </c>
      <c r="AK17" s="85" t="s">
        <v>788</v>
      </c>
      <c r="AL17" s="90" t="s">
        <v>835</v>
      </c>
      <c r="AM17" s="85"/>
      <c r="AN17" s="87">
        <v>43771.85099537037</v>
      </c>
      <c r="AO17" s="85"/>
      <c r="AP17" s="85" t="b">
        <v>1</v>
      </c>
      <c r="AQ17" s="85" t="b">
        <v>0</v>
      </c>
      <c r="AR17" s="85" t="b">
        <v>0</v>
      </c>
      <c r="AS17" s="85"/>
      <c r="AT17" s="85">
        <v>25</v>
      </c>
      <c r="AU17" s="85"/>
      <c r="AV17" s="85" t="b">
        <v>0</v>
      </c>
      <c r="AW17" s="85" t="s">
        <v>957</v>
      </c>
      <c r="AX17" s="90" t="s">
        <v>972</v>
      </c>
      <c r="AY17" s="85" t="s">
        <v>66</v>
      </c>
      <c r="AZ17" s="85" t="str">
        <f>REPLACE(INDEX(GroupVertices[Group],MATCH(Vertices[[#This Row],[Vertex]],GroupVertices[Vertex],0)),1,1,"")</f>
        <v>3</v>
      </c>
      <c r="BA17" s="51"/>
      <c r="BB17" s="51"/>
      <c r="BC17" s="51"/>
      <c r="BD17" s="51"/>
      <c r="BE17" s="51" t="s">
        <v>357</v>
      </c>
      <c r="BF17" s="51" t="s">
        <v>357</v>
      </c>
      <c r="BG17" s="134" t="s">
        <v>1478</v>
      </c>
      <c r="BH17" s="134" t="s">
        <v>1478</v>
      </c>
      <c r="BI17" s="134" t="s">
        <v>1515</v>
      </c>
      <c r="BJ17" s="134" t="s">
        <v>1515</v>
      </c>
      <c r="BK17" s="2"/>
      <c r="BL17" s="3"/>
      <c r="BM17" s="3"/>
      <c r="BN17" s="3"/>
      <c r="BO17" s="3"/>
    </row>
    <row r="18" spans="1:67" ht="15">
      <c r="A18" s="14" t="s">
        <v>251</v>
      </c>
      <c r="B18" s="15"/>
      <c r="C18" s="15" t="s">
        <v>64</v>
      </c>
      <c r="D18" s="95">
        <v>1000</v>
      </c>
      <c r="E18" s="81"/>
      <c r="F18" s="114" t="s">
        <v>927</v>
      </c>
      <c r="G18" s="15"/>
      <c r="H18" s="16" t="s">
        <v>251</v>
      </c>
      <c r="I18" s="66"/>
      <c r="J18" s="66" t="s">
        <v>75</v>
      </c>
      <c r="K18" s="116" t="s">
        <v>1029</v>
      </c>
      <c r="L18" s="96">
        <v>9999</v>
      </c>
      <c r="M18" s="97">
        <v>4023.015869140625</v>
      </c>
      <c r="N18" s="97">
        <v>7281.98828125</v>
      </c>
      <c r="O18" s="77"/>
      <c r="P18" s="98"/>
      <c r="Q18" s="98"/>
      <c r="R18" s="99"/>
      <c r="S18" s="51">
        <v>6</v>
      </c>
      <c r="T18" s="51">
        <v>2</v>
      </c>
      <c r="U18" s="52">
        <v>30</v>
      </c>
      <c r="V18" s="52">
        <v>0.166667</v>
      </c>
      <c r="W18" s="52">
        <v>0</v>
      </c>
      <c r="X18" s="52">
        <v>3.52889</v>
      </c>
      <c r="Y18" s="52">
        <v>0</v>
      </c>
      <c r="Z18" s="52">
        <v>0</v>
      </c>
      <c r="AA18" s="82">
        <v>18</v>
      </c>
      <c r="AB18" s="82"/>
      <c r="AC18" s="100"/>
      <c r="AD18" s="85" t="s">
        <v>683</v>
      </c>
      <c r="AE18" s="85">
        <v>496</v>
      </c>
      <c r="AF18" s="85">
        <v>471</v>
      </c>
      <c r="AG18" s="85">
        <v>2370</v>
      </c>
      <c r="AH18" s="85">
        <v>1647</v>
      </c>
      <c r="AI18" s="85"/>
      <c r="AJ18" s="85" t="s">
        <v>738</v>
      </c>
      <c r="AK18" s="85" t="s">
        <v>789</v>
      </c>
      <c r="AL18" s="90" t="s">
        <v>836</v>
      </c>
      <c r="AM18" s="85"/>
      <c r="AN18" s="87">
        <v>39929.945289351854</v>
      </c>
      <c r="AO18" s="90" t="s">
        <v>874</v>
      </c>
      <c r="AP18" s="85" t="b">
        <v>1</v>
      </c>
      <c r="AQ18" s="85" t="b">
        <v>0</v>
      </c>
      <c r="AR18" s="85" t="b">
        <v>1</v>
      </c>
      <c r="AS18" s="85"/>
      <c r="AT18" s="85">
        <v>37</v>
      </c>
      <c r="AU18" s="90" t="s">
        <v>911</v>
      </c>
      <c r="AV18" s="85" t="b">
        <v>0</v>
      </c>
      <c r="AW18" s="85" t="s">
        <v>957</v>
      </c>
      <c r="AX18" s="90" t="s">
        <v>973</v>
      </c>
      <c r="AY18" s="85" t="s">
        <v>66</v>
      </c>
      <c r="AZ18" s="85" t="str">
        <f>REPLACE(INDEX(GroupVertices[Group],MATCH(Vertices[[#This Row],[Vertex]],GroupVertices[Vertex],0)),1,1,"")</f>
        <v>3</v>
      </c>
      <c r="BA18" s="51"/>
      <c r="BB18" s="51"/>
      <c r="BC18" s="51"/>
      <c r="BD18" s="51"/>
      <c r="BE18" s="51" t="s">
        <v>1456</v>
      </c>
      <c r="BF18" s="51" t="s">
        <v>1463</v>
      </c>
      <c r="BG18" s="134" t="s">
        <v>1479</v>
      </c>
      <c r="BH18" s="134" t="s">
        <v>1500</v>
      </c>
      <c r="BI18" s="134" t="s">
        <v>1516</v>
      </c>
      <c r="BJ18" s="134" t="s">
        <v>1535</v>
      </c>
      <c r="BK18" s="2"/>
      <c r="BL18" s="3"/>
      <c r="BM18" s="3"/>
      <c r="BN18" s="3"/>
      <c r="BO18" s="3"/>
    </row>
    <row r="19" spans="1:67" ht="15">
      <c r="A19" s="14" t="s">
        <v>243</v>
      </c>
      <c r="B19" s="15"/>
      <c r="C19" s="15" t="s">
        <v>64</v>
      </c>
      <c r="D19" s="95">
        <v>70</v>
      </c>
      <c r="E19" s="81"/>
      <c r="F19" s="114" t="s">
        <v>928</v>
      </c>
      <c r="G19" s="15"/>
      <c r="H19" s="16" t="s">
        <v>243</v>
      </c>
      <c r="I19" s="66"/>
      <c r="J19" s="66" t="s">
        <v>159</v>
      </c>
      <c r="K19" s="116" t="s">
        <v>1030</v>
      </c>
      <c r="L19" s="96">
        <v>1</v>
      </c>
      <c r="M19" s="97">
        <v>7857.11767578125</v>
      </c>
      <c r="N19" s="97">
        <v>1895.098388671875</v>
      </c>
      <c r="O19" s="77"/>
      <c r="P19" s="98"/>
      <c r="Q19" s="98"/>
      <c r="R19" s="99"/>
      <c r="S19" s="51">
        <v>0</v>
      </c>
      <c r="T19" s="51">
        <v>1</v>
      </c>
      <c r="U19" s="52">
        <v>0</v>
      </c>
      <c r="V19" s="52">
        <v>1</v>
      </c>
      <c r="W19" s="52">
        <v>0</v>
      </c>
      <c r="X19" s="52">
        <v>0.99999</v>
      </c>
      <c r="Y19" s="52">
        <v>0</v>
      </c>
      <c r="Z19" s="52">
        <v>0</v>
      </c>
      <c r="AA19" s="82">
        <v>19</v>
      </c>
      <c r="AB19" s="82"/>
      <c r="AC19" s="100"/>
      <c r="AD19" s="85" t="s">
        <v>684</v>
      </c>
      <c r="AE19" s="85">
        <v>781</v>
      </c>
      <c r="AF19" s="85">
        <v>1241</v>
      </c>
      <c r="AG19" s="85">
        <v>2111</v>
      </c>
      <c r="AH19" s="85">
        <v>3121</v>
      </c>
      <c r="AI19" s="85"/>
      <c r="AJ19" s="85" t="s">
        <v>739</v>
      </c>
      <c r="AK19" s="85" t="s">
        <v>790</v>
      </c>
      <c r="AL19" s="90" t="s">
        <v>837</v>
      </c>
      <c r="AM19" s="85"/>
      <c r="AN19" s="87">
        <v>41520.635659722226</v>
      </c>
      <c r="AO19" s="90" t="s">
        <v>875</v>
      </c>
      <c r="AP19" s="85" t="b">
        <v>0</v>
      </c>
      <c r="AQ19" s="85" t="b">
        <v>0</v>
      </c>
      <c r="AR19" s="85" t="b">
        <v>1</v>
      </c>
      <c r="AS19" s="85"/>
      <c r="AT19" s="85">
        <v>30</v>
      </c>
      <c r="AU19" s="90" t="s">
        <v>914</v>
      </c>
      <c r="AV19" s="85" t="b">
        <v>0</v>
      </c>
      <c r="AW19" s="85" t="s">
        <v>957</v>
      </c>
      <c r="AX19" s="90" t="s">
        <v>974</v>
      </c>
      <c r="AY19" s="85" t="s">
        <v>66</v>
      </c>
      <c r="AZ19" s="85" t="str">
        <f>REPLACE(INDEX(GroupVertices[Group],MATCH(Vertices[[#This Row],[Vertex]],GroupVertices[Vertex],0)),1,1,"")</f>
        <v>12</v>
      </c>
      <c r="BA19" s="51"/>
      <c r="BB19" s="51"/>
      <c r="BC19" s="51"/>
      <c r="BD19" s="51"/>
      <c r="BE19" s="51" t="s">
        <v>358</v>
      </c>
      <c r="BF19" s="51" t="s">
        <v>358</v>
      </c>
      <c r="BG19" s="134" t="s">
        <v>1480</v>
      </c>
      <c r="BH19" s="134" t="s">
        <v>1480</v>
      </c>
      <c r="BI19" s="134" t="s">
        <v>1517</v>
      </c>
      <c r="BJ19" s="134" t="s">
        <v>1517</v>
      </c>
      <c r="BK19" s="2"/>
      <c r="BL19" s="3"/>
      <c r="BM19" s="3"/>
      <c r="BN19" s="3"/>
      <c r="BO19" s="3"/>
    </row>
    <row r="20" spans="1:67" ht="15">
      <c r="A20" s="14" t="s">
        <v>276</v>
      </c>
      <c r="B20" s="15"/>
      <c r="C20" s="15" t="s">
        <v>64</v>
      </c>
      <c r="D20" s="95">
        <v>535</v>
      </c>
      <c r="E20" s="81"/>
      <c r="F20" s="114" t="s">
        <v>929</v>
      </c>
      <c r="G20" s="15"/>
      <c r="H20" s="16" t="s">
        <v>276</v>
      </c>
      <c r="I20" s="66"/>
      <c r="J20" s="66" t="s">
        <v>159</v>
      </c>
      <c r="K20" s="116" t="s">
        <v>1031</v>
      </c>
      <c r="L20" s="96">
        <v>1667.3333333333333</v>
      </c>
      <c r="M20" s="97">
        <v>7857.11767578125</v>
      </c>
      <c r="N20" s="97">
        <v>701.5005493164062</v>
      </c>
      <c r="O20" s="77"/>
      <c r="P20" s="98"/>
      <c r="Q20" s="98"/>
      <c r="R20" s="99"/>
      <c r="S20" s="51">
        <v>1</v>
      </c>
      <c r="T20" s="51">
        <v>0</v>
      </c>
      <c r="U20" s="52">
        <v>0</v>
      </c>
      <c r="V20" s="52">
        <v>1</v>
      </c>
      <c r="W20" s="52">
        <v>0</v>
      </c>
      <c r="X20" s="52">
        <v>0.99999</v>
      </c>
      <c r="Y20" s="52">
        <v>0</v>
      </c>
      <c r="Z20" s="52">
        <v>0</v>
      </c>
      <c r="AA20" s="82">
        <v>20</v>
      </c>
      <c r="AB20" s="82"/>
      <c r="AC20" s="100"/>
      <c r="AD20" s="85" t="s">
        <v>685</v>
      </c>
      <c r="AE20" s="85">
        <v>995</v>
      </c>
      <c r="AF20" s="85">
        <v>1388</v>
      </c>
      <c r="AG20" s="85">
        <v>7525</v>
      </c>
      <c r="AH20" s="85">
        <v>4239</v>
      </c>
      <c r="AI20" s="85"/>
      <c r="AJ20" s="85" t="s">
        <v>740</v>
      </c>
      <c r="AK20" s="85" t="s">
        <v>791</v>
      </c>
      <c r="AL20" s="90" t="s">
        <v>838</v>
      </c>
      <c r="AM20" s="85"/>
      <c r="AN20" s="87">
        <v>39640.55322916667</v>
      </c>
      <c r="AO20" s="90" t="s">
        <v>876</v>
      </c>
      <c r="AP20" s="85" t="b">
        <v>0</v>
      </c>
      <c r="AQ20" s="85" t="b">
        <v>0</v>
      </c>
      <c r="AR20" s="85" t="b">
        <v>0</v>
      </c>
      <c r="AS20" s="85"/>
      <c r="AT20" s="85">
        <v>113</v>
      </c>
      <c r="AU20" s="90" t="s">
        <v>915</v>
      </c>
      <c r="AV20" s="85" t="b">
        <v>0</v>
      </c>
      <c r="AW20" s="85" t="s">
        <v>957</v>
      </c>
      <c r="AX20" s="90" t="s">
        <v>975</v>
      </c>
      <c r="AY20" s="85" t="s">
        <v>65</v>
      </c>
      <c r="AZ20" s="85" t="str">
        <f>REPLACE(INDEX(GroupVertices[Group],MATCH(Vertices[[#This Row],[Vertex]],GroupVertices[Vertex],0)),1,1,"")</f>
        <v>12</v>
      </c>
      <c r="BA20" s="51"/>
      <c r="BB20" s="51"/>
      <c r="BC20" s="51"/>
      <c r="BD20" s="51"/>
      <c r="BE20" s="51"/>
      <c r="BF20" s="51"/>
      <c r="BG20" s="51"/>
      <c r="BH20" s="51"/>
      <c r="BI20" s="51"/>
      <c r="BJ20" s="51"/>
      <c r="BK20" s="2"/>
      <c r="BL20" s="3"/>
      <c r="BM20" s="3"/>
      <c r="BN20" s="3"/>
      <c r="BO20" s="3"/>
    </row>
    <row r="21" spans="1:67" ht="15">
      <c r="A21" s="14" t="s">
        <v>244</v>
      </c>
      <c r="B21" s="15"/>
      <c r="C21" s="15" t="s">
        <v>64</v>
      </c>
      <c r="D21" s="95">
        <v>70</v>
      </c>
      <c r="E21" s="81"/>
      <c r="F21" s="114" t="s">
        <v>930</v>
      </c>
      <c r="G21" s="15"/>
      <c r="H21" s="16" t="s">
        <v>244</v>
      </c>
      <c r="I21" s="66"/>
      <c r="J21" s="66" t="s">
        <v>159</v>
      </c>
      <c r="K21" s="116" t="s">
        <v>1032</v>
      </c>
      <c r="L21" s="96">
        <v>1</v>
      </c>
      <c r="M21" s="97">
        <v>3353.499755859375</v>
      </c>
      <c r="N21" s="97">
        <v>3743.21728515625</v>
      </c>
      <c r="O21" s="77"/>
      <c r="P21" s="98"/>
      <c r="Q21" s="98"/>
      <c r="R21" s="99"/>
      <c r="S21" s="51">
        <v>0</v>
      </c>
      <c r="T21" s="51">
        <v>2</v>
      </c>
      <c r="U21" s="52">
        <v>8</v>
      </c>
      <c r="V21" s="52">
        <v>0.090909</v>
      </c>
      <c r="W21" s="52">
        <v>0</v>
      </c>
      <c r="X21" s="52">
        <v>1.133709</v>
      </c>
      <c r="Y21" s="52">
        <v>0</v>
      </c>
      <c r="Z21" s="52">
        <v>0</v>
      </c>
      <c r="AA21" s="82">
        <v>21</v>
      </c>
      <c r="AB21" s="82"/>
      <c r="AC21" s="100"/>
      <c r="AD21" s="85" t="s">
        <v>686</v>
      </c>
      <c r="AE21" s="85">
        <v>1741</v>
      </c>
      <c r="AF21" s="85">
        <v>5665</v>
      </c>
      <c r="AG21" s="85">
        <v>2871</v>
      </c>
      <c r="AH21" s="85">
        <v>11596</v>
      </c>
      <c r="AI21" s="85"/>
      <c r="AJ21" s="85" t="s">
        <v>741</v>
      </c>
      <c r="AK21" s="85" t="s">
        <v>792</v>
      </c>
      <c r="AL21" s="90" t="s">
        <v>839</v>
      </c>
      <c r="AM21" s="85"/>
      <c r="AN21" s="87">
        <v>41809.82953703704</v>
      </c>
      <c r="AO21" s="90" t="s">
        <v>877</v>
      </c>
      <c r="AP21" s="85" t="b">
        <v>1</v>
      </c>
      <c r="AQ21" s="85" t="b">
        <v>0</v>
      </c>
      <c r="AR21" s="85" t="b">
        <v>1</v>
      </c>
      <c r="AS21" s="85"/>
      <c r="AT21" s="85">
        <v>159</v>
      </c>
      <c r="AU21" s="90" t="s">
        <v>911</v>
      </c>
      <c r="AV21" s="85" t="b">
        <v>0</v>
      </c>
      <c r="AW21" s="85" t="s">
        <v>957</v>
      </c>
      <c r="AX21" s="90" t="s">
        <v>976</v>
      </c>
      <c r="AY21" s="85" t="s">
        <v>66</v>
      </c>
      <c r="AZ21" s="85" t="str">
        <f>REPLACE(INDEX(GroupVertices[Group],MATCH(Vertices[[#This Row],[Vertex]],GroupVertices[Vertex],0)),1,1,"")</f>
        <v>4</v>
      </c>
      <c r="BA21" s="51"/>
      <c r="BB21" s="51"/>
      <c r="BC21" s="51"/>
      <c r="BD21" s="51"/>
      <c r="BE21" s="51" t="s">
        <v>359</v>
      </c>
      <c r="BF21" s="51" t="s">
        <v>359</v>
      </c>
      <c r="BG21" s="134" t="s">
        <v>1481</v>
      </c>
      <c r="BH21" s="134" t="s">
        <v>1481</v>
      </c>
      <c r="BI21" s="134" t="s">
        <v>1518</v>
      </c>
      <c r="BJ21" s="134" t="s">
        <v>1518</v>
      </c>
      <c r="BK21" s="2"/>
      <c r="BL21" s="3"/>
      <c r="BM21" s="3"/>
      <c r="BN21" s="3"/>
      <c r="BO21" s="3"/>
    </row>
    <row r="22" spans="1:67" ht="15">
      <c r="A22" s="14" t="s">
        <v>277</v>
      </c>
      <c r="B22" s="15"/>
      <c r="C22" s="15" t="s">
        <v>64</v>
      </c>
      <c r="D22" s="95">
        <v>535</v>
      </c>
      <c r="E22" s="81"/>
      <c r="F22" s="114" t="s">
        <v>931</v>
      </c>
      <c r="G22" s="15"/>
      <c r="H22" s="16" t="s">
        <v>277</v>
      </c>
      <c r="I22" s="66"/>
      <c r="J22" s="66" t="s">
        <v>159</v>
      </c>
      <c r="K22" s="116" t="s">
        <v>1033</v>
      </c>
      <c r="L22" s="96">
        <v>1667.3333333333333</v>
      </c>
      <c r="M22" s="97">
        <v>2894.867431640625</v>
      </c>
      <c r="N22" s="97">
        <v>4564.98828125</v>
      </c>
      <c r="O22" s="77"/>
      <c r="P22" s="98"/>
      <c r="Q22" s="98"/>
      <c r="R22" s="99"/>
      <c r="S22" s="51">
        <v>1</v>
      </c>
      <c r="T22" s="51">
        <v>0</v>
      </c>
      <c r="U22" s="52">
        <v>0</v>
      </c>
      <c r="V22" s="52">
        <v>0.066667</v>
      </c>
      <c r="W22" s="52">
        <v>0</v>
      </c>
      <c r="X22" s="52">
        <v>0.631826</v>
      </c>
      <c r="Y22" s="52">
        <v>0</v>
      </c>
      <c r="Z22" s="52">
        <v>0</v>
      </c>
      <c r="AA22" s="82">
        <v>22</v>
      </c>
      <c r="AB22" s="82"/>
      <c r="AC22" s="100"/>
      <c r="AD22" s="85" t="s">
        <v>687</v>
      </c>
      <c r="AE22" s="85">
        <v>236</v>
      </c>
      <c r="AF22" s="85">
        <v>2590</v>
      </c>
      <c r="AG22" s="85">
        <v>5735</v>
      </c>
      <c r="AH22" s="85">
        <v>13630</v>
      </c>
      <c r="AI22" s="85"/>
      <c r="AJ22" s="85" t="s">
        <v>742</v>
      </c>
      <c r="AK22" s="85" t="s">
        <v>793</v>
      </c>
      <c r="AL22" s="90" t="s">
        <v>840</v>
      </c>
      <c r="AM22" s="85"/>
      <c r="AN22" s="87">
        <v>42744.656006944446</v>
      </c>
      <c r="AO22" s="90" t="s">
        <v>878</v>
      </c>
      <c r="AP22" s="85" t="b">
        <v>0</v>
      </c>
      <c r="AQ22" s="85" t="b">
        <v>0</v>
      </c>
      <c r="AR22" s="85" t="b">
        <v>0</v>
      </c>
      <c r="AS22" s="85"/>
      <c r="AT22" s="85">
        <v>76</v>
      </c>
      <c r="AU22" s="90" t="s">
        <v>911</v>
      </c>
      <c r="AV22" s="85" t="b">
        <v>0</v>
      </c>
      <c r="AW22" s="85" t="s">
        <v>957</v>
      </c>
      <c r="AX22" s="90" t="s">
        <v>977</v>
      </c>
      <c r="AY22" s="85" t="s">
        <v>65</v>
      </c>
      <c r="AZ22" s="85" t="str">
        <f>REPLACE(INDEX(GroupVertices[Group],MATCH(Vertices[[#This Row],[Vertex]],GroupVertices[Vertex],0)),1,1,"")</f>
        <v>4</v>
      </c>
      <c r="BA22" s="51"/>
      <c r="BB22" s="51"/>
      <c r="BC22" s="51"/>
      <c r="BD22" s="51"/>
      <c r="BE22" s="51"/>
      <c r="BF22" s="51"/>
      <c r="BG22" s="51"/>
      <c r="BH22" s="51"/>
      <c r="BI22" s="51"/>
      <c r="BJ22" s="51"/>
      <c r="BK22" s="2"/>
      <c r="BL22" s="3"/>
      <c r="BM22" s="3"/>
      <c r="BN22" s="3"/>
      <c r="BO22" s="3"/>
    </row>
    <row r="23" spans="1:67" ht="15">
      <c r="A23" s="14" t="s">
        <v>278</v>
      </c>
      <c r="B23" s="15"/>
      <c r="C23" s="15" t="s">
        <v>64</v>
      </c>
      <c r="D23" s="95">
        <v>1000</v>
      </c>
      <c r="E23" s="81"/>
      <c r="F23" s="114" t="s">
        <v>932</v>
      </c>
      <c r="G23" s="15"/>
      <c r="H23" s="16" t="s">
        <v>278</v>
      </c>
      <c r="I23" s="66"/>
      <c r="J23" s="66" t="s">
        <v>159</v>
      </c>
      <c r="K23" s="116" t="s">
        <v>1034</v>
      </c>
      <c r="L23" s="96">
        <v>3333.6666666666665</v>
      </c>
      <c r="M23" s="97">
        <v>3814.715087890625</v>
      </c>
      <c r="N23" s="97">
        <v>2944.539306640625</v>
      </c>
      <c r="O23" s="77"/>
      <c r="P23" s="98"/>
      <c r="Q23" s="98"/>
      <c r="R23" s="99"/>
      <c r="S23" s="51">
        <v>2</v>
      </c>
      <c r="T23" s="51">
        <v>0</v>
      </c>
      <c r="U23" s="52">
        <v>12</v>
      </c>
      <c r="V23" s="52">
        <v>0.111111</v>
      </c>
      <c r="W23" s="52">
        <v>0</v>
      </c>
      <c r="X23" s="52">
        <v>1.050962</v>
      </c>
      <c r="Y23" s="52">
        <v>0</v>
      </c>
      <c r="Z23" s="52">
        <v>0</v>
      </c>
      <c r="AA23" s="82">
        <v>23</v>
      </c>
      <c r="AB23" s="82"/>
      <c r="AC23" s="100"/>
      <c r="AD23" s="85" t="s">
        <v>688</v>
      </c>
      <c r="AE23" s="85">
        <v>6159</v>
      </c>
      <c r="AF23" s="85">
        <v>560861</v>
      </c>
      <c r="AG23" s="85">
        <v>13840</v>
      </c>
      <c r="AH23" s="85">
        <v>11933</v>
      </c>
      <c r="AI23" s="85"/>
      <c r="AJ23" s="85" t="s">
        <v>743</v>
      </c>
      <c r="AK23" s="85" t="s">
        <v>794</v>
      </c>
      <c r="AL23" s="90" t="s">
        <v>841</v>
      </c>
      <c r="AM23" s="85"/>
      <c r="AN23" s="87">
        <v>39827.86246527778</v>
      </c>
      <c r="AO23" s="90" t="s">
        <v>879</v>
      </c>
      <c r="AP23" s="85" t="b">
        <v>0</v>
      </c>
      <c r="AQ23" s="85" t="b">
        <v>0</v>
      </c>
      <c r="AR23" s="85" t="b">
        <v>0</v>
      </c>
      <c r="AS23" s="85"/>
      <c r="AT23" s="85">
        <v>5995</v>
      </c>
      <c r="AU23" s="90" t="s">
        <v>916</v>
      </c>
      <c r="AV23" s="85" t="b">
        <v>1</v>
      </c>
      <c r="AW23" s="85" t="s">
        <v>957</v>
      </c>
      <c r="AX23" s="90" t="s">
        <v>978</v>
      </c>
      <c r="AY23" s="85" t="s">
        <v>65</v>
      </c>
      <c r="AZ23" s="85" t="str">
        <f>REPLACE(INDEX(GroupVertices[Group],MATCH(Vertices[[#This Row],[Vertex]],GroupVertices[Vertex],0)),1,1,"")</f>
        <v>4</v>
      </c>
      <c r="BA23" s="51"/>
      <c r="BB23" s="51"/>
      <c r="BC23" s="51"/>
      <c r="BD23" s="51"/>
      <c r="BE23" s="51"/>
      <c r="BF23" s="51"/>
      <c r="BG23" s="51"/>
      <c r="BH23" s="51"/>
      <c r="BI23" s="51"/>
      <c r="BJ23" s="51"/>
      <c r="BK23" s="2"/>
      <c r="BL23" s="3"/>
      <c r="BM23" s="3"/>
      <c r="BN23" s="3"/>
      <c r="BO23" s="3"/>
    </row>
    <row r="24" spans="1:67" ht="15">
      <c r="A24" s="14" t="s">
        <v>245</v>
      </c>
      <c r="B24" s="15"/>
      <c r="C24" s="15" t="s">
        <v>64</v>
      </c>
      <c r="D24" s="95">
        <v>535</v>
      </c>
      <c r="E24" s="81"/>
      <c r="F24" s="114" t="s">
        <v>933</v>
      </c>
      <c r="G24" s="15"/>
      <c r="H24" s="16" t="s">
        <v>245</v>
      </c>
      <c r="I24" s="66"/>
      <c r="J24" s="66" t="s">
        <v>159</v>
      </c>
      <c r="K24" s="116" t="s">
        <v>1035</v>
      </c>
      <c r="L24" s="96">
        <v>1667.3333333333333</v>
      </c>
      <c r="M24" s="97">
        <v>1447.4337158203125</v>
      </c>
      <c r="N24" s="97">
        <v>9086.3505859375</v>
      </c>
      <c r="O24" s="77"/>
      <c r="P24" s="98"/>
      <c r="Q24" s="98"/>
      <c r="R24" s="99"/>
      <c r="S24" s="51">
        <v>1</v>
      </c>
      <c r="T24" s="51">
        <v>1</v>
      </c>
      <c r="U24" s="52">
        <v>0</v>
      </c>
      <c r="V24" s="52">
        <v>0</v>
      </c>
      <c r="W24" s="52">
        <v>0</v>
      </c>
      <c r="X24" s="52">
        <v>0.99999</v>
      </c>
      <c r="Y24" s="52">
        <v>0</v>
      </c>
      <c r="Z24" s="52">
        <v>0</v>
      </c>
      <c r="AA24" s="82">
        <v>24</v>
      </c>
      <c r="AB24" s="82"/>
      <c r="AC24" s="100"/>
      <c r="AD24" s="85" t="s">
        <v>689</v>
      </c>
      <c r="AE24" s="85">
        <v>468</v>
      </c>
      <c r="AF24" s="85">
        <v>287</v>
      </c>
      <c r="AG24" s="85">
        <v>979</v>
      </c>
      <c r="AH24" s="85">
        <v>2099</v>
      </c>
      <c r="AI24" s="85"/>
      <c r="AJ24" s="85" t="s">
        <v>744</v>
      </c>
      <c r="AK24" s="85" t="s">
        <v>795</v>
      </c>
      <c r="AL24" s="90" t="s">
        <v>842</v>
      </c>
      <c r="AM24" s="85"/>
      <c r="AN24" s="87">
        <v>40829.11084490741</v>
      </c>
      <c r="AO24" s="90" t="s">
        <v>880</v>
      </c>
      <c r="AP24" s="85" t="b">
        <v>0</v>
      </c>
      <c r="AQ24" s="85" t="b">
        <v>0</v>
      </c>
      <c r="AR24" s="85" t="b">
        <v>1</v>
      </c>
      <c r="AS24" s="85"/>
      <c r="AT24" s="85">
        <v>16</v>
      </c>
      <c r="AU24" s="90" t="s">
        <v>917</v>
      </c>
      <c r="AV24" s="85" t="b">
        <v>0</v>
      </c>
      <c r="AW24" s="85" t="s">
        <v>957</v>
      </c>
      <c r="AX24" s="90" t="s">
        <v>979</v>
      </c>
      <c r="AY24" s="85" t="s">
        <v>66</v>
      </c>
      <c r="AZ24" s="85" t="str">
        <f>REPLACE(INDEX(GroupVertices[Group],MATCH(Vertices[[#This Row],[Vertex]],GroupVertices[Vertex],0)),1,1,"")</f>
        <v>2</v>
      </c>
      <c r="BA24" s="51"/>
      <c r="BB24" s="51"/>
      <c r="BC24" s="51"/>
      <c r="BD24" s="51"/>
      <c r="BE24" s="51" t="s">
        <v>356</v>
      </c>
      <c r="BF24" s="51" t="s">
        <v>356</v>
      </c>
      <c r="BG24" s="134" t="s">
        <v>1482</v>
      </c>
      <c r="BH24" s="134" t="s">
        <v>1482</v>
      </c>
      <c r="BI24" s="134" t="s">
        <v>1519</v>
      </c>
      <c r="BJ24" s="134" t="s">
        <v>1519</v>
      </c>
      <c r="BK24" s="2"/>
      <c r="BL24" s="3"/>
      <c r="BM24" s="3"/>
      <c r="BN24" s="3"/>
      <c r="BO24" s="3"/>
    </row>
    <row r="25" spans="1:67" ht="15">
      <c r="A25" s="14" t="s">
        <v>246</v>
      </c>
      <c r="B25" s="15"/>
      <c r="C25" s="15" t="s">
        <v>64</v>
      </c>
      <c r="D25" s="95">
        <v>535</v>
      </c>
      <c r="E25" s="81"/>
      <c r="F25" s="114" t="s">
        <v>934</v>
      </c>
      <c r="G25" s="15"/>
      <c r="H25" s="16" t="s">
        <v>246</v>
      </c>
      <c r="I25" s="66"/>
      <c r="J25" s="66" t="s">
        <v>159</v>
      </c>
      <c r="K25" s="116" t="s">
        <v>1036</v>
      </c>
      <c r="L25" s="96">
        <v>1667.3333333333333</v>
      </c>
      <c r="M25" s="97">
        <v>517.9542236328125</v>
      </c>
      <c r="N25" s="97">
        <v>9086.3505859375</v>
      </c>
      <c r="O25" s="77"/>
      <c r="P25" s="98"/>
      <c r="Q25" s="98"/>
      <c r="R25" s="99"/>
      <c r="S25" s="51">
        <v>1</v>
      </c>
      <c r="T25" s="51">
        <v>1</v>
      </c>
      <c r="U25" s="52">
        <v>0</v>
      </c>
      <c r="V25" s="52">
        <v>0</v>
      </c>
      <c r="W25" s="52">
        <v>0</v>
      </c>
      <c r="X25" s="52">
        <v>0.99999</v>
      </c>
      <c r="Y25" s="52">
        <v>0</v>
      </c>
      <c r="Z25" s="52">
        <v>0</v>
      </c>
      <c r="AA25" s="82">
        <v>25</v>
      </c>
      <c r="AB25" s="82"/>
      <c r="AC25" s="100"/>
      <c r="AD25" s="85" t="s">
        <v>690</v>
      </c>
      <c r="AE25" s="85">
        <v>73</v>
      </c>
      <c r="AF25" s="85">
        <v>168</v>
      </c>
      <c r="AG25" s="85">
        <v>164</v>
      </c>
      <c r="AH25" s="85">
        <v>25</v>
      </c>
      <c r="AI25" s="85"/>
      <c r="AJ25" s="85" t="s">
        <v>745</v>
      </c>
      <c r="AK25" s="85" t="s">
        <v>796</v>
      </c>
      <c r="AL25" s="90" t="s">
        <v>843</v>
      </c>
      <c r="AM25" s="85"/>
      <c r="AN25" s="87">
        <v>40496.73048611111</v>
      </c>
      <c r="AO25" s="90" t="s">
        <v>881</v>
      </c>
      <c r="AP25" s="85" t="b">
        <v>0</v>
      </c>
      <c r="AQ25" s="85" t="b">
        <v>0</v>
      </c>
      <c r="AR25" s="85" t="b">
        <v>1</v>
      </c>
      <c r="AS25" s="85"/>
      <c r="AT25" s="85">
        <v>2</v>
      </c>
      <c r="AU25" s="90" t="s">
        <v>911</v>
      </c>
      <c r="AV25" s="85" t="b">
        <v>0</v>
      </c>
      <c r="AW25" s="85" t="s">
        <v>957</v>
      </c>
      <c r="AX25" s="90" t="s">
        <v>980</v>
      </c>
      <c r="AY25" s="85" t="s">
        <v>66</v>
      </c>
      <c r="AZ25" s="85" t="str">
        <f>REPLACE(INDEX(GroupVertices[Group],MATCH(Vertices[[#This Row],[Vertex]],GroupVertices[Vertex],0)),1,1,"")</f>
        <v>2</v>
      </c>
      <c r="BA25" s="51"/>
      <c r="BB25" s="51"/>
      <c r="BC25" s="51"/>
      <c r="BD25" s="51"/>
      <c r="BE25" s="51" t="s">
        <v>360</v>
      </c>
      <c r="BF25" s="51" t="s">
        <v>360</v>
      </c>
      <c r="BG25" s="134" t="s">
        <v>1483</v>
      </c>
      <c r="BH25" s="134" t="s">
        <v>1483</v>
      </c>
      <c r="BI25" s="134" t="s">
        <v>1520</v>
      </c>
      <c r="BJ25" s="134" t="s">
        <v>1520</v>
      </c>
      <c r="BK25" s="2"/>
      <c r="BL25" s="3"/>
      <c r="BM25" s="3"/>
      <c r="BN25" s="3"/>
      <c r="BO25" s="3"/>
    </row>
    <row r="26" spans="1:67" ht="15">
      <c r="A26" s="14" t="s">
        <v>247</v>
      </c>
      <c r="B26" s="15"/>
      <c r="C26" s="15" t="s">
        <v>64</v>
      </c>
      <c r="D26" s="95">
        <v>70</v>
      </c>
      <c r="E26" s="81"/>
      <c r="F26" s="114" t="s">
        <v>414</v>
      </c>
      <c r="G26" s="15"/>
      <c r="H26" s="16" t="s">
        <v>247</v>
      </c>
      <c r="I26" s="66"/>
      <c r="J26" s="66" t="s">
        <v>159</v>
      </c>
      <c r="K26" s="116" t="s">
        <v>1037</v>
      </c>
      <c r="L26" s="96">
        <v>1</v>
      </c>
      <c r="M26" s="97">
        <v>7599.02734375</v>
      </c>
      <c r="N26" s="97">
        <v>7928.61572265625</v>
      </c>
      <c r="O26" s="77"/>
      <c r="P26" s="98"/>
      <c r="Q26" s="98"/>
      <c r="R26" s="99"/>
      <c r="S26" s="51">
        <v>0</v>
      </c>
      <c r="T26" s="51">
        <v>3</v>
      </c>
      <c r="U26" s="52">
        <v>0.666667</v>
      </c>
      <c r="V26" s="52">
        <v>0.2</v>
      </c>
      <c r="W26" s="52">
        <v>1E-06</v>
      </c>
      <c r="X26" s="52">
        <v>0.944796</v>
      </c>
      <c r="Y26" s="52">
        <v>0.3333333333333333</v>
      </c>
      <c r="Z26" s="52">
        <v>0</v>
      </c>
      <c r="AA26" s="82">
        <v>26</v>
      </c>
      <c r="AB26" s="82"/>
      <c r="AC26" s="100"/>
      <c r="AD26" s="85" t="s">
        <v>691</v>
      </c>
      <c r="AE26" s="85">
        <v>671</v>
      </c>
      <c r="AF26" s="85">
        <v>931</v>
      </c>
      <c r="AG26" s="85">
        <v>5873</v>
      </c>
      <c r="AH26" s="85">
        <v>10262</v>
      </c>
      <c r="AI26" s="85"/>
      <c r="AJ26" s="85" t="s">
        <v>746</v>
      </c>
      <c r="AK26" s="85" t="s">
        <v>797</v>
      </c>
      <c r="AL26" s="90" t="s">
        <v>844</v>
      </c>
      <c r="AM26" s="85"/>
      <c r="AN26" s="87">
        <v>42016.73112268518</v>
      </c>
      <c r="AO26" s="90" t="s">
        <v>882</v>
      </c>
      <c r="AP26" s="85" t="b">
        <v>1</v>
      </c>
      <c r="AQ26" s="85" t="b">
        <v>0</v>
      </c>
      <c r="AR26" s="85" t="b">
        <v>0</v>
      </c>
      <c r="AS26" s="85"/>
      <c r="AT26" s="85">
        <v>44</v>
      </c>
      <c r="AU26" s="90" t="s">
        <v>911</v>
      </c>
      <c r="AV26" s="85" t="b">
        <v>0</v>
      </c>
      <c r="AW26" s="85" t="s">
        <v>957</v>
      </c>
      <c r="AX26" s="90" t="s">
        <v>981</v>
      </c>
      <c r="AY26" s="85" t="s">
        <v>66</v>
      </c>
      <c r="AZ26" s="85" t="str">
        <f>REPLACE(INDEX(GroupVertices[Group],MATCH(Vertices[[#This Row],[Vertex]],GroupVertices[Vertex],0)),1,1,"")</f>
        <v>5</v>
      </c>
      <c r="BA26" s="51"/>
      <c r="BB26" s="51"/>
      <c r="BC26" s="51"/>
      <c r="BD26" s="51"/>
      <c r="BE26" s="51" t="s">
        <v>356</v>
      </c>
      <c r="BF26" s="51" t="s">
        <v>356</v>
      </c>
      <c r="BG26" s="134" t="s">
        <v>1317</v>
      </c>
      <c r="BH26" s="134" t="s">
        <v>1317</v>
      </c>
      <c r="BI26" s="134" t="s">
        <v>1390</v>
      </c>
      <c r="BJ26" s="134" t="s">
        <v>1390</v>
      </c>
      <c r="BK26" s="2"/>
      <c r="BL26" s="3"/>
      <c r="BM26" s="3"/>
      <c r="BN26" s="3"/>
      <c r="BO26" s="3"/>
    </row>
    <row r="27" spans="1:67" ht="15">
      <c r="A27" s="14" t="s">
        <v>279</v>
      </c>
      <c r="B27" s="15"/>
      <c r="C27" s="15" t="s">
        <v>64</v>
      </c>
      <c r="D27" s="95">
        <v>1000</v>
      </c>
      <c r="E27" s="81"/>
      <c r="F27" s="114" t="s">
        <v>935</v>
      </c>
      <c r="G27" s="15"/>
      <c r="H27" s="16" t="s">
        <v>279</v>
      </c>
      <c r="I27" s="66"/>
      <c r="J27" s="66" t="s">
        <v>159</v>
      </c>
      <c r="K27" s="116" t="s">
        <v>1038</v>
      </c>
      <c r="L27" s="96">
        <v>5000</v>
      </c>
      <c r="M27" s="97">
        <v>9749.583984375</v>
      </c>
      <c r="N27" s="97">
        <v>6907.51953125</v>
      </c>
      <c r="O27" s="77"/>
      <c r="P27" s="98"/>
      <c r="Q27" s="98"/>
      <c r="R27" s="99"/>
      <c r="S27" s="51">
        <v>3</v>
      </c>
      <c r="T27" s="51">
        <v>0</v>
      </c>
      <c r="U27" s="52">
        <v>0.666667</v>
      </c>
      <c r="V27" s="52">
        <v>0.2</v>
      </c>
      <c r="W27" s="52">
        <v>1E-06</v>
      </c>
      <c r="X27" s="52">
        <v>0.944796</v>
      </c>
      <c r="Y27" s="52">
        <v>0.3333333333333333</v>
      </c>
      <c r="Z27" s="52">
        <v>0</v>
      </c>
      <c r="AA27" s="82">
        <v>27</v>
      </c>
      <c r="AB27" s="82"/>
      <c r="AC27" s="100"/>
      <c r="AD27" s="85" t="s">
        <v>692</v>
      </c>
      <c r="AE27" s="85">
        <v>87</v>
      </c>
      <c r="AF27" s="85">
        <v>68</v>
      </c>
      <c r="AG27" s="85">
        <v>54</v>
      </c>
      <c r="AH27" s="85">
        <v>57</v>
      </c>
      <c r="AI27" s="85"/>
      <c r="AJ27" s="85"/>
      <c r="AK27" s="85"/>
      <c r="AL27" s="85"/>
      <c r="AM27" s="85"/>
      <c r="AN27" s="87">
        <v>43341.57010416667</v>
      </c>
      <c r="AO27" s="85"/>
      <c r="AP27" s="85" t="b">
        <v>1</v>
      </c>
      <c r="AQ27" s="85" t="b">
        <v>0</v>
      </c>
      <c r="AR27" s="85" t="b">
        <v>0</v>
      </c>
      <c r="AS27" s="85"/>
      <c r="AT27" s="85">
        <v>1</v>
      </c>
      <c r="AU27" s="85"/>
      <c r="AV27" s="85" t="b">
        <v>0</v>
      </c>
      <c r="AW27" s="85" t="s">
        <v>957</v>
      </c>
      <c r="AX27" s="90" t="s">
        <v>982</v>
      </c>
      <c r="AY27" s="85" t="s">
        <v>65</v>
      </c>
      <c r="AZ27" s="85" t="str">
        <f>REPLACE(INDEX(GroupVertices[Group],MATCH(Vertices[[#This Row],[Vertex]],GroupVertices[Vertex],0)),1,1,"")</f>
        <v>5</v>
      </c>
      <c r="BA27" s="51"/>
      <c r="BB27" s="51"/>
      <c r="BC27" s="51"/>
      <c r="BD27" s="51"/>
      <c r="BE27" s="51"/>
      <c r="BF27" s="51"/>
      <c r="BG27" s="51"/>
      <c r="BH27" s="51"/>
      <c r="BI27" s="51"/>
      <c r="BJ27" s="51"/>
      <c r="BK27" s="2"/>
      <c r="BL27" s="3"/>
      <c r="BM27" s="3"/>
      <c r="BN27" s="3"/>
      <c r="BO27" s="3"/>
    </row>
    <row r="28" spans="1:67" ht="15">
      <c r="A28" s="14" t="s">
        <v>280</v>
      </c>
      <c r="B28" s="15"/>
      <c r="C28" s="15" t="s">
        <v>64</v>
      </c>
      <c r="D28" s="95">
        <v>1000</v>
      </c>
      <c r="E28" s="81"/>
      <c r="F28" s="114" t="s">
        <v>936</v>
      </c>
      <c r="G28" s="15"/>
      <c r="H28" s="16" t="s">
        <v>280</v>
      </c>
      <c r="I28" s="66"/>
      <c r="J28" s="66" t="s">
        <v>159</v>
      </c>
      <c r="K28" s="116" t="s">
        <v>1039</v>
      </c>
      <c r="L28" s="96">
        <v>5000</v>
      </c>
      <c r="M28" s="97">
        <v>7786.4267578125</v>
      </c>
      <c r="N28" s="97">
        <v>9508.263671875</v>
      </c>
      <c r="O28" s="77"/>
      <c r="P28" s="98"/>
      <c r="Q28" s="98"/>
      <c r="R28" s="99"/>
      <c r="S28" s="51">
        <v>3</v>
      </c>
      <c r="T28" s="51">
        <v>0</v>
      </c>
      <c r="U28" s="52">
        <v>0.666667</v>
      </c>
      <c r="V28" s="52">
        <v>0.2</v>
      </c>
      <c r="W28" s="52">
        <v>1E-06</v>
      </c>
      <c r="X28" s="52">
        <v>0.944796</v>
      </c>
      <c r="Y28" s="52">
        <v>0.3333333333333333</v>
      </c>
      <c r="Z28" s="52">
        <v>0</v>
      </c>
      <c r="AA28" s="82">
        <v>28</v>
      </c>
      <c r="AB28" s="82"/>
      <c r="AC28" s="100"/>
      <c r="AD28" s="85" t="s">
        <v>693</v>
      </c>
      <c r="AE28" s="85">
        <v>208</v>
      </c>
      <c r="AF28" s="85">
        <v>111</v>
      </c>
      <c r="AG28" s="85">
        <v>52</v>
      </c>
      <c r="AH28" s="85">
        <v>14</v>
      </c>
      <c r="AI28" s="85"/>
      <c r="AJ28" s="85" t="s">
        <v>747</v>
      </c>
      <c r="AK28" s="85" t="s">
        <v>797</v>
      </c>
      <c r="AL28" s="90" t="s">
        <v>845</v>
      </c>
      <c r="AM28" s="85"/>
      <c r="AN28" s="87">
        <v>43542.50782407408</v>
      </c>
      <c r="AO28" s="90" t="s">
        <v>883</v>
      </c>
      <c r="AP28" s="85" t="b">
        <v>0</v>
      </c>
      <c r="AQ28" s="85" t="b">
        <v>0</v>
      </c>
      <c r="AR28" s="85" t="b">
        <v>0</v>
      </c>
      <c r="AS28" s="85"/>
      <c r="AT28" s="85">
        <v>1</v>
      </c>
      <c r="AU28" s="90" t="s">
        <v>911</v>
      </c>
      <c r="AV28" s="85" t="b">
        <v>0</v>
      </c>
      <c r="AW28" s="85" t="s">
        <v>957</v>
      </c>
      <c r="AX28" s="90" t="s">
        <v>983</v>
      </c>
      <c r="AY28" s="85" t="s">
        <v>65</v>
      </c>
      <c r="AZ28" s="85" t="str">
        <f>REPLACE(INDEX(GroupVertices[Group],MATCH(Vertices[[#This Row],[Vertex]],GroupVertices[Vertex],0)),1,1,"")</f>
        <v>5</v>
      </c>
      <c r="BA28" s="51"/>
      <c r="BB28" s="51"/>
      <c r="BC28" s="51"/>
      <c r="BD28" s="51"/>
      <c r="BE28" s="51"/>
      <c r="BF28" s="51"/>
      <c r="BG28" s="51"/>
      <c r="BH28" s="51"/>
      <c r="BI28" s="51"/>
      <c r="BJ28" s="51"/>
      <c r="BK28" s="2"/>
      <c r="BL28" s="3"/>
      <c r="BM28" s="3"/>
      <c r="BN28" s="3"/>
      <c r="BO28" s="3"/>
    </row>
    <row r="29" spans="1:67" ht="15">
      <c r="A29" s="14" t="s">
        <v>261</v>
      </c>
      <c r="B29" s="15"/>
      <c r="C29" s="15" t="s">
        <v>64</v>
      </c>
      <c r="D29" s="95">
        <v>1000</v>
      </c>
      <c r="E29" s="81"/>
      <c r="F29" s="114" t="s">
        <v>421</v>
      </c>
      <c r="G29" s="15"/>
      <c r="H29" s="16" t="s">
        <v>261</v>
      </c>
      <c r="I29" s="66"/>
      <c r="J29" s="66" t="s">
        <v>159</v>
      </c>
      <c r="K29" s="116" t="s">
        <v>1040</v>
      </c>
      <c r="L29" s="96">
        <v>3333.6666666666665</v>
      </c>
      <c r="M29" s="97">
        <v>9215.513671875</v>
      </c>
      <c r="N29" s="97">
        <v>9042.9169921875</v>
      </c>
      <c r="O29" s="77"/>
      <c r="P29" s="98"/>
      <c r="Q29" s="98"/>
      <c r="R29" s="99"/>
      <c r="S29" s="51">
        <v>2</v>
      </c>
      <c r="T29" s="51">
        <v>2</v>
      </c>
      <c r="U29" s="52">
        <v>1.333333</v>
      </c>
      <c r="V29" s="52">
        <v>0.25</v>
      </c>
      <c r="W29" s="52">
        <v>1E-06</v>
      </c>
      <c r="X29" s="52">
        <v>1.220767</v>
      </c>
      <c r="Y29" s="52">
        <v>0.3333333333333333</v>
      </c>
      <c r="Z29" s="52">
        <v>0</v>
      </c>
      <c r="AA29" s="82">
        <v>29</v>
      </c>
      <c r="AB29" s="82"/>
      <c r="AC29" s="100"/>
      <c r="AD29" s="85" t="s">
        <v>694</v>
      </c>
      <c r="AE29" s="85">
        <v>199</v>
      </c>
      <c r="AF29" s="85">
        <v>1343</v>
      </c>
      <c r="AG29" s="85">
        <v>1910</v>
      </c>
      <c r="AH29" s="85">
        <v>2201</v>
      </c>
      <c r="AI29" s="85"/>
      <c r="AJ29" s="85" t="s">
        <v>748</v>
      </c>
      <c r="AK29" s="85" t="s">
        <v>798</v>
      </c>
      <c r="AL29" s="90" t="s">
        <v>846</v>
      </c>
      <c r="AM29" s="85"/>
      <c r="AN29" s="87">
        <v>41106.76068287037</v>
      </c>
      <c r="AO29" s="90" t="s">
        <v>884</v>
      </c>
      <c r="AP29" s="85" t="b">
        <v>0</v>
      </c>
      <c r="AQ29" s="85" t="b">
        <v>0</v>
      </c>
      <c r="AR29" s="85" t="b">
        <v>0</v>
      </c>
      <c r="AS29" s="85"/>
      <c r="AT29" s="85">
        <v>14</v>
      </c>
      <c r="AU29" s="90" t="s">
        <v>911</v>
      </c>
      <c r="AV29" s="85" t="b">
        <v>0</v>
      </c>
      <c r="AW29" s="85" t="s">
        <v>957</v>
      </c>
      <c r="AX29" s="90" t="s">
        <v>984</v>
      </c>
      <c r="AY29" s="85" t="s">
        <v>66</v>
      </c>
      <c r="AZ29" s="85" t="str">
        <f>REPLACE(INDEX(GroupVertices[Group],MATCH(Vertices[[#This Row],[Vertex]],GroupVertices[Vertex],0)),1,1,"")</f>
        <v>5</v>
      </c>
      <c r="BA29" s="51"/>
      <c r="BB29" s="51"/>
      <c r="BC29" s="51"/>
      <c r="BD29" s="51"/>
      <c r="BE29" s="51" t="s">
        <v>356</v>
      </c>
      <c r="BF29" s="51" t="s">
        <v>356</v>
      </c>
      <c r="BG29" s="134" t="s">
        <v>1317</v>
      </c>
      <c r="BH29" s="134" t="s">
        <v>1317</v>
      </c>
      <c r="BI29" s="134" t="s">
        <v>1390</v>
      </c>
      <c r="BJ29" s="134" t="s">
        <v>1390</v>
      </c>
      <c r="BK29" s="2"/>
      <c r="BL29" s="3"/>
      <c r="BM29" s="3"/>
      <c r="BN29" s="3"/>
      <c r="BO29" s="3"/>
    </row>
    <row r="30" spans="1:67" ht="15">
      <c r="A30" s="14" t="s">
        <v>248</v>
      </c>
      <c r="B30" s="15"/>
      <c r="C30" s="15" t="s">
        <v>64</v>
      </c>
      <c r="D30" s="95">
        <v>70</v>
      </c>
      <c r="E30" s="81"/>
      <c r="F30" s="114" t="s">
        <v>415</v>
      </c>
      <c r="G30" s="15"/>
      <c r="H30" s="16" t="s">
        <v>248</v>
      </c>
      <c r="I30" s="66"/>
      <c r="J30" s="66" t="s">
        <v>159</v>
      </c>
      <c r="K30" s="116" t="s">
        <v>1041</v>
      </c>
      <c r="L30" s="96">
        <v>1</v>
      </c>
      <c r="M30" s="97">
        <v>1267.9349365234375</v>
      </c>
      <c r="N30" s="97">
        <v>166.1089324951172</v>
      </c>
      <c r="O30" s="77"/>
      <c r="P30" s="98"/>
      <c r="Q30" s="98"/>
      <c r="R30" s="99"/>
      <c r="S30" s="51">
        <v>0</v>
      </c>
      <c r="T30" s="51">
        <v>2</v>
      </c>
      <c r="U30" s="52">
        <v>0</v>
      </c>
      <c r="V30" s="52">
        <v>0.076923</v>
      </c>
      <c r="W30" s="52">
        <v>0.089082</v>
      </c>
      <c r="X30" s="52">
        <v>0.670519</v>
      </c>
      <c r="Y30" s="52">
        <v>0.5</v>
      </c>
      <c r="Z30" s="52">
        <v>0</v>
      </c>
      <c r="AA30" s="82">
        <v>30</v>
      </c>
      <c r="AB30" s="82"/>
      <c r="AC30" s="100"/>
      <c r="AD30" s="85" t="s">
        <v>695</v>
      </c>
      <c r="AE30" s="85">
        <v>3925</v>
      </c>
      <c r="AF30" s="85">
        <v>9071</v>
      </c>
      <c r="AG30" s="85">
        <v>20262</v>
      </c>
      <c r="AH30" s="85">
        <v>16798</v>
      </c>
      <c r="AI30" s="85"/>
      <c r="AJ30" s="85" t="s">
        <v>749</v>
      </c>
      <c r="AK30" s="85" t="s">
        <v>799</v>
      </c>
      <c r="AL30" s="90" t="s">
        <v>847</v>
      </c>
      <c r="AM30" s="85"/>
      <c r="AN30" s="87">
        <v>39888.747569444444</v>
      </c>
      <c r="AO30" s="90" t="s">
        <v>885</v>
      </c>
      <c r="AP30" s="85" t="b">
        <v>0</v>
      </c>
      <c r="AQ30" s="85" t="b">
        <v>0</v>
      </c>
      <c r="AR30" s="85" t="b">
        <v>1</v>
      </c>
      <c r="AS30" s="85"/>
      <c r="AT30" s="85">
        <v>582</v>
      </c>
      <c r="AU30" s="90" t="s">
        <v>913</v>
      </c>
      <c r="AV30" s="85" t="b">
        <v>0</v>
      </c>
      <c r="AW30" s="85" t="s">
        <v>957</v>
      </c>
      <c r="AX30" s="90" t="s">
        <v>985</v>
      </c>
      <c r="AY30" s="85" t="s">
        <v>66</v>
      </c>
      <c r="AZ30" s="85" t="str">
        <f>REPLACE(INDEX(GroupVertices[Group],MATCH(Vertices[[#This Row],[Vertex]],GroupVertices[Vertex],0)),1,1,"")</f>
        <v>1</v>
      </c>
      <c r="BA30" s="51"/>
      <c r="BB30" s="51"/>
      <c r="BC30" s="51"/>
      <c r="BD30" s="51"/>
      <c r="BE30" s="51" t="s">
        <v>356</v>
      </c>
      <c r="BF30" s="51" t="s">
        <v>356</v>
      </c>
      <c r="BG30" s="134" t="s">
        <v>1484</v>
      </c>
      <c r="BH30" s="134" t="s">
        <v>1484</v>
      </c>
      <c r="BI30" s="134" t="s">
        <v>1521</v>
      </c>
      <c r="BJ30" s="134" t="s">
        <v>1521</v>
      </c>
      <c r="BK30" s="2"/>
      <c r="BL30" s="3"/>
      <c r="BM30" s="3"/>
      <c r="BN30" s="3"/>
      <c r="BO30" s="3"/>
    </row>
    <row r="31" spans="1:67" ht="15">
      <c r="A31" s="14" t="s">
        <v>263</v>
      </c>
      <c r="B31" s="15"/>
      <c r="C31" s="15" t="s">
        <v>64</v>
      </c>
      <c r="D31" s="95">
        <v>1000</v>
      </c>
      <c r="E31" s="81"/>
      <c r="F31" s="114" t="s">
        <v>422</v>
      </c>
      <c r="G31" s="15"/>
      <c r="H31" s="16" t="s">
        <v>263</v>
      </c>
      <c r="I31" s="66"/>
      <c r="J31" s="66" t="s">
        <v>159</v>
      </c>
      <c r="K31" s="116" t="s">
        <v>1042</v>
      </c>
      <c r="L31" s="96">
        <v>8332.666666666666</v>
      </c>
      <c r="M31" s="97">
        <v>1431.3299560546875</v>
      </c>
      <c r="N31" s="97">
        <v>2210.1630859375</v>
      </c>
      <c r="O31" s="77"/>
      <c r="P31" s="98"/>
      <c r="Q31" s="98"/>
      <c r="R31" s="99"/>
      <c r="S31" s="51">
        <v>5</v>
      </c>
      <c r="T31" s="51">
        <v>2</v>
      </c>
      <c r="U31" s="52">
        <v>16</v>
      </c>
      <c r="V31" s="52">
        <v>0.125</v>
      </c>
      <c r="W31" s="52">
        <v>0.194</v>
      </c>
      <c r="X31" s="52">
        <v>1.814962</v>
      </c>
      <c r="Y31" s="52">
        <v>0.16666666666666666</v>
      </c>
      <c r="Z31" s="52">
        <v>0.16666666666666666</v>
      </c>
      <c r="AA31" s="82">
        <v>31</v>
      </c>
      <c r="AB31" s="82"/>
      <c r="AC31" s="100"/>
      <c r="AD31" s="85" t="s">
        <v>696</v>
      </c>
      <c r="AE31" s="85">
        <v>3930</v>
      </c>
      <c r="AF31" s="85">
        <v>14689</v>
      </c>
      <c r="AG31" s="85">
        <v>28716</v>
      </c>
      <c r="AH31" s="85">
        <v>30848</v>
      </c>
      <c r="AI31" s="85"/>
      <c r="AJ31" s="85" t="s">
        <v>750</v>
      </c>
      <c r="AK31" s="85" t="s">
        <v>800</v>
      </c>
      <c r="AL31" s="90" t="s">
        <v>848</v>
      </c>
      <c r="AM31" s="85"/>
      <c r="AN31" s="87">
        <v>40724.40871527778</v>
      </c>
      <c r="AO31" s="90" t="s">
        <v>886</v>
      </c>
      <c r="AP31" s="85" t="b">
        <v>0</v>
      </c>
      <c r="AQ31" s="85" t="b">
        <v>0</v>
      </c>
      <c r="AR31" s="85" t="b">
        <v>1</v>
      </c>
      <c r="AS31" s="85"/>
      <c r="AT31" s="85">
        <v>518</v>
      </c>
      <c r="AU31" s="90" t="s">
        <v>911</v>
      </c>
      <c r="AV31" s="85" t="b">
        <v>0</v>
      </c>
      <c r="AW31" s="85" t="s">
        <v>957</v>
      </c>
      <c r="AX31" s="90" t="s">
        <v>986</v>
      </c>
      <c r="AY31" s="85" t="s">
        <v>66</v>
      </c>
      <c r="AZ31" s="85" t="str">
        <f>REPLACE(INDEX(GroupVertices[Group],MATCH(Vertices[[#This Row],[Vertex]],GroupVertices[Vertex],0)),1,1,"")</f>
        <v>1</v>
      </c>
      <c r="BA31" s="51"/>
      <c r="BB31" s="51"/>
      <c r="BC31" s="51"/>
      <c r="BD31" s="51"/>
      <c r="BE31" s="51" t="s">
        <v>356</v>
      </c>
      <c r="BF31" s="51" t="s">
        <v>356</v>
      </c>
      <c r="BG31" s="134" t="s">
        <v>1485</v>
      </c>
      <c r="BH31" s="134" t="s">
        <v>1501</v>
      </c>
      <c r="BI31" s="134" t="s">
        <v>1522</v>
      </c>
      <c r="BJ31" s="134" t="s">
        <v>1522</v>
      </c>
      <c r="BK31" s="2"/>
      <c r="BL31" s="3"/>
      <c r="BM31" s="3"/>
      <c r="BN31" s="3"/>
      <c r="BO31" s="3"/>
    </row>
    <row r="32" spans="1:67" ht="15">
      <c r="A32" s="14" t="s">
        <v>281</v>
      </c>
      <c r="B32" s="15"/>
      <c r="C32" s="15" t="s">
        <v>64</v>
      </c>
      <c r="D32" s="95">
        <v>1000</v>
      </c>
      <c r="E32" s="81"/>
      <c r="F32" s="114" t="s">
        <v>937</v>
      </c>
      <c r="G32" s="15"/>
      <c r="H32" s="16" t="s">
        <v>281</v>
      </c>
      <c r="I32" s="66"/>
      <c r="J32" s="66" t="s">
        <v>159</v>
      </c>
      <c r="K32" s="116" t="s">
        <v>1043</v>
      </c>
      <c r="L32" s="96">
        <v>6666.333333333333</v>
      </c>
      <c r="M32" s="97">
        <v>1829.0797119140625</v>
      </c>
      <c r="N32" s="97">
        <v>1377.0185546875</v>
      </c>
      <c r="O32" s="77"/>
      <c r="P32" s="98"/>
      <c r="Q32" s="98"/>
      <c r="R32" s="99"/>
      <c r="S32" s="51">
        <v>4</v>
      </c>
      <c r="T32" s="51">
        <v>0</v>
      </c>
      <c r="U32" s="52">
        <v>5</v>
      </c>
      <c r="V32" s="52">
        <v>0.1</v>
      </c>
      <c r="W32" s="52">
        <v>0.150931</v>
      </c>
      <c r="X32" s="52">
        <v>1.239531</v>
      </c>
      <c r="Y32" s="52">
        <v>0.3333333333333333</v>
      </c>
      <c r="Z32" s="52">
        <v>0</v>
      </c>
      <c r="AA32" s="82">
        <v>32</v>
      </c>
      <c r="AB32" s="82"/>
      <c r="AC32" s="100"/>
      <c r="AD32" s="85" t="s">
        <v>697</v>
      </c>
      <c r="AE32" s="85">
        <v>0</v>
      </c>
      <c r="AF32" s="85">
        <v>11</v>
      </c>
      <c r="AG32" s="85">
        <v>0</v>
      </c>
      <c r="AH32" s="85">
        <v>0</v>
      </c>
      <c r="AI32" s="85"/>
      <c r="AJ32" s="85"/>
      <c r="AK32" s="85"/>
      <c r="AL32" s="85"/>
      <c r="AM32" s="85"/>
      <c r="AN32" s="87">
        <v>40003.821388888886</v>
      </c>
      <c r="AO32" s="85"/>
      <c r="AP32" s="85" t="b">
        <v>1</v>
      </c>
      <c r="AQ32" s="85" t="b">
        <v>1</v>
      </c>
      <c r="AR32" s="85" t="b">
        <v>0</v>
      </c>
      <c r="AS32" s="85"/>
      <c r="AT32" s="85">
        <v>0</v>
      </c>
      <c r="AU32" s="90" t="s">
        <v>911</v>
      </c>
      <c r="AV32" s="85" t="b">
        <v>0</v>
      </c>
      <c r="AW32" s="85" t="s">
        <v>957</v>
      </c>
      <c r="AX32" s="90" t="s">
        <v>987</v>
      </c>
      <c r="AY32" s="85" t="s">
        <v>65</v>
      </c>
      <c r="AZ32" s="85" t="str">
        <f>REPLACE(INDEX(GroupVertices[Group],MATCH(Vertices[[#This Row],[Vertex]],GroupVertices[Vertex],0)),1,1,"")</f>
        <v>1</v>
      </c>
      <c r="BA32" s="51"/>
      <c r="BB32" s="51"/>
      <c r="BC32" s="51"/>
      <c r="BD32" s="51"/>
      <c r="BE32" s="51"/>
      <c r="BF32" s="51"/>
      <c r="BG32" s="51"/>
      <c r="BH32" s="51"/>
      <c r="BI32" s="51"/>
      <c r="BJ32" s="51"/>
      <c r="BK32" s="2"/>
      <c r="BL32" s="3"/>
      <c r="BM32" s="3"/>
      <c r="BN32" s="3"/>
      <c r="BO32" s="3"/>
    </row>
    <row r="33" spans="1:67" ht="15">
      <c r="A33" s="14" t="s">
        <v>249</v>
      </c>
      <c r="B33" s="15"/>
      <c r="C33" s="15" t="s">
        <v>64</v>
      </c>
      <c r="D33" s="95">
        <v>535</v>
      </c>
      <c r="E33" s="81"/>
      <c r="F33" s="114" t="s">
        <v>938</v>
      </c>
      <c r="G33" s="15"/>
      <c r="H33" s="16" t="s">
        <v>249</v>
      </c>
      <c r="I33" s="66"/>
      <c r="J33" s="66" t="s">
        <v>159</v>
      </c>
      <c r="K33" s="116" t="s">
        <v>1044</v>
      </c>
      <c r="L33" s="96">
        <v>1667.3333333333333</v>
      </c>
      <c r="M33" s="97">
        <v>517.9542236328125</v>
      </c>
      <c r="N33" s="97">
        <v>7470.45703125</v>
      </c>
      <c r="O33" s="77"/>
      <c r="P33" s="98"/>
      <c r="Q33" s="98"/>
      <c r="R33" s="99"/>
      <c r="S33" s="51">
        <v>1</v>
      </c>
      <c r="T33" s="51">
        <v>1</v>
      </c>
      <c r="U33" s="52">
        <v>0</v>
      </c>
      <c r="V33" s="52">
        <v>0</v>
      </c>
      <c r="W33" s="52">
        <v>0</v>
      </c>
      <c r="X33" s="52">
        <v>0.99999</v>
      </c>
      <c r="Y33" s="52">
        <v>0</v>
      </c>
      <c r="Z33" s="52">
        <v>0</v>
      </c>
      <c r="AA33" s="82">
        <v>33</v>
      </c>
      <c r="AB33" s="82"/>
      <c r="AC33" s="100"/>
      <c r="AD33" s="85" t="s">
        <v>249</v>
      </c>
      <c r="AE33" s="85">
        <v>75</v>
      </c>
      <c r="AF33" s="85">
        <v>137</v>
      </c>
      <c r="AG33" s="85">
        <v>88</v>
      </c>
      <c r="AH33" s="85">
        <v>35</v>
      </c>
      <c r="AI33" s="85"/>
      <c r="AJ33" s="85" t="s">
        <v>751</v>
      </c>
      <c r="AK33" s="85" t="s">
        <v>801</v>
      </c>
      <c r="AL33" s="85"/>
      <c r="AM33" s="85"/>
      <c r="AN33" s="87">
        <v>39539.06349537037</v>
      </c>
      <c r="AO33" s="90" t="s">
        <v>887</v>
      </c>
      <c r="AP33" s="85" t="b">
        <v>1</v>
      </c>
      <c r="AQ33" s="85" t="b">
        <v>0</v>
      </c>
      <c r="AR33" s="85" t="b">
        <v>0</v>
      </c>
      <c r="AS33" s="85"/>
      <c r="AT33" s="85">
        <v>5</v>
      </c>
      <c r="AU33" s="90" t="s">
        <v>911</v>
      </c>
      <c r="AV33" s="85" t="b">
        <v>0</v>
      </c>
      <c r="AW33" s="85" t="s">
        <v>957</v>
      </c>
      <c r="AX33" s="90" t="s">
        <v>988</v>
      </c>
      <c r="AY33" s="85" t="s">
        <v>66</v>
      </c>
      <c r="AZ33" s="85" t="str">
        <f>REPLACE(INDEX(GroupVertices[Group],MATCH(Vertices[[#This Row],[Vertex]],GroupVertices[Vertex],0)),1,1,"")</f>
        <v>2</v>
      </c>
      <c r="BA33" s="51"/>
      <c r="BB33" s="51"/>
      <c r="BC33" s="51"/>
      <c r="BD33" s="51"/>
      <c r="BE33" s="51" t="s">
        <v>361</v>
      </c>
      <c r="BF33" s="51" t="s">
        <v>361</v>
      </c>
      <c r="BG33" s="134" t="s">
        <v>1486</v>
      </c>
      <c r="BH33" s="134" t="s">
        <v>1486</v>
      </c>
      <c r="BI33" s="134" t="s">
        <v>1523</v>
      </c>
      <c r="BJ33" s="134" t="s">
        <v>1523</v>
      </c>
      <c r="BK33" s="2"/>
      <c r="BL33" s="3"/>
      <c r="BM33" s="3"/>
      <c r="BN33" s="3"/>
      <c r="BO33" s="3"/>
    </row>
    <row r="34" spans="1:67" ht="15">
      <c r="A34" s="14" t="s">
        <v>250</v>
      </c>
      <c r="B34" s="15"/>
      <c r="C34" s="15" t="s">
        <v>64</v>
      </c>
      <c r="D34" s="95">
        <v>535</v>
      </c>
      <c r="E34" s="81"/>
      <c r="F34" s="114" t="s">
        <v>416</v>
      </c>
      <c r="G34" s="15"/>
      <c r="H34" s="16" t="s">
        <v>250</v>
      </c>
      <c r="I34" s="66"/>
      <c r="J34" s="66" t="s">
        <v>159</v>
      </c>
      <c r="K34" s="116" t="s">
        <v>1045</v>
      </c>
      <c r="L34" s="96">
        <v>1667.3333333333333</v>
      </c>
      <c r="M34" s="97">
        <v>4259.734375</v>
      </c>
      <c r="N34" s="97">
        <v>1992.0240478515625</v>
      </c>
      <c r="O34" s="77"/>
      <c r="P34" s="98"/>
      <c r="Q34" s="98"/>
      <c r="R34" s="99"/>
      <c r="S34" s="51">
        <v>1</v>
      </c>
      <c r="T34" s="51">
        <v>3</v>
      </c>
      <c r="U34" s="52">
        <v>12</v>
      </c>
      <c r="V34" s="52">
        <v>0.111111</v>
      </c>
      <c r="W34" s="52">
        <v>0</v>
      </c>
      <c r="X34" s="52">
        <v>1.479309</v>
      </c>
      <c r="Y34" s="52">
        <v>0</v>
      </c>
      <c r="Z34" s="52">
        <v>0</v>
      </c>
      <c r="AA34" s="82">
        <v>34</v>
      </c>
      <c r="AB34" s="82"/>
      <c r="AC34" s="100"/>
      <c r="AD34" s="85" t="s">
        <v>698</v>
      </c>
      <c r="AE34" s="85">
        <v>189</v>
      </c>
      <c r="AF34" s="85">
        <v>76</v>
      </c>
      <c r="AG34" s="85">
        <v>89</v>
      </c>
      <c r="AH34" s="85">
        <v>335</v>
      </c>
      <c r="AI34" s="85"/>
      <c r="AJ34" s="85" t="s">
        <v>752</v>
      </c>
      <c r="AK34" s="85" t="s">
        <v>802</v>
      </c>
      <c r="AL34" s="85"/>
      <c r="AM34" s="85"/>
      <c r="AN34" s="87">
        <v>42689.61560185185</v>
      </c>
      <c r="AO34" s="90" t="s">
        <v>888</v>
      </c>
      <c r="AP34" s="85" t="b">
        <v>1</v>
      </c>
      <c r="AQ34" s="85" t="b">
        <v>0</v>
      </c>
      <c r="AR34" s="85" t="b">
        <v>0</v>
      </c>
      <c r="AS34" s="85"/>
      <c r="AT34" s="85">
        <v>6</v>
      </c>
      <c r="AU34" s="85"/>
      <c r="AV34" s="85" t="b">
        <v>0</v>
      </c>
      <c r="AW34" s="85" t="s">
        <v>957</v>
      </c>
      <c r="AX34" s="90" t="s">
        <v>989</v>
      </c>
      <c r="AY34" s="85" t="s">
        <v>66</v>
      </c>
      <c r="AZ34" s="85" t="str">
        <f>REPLACE(INDEX(GroupVertices[Group],MATCH(Vertices[[#This Row],[Vertex]],GroupVertices[Vertex],0)),1,1,"")</f>
        <v>4</v>
      </c>
      <c r="BA34" s="51"/>
      <c r="BB34" s="51"/>
      <c r="BC34" s="51"/>
      <c r="BD34" s="51"/>
      <c r="BE34" s="51" t="s">
        <v>1457</v>
      </c>
      <c r="BF34" s="51" t="s">
        <v>1464</v>
      </c>
      <c r="BG34" s="134" t="s">
        <v>1487</v>
      </c>
      <c r="BH34" s="134" t="s">
        <v>1502</v>
      </c>
      <c r="BI34" s="134" t="s">
        <v>1524</v>
      </c>
      <c r="BJ34" s="134" t="s">
        <v>1524</v>
      </c>
      <c r="BK34" s="2"/>
      <c r="BL34" s="3"/>
      <c r="BM34" s="3"/>
      <c r="BN34" s="3"/>
      <c r="BO34" s="3"/>
    </row>
    <row r="35" spans="1:67" ht="15">
      <c r="A35" s="14" t="s">
        <v>282</v>
      </c>
      <c r="B35" s="15"/>
      <c r="C35" s="15" t="s">
        <v>64</v>
      </c>
      <c r="D35" s="95">
        <v>1000</v>
      </c>
      <c r="E35" s="81"/>
      <c r="F35" s="114" t="s">
        <v>939</v>
      </c>
      <c r="G35" s="15"/>
      <c r="H35" s="16" t="s">
        <v>282</v>
      </c>
      <c r="I35" s="66"/>
      <c r="J35" s="66" t="s">
        <v>159</v>
      </c>
      <c r="K35" s="116" t="s">
        <v>1046</v>
      </c>
      <c r="L35" s="96">
        <v>3333.6666666666665</v>
      </c>
      <c r="M35" s="97">
        <v>4705.9599609375</v>
      </c>
      <c r="N35" s="97">
        <v>1052.5574951171875</v>
      </c>
      <c r="O35" s="77"/>
      <c r="P35" s="98"/>
      <c r="Q35" s="98"/>
      <c r="R35" s="99"/>
      <c r="S35" s="51">
        <v>2</v>
      </c>
      <c r="T35" s="51">
        <v>0</v>
      </c>
      <c r="U35" s="52">
        <v>8</v>
      </c>
      <c r="V35" s="52">
        <v>0.090909</v>
      </c>
      <c r="W35" s="52">
        <v>0</v>
      </c>
      <c r="X35" s="52">
        <v>1.090623</v>
      </c>
      <c r="Y35" s="52">
        <v>0</v>
      </c>
      <c r="Z35" s="52">
        <v>0</v>
      </c>
      <c r="AA35" s="82">
        <v>35</v>
      </c>
      <c r="AB35" s="82"/>
      <c r="AC35" s="100"/>
      <c r="AD35" s="85" t="s">
        <v>699</v>
      </c>
      <c r="AE35" s="85">
        <v>1023</v>
      </c>
      <c r="AF35" s="85">
        <v>41055</v>
      </c>
      <c r="AG35" s="85">
        <v>50757</v>
      </c>
      <c r="AH35" s="85">
        <v>9</v>
      </c>
      <c r="AI35" s="85"/>
      <c r="AJ35" s="85" t="s">
        <v>753</v>
      </c>
      <c r="AK35" s="85" t="s">
        <v>803</v>
      </c>
      <c r="AL35" s="90" t="s">
        <v>849</v>
      </c>
      <c r="AM35" s="85"/>
      <c r="AN35" s="87">
        <v>40841.05672453704</v>
      </c>
      <c r="AO35" s="90" t="s">
        <v>889</v>
      </c>
      <c r="AP35" s="85" t="b">
        <v>0</v>
      </c>
      <c r="AQ35" s="85" t="b">
        <v>0</v>
      </c>
      <c r="AR35" s="85" t="b">
        <v>1</v>
      </c>
      <c r="AS35" s="85"/>
      <c r="AT35" s="85">
        <v>1089</v>
      </c>
      <c r="AU35" s="90" t="s">
        <v>911</v>
      </c>
      <c r="AV35" s="85" t="b">
        <v>1</v>
      </c>
      <c r="AW35" s="85" t="s">
        <v>957</v>
      </c>
      <c r="AX35" s="90" t="s">
        <v>990</v>
      </c>
      <c r="AY35" s="85" t="s">
        <v>65</v>
      </c>
      <c r="AZ35" s="85" t="str">
        <f>REPLACE(INDEX(GroupVertices[Group],MATCH(Vertices[[#This Row],[Vertex]],GroupVertices[Vertex],0)),1,1,"")</f>
        <v>4</v>
      </c>
      <c r="BA35" s="51"/>
      <c r="BB35" s="51"/>
      <c r="BC35" s="51"/>
      <c r="BD35" s="51"/>
      <c r="BE35" s="51"/>
      <c r="BF35" s="51"/>
      <c r="BG35" s="51"/>
      <c r="BH35" s="51"/>
      <c r="BI35" s="51"/>
      <c r="BJ35" s="51"/>
      <c r="BK35" s="2"/>
      <c r="BL35" s="3"/>
      <c r="BM35" s="3"/>
      <c r="BN35" s="3"/>
      <c r="BO35" s="3"/>
    </row>
    <row r="36" spans="1:67" ht="15">
      <c r="A36" s="14" t="s">
        <v>283</v>
      </c>
      <c r="B36" s="15"/>
      <c r="C36" s="15" t="s">
        <v>64</v>
      </c>
      <c r="D36" s="95">
        <v>535</v>
      </c>
      <c r="E36" s="81"/>
      <c r="F36" s="114" t="s">
        <v>940</v>
      </c>
      <c r="G36" s="15"/>
      <c r="H36" s="16" t="s">
        <v>283</v>
      </c>
      <c r="I36" s="66"/>
      <c r="J36" s="66" t="s">
        <v>159</v>
      </c>
      <c r="K36" s="116" t="s">
        <v>1047</v>
      </c>
      <c r="L36" s="96">
        <v>1667.3333333333333</v>
      </c>
      <c r="M36" s="97">
        <v>2894.867431640625</v>
      </c>
      <c r="N36" s="97">
        <v>7088.7919921875</v>
      </c>
      <c r="O36" s="77"/>
      <c r="P36" s="98"/>
      <c r="Q36" s="98"/>
      <c r="R36" s="99"/>
      <c r="S36" s="51">
        <v>1</v>
      </c>
      <c r="T36" s="51">
        <v>0</v>
      </c>
      <c r="U36" s="52">
        <v>0</v>
      </c>
      <c r="V36" s="52">
        <v>0.090909</v>
      </c>
      <c r="W36" s="52">
        <v>0</v>
      </c>
      <c r="X36" s="52">
        <v>0.578507</v>
      </c>
      <c r="Y36" s="52">
        <v>0</v>
      </c>
      <c r="Z36" s="52">
        <v>0</v>
      </c>
      <c r="AA36" s="82">
        <v>36</v>
      </c>
      <c r="AB36" s="82"/>
      <c r="AC36" s="100"/>
      <c r="AD36" s="85" t="s">
        <v>700</v>
      </c>
      <c r="AE36" s="85">
        <v>87</v>
      </c>
      <c r="AF36" s="85">
        <v>271</v>
      </c>
      <c r="AG36" s="85">
        <v>332</v>
      </c>
      <c r="AH36" s="85">
        <v>160</v>
      </c>
      <c r="AI36" s="85"/>
      <c r="AJ36" s="85" t="s">
        <v>754</v>
      </c>
      <c r="AK36" s="85" t="s">
        <v>804</v>
      </c>
      <c r="AL36" s="90" t="s">
        <v>850</v>
      </c>
      <c r="AM36" s="85"/>
      <c r="AN36" s="87">
        <v>42746.42290509259</v>
      </c>
      <c r="AO36" s="90" t="s">
        <v>890</v>
      </c>
      <c r="AP36" s="85" t="b">
        <v>1</v>
      </c>
      <c r="AQ36" s="85" t="b">
        <v>0</v>
      </c>
      <c r="AR36" s="85" t="b">
        <v>1</v>
      </c>
      <c r="AS36" s="85"/>
      <c r="AT36" s="85">
        <v>0</v>
      </c>
      <c r="AU36" s="85"/>
      <c r="AV36" s="85" t="b">
        <v>0</v>
      </c>
      <c r="AW36" s="85" t="s">
        <v>957</v>
      </c>
      <c r="AX36" s="90" t="s">
        <v>991</v>
      </c>
      <c r="AY36" s="85" t="s">
        <v>65</v>
      </c>
      <c r="AZ36" s="85" t="str">
        <f>REPLACE(INDEX(GroupVertices[Group],MATCH(Vertices[[#This Row],[Vertex]],GroupVertices[Vertex],0)),1,1,"")</f>
        <v>3</v>
      </c>
      <c r="BA36" s="51"/>
      <c r="BB36" s="51"/>
      <c r="BC36" s="51"/>
      <c r="BD36" s="51"/>
      <c r="BE36" s="51"/>
      <c r="BF36" s="51"/>
      <c r="BG36" s="51"/>
      <c r="BH36" s="51"/>
      <c r="BI36" s="51"/>
      <c r="BJ36" s="51"/>
      <c r="BK36" s="2"/>
      <c r="BL36" s="3"/>
      <c r="BM36" s="3"/>
      <c r="BN36" s="3"/>
      <c r="BO36" s="3"/>
    </row>
    <row r="37" spans="1:67" ht="15">
      <c r="A37" s="14" t="s">
        <v>252</v>
      </c>
      <c r="B37" s="15"/>
      <c r="C37" s="15" t="s">
        <v>64</v>
      </c>
      <c r="D37" s="95">
        <v>70</v>
      </c>
      <c r="E37" s="81"/>
      <c r="F37" s="114" t="s">
        <v>941</v>
      </c>
      <c r="G37" s="15"/>
      <c r="H37" s="16" t="s">
        <v>252</v>
      </c>
      <c r="I37" s="66"/>
      <c r="J37" s="66" t="s">
        <v>159</v>
      </c>
      <c r="K37" s="116" t="s">
        <v>1048</v>
      </c>
      <c r="L37" s="96">
        <v>1</v>
      </c>
      <c r="M37" s="97">
        <v>4522.1025390625</v>
      </c>
      <c r="N37" s="97">
        <v>9832.890625</v>
      </c>
      <c r="O37" s="77"/>
      <c r="P37" s="98"/>
      <c r="Q37" s="98"/>
      <c r="R37" s="99"/>
      <c r="S37" s="51">
        <v>0</v>
      </c>
      <c r="T37" s="51">
        <v>1</v>
      </c>
      <c r="U37" s="52">
        <v>0</v>
      </c>
      <c r="V37" s="52">
        <v>0.090909</v>
      </c>
      <c r="W37" s="52">
        <v>0</v>
      </c>
      <c r="X37" s="52">
        <v>0.578507</v>
      </c>
      <c r="Y37" s="52">
        <v>0</v>
      </c>
      <c r="Z37" s="52">
        <v>0</v>
      </c>
      <c r="AA37" s="82">
        <v>37</v>
      </c>
      <c r="AB37" s="82"/>
      <c r="AC37" s="100"/>
      <c r="AD37" s="85" t="s">
        <v>701</v>
      </c>
      <c r="AE37" s="85">
        <v>4968</v>
      </c>
      <c r="AF37" s="85">
        <v>3051</v>
      </c>
      <c r="AG37" s="85">
        <v>51109</v>
      </c>
      <c r="AH37" s="85">
        <v>112</v>
      </c>
      <c r="AI37" s="85"/>
      <c r="AJ37" s="85" t="s">
        <v>755</v>
      </c>
      <c r="AK37" s="85" t="s">
        <v>805</v>
      </c>
      <c r="AL37" s="85"/>
      <c r="AM37" s="85"/>
      <c r="AN37" s="87">
        <v>43356.89596064815</v>
      </c>
      <c r="AO37" s="90" t="s">
        <v>891</v>
      </c>
      <c r="AP37" s="85" t="b">
        <v>0</v>
      </c>
      <c r="AQ37" s="85" t="b">
        <v>0</v>
      </c>
      <c r="AR37" s="85" t="b">
        <v>0</v>
      </c>
      <c r="AS37" s="85"/>
      <c r="AT37" s="85">
        <v>80</v>
      </c>
      <c r="AU37" s="90" t="s">
        <v>911</v>
      </c>
      <c r="AV37" s="85" t="b">
        <v>0</v>
      </c>
      <c r="AW37" s="85" t="s">
        <v>957</v>
      </c>
      <c r="AX37" s="90" t="s">
        <v>992</v>
      </c>
      <c r="AY37" s="85" t="s">
        <v>66</v>
      </c>
      <c r="AZ37" s="85" t="str">
        <f>REPLACE(INDEX(GroupVertices[Group],MATCH(Vertices[[#This Row],[Vertex]],GroupVertices[Vertex],0)),1,1,"")</f>
        <v>3</v>
      </c>
      <c r="BA37" s="51"/>
      <c r="BB37" s="51"/>
      <c r="BC37" s="51"/>
      <c r="BD37" s="51"/>
      <c r="BE37" s="51" t="s">
        <v>364</v>
      </c>
      <c r="BF37" s="51" t="s">
        <v>364</v>
      </c>
      <c r="BG37" s="134" t="s">
        <v>1488</v>
      </c>
      <c r="BH37" s="134" t="s">
        <v>1488</v>
      </c>
      <c r="BI37" s="134" t="s">
        <v>1525</v>
      </c>
      <c r="BJ37" s="134" t="s">
        <v>1525</v>
      </c>
      <c r="BK37" s="2"/>
      <c r="BL37" s="3"/>
      <c r="BM37" s="3"/>
      <c r="BN37" s="3"/>
      <c r="BO37" s="3"/>
    </row>
    <row r="38" spans="1:67" ht="15">
      <c r="A38" s="14" t="s">
        <v>284</v>
      </c>
      <c r="B38" s="15"/>
      <c r="C38" s="15" t="s">
        <v>64</v>
      </c>
      <c r="D38" s="95">
        <v>535</v>
      </c>
      <c r="E38" s="81"/>
      <c r="F38" s="114" t="s">
        <v>942</v>
      </c>
      <c r="G38" s="15"/>
      <c r="H38" s="16" t="s">
        <v>284</v>
      </c>
      <c r="I38" s="66"/>
      <c r="J38" s="66" t="s">
        <v>159</v>
      </c>
      <c r="K38" s="116" t="s">
        <v>1049</v>
      </c>
      <c r="L38" s="96">
        <v>1667.3333333333333</v>
      </c>
      <c r="M38" s="97">
        <v>7545.8125</v>
      </c>
      <c r="N38" s="97">
        <v>7096.361328125</v>
      </c>
      <c r="O38" s="77"/>
      <c r="P38" s="98"/>
      <c r="Q38" s="98"/>
      <c r="R38" s="99"/>
      <c r="S38" s="51">
        <v>1</v>
      </c>
      <c r="T38" s="51">
        <v>0</v>
      </c>
      <c r="U38" s="52">
        <v>0</v>
      </c>
      <c r="V38" s="52">
        <v>0.125</v>
      </c>
      <c r="W38" s="52">
        <v>0</v>
      </c>
      <c r="X38" s="52">
        <v>0.554293</v>
      </c>
      <c r="Y38" s="52">
        <v>0</v>
      </c>
      <c r="Z38" s="52">
        <v>0</v>
      </c>
      <c r="AA38" s="82">
        <v>38</v>
      </c>
      <c r="AB38" s="82"/>
      <c r="AC38" s="100"/>
      <c r="AD38" s="85" t="s">
        <v>702</v>
      </c>
      <c r="AE38" s="85">
        <v>2849</v>
      </c>
      <c r="AF38" s="85">
        <v>2866</v>
      </c>
      <c r="AG38" s="85">
        <v>10253</v>
      </c>
      <c r="AH38" s="85">
        <v>7972</v>
      </c>
      <c r="AI38" s="85"/>
      <c r="AJ38" s="85" t="s">
        <v>756</v>
      </c>
      <c r="AK38" s="85" t="s">
        <v>806</v>
      </c>
      <c r="AL38" s="90" t="s">
        <v>851</v>
      </c>
      <c r="AM38" s="85"/>
      <c r="AN38" s="87">
        <v>40654.80681712963</v>
      </c>
      <c r="AO38" s="85"/>
      <c r="AP38" s="85" t="b">
        <v>1</v>
      </c>
      <c r="AQ38" s="85" t="b">
        <v>0</v>
      </c>
      <c r="AR38" s="85" t="b">
        <v>1</v>
      </c>
      <c r="AS38" s="85"/>
      <c r="AT38" s="85">
        <v>186</v>
      </c>
      <c r="AU38" s="90" t="s">
        <v>911</v>
      </c>
      <c r="AV38" s="85" t="b">
        <v>0</v>
      </c>
      <c r="AW38" s="85" t="s">
        <v>957</v>
      </c>
      <c r="AX38" s="90" t="s">
        <v>993</v>
      </c>
      <c r="AY38" s="85" t="s">
        <v>65</v>
      </c>
      <c r="AZ38" s="85" t="str">
        <f>REPLACE(INDEX(GroupVertices[Group],MATCH(Vertices[[#This Row],[Vertex]],GroupVertices[Vertex],0)),1,1,"")</f>
        <v>6</v>
      </c>
      <c r="BA38" s="51"/>
      <c r="BB38" s="51"/>
      <c r="BC38" s="51"/>
      <c r="BD38" s="51"/>
      <c r="BE38" s="51"/>
      <c r="BF38" s="51"/>
      <c r="BG38" s="51"/>
      <c r="BH38" s="51"/>
      <c r="BI38" s="51"/>
      <c r="BJ38" s="51"/>
      <c r="BK38" s="2"/>
      <c r="BL38" s="3"/>
      <c r="BM38" s="3"/>
      <c r="BN38" s="3"/>
      <c r="BO38" s="3"/>
    </row>
    <row r="39" spans="1:67" ht="15">
      <c r="A39" s="14" t="s">
        <v>255</v>
      </c>
      <c r="B39" s="15"/>
      <c r="C39" s="15" t="s">
        <v>64</v>
      </c>
      <c r="D39" s="95">
        <v>70</v>
      </c>
      <c r="E39" s="81"/>
      <c r="F39" s="114" t="s">
        <v>943</v>
      </c>
      <c r="G39" s="15"/>
      <c r="H39" s="16" t="s">
        <v>255</v>
      </c>
      <c r="I39" s="66"/>
      <c r="J39" s="66" t="s">
        <v>159</v>
      </c>
      <c r="K39" s="116" t="s">
        <v>1050</v>
      </c>
      <c r="L39" s="96">
        <v>1</v>
      </c>
      <c r="M39" s="97">
        <v>4652.06982421875</v>
      </c>
      <c r="N39" s="97">
        <v>4862.8935546875</v>
      </c>
      <c r="O39" s="77"/>
      <c r="P39" s="98"/>
      <c r="Q39" s="98"/>
      <c r="R39" s="99"/>
      <c r="S39" s="51">
        <v>0</v>
      </c>
      <c r="T39" s="51">
        <v>1</v>
      </c>
      <c r="U39" s="52">
        <v>0</v>
      </c>
      <c r="V39" s="52">
        <v>0.090909</v>
      </c>
      <c r="W39" s="52">
        <v>0</v>
      </c>
      <c r="X39" s="52">
        <v>0.578507</v>
      </c>
      <c r="Y39" s="52">
        <v>0</v>
      </c>
      <c r="Z39" s="52">
        <v>0</v>
      </c>
      <c r="AA39" s="82">
        <v>39</v>
      </c>
      <c r="AB39" s="82"/>
      <c r="AC39" s="100"/>
      <c r="AD39" s="85" t="s">
        <v>703</v>
      </c>
      <c r="AE39" s="85">
        <v>26776</v>
      </c>
      <c r="AF39" s="85">
        <v>31396</v>
      </c>
      <c r="AG39" s="85">
        <v>17090</v>
      </c>
      <c r="AH39" s="85">
        <v>4097</v>
      </c>
      <c r="AI39" s="85"/>
      <c r="AJ39" s="85" t="s">
        <v>757</v>
      </c>
      <c r="AK39" s="85" t="s">
        <v>807</v>
      </c>
      <c r="AL39" s="90" t="s">
        <v>852</v>
      </c>
      <c r="AM39" s="85"/>
      <c r="AN39" s="87">
        <v>40660.0478125</v>
      </c>
      <c r="AO39" s="90" t="s">
        <v>892</v>
      </c>
      <c r="AP39" s="85" t="b">
        <v>0</v>
      </c>
      <c r="AQ39" s="85" t="b">
        <v>0</v>
      </c>
      <c r="AR39" s="85" t="b">
        <v>0</v>
      </c>
      <c r="AS39" s="85"/>
      <c r="AT39" s="85">
        <v>364</v>
      </c>
      <c r="AU39" s="90" t="s">
        <v>916</v>
      </c>
      <c r="AV39" s="85" t="b">
        <v>0</v>
      </c>
      <c r="AW39" s="85" t="s">
        <v>957</v>
      </c>
      <c r="AX39" s="90" t="s">
        <v>994</v>
      </c>
      <c r="AY39" s="85" t="s">
        <v>66</v>
      </c>
      <c r="AZ39" s="85" t="str">
        <f>REPLACE(INDEX(GroupVertices[Group],MATCH(Vertices[[#This Row],[Vertex]],GroupVertices[Vertex],0)),1,1,"")</f>
        <v>3</v>
      </c>
      <c r="BA39" s="51"/>
      <c r="BB39" s="51"/>
      <c r="BC39" s="51"/>
      <c r="BD39" s="51"/>
      <c r="BE39" s="51" t="s">
        <v>364</v>
      </c>
      <c r="BF39" s="51" t="s">
        <v>364</v>
      </c>
      <c r="BG39" s="134" t="s">
        <v>1488</v>
      </c>
      <c r="BH39" s="134" t="s">
        <v>1488</v>
      </c>
      <c r="BI39" s="134" t="s">
        <v>1525</v>
      </c>
      <c r="BJ39" s="134" t="s">
        <v>1525</v>
      </c>
      <c r="BK39" s="2"/>
      <c r="BL39" s="3"/>
      <c r="BM39" s="3"/>
      <c r="BN39" s="3"/>
      <c r="BO39" s="3"/>
    </row>
    <row r="40" spans="1:67" ht="15">
      <c r="A40" s="14" t="s">
        <v>256</v>
      </c>
      <c r="B40" s="15"/>
      <c r="C40" s="15" t="s">
        <v>64</v>
      </c>
      <c r="D40" s="95">
        <v>70</v>
      </c>
      <c r="E40" s="81"/>
      <c r="F40" s="114" t="s">
        <v>944</v>
      </c>
      <c r="G40" s="15"/>
      <c r="H40" s="16" t="s">
        <v>256</v>
      </c>
      <c r="I40" s="66"/>
      <c r="J40" s="66" t="s">
        <v>159</v>
      </c>
      <c r="K40" s="116" t="s">
        <v>1051</v>
      </c>
      <c r="L40" s="96">
        <v>1</v>
      </c>
      <c r="M40" s="97">
        <v>5151.1611328125</v>
      </c>
      <c r="N40" s="97">
        <v>7475.20166015625</v>
      </c>
      <c r="O40" s="77"/>
      <c r="P40" s="98"/>
      <c r="Q40" s="98"/>
      <c r="R40" s="99"/>
      <c r="S40" s="51">
        <v>0</v>
      </c>
      <c r="T40" s="51">
        <v>1</v>
      </c>
      <c r="U40" s="52">
        <v>0</v>
      </c>
      <c r="V40" s="52">
        <v>0.090909</v>
      </c>
      <c r="W40" s="52">
        <v>0</v>
      </c>
      <c r="X40" s="52">
        <v>0.578507</v>
      </c>
      <c r="Y40" s="52">
        <v>0</v>
      </c>
      <c r="Z40" s="52">
        <v>0</v>
      </c>
      <c r="AA40" s="82">
        <v>40</v>
      </c>
      <c r="AB40" s="82"/>
      <c r="AC40" s="100"/>
      <c r="AD40" s="85" t="s">
        <v>704</v>
      </c>
      <c r="AE40" s="85">
        <v>679</v>
      </c>
      <c r="AF40" s="85">
        <v>7706</v>
      </c>
      <c r="AG40" s="85">
        <v>15805</v>
      </c>
      <c r="AH40" s="85">
        <v>37215</v>
      </c>
      <c r="AI40" s="85"/>
      <c r="AJ40" s="85" t="s">
        <v>758</v>
      </c>
      <c r="AK40" s="85" t="s">
        <v>808</v>
      </c>
      <c r="AL40" s="85"/>
      <c r="AM40" s="85"/>
      <c r="AN40" s="87">
        <v>42319.754699074074</v>
      </c>
      <c r="AO40" s="90" t="s">
        <v>893</v>
      </c>
      <c r="AP40" s="85" t="b">
        <v>0</v>
      </c>
      <c r="AQ40" s="85" t="b">
        <v>0</v>
      </c>
      <c r="AR40" s="85" t="b">
        <v>0</v>
      </c>
      <c r="AS40" s="85"/>
      <c r="AT40" s="85">
        <v>437</v>
      </c>
      <c r="AU40" s="90" t="s">
        <v>911</v>
      </c>
      <c r="AV40" s="85" t="b">
        <v>0</v>
      </c>
      <c r="AW40" s="85" t="s">
        <v>957</v>
      </c>
      <c r="AX40" s="90" t="s">
        <v>995</v>
      </c>
      <c r="AY40" s="85" t="s">
        <v>66</v>
      </c>
      <c r="AZ40" s="85" t="str">
        <f>REPLACE(INDEX(GroupVertices[Group],MATCH(Vertices[[#This Row],[Vertex]],GroupVertices[Vertex],0)),1,1,"")</f>
        <v>3</v>
      </c>
      <c r="BA40" s="51"/>
      <c r="BB40" s="51"/>
      <c r="BC40" s="51"/>
      <c r="BD40" s="51"/>
      <c r="BE40" s="51" t="s">
        <v>364</v>
      </c>
      <c r="BF40" s="51" t="s">
        <v>364</v>
      </c>
      <c r="BG40" s="134" t="s">
        <v>1488</v>
      </c>
      <c r="BH40" s="134" t="s">
        <v>1488</v>
      </c>
      <c r="BI40" s="134" t="s">
        <v>1525</v>
      </c>
      <c r="BJ40" s="134" t="s">
        <v>1525</v>
      </c>
      <c r="BK40" s="2"/>
      <c r="BL40" s="3"/>
      <c r="BM40" s="3"/>
      <c r="BN40" s="3"/>
      <c r="BO40" s="3"/>
    </row>
    <row r="41" spans="1:67" ht="15">
      <c r="A41" s="14" t="s">
        <v>257</v>
      </c>
      <c r="B41" s="15"/>
      <c r="C41" s="15" t="s">
        <v>64</v>
      </c>
      <c r="D41" s="95">
        <v>70</v>
      </c>
      <c r="E41" s="81"/>
      <c r="F41" s="114" t="s">
        <v>419</v>
      </c>
      <c r="G41" s="15"/>
      <c r="H41" s="16" t="s">
        <v>257</v>
      </c>
      <c r="I41" s="66"/>
      <c r="J41" s="66" t="s">
        <v>159</v>
      </c>
      <c r="K41" s="116" t="s">
        <v>1052</v>
      </c>
      <c r="L41" s="96">
        <v>1</v>
      </c>
      <c r="M41" s="97">
        <v>2841.653076171875</v>
      </c>
      <c r="N41" s="97">
        <v>1670.9307861328125</v>
      </c>
      <c r="O41" s="77"/>
      <c r="P41" s="98"/>
      <c r="Q41" s="98"/>
      <c r="R41" s="99"/>
      <c r="S41" s="51">
        <v>0</v>
      </c>
      <c r="T41" s="51">
        <v>2</v>
      </c>
      <c r="U41" s="52">
        <v>0</v>
      </c>
      <c r="V41" s="52">
        <v>0.076923</v>
      </c>
      <c r="W41" s="52">
        <v>0.089082</v>
      </c>
      <c r="X41" s="52">
        <v>0.670519</v>
      </c>
      <c r="Y41" s="52">
        <v>0.5</v>
      </c>
      <c r="Z41" s="52">
        <v>0</v>
      </c>
      <c r="AA41" s="82">
        <v>41</v>
      </c>
      <c r="AB41" s="82"/>
      <c r="AC41" s="100"/>
      <c r="AD41" s="85" t="s">
        <v>705</v>
      </c>
      <c r="AE41" s="85">
        <v>756</v>
      </c>
      <c r="AF41" s="85">
        <v>1472</v>
      </c>
      <c r="AG41" s="85">
        <v>34999</v>
      </c>
      <c r="AH41" s="85">
        <v>25143</v>
      </c>
      <c r="AI41" s="85"/>
      <c r="AJ41" s="85" t="s">
        <v>759</v>
      </c>
      <c r="AK41" s="85" t="s">
        <v>809</v>
      </c>
      <c r="AL41" s="85"/>
      <c r="AM41" s="85"/>
      <c r="AN41" s="87">
        <v>42130.13009259259</v>
      </c>
      <c r="AO41" s="90" t="s">
        <v>894</v>
      </c>
      <c r="AP41" s="85" t="b">
        <v>0</v>
      </c>
      <c r="AQ41" s="85" t="b">
        <v>0</v>
      </c>
      <c r="AR41" s="85" t="b">
        <v>1</v>
      </c>
      <c r="AS41" s="85"/>
      <c r="AT41" s="85">
        <v>406</v>
      </c>
      <c r="AU41" s="90" t="s">
        <v>911</v>
      </c>
      <c r="AV41" s="85" t="b">
        <v>0</v>
      </c>
      <c r="AW41" s="85" t="s">
        <v>957</v>
      </c>
      <c r="AX41" s="90" t="s">
        <v>996</v>
      </c>
      <c r="AY41" s="85" t="s">
        <v>66</v>
      </c>
      <c r="AZ41" s="85" t="str">
        <f>REPLACE(INDEX(GroupVertices[Group],MATCH(Vertices[[#This Row],[Vertex]],GroupVertices[Vertex],0)),1,1,"")</f>
        <v>1</v>
      </c>
      <c r="BA41" s="51"/>
      <c r="BB41" s="51"/>
      <c r="BC41" s="51"/>
      <c r="BD41" s="51"/>
      <c r="BE41" s="51" t="s">
        <v>356</v>
      </c>
      <c r="BF41" s="51" t="s">
        <v>356</v>
      </c>
      <c r="BG41" s="134" t="s">
        <v>1484</v>
      </c>
      <c r="BH41" s="134" t="s">
        <v>1484</v>
      </c>
      <c r="BI41" s="134" t="s">
        <v>1521</v>
      </c>
      <c r="BJ41" s="134" t="s">
        <v>1521</v>
      </c>
      <c r="BK41" s="2"/>
      <c r="BL41" s="3"/>
      <c r="BM41" s="3"/>
      <c r="BN41" s="3"/>
      <c r="BO41" s="3"/>
    </row>
    <row r="42" spans="1:67" ht="15">
      <c r="A42" s="14" t="s">
        <v>258</v>
      </c>
      <c r="B42" s="15"/>
      <c r="C42" s="15" t="s">
        <v>64</v>
      </c>
      <c r="D42" s="95">
        <v>70</v>
      </c>
      <c r="E42" s="81"/>
      <c r="F42" s="114" t="s">
        <v>420</v>
      </c>
      <c r="G42" s="15"/>
      <c r="H42" s="16" t="s">
        <v>258</v>
      </c>
      <c r="I42" s="66"/>
      <c r="J42" s="66" t="s">
        <v>159</v>
      </c>
      <c r="K42" s="116" t="s">
        <v>1053</v>
      </c>
      <c r="L42" s="96">
        <v>1</v>
      </c>
      <c r="M42" s="97">
        <v>8751.5146484375</v>
      </c>
      <c r="N42" s="97">
        <v>6334.44482421875</v>
      </c>
      <c r="O42" s="77"/>
      <c r="P42" s="98"/>
      <c r="Q42" s="98"/>
      <c r="R42" s="99"/>
      <c r="S42" s="51">
        <v>0</v>
      </c>
      <c r="T42" s="51">
        <v>3</v>
      </c>
      <c r="U42" s="52">
        <v>0.666667</v>
      </c>
      <c r="V42" s="52">
        <v>0.2</v>
      </c>
      <c r="W42" s="52">
        <v>1E-06</v>
      </c>
      <c r="X42" s="52">
        <v>0.944796</v>
      </c>
      <c r="Y42" s="52">
        <v>0.3333333333333333</v>
      </c>
      <c r="Z42" s="52">
        <v>0</v>
      </c>
      <c r="AA42" s="82">
        <v>42</v>
      </c>
      <c r="AB42" s="82"/>
      <c r="AC42" s="100"/>
      <c r="AD42" s="85" t="s">
        <v>706</v>
      </c>
      <c r="AE42" s="85">
        <v>701</v>
      </c>
      <c r="AF42" s="85">
        <v>1016</v>
      </c>
      <c r="AG42" s="85">
        <v>2701</v>
      </c>
      <c r="AH42" s="85">
        <v>4703</v>
      </c>
      <c r="AI42" s="85"/>
      <c r="AJ42" s="85" t="s">
        <v>760</v>
      </c>
      <c r="AK42" s="85" t="s">
        <v>810</v>
      </c>
      <c r="AL42" s="90" t="s">
        <v>853</v>
      </c>
      <c r="AM42" s="85"/>
      <c r="AN42" s="87">
        <v>42214.602627314816</v>
      </c>
      <c r="AO42" s="85"/>
      <c r="AP42" s="85" t="b">
        <v>0</v>
      </c>
      <c r="AQ42" s="85" t="b">
        <v>0</v>
      </c>
      <c r="AR42" s="85" t="b">
        <v>1</v>
      </c>
      <c r="AS42" s="85"/>
      <c r="AT42" s="85">
        <v>32</v>
      </c>
      <c r="AU42" s="90" t="s">
        <v>911</v>
      </c>
      <c r="AV42" s="85" t="b">
        <v>0</v>
      </c>
      <c r="AW42" s="85" t="s">
        <v>957</v>
      </c>
      <c r="AX42" s="90" t="s">
        <v>997</v>
      </c>
      <c r="AY42" s="85" t="s">
        <v>66</v>
      </c>
      <c r="AZ42" s="85" t="str">
        <f>REPLACE(INDEX(GroupVertices[Group],MATCH(Vertices[[#This Row],[Vertex]],GroupVertices[Vertex],0)),1,1,"")</f>
        <v>5</v>
      </c>
      <c r="BA42" s="51"/>
      <c r="BB42" s="51"/>
      <c r="BC42" s="51"/>
      <c r="BD42" s="51"/>
      <c r="BE42" s="51" t="s">
        <v>356</v>
      </c>
      <c r="BF42" s="51" t="s">
        <v>356</v>
      </c>
      <c r="BG42" s="134" t="s">
        <v>1317</v>
      </c>
      <c r="BH42" s="134" t="s">
        <v>1317</v>
      </c>
      <c r="BI42" s="134" t="s">
        <v>1390</v>
      </c>
      <c r="BJ42" s="134" t="s">
        <v>1390</v>
      </c>
      <c r="BK42" s="2"/>
      <c r="BL42" s="3"/>
      <c r="BM42" s="3"/>
      <c r="BN42" s="3"/>
      <c r="BO42" s="3"/>
    </row>
    <row r="43" spans="1:67" ht="15">
      <c r="A43" s="14" t="s">
        <v>259</v>
      </c>
      <c r="B43" s="15"/>
      <c r="C43" s="15" t="s">
        <v>64</v>
      </c>
      <c r="D43" s="95">
        <v>1000</v>
      </c>
      <c r="E43" s="81"/>
      <c r="F43" s="114" t="s">
        <v>426</v>
      </c>
      <c r="G43" s="15"/>
      <c r="H43" s="16" t="s">
        <v>259</v>
      </c>
      <c r="I43" s="66"/>
      <c r="J43" s="66" t="s">
        <v>159</v>
      </c>
      <c r="K43" s="116" t="s">
        <v>1054</v>
      </c>
      <c r="L43" s="96">
        <v>6666.333333333333</v>
      </c>
      <c r="M43" s="97">
        <v>905.1559448242188</v>
      </c>
      <c r="N43" s="97">
        <v>3353.435791015625</v>
      </c>
      <c r="O43" s="77"/>
      <c r="P43" s="98"/>
      <c r="Q43" s="98"/>
      <c r="R43" s="99"/>
      <c r="S43" s="51">
        <v>4</v>
      </c>
      <c r="T43" s="51">
        <v>4</v>
      </c>
      <c r="U43" s="52">
        <v>15</v>
      </c>
      <c r="V43" s="52">
        <v>0.111111</v>
      </c>
      <c r="W43" s="52">
        <v>0.212247</v>
      </c>
      <c r="X43" s="52">
        <v>1.852741</v>
      </c>
      <c r="Y43" s="52">
        <v>0.15</v>
      </c>
      <c r="Z43" s="52">
        <v>0.2</v>
      </c>
      <c r="AA43" s="82">
        <v>43</v>
      </c>
      <c r="AB43" s="82"/>
      <c r="AC43" s="100"/>
      <c r="AD43" s="85" t="s">
        <v>707</v>
      </c>
      <c r="AE43" s="85">
        <v>1107</v>
      </c>
      <c r="AF43" s="85">
        <v>1357</v>
      </c>
      <c r="AG43" s="85">
        <v>17564</v>
      </c>
      <c r="AH43" s="85">
        <v>8771</v>
      </c>
      <c r="AI43" s="85"/>
      <c r="AJ43" s="85" t="s">
        <v>761</v>
      </c>
      <c r="AK43" s="85" t="s">
        <v>811</v>
      </c>
      <c r="AL43" s="85"/>
      <c r="AM43" s="85"/>
      <c r="AN43" s="87">
        <v>40283.741215277776</v>
      </c>
      <c r="AO43" s="90" t="s">
        <v>895</v>
      </c>
      <c r="AP43" s="85" t="b">
        <v>0</v>
      </c>
      <c r="AQ43" s="85" t="b">
        <v>0</v>
      </c>
      <c r="AR43" s="85" t="b">
        <v>1</v>
      </c>
      <c r="AS43" s="85"/>
      <c r="AT43" s="85">
        <v>215</v>
      </c>
      <c r="AU43" s="90" t="s">
        <v>918</v>
      </c>
      <c r="AV43" s="85" t="b">
        <v>0</v>
      </c>
      <c r="AW43" s="85" t="s">
        <v>957</v>
      </c>
      <c r="AX43" s="90" t="s">
        <v>998</v>
      </c>
      <c r="AY43" s="85" t="s">
        <v>66</v>
      </c>
      <c r="AZ43" s="85" t="str">
        <f>REPLACE(INDEX(GroupVertices[Group],MATCH(Vertices[[#This Row],[Vertex]],GroupVertices[Vertex],0)),1,1,"")</f>
        <v>1</v>
      </c>
      <c r="BA43" s="51" t="s">
        <v>345</v>
      </c>
      <c r="BB43" s="51" t="s">
        <v>345</v>
      </c>
      <c r="BC43" s="51" t="s">
        <v>347</v>
      </c>
      <c r="BD43" s="51" t="s">
        <v>347</v>
      </c>
      <c r="BE43" s="51" t="s">
        <v>1458</v>
      </c>
      <c r="BF43" s="51" t="s">
        <v>1465</v>
      </c>
      <c r="BG43" s="134" t="s">
        <v>1489</v>
      </c>
      <c r="BH43" s="134" t="s">
        <v>1503</v>
      </c>
      <c r="BI43" s="134" t="s">
        <v>1526</v>
      </c>
      <c r="BJ43" s="134" t="s">
        <v>1526</v>
      </c>
      <c r="BK43" s="2"/>
      <c r="BL43" s="3"/>
      <c r="BM43" s="3"/>
      <c r="BN43" s="3"/>
      <c r="BO43" s="3"/>
    </row>
    <row r="44" spans="1:67" ht="15">
      <c r="A44" s="14" t="s">
        <v>285</v>
      </c>
      <c r="B44" s="15"/>
      <c r="C44" s="15" t="s">
        <v>64</v>
      </c>
      <c r="D44" s="95">
        <v>535</v>
      </c>
      <c r="E44" s="81"/>
      <c r="F44" s="114" t="s">
        <v>945</v>
      </c>
      <c r="G44" s="15"/>
      <c r="H44" s="16" t="s">
        <v>285</v>
      </c>
      <c r="I44" s="66"/>
      <c r="J44" s="66" t="s">
        <v>159</v>
      </c>
      <c r="K44" s="116" t="s">
        <v>1055</v>
      </c>
      <c r="L44" s="96">
        <v>1667.3333333333333</v>
      </c>
      <c r="M44" s="97">
        <v>188.77833557128906</v>
      </c>
      <c r="N44" s="97">
        <v>4941.9140625</v>
      </c>
      <c r="O44" s="77"/>
      <c r="P44" s="98"/>
      <c r="Q44" s="98"/>
      <c r="R44" s="99"/>
      <c r="S44" s="51">
        <v>1</v>
      </c>
      <c r="T44" s="51">
        <v>0</v>
      </c>
      <c r="U44" s="52">
        <v>0</v>
      </c>
      <c r="V44" s="52">
        <v>0.066667</v>
      </c>
      <c r="W44" s="52">
        <v>0.054815</v>
      </c>
      <c r="X44" s="52">
        <v>0.412471</v>
      </c>
      <c r="Y44" s="52">
        <v>0</v>
      </c>
      <c r="Z44" s="52">
        <v>0</v>
      </c>
      <c r="AA44" s="82">
        <v>44</v>
      </c>
      <c r="AB44" s="82"/>
      <c r="AC44" s="100"/>
      <c r="AD44" s="85" t="s">
        <v>708</v>
      </c>
      <c r="AE44" s="85">
        <v>228</v>
      </c>
      <c r="AF44" s="85">
        <v>266801</v>
      </c>
      <c r="AG44" s="85">
        <v>24062</v>
      </c>
      <c r="AH44" s="85">
        <v>4533</v>
      </c>
      <c r="AI44" s="85"/>
      <c r="AJ44" s="85" t="s">
        <v>762</v>
      </c>
      <c r="AK44" s="85" t="s">
        <v>800</v>
      </c>
      <c r="AL44" s="90" t="s">
        <v>854</v>
      </c>
      <c r="AM44" s="85"/>
      <c r="AN44" s="87">
        <v>40077.813368055555</v>
      </c>
      <c r="AO44" s="90" t="s">
        <v>896</v>
      </c>
      <c r="AP44" s="85" t="b">
        <v>0</v>
      </c>
      <c r="AQ44" s="85" t="b">
        <v>0</v>
      </c>
      <c r="AR44" s="85" t="b">
        <v>0</v>
      </c>
      <c r="AS44" s="85"/>
      <c r="AT44" s="85">
        <v>3576</v>
      </c>
      <c r="AU44" s="90" t="s">
        <v>911</v>
      </c>
      <c r="AV44" s="85" t="b">
        <v>1</v>
      </c>
      <c r="AW44" s="85" t="s">
        <v>957</v>
      </c>
      <c r="AX44" s="90" t="s">
        <v>999</v>
      </c>
      <c r="AY44" s="85" t="s">
        <v>65</v>
      </c>
      <c r="AZ44" s="85" t="str">
        <f>REPLACE(INDEX(GroupVertices[Group],MATCH(Vertices[[#This Row],[Vertex]],GroupVertices[Vertex],0)),1,1,"")</f>
        <v>1</v>
      </c>
      <c r="BA44" s="51"/>
      <c r="BB44" s="51"/>
      <c r="BC44" s="51"/>
      <c r="BD44" s="51"/>
      <c r="BE44" s="51"/>
      <c r="BF44" s="51"/>
      <c r="BG44" s="51"/>
      <c r="BH44" s="51"/>
      <c r="BI44" s="51"/>
      <c r="BJ44" s="51"/>
      <c r="BK44" s="2"/>
      <c r="BL44" s="3"/>
      <c r="BM44" s="3"/>
      <c r="BN44" s="3"/>
      <c r="BO44" s="3"/>
    </row>
    <row r="45" spans="1:67" ht="15">
      <c r="A45" s="14" t="s">
        <v>260</v>
      </c>
      <c r="B45" s="15"/>
      <c r="C45" s="15" t="s">
        <v>64</v>
      </c>
      <c r="D45" s="95">
        <v>70</v>
      </c>
      <c r="E45" s="81"/>
      <c r="F45" s="114" t="s">
        <v>946</v>
      </c>
      <c r="G45" s="15"/>
      <c r="H45" s="16" t="s">
        <v>260</v>
      </c>
      <c r="I45" s="66"/>
      <c r="J45" s="66" t="s">
        <v>159</v>
      </c>
      <c r="K45" s="116" t="s">
        <v>1056</v>
      </c>
      <c r="L45" s="96">
        <v>1</v>
      </c>
      <c r="M45" s="97">
        <v>5151.1611328125</v>
      </c>
      <c r="N45" s="97">
        <v>166.1089324951172</v>
      </c>
      <c r="O45" s="77"/>
      <c r="P45" s="98"/>
      <c r="Q45" s="98"/>
      <c r="R45" s="99"/>
      <c r="S45" s="51">
        <v>0</v>
      </c>
      <c r="T45" s="51">
        <v>1</v>
      </c>
      <c r="U45" s="52">
        <v>0</v>
      </c>
      <c r="V45" s="52">
        <v>0.066667</v>
      </c>
      <c r="W45" s="52">
        <v>0</v>
      </c>
      <c r="X45" s="52">
        <v>0.613514</v>
      </c>
      <c r="Y45" s="52">
        <v>0</v>
      </c>
      <c r="Z45" s="52">
        <v>0</v>
      </c>
      <c r="AA45" s="82">
        <v>45</v>
      </c>
      <c r="AB45" s="82"/>
      <c r="AC45" s="100"/>
      <c r="AD45" s="85" t="s">
        <v>709</v>
      </c>
      <c r="AE45" s="85">
        <v>124</v>
      </c>
      <c r="AF45" s="85">
        <v>17</v>
      </c>
      <c r="AG45" s="85">
        <v>13</v>
      </c>
      <c r="AH45" s="85">
        <v>41</v>
      </c>
      <c r="AI45" s="85"/>
      <c r="AJ45" s="85" t="s">
        <v>763</v>
      </c>
      <c r="AK45" s="85" t="s">
        <v>812</v>
      </c>
      <c r="AL45" s="85"/>
      <c r="AM45" s="85"/>
      <c r="AN45" s="87">
        <v>40315.780023148145</v>
      </c>
      <c r="AO45" s="90" t="s">
        <v>897</v>
      </c>
      <c r="AP45" s="85" t="b">
        <v>0</v>
      </c>
      <c r="AQ45" s="85" t="b">
        <v>0</v>
      </c>
      <c r="AR45" s="85" t="b">
        <v>1</v>
      </c>
      <c r="AS45" s="85"/>
      <c r="AT45" s="85">
        <v>0</v>
      </c>
      <c r="AU45" s="90" t="s">
        <v>911</v>
      </c>
      <c r="AV45" s="85" t="b">
        <v>0</v>
      </c>
      <c r="AW45" s="85" t="s">
        <v>957</v>
      </c>
      <c r="AX45" s="90" t="s">
        <v>1000</v>
      </c>
      <c r="AY45" s="85" t="s">
        <v>66</v>
      </c>
      <c r="AZ45" s="85" t="str">
        <f>REPLACE(INDEX(GroupVertices[Group],MATCH(Vertices[[#This Row],[Vertex]],GroupVertices[Vertex],0)),1,1,"")</f>
        <v>4</v>
      </c>
      <c r="BA45" s="51"/>
      <c r="BB45" s="51"/>
      <c r="BC45" s="51"/>
      <c r="BD45" s="51"/>
      <c r="BE45" s="51"/>
      <c r="BF45" s="51"/>
      <c r="BG45" s="134" t="s">
        <v>1490</v>
      </c>
      <c r="BH45" s="134" t="s">
        <v>1490</v>
      </c>
      <c r="BI45" s="134" t="s">
        <v>1527</v>
      </c>
      <c r="BJ45" s="134" t="s">
        <v>1527</v>
      </c>
      <c r="BK45" s="2"/>
      <c r="BL45" s="3"/>
      <c r="BM45" s="3"/>
      <c r="BN45" s="3"/>
      <c r="BO45" s="3"/>
    </row>
    <row r="46" spans="1:67" ht="15">
      <c r="A46" s="14" t="s">
        <v>262</v>
      </c>
      <c r="B46" s="15"/>
      <c r="C46" s="15" t="s">
        <v>64</v>
      </c>
      <c r="D46" s="95">
        <v>70</v>
      </c>
      <c r="E46" s="81"/>
      <c r="F46" s="114" t="s">
        <v>947</v>
      </c>
      <c r="G46" s="15"/>
      <c r="H46" s="16" t="s">
        <v>262</v>
      </c>
      <c r="I46" s="66"/>
      <c r="J46" s="66" t="s">
        <v>159</v>
      </c>
      <c r="K46" s="116" t="s">
        <v>1057</v>
      </c>
      <c r="L46" s="96">
        <v>1</v>
      </c>
      <c r="M46" s="97">
        <v>6645.15771484375</v>
      </c>
      <c r="N46" s="97">
        <v>2028.5928955078125</v>
      </c>
      <c r="O46" s="77"/>
      <c r="P46" s="98"/>
      <c r="Q46" s="98"/>
      <c r="R46" s="99"/>
      <c r="S46" s="51">
        <v>0</v>
      </c>
      <c r="T46" s="51">
        <v>1</v>
      </c>
      <c r="U46" s="52">
        <v>0</v>
      </c>
      <c r="V46" s="52">
        <v>0.333333</v>
      </c>
      <c r="W46" s="52">
        <v>0</v>
      </c>
      <c r="X46" s="52">
        <v>0.770263</v>
      </c>
      <c r="Y46" s="52">
        <v>0</v>
      </c>
      <c r="Z46" s="52">
        <v>0</v>
      </c>
      <c r="AA46" s="82">
        <v>46</v>
      </c>
      <c r="AB46" s="82"/>
      <c r="AC46" s="100"/>
      <c r="AD46" s="85" t="s">
        <v>710</v>
      </c>
      <c r="AE46" s="85">
        <v>172</v>
      </c>
      <c r="AF46" s="85">
        <v>218</v>
      </c>
      <c r="AG46" s="85">
        <v>140</v>
      </c>
      <c r="AH46" s="85">
        <v>336</v>
      </c>
      <c r="AI46" s="85"/>
      <c r="AJ46" s="85" t="s">
        <v>764</v>
      </c>
      <c r="AK46" s="85" t="s">
        <v>813</v>
      </c>
      <c r="AL46" s="90" t="s">
        <v>855</v>
      </c>
      <c r="AM46" s="85"/>
      <c r="AN46" s="87">
        <v>43249.37721064815</v>
      </c>
      <c r="AO46" s="90" t="s">
        <v>898</v>
      </c>
      <c r="AP46" s="85" t="b">
        <v>1</v>
      </c>
      <c r="AQ46" s="85" t="b">
        <v>0</v>
      </c>
      <c r="AR46" s="85" t="b">
        <v>0</v>
      </c>
      <c r="AS46" s="85"/>
      <c r="AT46" s="85">
        <v>5</v>
      </c>
      <c r="AU46" s="85"/>
      <c r="AV46" s="85" t="b">
        <v>0</v>
      </c>
      <c r="AW46" s="85" t="s">
        <v>957</v>
      </c>
      <c r="AX46" s="90" t="s">
        <v>1001</v>
      </c>
      <c r="AY46" s="85" t="s">
        <v>66</v>
      </c>
      <c r="AZ46" s="85" t="str">
        <f>REPLACE(INDEX(GroupVertices[Group],MATCH(Vertices[[#This Row],[Vertex]],GroupVertices[Vertex],0)),1,1,"")</f>
        <v>10</v>
      </c>
      <c r="BA46" s="51" t="s">
        <v>343</v>
      </c>
      <c r="BB46" s="51" t="s">
        <v>343</v>
      </c>
      <c r="BC46" s="51" t="s">
        <v>1181</v>
      </c>
      <c r="BD46" s="51" t="s">
        <v>1181</v>
      </c>
      <c r="BE46" s="51" t="s">
        <v>370</v>
      </c>
      <c r="BF46" s="51" t="s">
        <v>370</v>
      </c>
      <c r="BG46" s="134" t="s">
        <v>1491</v>
      </c>
      <c r="BH46" s="134" t="s">
        <v>1491</v>
      </c>
      <c r="BI46" s="134" t="s">
        <v>1528</v>
      </c>
      <c r="BJ46" s="134" t="s">
        <v>1528</v>
      </c>
      <c r="BK46" s="2"/>
      <c r="BL46" s="3"/>
      <c r="BM46" s="3"/>
      <c r="BN46" s="3"/>
      <c r="BO46" s="3"/>
    </row>
    <row r="47" spans="1:67" ht="15">
      <c r="A47" s="14" t="s">
        <v>264</v>
      </c>
      <c r="B47" s="15"/>
      <c r="C47" s="15" t="s">
        <v>64</v>
      </c>
      <c r="D47" s="95">
        <v>535</v>
      </c>
      <c r="E47" s="81"/>
      <c r="F47" s="114" t="s">
        <v>423</v>
      </c>
      <c r="G47" s="15"/>
      <c r="H47" s="16" t="s">
        <v>264</v>
      </c>
      <c r="I47" s="66"/>
      <c r="J47" s="66" t="s">
        <v>159</v>
      </c>
      <c r="K47" s="116" t="s">
        <v>1058</v>
      </c>
      <c r="L47" s="96">
        <v>1667.3333333333333</v>
      </c>
      <c r="M47" s="97">
        <v>2376.913330078125</v>
      </c>
      <c r="N47" s="97">
        <v>9086.3505859375</v>
      </c>
      <c r="O47" s="77"/>
      <c r="P47" s="98"/>
      <c r="Q47" s="98"/>
      <c r="R47" s="99"/>
      <c r="S47" s="51">
        <v>1</v>
      </c>
      <c r="T47" s="51">
        <v>1</v>
      </c>
      <c r="U47" s="52">
        <v>0</v>
      </c>
      <c r="V47" s="52">
        <v>0</v>
      </c>
      <c r="W47" s="52">
        <v>0</v>
      </c>
      <c r="X47" s="52">
        <v>0.99999</v>
      </c>
      <c r="Y47" s="52">
        <v>0</v>
      </c>
      <c r="Z47" s="52">
        <v>0</v>
      </c>
      <c r="AA47" s="82">
        <v>47</v>
      </c>
      <c r="AB47" s="82"/>
      <c r="AC47" s="100"/>
      <c r="AD47" s="85" t="s">
        <v>711</v>
      </c>
      <c r="AE47" s="85">
        <v>380</v>
      </c>
      <c r="AF47" s="85">
        <v>124</v>
      </c>
      <c r="AG47" s="85">
        <v>380</v>
      </c>
      <c r="AH47" s="85">
        <v>1153</v>
      </c>
      <c r="AI47" s="85"/>
      <c r="AJ47" s="85" t="s">
        <v>765</v>
      </c>
      <c r="AK47" s="85" t="s">
        <v>814</v>
      </c>
      <c r="AL47" s="90" t="s">
        <v>856</v>
      </c>
      <c r="AM47" s="85"/>
      <c r="AN47" s="87">
        <v>41673.44188657407</v>
      </c>
      <c r="AO47" s="90" t="s">
        <v>899</v>
      </c>
      <c r="AP47" s="85" t="b">
        <v>1</v>
      </c>
      <c r="AQ47" s="85" t="b">
        <v>0</v>
      </c>
      <c r="AR47" s="85" t="b">
        <v>1</v>
      </c>
      <c r="AS47" s="85"/>
      <c r="AT47" s="85">
        <v>8</v>
      </c>
      <c r="AU47" s="90" t="s">
        <v>911</v>
      </c>
      <c r="AV47" s="85" t="b">
        <v>0</v>
      </c>
      <c r="AW47" s="85" t="s">
        <v>957</v>
      </c>
      <c r="AX47" s="90" t="s">
        <v>1002</v>
      </c>
      <c r="AY47" s="85" t="s">
        <v>66</v>
      </c>
      <c r="AZ47" s="85" t="str">
        <f>REPLACE(INDEX(GroupVertices[Group],MATCH(Vertices[[#This Row],[Vertex]],GroupVertices[Vertex],0)),1,1,"")</f>
        <v>2</v>
      </c>
      <c r="BA47" s="51"/>
      <c r="BB47" s="51"/>
      <c r="BC47" s="51"/>
      <c r="BD47" s="51"/>
      <c r="BE47" s="51" t="s">
        <v>1459</v>
      </c>
      <c r="BF47" s="51" t="s">
        <v>1466</v>
      </c>
      <c r="BG47" s="134" t="s">
        <v>1492</v>
      </c>
      <c r="BH47" s="134" t="s">
        <v>1504</v>
      </c>
      <c r="BI47" s="134" t="s">
        <v>1529</v>
      </c>
      <c r="BJ47" s="134" t="s">
        <v>1529</v>
      </c>
      <c r="BK47" s="2"/>
      <c r="BL47" s="3"/>
      <c r="BM47" s="3"/>
      <c r="BN47" s="3"/>
      <c r="BO47" s="3"/>
    </row>
    <row r="48" spans="1:67" ht="15">
      <c r="A48" s="14" t="s">
        <v>265</v>
      </c>
      <c r="B48" s="15"/>
      <c r="C48" s="15" t="s">
        <v>64</v>
      </c>
      <c r="D48" s="95">
        <v>535</v>
      </c>
      <c r="E48" s="81"/>
      <c r="F48" s="114" t="s">
        <v>948</v>
      </c>
      <c r="G48" s="15"/>
      <c r="H48" s="16" t="s">
        <v>265</v>
      </c>
      <c r="I48" s="66"/>
      <c r="J48" s="66" t="s">
        <v>159</v>
      </c>
      <c r="K48" s="116" t="s">
        <v>1059</v>
      </c>
      <c r="L48" s="96">
        <v>1667.3333333333333</v>
      </c>
      <c r="M48" s="97">
        <v>9267.30078125</v>
      </c>
      <c r="N48" s="97">
        <v>701.5005493164062</v>
      </c>
      <c r="O48" s="77"/>
      <c r="P48" s="98"/>
      <c r="Q48" s="98"/>
      <c r="R48" s="99"/>
      <c r="S48" s="51">
        <v>1</v>
      </c>
      <c r="T48" s="51">
        <v>2</v>
      </c>
      <c r="U48" s="52">
        <v>0</v>
      </c>
      <c r="V48" s="52">
        <v>1</v>
      </c>
      <c r="W48" s="52">
        <v>0</v>
      </c>
      <c r="X48" s="52">
        <v>1.298233</v>
      </c>
      <c r="Y48" s="52">
        <v>0</v>
      </c>
      <c r="Z48" s="52">
        <v>0</v>
      </c>
      <c r="AA48" s="82">
        <v>48</v>
      </c>
      <c r="AB48" s="82"/>
      <c r="AC48" s="100"/>
      <c r="AD48" s="85" t="s">
        <v>712</v>
      </c>
      <c r="AE48" s="85">
        <v>66</v>
      </c>
      <c r="AF48" s="85">
        <v>34</v>
      </c>
      <c r="AG48" s="85">
        <v>176</v>
      </c>
      <c r="AH48" s="85">
        <v>90</v>
      </c>
      <c r="AI48" s="85"/>
      <c r="AJ48" s="85" t="s">
        <v>766</v>
      </c>
      <c r="AK48" s="85" t="s">
        <v>815</v>
      </c>
      <c r="AL48" s="85"/>
      <c r="AM48" s="85"/>
      <c r="AN48" s="87">
        <v>43496.89570601852</v>
      </c>
      <c r="AO48" s="90" t="s">
        <v>900</v>
      </c>
      <c r="AP48" s="85" t="b">
        <v>1</v>
      </c>
      <c r="AQ48" s="85" t="b">
        <v>0</v>
      </c>
      <c r="AR48" s="85" t="b">
        <v>1</v>
      </c>
      <c r="AS48" s="85"/>
      <c r="AT48" s="85">
        <v>0</v>
      </c>
      <c r="AU48" s="85"/>
      <c r="AV48" s="85" t="b">
        <v>0</v>
      </c>
      <c r="AW48" s="85" t="s">
        <v>957</v>
      </c>
      <c r="AX48" s="90" t="s">
        <v>1003</v>
      </c>
      <c r="AY48" s="85" t="s">
        <v>66</v>
      </c>
      <c r="AZ48" s="85" t="str">
        <f>REPLACE(INDEX(GroupVertices[Group],MATCH(Vertices[[#This Row],[Vertex]],GroupVertices[Vertex],0)),1,1,"")</f>
        <v>11</v>
      </c>
      <c r="BA48" s="51"/>
      <c r="BB48" s="51"/>
      <c r="BC48" s="51"/>
      <c r="BD48" s="51"/>
      <c r="BE48" s="51" t="s">
        <v>1248</v>
      </c>
      <c r="BF48" s="51" t="s">
        <v>1467</v>
      </c>
      <c r="BG48" s="134" t="s">
        <v>1493</v>
      </c>
      <c r="BH48" s="134" t="s">
        <v>1505</v>
      </c>
      <c r="BI48" s="134" t="s">
        <v>1530</v>
      </c>
      <c r="BJ48" s="134" t="s">
        <v>1536</v>
      </c>
      <c r="BK48" s="2"/>
      <c r="BL48" s="3"/>
      <c r="BM48" s="3"/>
      <c r="BN48" s="3"/>
      <c r="BO48" s="3"/>
    </row>
    <row r="49" spans="1:67" ht="15">
      <c r="A49" s="14" t="s">
        <v>286</v>
      </c>
      <c r="B49" s="15"/>
      <c r="C49" s="15" t="s">
        <v>64</v>
      </c>
      <c r="D49" s="95">
        <v>535</v>
      </c>
      <c r="E49" s="81"/>
      <c r="F49" s="114" t="s">
        <v>949</v>
      </c>
      <c r="G49" s="15"/>
      <c r="H49" s="16" t="s">
        <v>286</v>
      </c>
      <c r="I49" s="66"/>
      <c r="J49" s="66" t="s">
        <v>159</v>
      </c>
      <c r="K49" s="116" t="s">
        <v>1060</v>
      </c>
      <c r="L49" s="96">
        <v>1667.3333333333333</v>
      </c>
      <c r="M49" s="97">
        <v>9267.30078125</v>
      </c>
      <c r="N49" s="97">
        <v>1895.098388671875</v>
      </c>
      <c r="O49" s="77"/>
      <c r="P49" s="98"/>
      <c r="Q49" s="98"/>
      <c r="R49" s="99"/>
      <c r="S49" s="51">
        <v>1</v>
      </c>
      <c r="T49" s="51">
        <v>0</v>
      </c>
      <c r="U49" s="52">
        <v>0</v>
      </c>
      <c r="V49" s="52">
        <v>1</v>
      </c>
      <c r="W49" s="52">
        <v>0</v>
      </c>
      <c r="X49" s="52">
        <v>0.701748</v>
      </c>
      <c r="Y49" s="52">
        <v>0</v>
      </c>
      <c r="Z49" s="52">
        <v>0</v>
      </c>
      <c r="AA49" s="82">
        <v>49</v>
      </c>
      <c r="AB49" s="82"/>
      <c r="AC49" s="100"/>
      <c r="AD49" s="85" t="s">
        <v>713</v>
      </c>
      <c r="AE49" s="85">
        <v>668</v>
      </c>
      <c r="AF49" s="85">
        <v>10951</v>
      </c>
      <c r="AG49" s="85">
        <v>5817</v>
      </c>
      <c r="AH49" s="85">
        <v>3732</v>
      </c>
      <c r="AI49" s="85"/>
      <c r="AJ49" s="85" t="s">
        <v>767</v>
      </c>
      <c r="AK49" s="85" t="s">
        <v>816</v>
      </c>
      <c r="AL49" s="90" t="s">
        <v>857</v>
      </c>
      <c r="AM49" s="85"/>
      <c r="AN49" s="87">
        <v>39899.88924768518</v>
      </c>
      <c r="AO49" s="90" t="s">
        <v>901</v>
      </c>
      <c r="AP49" s="85" t="b">
        <v>0</v>
      </c>
      <c r="AQ49" s="85" t="b">
        <v>0</v>
      </c>
      <c r="AR49" s="85" t="b">
        <v>1</v>
      </c>
      <c r="AS49" s="85"/>
      <c r="AT49" s="85">
        <v>305</v>
      </c>
      <c r="AU49" s="90" t="s">
        <v>911</v>
      </c>
      <c r="AV49" s="85" t="b">
        <v>1</v>
      </c>
      <c r="AW49" s="85" t="s">
        <v>957</v>
      </c>
      <c r="AX49" s="90" t="s">
        <v>1004</v>
      </c>
      <c r="AY49" s="85" t="s">
        <v>65</v>
      </c>
      <c r="AZ49" s="85" t="str">
        <f>REPLACE(INDEX(GroupVertices[Group],MATCH(Vertices[[#This Row],[Vertex]],GroupVertices[Vertex],0)),1,1,"")</f>
        <v>11</v>
      </c>
      <c r="BA49" s="51"/>
      <c r="BB49" s="51"/>
      <c r="BC49" s="51"/>
      <c r="BD49" s="51"/>
      <c r="BE49" s="51"/>
      <c r="BF49" s="51"/>
      <c r="BG49" s="51"/>
      <c r="BH49" s="51"/>
      <c r="BI49" s="51"/>
      <c r="BJ49" s="51"/>
      <c r="BK49" s="2"/>
      <c r="BL49" s="3"/>
      <c r="BM49" s="3"/>
      <c r="BN49" s="3"/>
      <c r="BO49" s="3"/>
    </row>
    <row r="50" spans="1:67" ht="15">
      <c r="A50" s="14" t="s">
        <v>266</v>
      </c>
      <c r="B50" s="15"/>
      <c r="C50" s="15" t="s">
        <v>64</v>
      </c>
      <c r="D50" s="95">
        <v>70</v>
      </c>
      <c r="E50" s="81"/>
      <c r="F50" s="114" t="s">
        <v>950</v>
      </c>
      <c r="G50" s="15"/>
      <c r="H50" s="16" t="s">
        <v>266</v>
      </c>
      <c r="I50" s="66"/>
      <c r="J50" s="66" t="s">
        <v>159</v>
      </c>
      <c r="K50" s="116" t="s">
        <v>1061</v>
      </c>
      <c r="L50" s="96">
        <v>1</v>
      </c>
      <c r="M50" s="97">
        <v>3393.958984375</v>
      </c>
      <c r="N50" s="97">
        <v>9701.0849609375</v>
      </c>
      <c r="O50" s="77"/>
      <c r="P50" s="98"/>
      <c r="Q50" s="98"/>
      <c r="R50" s="99"/>
      <c r="S50" s="51">
        <v>0</v>
      </c>
      <c r="T50" s="51">
        <v>1</v>
      </c>
      <c r="U50" s="52">
        <v>0</v>
      </c>
      <c r="V50" s="52">
        <v>0.090909</v>
      </c>
      <c r="W50" s="52">
        <v>0</v>
      </c>
      <c r="X50" s="52">
        <v>0.578507</v>
      </c>
      <c r="Y50" s="52">
        <v>0</v>
      </c>
      <c r="Z50" s="52">
        <v>0</v>
      </c>
      <c r="AA50" s="82">
        <v>50</v>
      </c>
      <c r="AB50" s="82"/>
      <c r="AC50" s="100"/>
      <c r="AD50" s="85" t="s">
        <v>714</v>
      </c>
      <c r="AE50" s="85">
        <v>1383</v>
      </c>
      <c r="AF50" s="85">
        <v>1518</v>
      </c>
      <c r="AG50" s="85">
        <v>19088</v>
      </c>
      <c r="AH50" s="85">
        <v>7872</v>
      </c>
      <c r="AI50" s="85"/>
      <c r="AJ50" s="85" t="s">
        <v>768</v>
      </c>
      <c r="AK50" s="85" t="s">
        <v>817</v>
      </c>
      <c r="AL50" s="85"/>
      <c r="AM50" s="85"/>
      <c r="AN50" s="87">
        <v>39835.423310185186</v>
      </c>
      <c r="AO50" s="90" t="s">
        <v>902</v>
      </c>
      <c r="AP50" s="85" t="b">
        <v>0</v>
      </c>
      <c r="AQ50" s="85" t="b">
        <v>0</v>
      </c>
      <c r="AR50" s="85" t="b">
        <v>1</v>
      </c>
      <c r="AS50" s="85"/>
      <c r="AT50" s="85">
        <v>35</v>
      </c>
      <c r="AU50" s="90" t="s">
        <v>911</v>
      </c>
      <c r="AV50" s="85" t="b">
        <v>0</v>
      </c>
      <c r="AW50" s="85" t="s">
        <v>957</v>
      </c>
      <c r="AX50" s="90" t="s">
        <v>1005</v>
      </c>
      <c r="AY50" s="85" t="s">
        <v>66</v>
      </c>
      <c r="AZ50" s="85" t="str">
        <f>REPLACE(INDEX(GroupVertices[Group],MATCH(Vertices[[#This Row],[Vertex]],GroupVertices[Vertex],0)),1,1,"")</f>
        <v>3</v>
      </c>
      <c r="BA50" s="51"/>
      <c r="BB50" s="51"/>
      <c r="BC50" s="51"/>
      <c r="BD50" s="51"/>
      <c r="BE50" s="51" t="s">
        <v>375</v>
      </c>
      <c r="BF50" s="51" t="s">
        <v>375</v>
      </c>
      <c r="BG50" s="134" t="s">
        <v>1494</v>
      </c>
      <c r="BH50" s="134" t="s">
        <v>1494</v>
      </c>
      <c r="BI50" s="134" t="s">
        <v>1531</v>
      </c>
      <c r="BJ50" s="134" t="s">
        <v>1531</v>
      </c>
      <c r="BK50" s="2"/>
      <c r="BL50" s="3"/>
      <c r="BM50" s="3"/>
      <c r="BN50" s="3"/>
      <c r="BO50" s="3"/>
    </row>
    <row r="51" spans="1:67" ht="15">
      <c r="A51" s="14" t="s">
        <v>267</v>
      </c>
      <c r="B51" s="15"/>
      <c r="C51" s="15" t="s">
        <v>64</v>
      </c>
      <c r="D51" s="95">
        <v>70</v>
      </c>
      <c r="E51" s="81"/>
      <c r="F51" s="114" t="s">
        <v>951</v>
      </c>
      <c r="G51" s="15"/>
      <c r="H51" s="16" t="s">
        <v>267</v>
      </c>
      <c r="I51" s="66"/>
      <c r="J51" s="66" t="s">
        <v>159</v>
      </c>
      <c r="K51" s="116" t="s">
        <v>1062</v>
      </c>
      <c r="L51" s="96">
        <v>1</v>
      </c>
      <c r="M51" s="97">
        <v>7857.11767578125</v>
      </c>
      <c r="N51" s="97">
        <v>5624.21875</v>
      </c>
      <c r="O51" s="77"/>
      <c r="P51" s="98"/>
      <c r="Q51" s="98"/>
      <c r="R51" s="99"/>
      <c r="S51" s="51">
        <v>0</v>
      </c>
      <c r="T51" s="51">
        <v>2</v>
      </c>
      <c r="U51" s="52">
        <v>2</v>
      </c>
      <c r="V51" s="52">
        <v>0.5</v>
      </c>
      <c r="W51" s="52">
        <v>0</v>
      </c>
      <c r="X51" s="52">
        <v>1.459445</v>
      </c>
      <c r="Y51" s="52">
        <v>0</v>
      </c>
      <c r="Z51" s="52">
        <v>0</v>
      </c>
      <c r="AA51" s="82">
        <v>51</v>
      </c>
      <c r="AB51" s="82"/>
      <c r="AC51" s="100"/>
      <c r="AD51" s="85" t="s">
        <v>715</v>
      </c>
      <c r="AE51" s="85">
        <v>344</v>
      </c>
      <c r="AF51" s="85">
        <v>467</v>
      </c>
      <c r="AG51" s="85">
        <v>1142</v>
      </c>
      <c r="AH51" s="85">
        <v>562</v>
      </c>
      <c r="AI51" s="85"/>
      <c r="AJ51" s="85" t="s">
        <v>769</v>
      </c>
      <c r="AK51" s="85" t="s">
        <v>818</v>
      </c>
      <c r="AL51" s="90" t="s">
        <v>858</v>
      </c>
      <c r="AM51" s="85"/>
      <c r="AN51" s="87">
        <v>39974.79640046296</v>
      </c>
      <c r="AO51" s="90" t="s">
        <v>903</v>
      </c>
      <c r="AP51" s="85" t="b">
        <v>1</v>
      </c>
      <c r="AQ51" s="85" t="b">
        <v>0</v>
      </c>
      <c r="AR51" s="85" t="b">
        <v>1</v>
      </c>
      <c r="AS51" s="85"/>
      <c r="AT51" s="85">
        <v>21</v>
      </c>
      <c r="AU51" s="90" t="s">
        <v>911</v>
      </c>
      <c r="AV51" s="85" t="b">
        <v>0</v>
      </c>
      <c r="AW51" s="85" t="s">
        <v>957</v>
      </c>
      <c r="AX51" s="90" t="s">
        <v>1006</v>
      </c>
      <c r="AY51" s="85" t="s">
        <v>66</v>
      </c>
      <c r="AZ51" s="85" t="str">
        <f>REPLACE(INDEX(GroupVertices[Group],MATCH(Vertices[[#This Row],[Vertex]],GroupVertices[Vertex],0)),1,1,"")</f>
        <v>9</v>
      </c>
      <c r="BA51" s="51"/>
      <c r="BB51" s="51"/>
      <c r="BC51" s="51"/>
      <c r="BD51" s="51"/>
      <c r="BE51" s="51" t="s">
        <v>377</v>
      </c>
      <c r="BF51" s="51" t="s">
        <v>377</v>
      </c>
      <c r="BG51" s="134" t="s">
        <v>1495</v>
      </c>
      <c r="BH51" s="134" t="s">
        <v>1495</v>
      </c>
      <c r="BI51" s="134" t="s">
        <v>1532</v>
      </c>
      <c r="BJ51" s="134" t="s">
        <v>1532</v>
      </c>
      <c r="BK51" s="2"/>
      <c r="BL51" s="3"/>
      <c r="BM51" s="3"/>
      <c r="BN51" s="3"/>
      <c r="BO51" s="3"/>
    </row>
    <row r="52" spans="1:67" ht="15">
      <c r="A52" s="14" t="s">
        <v>287</v>
      </c>
      <c r="B52" s="15"/>
      <c r="C52" s="15" t="s">
        <v>64</v>
      </c>
      <c r="D52" s="95">
        <v>535</v>
      </c>
      <c r="E52" s="81"/>
      <c r="F52" s="114" t="s">
        <v>952</v>
      </c>
      <c r="G52" s="15"/>
      <c r="H52" s="16" t="s">
        <v>287</v>
      </c>
      <c r="I52" s="66"/>
      <c r="J52" s="66" t="s">
        <v>159</v>
      </c>
      <c r="K52" s="116" t="s">
        <v>1063</v>
      </c>
      <c r="L52" s="96">
        <v>1667.3333333333333</v>
      </c>
      <c r="M52" s="97">
        <v>7857.11767578125</v>
      </c>
      <c r="N52" s="97">
        <v>4413.17138671875</v>
      </c>
      <c r="O52" s="77"/>
      <c r="P52" s="98"/>
      <c r="Q52" s="98"/>
      <c r="R52" s="99"/>
      <c r="S52" s="51">
        <v>1</v>
      </c>
      <c r="T52" s="51">
        <v>0</v>
      </c>
      <c r="U52" s="52">
        <v>0</v>
      </c>
      <c r="V52" s="52">
        <v>0.333333</v>
      </c>
      <c r="W52" s="52">
        <v>0</v>
      </c>
      <c r="X52" s="52">
        <v>0.770263</v>
      </c>
      <c r="Y52" s="52">
        <v>0</v>
      </c>
      <c r="Z52" s="52">
        <v>0</v>
      </c>
      <c r="AA52" s="82">
        <v>52</v>
      </c>
      <c r="AB52" s="82"/>
      <c r="AC52" s="100"/>
      <c r="AD52" s="85" t="s">
        <v>716</v>
      </c>
      <c r="AE52" s="85">
        <v>265</v>
      </c>
      <c r="AF52" s="85">
        <v>221</v>
      </c>
      <c r="AG52" s="85">
        <v>537</v>
      </c>
      <c r="AH52" s="85">
        <v>1336</v>
      </c>
      <c r="AI52" s="85"/>
      <c r="AJ52" s="85" t="s">
        <v>770</v>
      </c>
      <c r="AK52" s="85"/>
      <c r="AL52" s="85"/>
      <c r="AM52" s="85"/>
      <c r="AN52" s="87">
        <v>42151.70423611111</v>
      </c>
      <c r="AO52" s="90" t="s">
        <v>904</v>
      </c>
      <c r="AP52" s="85" t="b">
        <v>1</v>
      </c>
      <c r="AQ52" s="85" t="b">
        <v>0</v>
      </c>
      <c r="AR52" s="85" t="b">
        <v>0</v>
      </c>
      <c r="AS52" s="85"/>
      <c r="AT52" s="85">
        <v>7</v>
      </c>
      <c r="AU52" s="90" t="s">
        <v>911</v>
      </c>
      <c r="AV52" s="85" t="b">
        <v>0</v>
      </c>
      <c r="AW52" s="85" t="s">
        <v>957</v>
      </c>
      <c r="AX52" s="90" t="s">
        <v>1007</v>
      </c>
      <c r="AY52" s="85" t="s">
        <v>65</v>
      </c>
      <c r="AZ52" s="85" t="str">
        <f>REPLACE(INDEX(GroupVertices[Group],MATCH(Vertices[[#This Row],[Vertex]],GroupVertices[Vertex],0)),1,1,"")</f>
        <v>9</v>
      </c>
      <c r="BA52" s="51"/>
      <c r="BB52" s="51"/>
      <c r="BC52" s="51"/>
      <c r="BD52" s="51"/>
      <c r="BE52" s="51"/>
      <c r="BF52" s="51"/>
      <c r="BG52" s="51"/>
      <c r="BH52" s="51"/>
      <c r="BI52" s="51"/>
      <c r="BJ52" s="51"/>
      <c r="BK52" s="2"/>
      <c r="BL52" s="3"/>
      <c r="BM52" s="3"/>
      <c r="BN52" s="3"/>
      <c r="BO52" s="3"/>
    </row>
    <row r="53" spans="1:67" ht="15">
      <c r="A53" s="14" t="s">
        <v>288</v>
      </c>
      <c r="B53" s="15"/>
      <c r="C53" s="15" t="s">
        <v>64</v>
      </c>
      <c r="D53" s="95">
        <v>535</v>
      </c>
      <c r="E53" s="81"/>
      <c r="F53" s="114" t="s">
        <v>953</v>
      </c>
      <c r="G53" s="15"/>
      <c r="H53" s="16" t="s">
        <v>288</v>
      </c>
      <c r="I53" s="66"/>
      <c r="J53" s="66" t="s">
        <v>159</v>
      </c>
      <c r="K53" s="116" t="s">
        <v>1064</v>
      </c>
      <c r="L53" s="96">
        <v>1667.3333333333333</v>
      </c>
      <c r="M53" s="97">
        <v>7857.11767578125</v>
      </c>
      <c r="N53" s="97">
        <v>3202.122802734375</v>
      </c>
      <c r="O53" s="77"/>
      <c r="P53" s="98"/>
      <c r="Q53" s="98"/>
      <c r="R53" s="99"/>
      <c r="S53" s="51">
        <v>1</v>
      </c>
      <c r="T53" s="51">
        <v>0</v>
      </c>
      <c r="U53" s="52">
        <v>0</v>
      </c>
      <c r="V53" s="52">
        <v>0.333333</v>
      </c>
      <c r="W53" s="52">
        <v>0</v>
      </c>
      <c r="X53" s="52">
        <v>0.770263</v>
      </c>
      <c r="Y53" s="52">
        <v>0</v>
      </c>
      <c r="Z53" s="52">
        <v>0</v>
      </c>
      <c r="AA53" s="82">
        <v>53</v>
      </c>
      <c r="AB53" s="82"/>
      <c r="AC53" s="100"/>
      <c r="AD53" s="85" t="s">
        <v>717</v>
      </c>
      <c r="AE53" s="85">
        <v>752</v>
      </c>
      <c r="AF53" s="85">
        <v>162856</v>
      </c>
      <c r="AG53" s="85">
        <v>28818</v>
      </c>
      <c r="AH53" s="85">
        <v>4583</v>
      </c>
      <c r="AI53" s="85"/>
      <c r="AJ53" s="85" t="s">
        <v>771</v>
      </c>
      <c r="AK53" s="85" t="s">
        <v>819</v>
      </c>
      <c r="AL53" s="90" t="s">
        <v>859</v>
      </c>
      <c r="AM53" s="85"/>
      <c r="AN53" s="87">
        <v>39589.9891087963</v>
      </c>
      <c r="AO53" s="90" t="s">
        <v>905</v>
      </c>
      <c r="AP53" s="85" t="b">
        <v>0</v>
      </c>
      <c r="AQ53" s="85" t="b">
        <v>0</v>
      </c>
      <c r="AR53" s="85" t="b">
        <v>1</v>
      </c>
      <c r="AS53" s="85"/>
      <c r="AT53" s="85">
        <v>1219</v>
      </c>
      <c r="AU53" s="90" t="s">
        <v>911</v>
      </c>
      <c r="AV53" s="85" t="b">
        <v>1</v>
      </c>
      <c r="AW53" s="85" t="s">
        <v>957</v>
      </c>
      <c r="AX53" s="90" t="s">
        <v>1008</v>
      </c>
      <c r="AY53" s="85" t="s">
        <v>65</v>
      </c>
      <c r="AZ53" s="85" t="str">
        <f>REPLACE(INDEX(GroupVertices[Group],MATCH(Vertices[[#This Row],[Vertex]],GroupVertices[Vertex],0)),1,1,"")</f>
        <v>9</v>
      </c>
      <c r="BA53" s="51"/>
      <c r="BB53" s="51"/>
      <c r="BC53" s="51"/>
      <c r="BD53" s="51"/>
      <c r="BE53" s="51"/>
      <c r="BF53" s="51"/>
      <c r="BG53" s="51"/>
      <c r="BH53" s="51"/>
      <c r="BI53" s="51"/>
      <c r="BJ53" s="51"/>
      <c r="BK53" s="2"/>
      <c r="BL53" s="3"/>
      <c r="BM53" s="3"/>
      <c r="BN53" s="3"/>
      <c r="BO53" s="3"/>
    </row>
    <row r="54" spans="1:67" ht="15">
      <c r="A54" s="14" t="s">
        <v>268</v>
      </c>
      <c r="B54" s="15"/>
      <c r="C54" s="15" t="s">
        <v>64</v>
      </c>
      <c r="D54" s="95">
        <v>70</v>
      </c>
      <c r="E54" s="81"/>
      <c r="F54" s="114" t="s">
        <v>424</v>
      </c>
      <c r="G54" s="15"/>
      <c r="H54" s="16" t="s">
        <v>268</v>
      </c>
      <c r="I54" s="66"/>
      <c r="J54" s="66" t="s">
        <v>159</v>
      </c>
      <c r="K54" s="116" t="s">
        <v>1065</v>
      </c>
      <c r="L54" s="96">
        <v>1</v>
      </c>
      <c r="M54" s="97">
        <v>84.42475891113281</v>
      </c>
      <c r="N54" s="97">
        <v>2170.383544921875</v>
      </c>
      <c r="O54" s="77"/>
      <c r="P54" s="98"/>
      <c r="Q54" s="98"/>
      <c r="R54" s="99"/>
      <c r="S54" s="51">
        <v>0</v>
      </c>
      <c r="T54" s="51">
        <v>2</v>
      </c>
      <c r="U54" s="52">
        <v>0</v>
      </c>
      <c r="V54" s="52">
        <v>0.083333</v>
      </c>
      <c r="W54" s="52">
        <v>0.104918</v>
      </c>
      <c r="X54" s="52">
        <v>0.66959</v>
      </c>
      <c r="Y54" s="52">
        <v>1</v>
      </c>
      <c r="Z54" s="52">
        <v>0</v>
      </c>
      <c r="AA54" s="82">
        <v>54</v>
      </c>
      <c r="AB54" s="82"/>
      <c r="AC54" s="100"/>
      <c r="AD54" s="85" t="s">
        <v>718</v>
      </c>
      <c r="AE54" s="85">
        <v>91</v>
      </c>
      <c r="AF54" s="85">
        <v>42</v>
      </c>
      <c r="AG54" s="85">
        <v>191</v>
      </c>
      <c r="AH54" s="85">
        <v>63</v>
      </c>
      <c r="AI54" s="85"/>
      <c r="AJ54" s="85"/>
      <c r="AK54" s="85" t="s">
        <v>820</v>
      </c>
      <c r="AL54" s="85"/>
      <c r="AM54" s="85"/>
      <c r="AN54" s="87">
        <v>39419.12758101852</v>
      </c>
      <c r="AO54" s="90" t="s">
        <v>906</v>
      </c>
      <c r="AP54" s="85" t="b">
        <v>0</v>
      </c>
      <c r="AQ54" s="85" t="b">
        <v>0</v>
      </c>
      <c r="AR54" s="85" t="b">
        <v>0</v>
      </c>
      <c r="AS54" s="85"/>
      <c r="AT54" s="85">
        <v>0</v>
      </c>
      <c r="AU54" s="90" t="s">
        <v>919</v>
      </c>
      <c r="AV54" s="85" t="b">
        <v>0</v>
      </c>
      <c r="AW54" s="85" t="s">
        <v>957</v>
      </c>
      <c r="AX54" s="90" t="s">
        <v>1009</v>
      </c>
      <c r="AY54" s="85" t="s">
        <v>66</v>
      </c>
      <c r="AZ54" s="85" t="str">
        <f>REPLACE(INDEX(GroupVertices[Group],MATCH(Vertices[[#This Row],[Vertex]],GroupVertices[Vertex],0)),1,1,"")</f>
        <v>1</v>
      </c>
      <c r="BA54" s="51" t="s">
        <v>344</v>
      </c>
      <c r="BB54" s="51" t="s">
        <v>344</v>
      </c>
      <c r="BC54" s="51" t="s">
        <v>347</v>
      </c>
      <c r="BD54" s="51" t="s">
        <v>347</v>
      </c>
      <c r="BE54" s="51" t="s">
        <v>378</v>
      </c>
      <c r="BF54" s="51" t="s">
        <v>378</v>
      </c>
      <c r="BG54" s="134" t="s">
        <v>1496</v>
      </c>
      <c r="BH54" s="134" t="s">
        <v>1496</v>
      </c>
      <c r="BI54" s="134" t="s">
        <v>1533</v>
      </c>
      <c r="BJ54" s="134" t="s">
        <v>1533</v>
      </c>
      <c r="BK54" s="2"/>
      <c r="BL54" s="3"/>
      <c r="BM54" s="3"/>
      <c r="BN54" s="3"/>
      <c r="BO54" s="3"/>
    </row>
    <row r="55" spans="1:67" ht="15">
      <c r="A55" s="14" t="s">
        <v>269</v>
      </c>
      <c r="B55" s="15"/>
      <c r="C55" s="15" t="s">
        <v>64</v>
      </c>
      <c r="D55" s="95">
        <v>70</v>
      </c>
      <c r="E55" s="81"/>
      <c r="F55" s="114" t="s">
        <v>425</v>
      </c>
      <c r="G55" s="15"/>
      <c r="H55" s="16" t="s">
        <v>269</v>
      </c>
      <c r="I55" s="66"/>
      <c r="J55" s="66" t="s">
        <v>159</v>
      </c>
      <c r="K55" s="116" t="s">
        <v>1066</v>
      </c>
      <c r="L55" s="96">
        <v>1</v>
      </c>
      <c r="M55" s="97">
        <v>1971.836181640625</v>
      </c>
      <c r="N55" s="97">
        <v>4068.047119140625</v>
      </c>
      <c r="O55" s="77"/>
      <c r="P55" s="98"/>
      <c r="Q55" s="98"/>
      <c r="R55" s="99"/>
      <c r="S55" s="51">
        <v>0</v>
      </c>
      <c r="T55" s="51">
        <v>2</v>
      </c>
      <c r="U55" s="52">
        <v>0</v>
      </c>
      <c r="V55" s="52">
        <v>0.083333</v>
      </c>
      <c r="W55" s="52">
        <v>0.104918</v>
      </c>
      <c r="X55" s="52">
        <v>0.66959</v>
      </c>
      <c r="Y55" s="52">
        <v>1</v>
      </c>
      <c r="Z55" s="52">
        <v>0</v>
      </c>
      <c r="AA55" s="82">
        <v>55</v>
      </c>
      <c r="AB55" s="82"/>
      <c r="AC55" s="100"/>
      <c r="AD55" s="85" t="s">
        <v>719</v>
      </c>
      <c r="AE55" s="85">
        <v>1014</v>
      </c>
      <c r="AF55" s="85">
        <v>4808</v>
      </c>
      <c r="AG55" s="85">
        <v>10366</v>
      </c>
      <c r="AH55" s="85">
        <v>8822</v>
      </c>
      <c r="AI55" s="85"/>
      <c r="AJ55" s="85" t="s">
        <v>772</v>
      </c>
      <c r="AK55" s="85" t="s">
        <v>821</v>
      </c>
      <c r="AL55" s="90" t="s">
        <v>860</v>
      </c>
      <c r="AM55" s="85"/>
      <c r="AN55" s="87">
        <v>39876.891435185185</v>
      </c>
      <c r="AO55" s="90" t="s">
        <v>907</v>
      </c>
      <c r="AP55" s="85" t="b">
        <v>0</v>
      </c>
      <c r="AQ55" s="85" t="b">
        <v>0</v>
      </c>
      <c r="AR55" s="85" t="b">
        <v>1</v>
      </c>
      <c r="AS55" s="85"/>
      <c r="AT55" s="85">
        <v>113</v>
      </c>
      <c r="AU55" s="90" t="s">
        <v>920</v>
      </c>
      <c r="AV55" s="85" t="b">
        <v>0</v>
      </c>
      <c r="AW55" s="85" t="s">
        <v>957</v>
      </c>
      <c r="AX55" s="90" t="s">
        <v>1010</v>
      </c>
      <c r="AY55" s="85" t="s">
        <v>66</v>
      </c>
      <c r="AZ55" s="85" t="str">
        <f>REPLACE(INDEX(GroupVertices[Group],MATCH(Vertices[[#This Row],[Vertex]],GroupVertices[Vertex],0)),1,1,"")</f>
        <v>1</v>
      </c>
      <c r="BA55" s="51"/>
      <c r="BB55" s="51"/>
      <c r="BC55" s="51"/>
      <c r="BD55" s="51"/>
      <c r="BE55" s="51"/>
      <c r="BF55" s="51"/>
      <c r="BG55" s="134" t="s">
        <v>1496</v>
      </c>
      <c r="BH55" s="134" t="s">
        <v>1496</v>
      </c>
      <c r="BI55" s="134" t="s">
        <v>1533</v>
      </c>
      <c r="BJ55" s="134" t="s">
        <v>1533</v>
      </c>
      <c r="BK55" s="2"/>
      <c r="BL55" s="3"/>
      <c r="BM55" s="3"/>
      <c r="BN55" s="3"/>
      <c r="BO55" s="3"/>
    </row>
    <row r="56" spans="1:67" ht="15">
      <c r="A56" s="14" t="s">
        <v>270</v>
      </c>
      <c r="B56" s="15"/>
      <c r="C56" s="15" t="s">
        <v>64</v>
      </c>
      <c r="D56" s="95">
        <v>70</v>
      </c>
      <c r="E56" s="81"/>
      <c r="F56" s="114" t="s">
        <v>954</v>
      </c>
      <c r="G56" s="15"/>
      <c r="H56" s="16" t="s">
        <v>270</v>
      </c>
      <c r="I56" s="66"/>
      <c r="J56" s="66" t="s">
        <v>159</v>
      </c>
      <c r="K56" s="116" t="s">
        <v>1067</v>
      </c>
      <c r="L56" s="96">
        <v>1</v>
      </c>
      <c r="M56" s="97">
        <v>9267.30078125</v>
      </c>
      <c r="N56" s="97">
        <v>5624.21875</v>
      </c>
      <c r="O56" s="77"/>
      <c r="P56" s="98"/>
      <c r="Q56" s="98"/>
      <c r="R56" s="99"/>
      <c r="S56" s="51">
        <v>0</v>
      </c>
      <c r="T56" s="51">
        <v>1</v>
      </c>
      <c r="U56" s="52">
        <v>0</v>
      </c>
      <c r="V56" s="52">
        <v>0.333333</v>
      </c>
      <c r="W56" s="52">
        <v>0</v>
      </c>
      <c r="X56" s="52">
        <v>0.770263</v>
      </c>
      <c r="Y56" s="52">
        <v>0</v>
      </c>
      <c r="Z56" s="52">
        <v>0</v>
      </c>
      <c r="AA56" s="82">
        <v>56</v>
      </c>
      <c r="AB56" s="82"/>
      <c r="AC56" s="100"/>
      <c r="AD56" s="85" t="s">
        <v>720</v>
      </c>
      <c r="AE56" s="85">
        <v>251</v>
      </c>
      <c r="AF56" s="85">
        <v>260</v>
      </c>
      <c r="AG56" s="85">
        <v>1089</v>
      </c>
      <c r="AH56" s="85">
        <v>1355</v>
      </c>
      <c r="AI56" s="85"/>
      <c r="AJ56" s="85" t="s">
        <v>773</v>
      </c>
      <c r="AK56" s="85" t="s">
        <v>822</v>
      </c>
      <c r="AL56" s="85"/>
      <c r="AM56" s="85"/>
      <c r="AN56" s="87">
        <v>40831.455925925926</v>
      </c>
      <c r="AO56" s="90" t="s">
        <v>908</v>
      </c>
      <c r="AP56" s="85" t="b">
        <v>0</v>
      </c>
      <c r="AQ56" s="85" t="b">
        <v>0</v>
      </c>
      <c r="AR56" s="85" t="b">
        <v>1</v>
      </c>
      <c r="AS56" s="85"/>
      <c r="AT56" s="85">
        <v>5</v>
      </c>
      <c r="AU56" s="90" t="s">
        <v>921</v>
      </c>
      <c r="AV56" s="85" t="b">
        <v>0</v>
      </c>
      <c r="AW56" s="85" t="s">
        <v>957</v>
      </c>
      <c r="AX56" s="90" t="s">
        <v>1011</v>
      </c>
      <c r="AY56" s="85" t="s">
        <v>66</v>
      </c>
      <c r="AZ56" s="85" t="str">
        <f>REPLACE(INDEX(GroupVertices[Group],MATCH(Vertices[[#This Row],[Vertex]],GroupVertices[Vertex],0)),1,1,"")</f>
        <v>8</v>
      </c>
      <c r="BA56" s="51"/>
      <c r="BB56" s="51"/>
      <c r="BC56" s="51"/>
      <c r="BD56" s="51"/>
      <c r="BE56" s="51" t="s">
        <v>380</v>
      </c>
      <c r="BF56" s="51" t="s">
        <v>380</v>
      </c>
      <c r="BG56" s="134" t="s">
        <v>1319</v>
      </c>
      <c r="BH56" s="134" t="s">
        <v>1319</v>
      </c>
      <c r="BI56" s="134" t="s">
        <v>1392</v>
      </c>
      <c r="BJ56" s="134" t="s">
        <v>1392</v>
      </c>
      <c r="BK56" s="2"/>
      <c r="BL56" s="3"/>
      <c r="BM56" s="3"/>
      <c r="BN56" s="3"/>
      <c r="BO56" s="3"/>
    </row>
    <row r="57" spans="1:67" ht="15">
      <c r="A57" s="14" t="s">
        <v>289</v>
      </c>
      <c r="B57" s="15"/>
      <c r="C57" s="15" t="s">
        <v>64</v>
      </c>
      <c r="D57" s="95">
        <v>1000</v>
      </c>
      <c r="E57" s="81"/>
      <c r="F57" s="114" t="s">
        <v>955</v>
      </c>
      <c r="G57" s="15"/>
      <c r="H57" s="16" t="s">
        <v>289</v>
      </c>
      <c r="I57" s="66"/>
      <c r="J57" s="66" t="s">
        <v>159</v>
      </c>
      <c r="K57" s="116" t="s">
        <v>1068</v>
      </c>
      <c r="L57" s="96">
        <v>3333.6666666666665</v>
      </c>
      <c r="M57" s="97">
        <v>9267.30078125</v>
      </c>
      <c r="N57" s="97">
        <v>3202.122802734375</v>
      </c>
      <c r="O57" s="77"/>
      <c r="P57" s="98"/>
      <c r="Q57" s="98"/>
      <c r="R57" s="99"/>
      <c r="S57" s="51">
        <v>2</v>
      </c>
      <c r="T57" s="51">
        <v>0</v>
      </c>
      <c r="U57" s="52">
        <v>2</v>
      </c>
      <c r="V57" s="52">
        <v>0.5</v>
      </c>
      <c r="W57" s="52">
        <v>0</v>
      </c>
      <c r="X57" s="52">
        <v>1.459445</v>
      </c>
      <c r="Y57" s="52">
        <v>0</v>
      </c>
      <c r="Z57" s="52">
        <v>0</v>
      </c>
      <c r="AA57" s="82">
        <v>57</v>
      </c>
      <c r="AB57" s="82"/>
      <c r="AC57" s="100"/>
      <c r="AD57" s="85" t="s">
        <v>721</v>
      </c>
      <c r="AE57" s="85">
        <v>55</v>
      </c>
      <c r="AF57" s="85">
        <v>63</v>
      </c>
      <c r="AG57" s="85">
        <v>50</v>
      </c>
      <c r="AH57" s="85">
        <v>84</v>
      </c>
      <c r="AI57" s="85"/>
      <c r="AJ57" s="85" t="s">
        <v>774</v>
      </c>
      <c r="AK57" s="85" t="s">
        <v>822</v>
      </c>
      <c r="AL57" s="90" t="s">
        <v>861</v>
      </c>
      <c r="AM57" s="85"/>
      <c r="AN57" s="87">
        <v>41833.88232638889</v>
      </c>
      <c r="AO57" s="90" t="s">
        <v>909</v>
      </c>
      <c r="AP57" s="85" t="b">
        <v>1</v>
      </c>
      <c r="AQ57" s="85" t="b">
        <v>0</v>
      </c>
      <c r="AR57" s="85" t="b">
        <v>1</v>
      </c>
      <c r="AS57" s="85"/>
      <c r="AT57" s="85">
        <v>2</v>
      </c>
      <c r="AU57" s="90" t="s">
        <v>911</v>
      </c>
      <c r="AV57" s="85" t="b">
        <v>0</v>
      </c>
      <c r="AW57" s="85" t="s">
        <v>957</v>
      </c>
      <c r="AX57" s="90" t="s">
        <v>1012</v>
      </c>
      <c r="AY57" s="85" t="s">
        <v>65</v>
      </c>
      <c r="AZ57" s="85" t="str">
        <f>REPLACE(INDEX(GroupVertices[Group],MATCH(Vertices[[#This Row],[Vertex]],GroupVertices[Vertex],0)),1,1,"")</f>
        <v>8</v>
      </c>
      <c r="BA57" s="51"/>
      <c r="BB57" s="51"/>
      <c r="BC57" s="51"/>
      <c r="BD57" s="51"/>
      <c r="BE57" s="51"/>
      <c r="BF57" s="51"/>
      <c r="BG57" s="51"/>
      <c r="BH57" s="51"/>
      <c r="BI57" s="51"/>
      <c r="BJ57" s="51"/>
      <c r="BK57" s="2"/>
      <c r="BL57" s="3"/>
      <c r="BM57" s="3"/>
      <c r="BN57" s="3"/>
      <c r="BO57" s="3"/>
    </row>
    <row r="58" spans="1:67" ht="15">
      <c r="A58" s="101" t="s">
        <v>271</v>
      </c>
      <c r="B58" s="102"/>
      <c r="C58" s="102" t="s">
        <v>64</v>
      </c>
      <c r="D58" s="103">
        <v>70</v>
      </c>
      <c r="E58" s="104"/>
      <c r="F58" s="115" t="s">
        <v>956</v>
      </c>
      <c r="G58" s="102"/>
      <c r="H58" s="105" t="s">
        <v>271</v>
      </c>
      <c r="I58" s="106"/>
      <c r="J58" s="106" t="s">
        <v>159</v>
      </c>
      <c r="K58" s="117" t="s">
        <v>1069</v>
      </c>
      <c r="L58" s="107">
        <v>1</v>
      </c>
      <c r="M58" s="108">
        <v>9267.30078125</v>
      </c>
      <c r="N58" s="108">
        <v>4413.17138671875</v>
      </c>
      <c r="O58" s="109"/>
      <c r="P58" s="110"/>
      <c r="Q58" s="110"/>
      <c r="R58" s="111"/>
      <c r="S58" s="51">
        <v>0</v>
      </c>
      <c r="T58" s="51">
        <v>1</v>
      </c>
      <c r="U58" s="52">
        <v>0</v>
      </c>
      <c r="V58" s="52">
        <v>0.333333</v>
      </c>
      <c r="W58" s="52">
        <v>0</v>
      </c>
      <c r="X58" s="52">
        <v>0.770263</v>
      </c>
      <c r="Y58" s="52">
        <v>0</v>
      </c>
      <c r="Z58" s="52">
        <v>0</v>
      </c>
      <c r="AA58" s="112">
        <v>58</v>
      </c>
      <c r="AB58" s="112"/>
      <c r="AC58" s="113"/>
      <c r="AD58" s="85" t="s">
        <v>722</v>
      </c>
      <c r="AE58" s="85">
        <v>6530</v>
      </c>
      <c r="AF58" s="85">
        <v>10926</v>
      </c>
      <c r="AG58" s="85">
        <v>17152</v>
      </c>
      <c r="AH58" s="85">
        <v>25604</v>
      </c>
      <c r="AI58" s="85"/>
      <c r="AJ58" s="85" t="s">
        <v>775</v>
      </c>
      <c r="AK58" s="85" t="s">
        <v>823</v>
      </c>
      <c r="AL58" s="90" t="s">
        <v>862</v>
      </c>
      <c r="AM58" s="85"/>
      <c r="AN58" s="87">
        <v>41583.670011574075</v>
      </c>
      <c r="AO58" s="90" t="s">
        <v>910</v>
      </c>
      <c r="AP58" s="85" t="b">
        <v>0</v>
      </c>
      <c r="AQ58" s="85" t="b">
        <v>0</v>
      </c>
      <c r="AR58" s="85" t="b">
        <v>1</v>
      </c>
      <c r="AS58" s="85"/>
      <c r="AT58" s="85">
        <v>345</v>
      </c>
      <c r="AU58" s="90" t="s">
        <v>911</v>
      </c>
      <c r="AV58" s="85" t="b">
        <v>0</v>
      </c>
      <c r="AW58" s="85" t="s">
        <v>957</v>
      </c>
      <c r="AX58" s="90" t="s">
        <v>1013</v>
      </c>
      <c r="AY58" s="85" t="s">
        <v>66</v>
      </c>
      <c r="AZ58" s="85" t="str">
        <f>REPLACE(INDEX(GroupVertices[Group],MATCH(Vertices[[#This Row],[Vertex]],GroupVertices[Vertex],0)),1,1,"")</f>
        <v>8</v>
      </c>
      <c r="BA58" s="51"/>
      <c r="BB58" s="51"/>
      <c r="BC58" s="51"/>
      <c r="BD58" s="51"/>
      <c r="BE58" s="51" t="s">
        <v>380</v>
      </c>
      <c r="BF58" s="51" t="s">
        <v>380</v>
      </c>
      <c r="BG58" s="134" t="s">
        <v>1319</v>
      </c>
      <c r="BH58" s="134" t="s">
        <v>1319</v>
      </c>
      <c r="BI58" s="134" t="s">
        <v>1392</v>
      </c>
      <c r="BJ58" s="134" t="s">
        <v>1392</v>
      </c>
      <c r="BK58" s="2"/>
      <c r="BL58" s="3"/>
      <c r="BM58" s="3"/>
      <c r="BN58" s="3"/>
      <c r="BO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hyperlinks>
    <hyperlink ref="AL3" r:id="rId1" display="https://t.co/rX6PdnJUw1"/>
    <hyperlink ref="AL4" r:id="rId2" display="https://t.co/sYJ8KUGgfx"/>
    <hyperlink ref="AL5" r:id="rId3" display="https://t.co/WZ77Lq26id"/>
    <hyperlink ref="AL7" r:id="rId4" display="https://t.co/BnxU5BoiFs"/>
    <hyperlink ref="AL8" r:id="rId5" display="https://t.co/CUft4aoQax"/>
    <hyperlink ref="AL9" r:id="rId6" display="https://t.co/oCl5Jp3ipB"/>
    <hyperlink ref="AL11" r:id="rId7" display="https://t.co/nx1Zdlwgxs"/>
    <hyperlink ref="AL12" r:id="rId8" display="https://t.co/nm4qBnQZ3R"/>
    <hyperlink ref="AL13" r:id="rId9" display="https://t.co/y1DIcBA8hp"/>
    <hyperlink ref="AL14" r:id="rId10" display="https://t.co/lsZixlcHa0"/>
    <hyperlink ref="AL15" r:id="rId11" display="http://t.co/AMnbjxj92m"/>
    <hyperlink ref="AL17" r:id="rId12" display="https://t.co/QySTldc3HS"/>
    <hyperlink ref="AL18" r:id="rId13" display="https://t.co/mpgN5hksLB"/>
    <hyperlink ref="AL19" r:id="rId14" display="https://t.co/pvU0zkdQ7j"/>
    <hyperlink ref="AL20" r:id="rId15" display="https://t.co/PyvmRxOckt"/>
    <hyperlink ref="AL21" r:id="rId16" display="https://t.co/BTqq2d591F"/>
    <hyperlink ref="AL22" r:id="rId17" display="https://t.co/wLe45lzdXw"/>
    <hyperlink ref="AL23" r:id="rId18" display="https://t.co/4ZyG9FgkYe"/>
    <hyperlink ref="AL24" r:id="rId19" display="https://t.co/RG5ukrJy9H"/>
    <hyperlink ref="AL25" r:id="rId20" display="https://t.co/IVcviL99sn"/>
    <hyperlink ref="AL26" r:id="rId21" display="https://t.co/Jv6CmAc8dA"/>
    <hyperlink ref="AL28" r:id="rId22" display="https://t.co/h8cxdPEZfu"/>
    <hyperlink ref="AL29" r:id="rId23" display="http://t.co/9mPzRcCfu1"/>
    <hyperlink ref="AL30" r:id="rId24" display="https://t.co/GFpLY6VpBo"/>
    <hyperlink ref="AL31" r:id="rId25" display="https://t.co/RT1EmL5Kg5"/>
    <hyperlink ref="AL35" r:id="rId26" display="https://t.co/FoLx8K2rs7"/>
    <hyperlink ref="AL36" r:id="rId27" display="https://t.co/x43CbKsmx1"/>
    <hyperlink ref="AL38" r:id="rId28" display="http://t.co/DUd7WcaiWj"/>
    <hyperlink ref="AL39" r:id="rId29" display="https://t.co/6eaxalg1FG"/>
    <hyperlink ref="AL42" r:id="rId30" display="https://t.co/iAkuRlxh73"/>
    <hyperlink ref="AL44" r:id="rId31" display="https://t.co/Eh2TEAZzvN"/>
    <hyperlink ref="AL46" r:id="rId32" display="https://t.co/pAPAgTco25"/>
    <hyperlink ref="AL47" r:id="rId33" display="https://t.co/orUUGUzky5"/>
    <hyperlink ref="AL49" r:id="rId34" display="https://t.co/eopqt6v0zu"/>
    <hyperlink ref="AL51" r:id="rId35" display="https://t.co/ActtP3xtcm"/>
    <hyperlink ref="AL53" r:id="rId36" display="https://t.co/MZk9OSzTtC"/>
    <hyperlink ref="AL55" r:id="rId37" display="http://t.co/IwJCXmPBbz"/>
    <hyperlink ref="AL57" r:id="rId38" display="https://t.co/rhH9j4IEez"/>
    <hyperlink ref="AL58" r:id="rId39" display="https://t.co/qSLcCTjaON"/>
    <hyperlink ref="AO3" r:id="rId40" display="https://pbs.twimg.com/profile_banners/12342812/1471704729"/>
    <hyperlink ref="AO5" r:id="rId41" display="https://pbs.twimg.com/profile_banners/194203770/1538232471"/>
    <hyperlink ref="AO6" r:id="rId42" display="https://pbs.twimg.com/profile_banners/2549851766/1565263008"/>
    <hyperlink ref="AO7" r:id="rId43" display="https://pbs.twimg.com/profile_banners/230692748/1551436333"/>
    <hyperlink ref="AO8" r:id="rId44" display="https://pbs.twimg.com/profile_banners/2451798438/1546814654"/>
    <hyperlink ref="AO9" r:id="rId45" display="https://pbs.twimg.com/profile_banners/1026704601636954112/1573851815"/>
    <hyperlink ref="AO10" r:id="rId46" display="https://pbs.twimg.com/profile_banners/1138538046/1570219412"/>
    <hyperlink ref="AO12" r:id="rId47" display="https://pbs.twimg.com/profile_banners/19705196/1545313043"/>
    <hyperlink ref="AO13" r:id="rId48" display="https://pbs.twimg.com/profile_banners/3087392925/1426098592"/>
    <hyperlink ref="AO14" r:id="rId49" display="https://pbs.twimg.com/profile_banners/704601103707435008/1537178476"/>
    <hyperlink ref="AO16" r:id="rId50" display="https://pbs.twimg.com/profile_banners/14094651/1572693988"/>
    <hyperlink ref="AO18" r:id="rId51" display="https://pbs.twimg.com/profile_banners/35587270/1452224936"/>
    <hyperlink ref="AO19" r:id="rId52" display="https://pbs.twimg.com/profile_banners/1725774294/1491515698"/>
    <hyperlink ref="AO20" r:id="rId53" display="https://pbs.twimg.com/profile_banners/15391076/1505012262"/>
    <hyperlink ref="AO21" r:id="rId54" display="https://pbs.twimg.com/profile_banners/2577403879/1556810267"/>
    <hyperlink ref="AO22" r:id="rId55" display="https://pbs.twimg.com/profile_banners/818483631295463427/1548090627"/>
    <hyperlink ref="AO23" r:id="rId56" display="https://pbs.twimg.com/profile_banners/18994444/1568290218"/>
    <hyperlink ref="AO24" r:id="rId57" display="https://pbs.twimg.com/profile_banners/389847354/1553516572"/>
    <hyperlink ref="AO25" r:id="rId58" display="https://pbs.twimg.com/profile_banners/215696372/1455981360"/>
    <hyperlink ref="AO26" r:id="rId59" display="https://pbs.twimg.com/profile_banners/2974972263/1554396662"/>
    <hyperlink ref="AO28" r:id="rId60" display="https://pbs.twimg.com/profile_banners/1107615448105975808/1552913298"/>
    <hyperlink ref="AO29" r:id="rId61" display="https://pbs.twimg.com/profile_banners/637171450/1566591859"/>
    <hyperlink ref="AO30" r:id="rId62" display="https://pbs.twimg.com/profile_banners/24735785/1576791218"/>
    <hyperlink ref="AO31" r:id="rId63" display="https://pbs.twimg.com/profile_banners/326687296/1576768500"/>
    <hyperlink ref="AO33" r:id="rId64" display="https://pbs.twimg.com/profile_banners/14271231/1539979271"/>
    <hyperlink ref="AO34" r:id="rId65" display="https://pbs.twimg.com/profile_banners/798537657194311680/1479222106"/>
    <hyperlink ref="AO35" r:id="rId66" display="https://pbs.twimg.com/profile_banners/397689316/1412125381"/>
    <hyperlink ref="AO36" r:id="rId67" display="https://pbs.twimg.com/profile_banners/819123933999988736/1540975272"/>
    <hyperlink ref="AO37" r:id="rId68" display="https://pbs.twimg.com/profile_banners/1040351960757686274/1536926943"/>
    <hyperlink ref="AO39" r:id="rId69" display="https://pbs.twimg.com/profile_banners/288533666/1577502147"/>
    <hyperlink ref="AO40" r:id="rId70" display="https://pbs.twimg.com/profile_banners/4165508771/1470492319"/>
    <hyperlink ref="AO41" r:id="rId71" display="https://pbs.twimg.com/profile_banners/3237809943/1570588338"/>
    <hyperlink ref="AO43" r:id="rId72" display="https://pbs.twimg.com/profile_banners/133400025/1571858440"/>
    <hyperlink ref="AO44" r:id="rId73" display="https://pbs.twimg.com/profile_banners/76117579/1578278447"/>
    <hyperlink ref="AO45" r:id="rId74" display="https://pbs.twimg.com/profile_banners/144946332/1561150697"/>
    <hyperlink ref="AO46" r:id="rId75" display="https://pbs.twimg.com/profile_banners/1001388471125270528/1551990024"/>
    <hyperlink ref="AO47" r:id="rId76" display="https://pbs.twimg.com/profile_banners/2325247278/1547254695"/>
    <hyperlink ref="AO48" r:id="rId77" display="https://pbs.twimg.com/profile_banners/1091086169864105984/1563407835"/>
    <hyperlink ref="AO49" r:id="rId78" display="https://pbs.twimg.com/profile_banners/27100297/1510169516"/>
    <hyperlink ref="AO50" r:id="rId79" display="https://pbs.twimg.com/profile_banners/19333192/1419347752"/>
    <hyperlink ref="AO51" r:id="rId80" display="https://pbs.twimg.com/profile_banners/46195562/1574355997"/>
    <hyperlink ref="AO52" r:id="rId81" display="https://pbs.twimg.com/profile_banners/3300566595/1521334577"/>
    <hyperlink ref="AO53" r:id="rId82" display="https://pbs.twimg.com/profile_banners/14862639/1441903397"/>
    <hyperlink ref="AO54" r:id="rId83" display="https://pbs.twimg.com/profile_banners/10800492/1358957172"/>
    <hyperlink ref="AO55" r:id="rId84" display="https://pbs.twimg.com/profile_banners/22836711/1522766746"/>
    <hyperlink ref="AO56" r:id="rId85" display="https://pbs.twimg.com/profile_banners/391300597/1432458906"/>
    <hyperlink ref="AO57" r:id="rId86" display="https://pbs.twimg.com/profile_banners/2708244178/1425046173"/>
    <hyperlink ref="AO58" r:id="rId87" display="https://pbs.twimg.com/profile_banners/2176358690/1555151295"/>
    <hyperlink ref="AU3" r:id="rId88" display="http://abs.twimg.com/images/themes/theme1/bg.png"/>
    <hyperlink ref="AU4" r:id="rId89" display="http://abs.twimg.com/images/themes/theme1/bg.png"/>
    <hyperlink ref="AU5" r:id="rId90" display="http://abs.twimg.com/images/themes/theme1/bg.png"/>
    <hyperlink ref="AU6" r:id="rId91" display="http://abs.twimg.com/images/themes/theme1/bg.png"/>
    <hyperlink ref="AU7" r:id="rId92" display="http://abs.twimg.com/images/themes/theme1/bg.png"/>
    <hyperlink ref="AU8" r:id="rId93" display="http://abs.twimg.com/images/themes/theme1/bg.png"/>
    <hyperlink ref="AU9" r:id="rId94" display="http://abs.twimg.com/images/themes/theme1/bg.png"/>
    <hyperlink ref="AU10" r:id="rId95" display="http://abs.twimg.com/images/themes/theme1/bg.png"/>
    <hyperlink ref="AU11" r:id="rId96" display="http://abs.twimg.com/images/themes/theme10/bg.gif"/>
    <hyperlink ref="AU12" r:id="rId97" display="http://abs.twimg.com/images/themes/theme1/bg.png"/>
    <hyperlink ref="AU13" r:id="rId98" display="http://abs.twimg.com/images/themes/theme1/bg.png"/>
    <hyperlink ref="AU14" r:id="rId99" display="http://abs.twimg.com/images/themes/theme1/bg.png"/>
    <hyperlink ref="AU15" r:id="rId100" display="http://abs.twimg.com/images/themes/theme7/bg.gif"/>
    <hyperlink ref="AU16" r:id="rId101" display="http://abs.twimg.com/images/themes/theme1/bg.png"/>
    <hyperlink ref="AU18" r:id="rId102" display="http://abs.twimg.com/images/themes/theme1/bg.png"/>
    <hyperlink ref="AU19" r:id="rId103" display="http://abs.twimg.com/images/themes/theme13/bg.gif"/>
    <hyperlink ref="AU20" r:id="rId104" display="http://abs.twimg.com/images/themes/theme4/bg.gif"/>
    <hyperlink ref="AU21" r:id="rId105" display="http://abs.twimg.com/images/themes/theme1/bg.png"/>
    <hyperlink ref="AU22" r:id="rId106" display="http://abs.twimg.com/images/themes/theme1/bg.png"/>
    <hyperlink ref="AU23" r:id="rId107" display="http://abs.twimg.com/images/themes/theme9/bg.gif"/>
    <hyperlink ref="AU24" r:id="rId108" display="http://abs.twimg.com/images/themes/theme16/bg.gif"/>
    <hyperlink ref="AU25" r:id="rId109" display="http://abs.twimg.com/images/themes/theme1/bg.png"/>
    <hyperlink ref="AU26" r:id="rId110" display="http://abs.twimg.com/images/themes/theme1/bg.png"/>
    <hyperlink ref="AU28" r:id="rId111" display="http://abs.twimg.com/images/themes/theme1/bg.png"/>
    <hyperlink ref="AU29" r:id="rId112" display="http://abs.twimg.com/images/themes/theme1/bg.png"/>
    <hyperlink ref="AU30" r:id="rId113" display="http://abs.twimg.com/images/themes/theme7/bg.gif"/>
    <hyperlink ref="AU31" r:id="rId114" display="http://abs.twimg.com/images/themes/theme1/bg.png"/>
    <hyperlink ref="AU32" r:id="rId115" display="http://abs.twimg.com/images/themes/theme1/bg.png"/>
    <hyperlink ref="AU33" r:id="rId116" display="http://abs.twimg.com/images/themes/theme1/bg.png"/>
    <hyperlink ref="AU35" r:id="rId117" display="http://abs.twimg.com/images/themes/theme1/bg.png"/>
    <hyperlink ref="AU37" r:id="rId118" display="http://abs.twimg.com/images/themes/theme1/bg.png"/>
    <hyperlink ref="AU38" r:id="rId119" display="http://abs.twimg.com/images/themes/theme1/bg.png"/>
    <hyperlink ref="AU39" r:id="rId120" display="http://abs.twimg.com/images/themes/theme9/bg.gif"/>
    <hyperlink ref="AU40" r:id="rId121" display="http://abs.twimg.com/images/themes/theme1/bg.png"/>
    <hyperlink ref="AU41" r:id="rId122" display="http://abs.twimg.com/images/themes/theme1/bg.png"/>
    <hyperlink ref="AU42" r:id="rId123" display="http://abs.twimg.com/images/themes/theme1/bg.png"/>
    <hyperlink ref="AU43" r:id="rId124" display="http://abs.twimg.com/images/themes/theme19/bg.gif"/>
    <hyperlink ref="AU44" r:id="rId125" display="http://abs.twimg.com/images/themes/theme1/bg.png"/>
    <hyperlink ref="AU45" r:id="rId126" display="http://abs.twimg.com/images/themes/theme1/bg.png"/>
    <hyperlink ref="AU47" r:id="rId127" display="http://abs.twimg.com/images/themes/theme1/bg.png"/>
    <hyperlink ref="AU49" r:id="rId128" display="http://abs.twimg.com/images/themes/theme1/bg.png"/>
    <hyperlink ref="AU50" r:id="rId129" display="http://abs.twimg.com/images/themes/theme1/bg.png"/>
    <hyperlink ref="AU51" r:id="rId130" display="http://abs.twimg.com/images/themes/theme1/bg.png"/>
    <hyperlink ref="AU52" r:id="rId131" display="http://abs.twimg.com/images/themes/theme1/bg.png"/>
    <hyperlink ref="AU53" r:id="rId132" display="http://abs.twimg.com/images/themes/theme1/bg.png"/>
    <hyperlink ref="AU54" r:id="rId133" display="http://abs.twimg.com/images/themes/theme15/bg.png"/>
    <hyperlink ref="AU55" r:id="rId134" display="http://abs.twimg.com/images/themes/theme14/bg.gif"/>
    <hyperlink ref="AU56" r:id="rId135" display="http://abs.twimg.com/images/themes/theme5/bg.gif"/>
    <hyperlink ref="AU57" r:id="rId136" display="http://abs.twimg.com/images/themes/theme1/bg.png"/>
    <hyperlink ref="AU58" r:id="rId137" display="http://abs.twimg.com/images/themes/theme1/bg.png"/>
    <hyperlink ref="F3" r:id="rId138" display="http://pbs.twimg.com/profile_images/780665135392251905/meP6cVxh_normal.jpg"/>
    <hyperlink ref="F4" r:id="rId139" display="http://pbs.twimg.com/profile_images/765687785219039233/w5bRXIYM_normal.jpg"/>
    <hyperlink ref="F5" r:id="rId140" display="http://pbs.twimg.com/profile_images/1074878911962443776/GzUtUN0a_normal.jpg"/>
    <hyperlink ref="F6" r:id="rId141" display="http://pbs.twimg.com/profile_images/574506320809758721/5bveQsmX_normal.jpeg"/>
    <hyperlink ref="F7" r:id="rId142" display="http://pbs.twimg.com/profile_images/1178680146158600192/TkO4FunX_normal.jpg"/>
    <hyperlink ref="F8" r:id="rId143" display="http://pbs.twimg.com/profile_images/1082047362359390208/ZGVyKCDw_normal.jpg"/>
    <hyperlink ref="F9" r:id="rId144" display="http://pbs.twimg.com/profile_images/1175148882730242048/m-j4IJ7K_normal.jpg"/>
    <hyperlink ref="F10" r:id="rId145" display="http://pbs.twimg.com/profile_images/1130949504767746049/JuHuf6LO_normal.png"/>
    <hyperlink ref="F11" r:id="rId146" display="http://pbs.twimg.com/profile_images/1054798405275394049/d10lrKno_normal.jpg"/>
    <hyperlink ref="F12" r:id="rId147" display="http://pbs.twimg.com/profile_images/1096458389998264320/VhANhVL__normal.jpg"/>
    <hyperlink ref="F13" r:id="rId148" display="http://pbs.twimg.com/profile_images/575724104164073472/Lmm451Ek_normal.jpeg"/>
    <hyperlink ref="F14" r:id="rId149" display="http://pbs.twimg.com/profile_images/1080395837593866240/RCJe4-CX_normal.jpg"/>
    <hyperlink ref="F15" r:id="rId150" display="http://pbs.twimg.com/profile_images/82594810/Russell_Martha_hea_3959174_normal.jpg"/>
    <hyperlink ref="F16" r:id="rId151" display="http://pbs.twimg.com/profile_images/932214325909053440/xREfIOx-_normal.jpg"/>
    <hyperlink ref="F17" r:id="rId152" display="http://pbs.twimg.com/profile_images/1190727216885358597/OoGENW9l_normal.jpg"/>
    <hyperlink ref="F18" r:id="rId153" display="http://pbs.twimg.com/profile_images/916261936362385410/uJLiW8BO_normal.jpg"/>
    <hyperlink ref="F19" r:id="rId154" display="http://pbs.twimg.com/profile_images/1158522354659729408/HtokZb6n_normal.jpg"/>
    <hyperlink ref="F20" r:id="rId155" display="http://pbs.twimg.com/profile_images/56527178/Derrick_Cogburn_2007_normal.jpg"/>
    <hyperlink ref="F21" r:id="rId156" display="http://pbs.twimg.com/profile_images/1143374327154388992/0fIYmIJl_normal.png"/>
    <hyperlink ref="F22" r:id="rId157" display="http://pbs.twimg.com/profile_images/1193984361600827392/FWfQx8Jx_normal.jpg"/>
    <hyperlink ref="F23" r:id="rId158" display="http://pbs.twimg.com/profile_images/1145718847779086342/-HLVAdF8_normal.png"/>
    <hyperlink ref="F24" r:id="rId159" display="http://pbs.twimg.com/profile_images/1163335394974322689/d-735CmU_normal.jpg"/>
    <hyperlink ref="F25" r:id="rId160" display="http://pbs.twimg.com/profile_images/1192767577631666178/V2PJVxaM_normal.jpg"/>
    <hyperlink ref="F26" r:id="rId161" display="http://pbs.twimg.com/profile_images/554693151026204673/r--tVCLg_normal.jpeg"/>
    <hyperlink ref="F27" r:id="rId162" display="http://pbs.twimg.com/profile_images/1035128216745385984/MhEa3cyL_normal.jpg"/>
    <hyperlink ref="F28" r:id="rId163" display="http://pbs.twimg.com/profile_images/1107623987037773825/2-pen8vS_normal.png"/>
    <hyperlink ref="F29" r:id="rId164" display="http://pbs.twimg.com/profile_images/887792347974692865/aM7LI7rD_normal.jpg"/>
    <hyperlink ref="F30" r:id="rId165" display="http://pbs.twimg.com/profile_images/1167215079676403713/eMfIwS_M_normal.jpg"/>
    <hyperlink ref="F31" r:id="rId166" display="http://pbs.twimg.com/profile_images/1167215432782229505/qZJgAAmM_normal.jpg"/>
    <hyperlink ref="F32" r:id="rId167" display="http://abs.twimg.com/sticky/default_profile_images/default_profile_normal.png"/>
    <hyperlink ref="F33" r:id="rId168" display="http://pbs.twimg.com/profile_images/797612733558571009/GzvqH5-4_normal.jpg"/>
    <hyperlink ref="F34" r:id="rId169" display="http://pbs.twimg.com/profile_images/798541814609408001/Pt4R4F-0_normal.jpg"/>
    <hyperlink ref="F35" r:id="rId170" display="http://pbs.twimg.com/profile_images/956424432553046016/eHxjBbEw_normal.jpg"/>
    <hyperlink ref="F36" r:id="rId171" display="http://pbs.twimg.com/profile_images/1056868334933893121/XsE_bkhz_normal.jpg"/>
    <hyperlink ref="F37" r:id="rId172" display="http://pbs.twimg.com/profile_images/1040573396398956544/BetojiRw_normal.jpg"/>
    <hyperlink ref="F38" r:id="rId173" display="http://pbs.twimg.com/profile_images/1320213757/Jim_Spohrer_normal.JPG"/>
    <hyperlink ref="F39" r:id="rId174" display="http://pbs.twimg.com/profile_images/555782093515399168/yAmKW6S9_normal.jpeg"/>
    <hyperlink ref="F40" r:id="rId175" display="http://pbs.twimg.com/profile_images/664510988864081920/lVDZFMGV_normal.png"/>
    <hyperlink ref="F41" r:id="rId176" display="http://pbs.twimg.com/profile_images/1181759382276587520/UT4i2ube_normal.jpg"/>
    <hyperlink ref="F42" r:id="rId177" display="http://pbs.twimg.com/profile_images/809221417334165504/rwI0d5WC_normal.jpg"/>
    <hyperlink ref="F43" r:id="rId178" display="http://pbs.twimg.com/profile_images/818859289825705984/QIMjyGNe_normal.jpg"/>
    <hyperlink ref="F44" r:id="rId179" display="http://pbs.twimg.com/profile_images/1145800649440997377/oVjNm_4i_normal.png"/>
    <hyperlink ref="F45" r:id="rId180" display="http://pbs.twimg.com/profile_images/1142174538924355584/SzHA6B-Y_normal.jpg"/>
    <hyperlink ref="F46" r:id="rId181" display="http://pbs.twimg.com/profile_images/1001388728445792257/EweEizpG_normal.jpg"/>
    <hyperlink ref="F47" r:id="rId182" display="http://pbs.twimg.com/profile_images/961535614184251392/3eSaOQqF_normal.jpg"/>
    <hyperlink ref="F48" r:id="rId183" display="http://pbs.twimg.com/profile_images/1091087635681103873/3AOq-Fa6_normal.jpg"/>
    <hyperlink ref="F49" r:id="rId184" display="http://pbs.twimg.com/profile_images/1123949449426944018/LDNQKi9F_normal.png"/>
    <hyperlink ref="F50" r:id="rId185" display="http://pbs.twimg.com/profile_images/378800000771728036/cc4ac05d32820813931b0497292c16e9_normal.jpeg"/>
    <hyperlink ref="F51" r:id="rId186" display="http://pbs.twimg.com/profile_images/1197551918303739904/4m2D8gQz_normal.png"/>
    <hyperlink ref="F52" r:id="rId187" display="http://pbs.twimg.com/profile_images/922607809174241280/ZgS3Yso__normal.jpg"/>
    <hyperlink ref="F53" r:id="rId188" display="http://pbs.twimg.com/profile_images/875753624609071104/TbTRrmU9_normal.jpg"/>
    <hyperlink ref="F54" r:id="rId189" display="http://pbs.twimg.com/profile_images/68985234/twitterphoto_razz2_normal.jpg"/>
    <hyperlink ref="F55" r:id="rId190" display="http://pbs.twimg.com/profile_images/1095710860901703681/SD2INxvR_normal.png"/>
    <hyperlink ref="F56" r:id="rId191" display="http://pbs.twimg.com/profile_images/874558830239256576/-yilsw6V_normal.jpg"/>
    <hyperlink ref="F57" r:id="rId192" display="http://pbs.twimg.com/profile_images/571311162438123520/SyTuiN6B_normal.jpeg"/>
    <hyperlink ref="F58" r:id="rId193" display="http://pbs.twimg.com/profile_images/1102940827075203073/3Ywj3wKa_normal.png"/>
    <hyperlink ref="AX3" r:id="rId194" display="https://twitter.com/dirkriehle"/>
    <hyperlink ref="AX4" r:id="rId195" display="https://twitter.com/shionguha"/>
    <hyperlink ref="AX5" r:id="rId196" display="https://twitter.com/cfiesler"/>
    <hyperlink ref="AX6" r:id="rId197" display="https://twitter.com/lucyebryant"/>
    <hyperlink ref="AX7" r:id="rId198" display="https://twitter.com/floriandrx"/>
    <hyperlink ref="AX8" r:id="rId199" display="https://twitter.com/hicssnews"/>
    <hyperlink ref="AX9" r:id="rId200" display="https://twitter.com/aarlab1"/>
    <hyperlink ref="AX10" r:id="rId201" display="https://twitter.com/akilfletcher"/>
    <hyperlink ref="AX11" r:id="rId202" display="https://twitter.com/c_heavin"/>
    <hyperlink ref="AX12" r:id="rId203" display="https://twitter.com/ucc"/>
    <hyperlink ref="AX13" r:id="rId204" display="https://twitter.com/bis_ck203"/>
    <hyperlink ref="AX14" r:id="rId205" display="https://twitter.com/cubsucc"/>
    <hyperlink ref="AX15" r:id="rId206" display="https://twitter.com/martharussell"/>
    <hyperlink ref="AX16" r:id="rId207" display="https://twitter.com/jnkka"/>
    <hyperlink ref="AX17" r:id="rId208" display="https://twitter.com/llnuxbot"/>
    <hyperlink ref="AX18" r:id="rId209" display="https://twitter.com/tuuret"/>
    <hyperlink ref="AX19" r:id="rId210" display="https://twitter.com/kshikakothomas"/>
    <hyperlink ref="AX20" r:id="rId211" display="https://twitter.com/derrickcogburn"/>
    <hyperlink ref="AX21" r:id="rId212" display="https://twitter.com/johnwalicki"/>
    <hyperlink ref="AX22" r:id="rId213" display="https://twitter.com/snarky_android"/>
    <hyperlink ref="AX23" r:id="rId214" display="https://twitter.com/ibm"/>
    <hyperlink ref="AX24" r:id="rId215" display="https://twitter.com/docpang"/>
    <hyperlink ref="AX25" r:id="rId216" display="https://twitter.com/albertosaurusrx"/>
    <hyperlink ref="AX26" r:id="rId217" display="https://twitter.com/joelandersonphd"/>
    <hyperlink ref="AX27" r:id="rId218" display="https://twitter.com/utknursingsimu1"/>
    <hyperlink ref="AX28" r:id="rId219" display="https://twitter.com/utknursingrese1"/>
    <hyperlink ref="AX29" r:id="rId220" display="https://twitter.com/utknursing"/>
    <hyperlink ref="AX30" r:id="rId221" display="https://twitter.com/rosenbergann"/>
    <hyperlink ref="AX31" r:id="rId222" display="https://twitter.com/sapnextgen"/>
    <hyperlink ref="AX32" r:id="rId223" display="https://twitter.com/waltoncollege"/>
    <hyperlink ref="AX33" r:id="rId224" display="https://twitter.com/karhai"/>
    <hyperlink ref="AX34" r:id="rId225" display="https://twitter.com/julianereth"/>
    <hyperlink ref="AX35" r:id="rId226" display="https://twitter.com/grady_booch"/>
    <hyperlink ref="AX36" r:id="rId227" display="https://twitter.com/it_jyu"/>
    <hyperlink ref="AX37" r:id="rId228" display="https://twitter.com/edgeiotai"/>
    <hyperlink ref="AX38" r:id="rId229" display="https://twitter.com/jimspohrer"/>
    <hyperlink ref="AX39" r:id="rId230" display="https://twitter.com/userexperienceu"/>
    <hyperlink ref="AX40" r:id="rId231" display="https://twitter.com/aaronjdavidson"/>
    <hyperlink ref="AX41" r:id="rId232" display="https://twitter.com/varshneyanita"/>
    <hyperlink ref="AX42" r:id="rId233" display="https://twitter.com/janetdeatrick"/>
    <hyperlink ref="AX43" r:id="rId234" display="https://twitter.com/colraftery"/>
    <hyperlink ref="AX44" r:id="rId235" display="https://twitter.com/sap"/>
    <hyperlink ref="AX45" r:id="rId236" display="https://twitter.com/farhan_oshim"/>
    <hyperlink ref="AX46" r:id="rId237" display="https://twitter.com/alisunyaev"/>
    <hyperlink ref="AX47" r:id="rId238" display="https://twitter.com/its_konstantin"/>
    <hyperlink ref="AX48" r:id="rId239" display="https://twitter.com/mehruzk"/>
    <hyperlink ref="AX49" r:id="rId240" display="https://twitter.com/grandwailea"/>
    <hyperlink ref="AX50" r:id="rId241" display="https://twitter.com/jangdevos"/>
    <hyperlink ref="AX51" r:id="rId242" display="https://twitter.com/uazinfo"/>
    <hyperlink ref="AX52" r:id="rId243" display="https://twitter.com/catfbrooks"/>
    <hyperlink ref="AX53" r:id="rId244" display="https://twitter.com/uarizona"/>
    <hyperlink ref="AX54" r:id="rId245" display="https://twitter.com/razzmataz"/>
    <hyperlink ref="AX55" r:id="rId246" display="https://twitter.com/uawaltoncollege"/>
    <hyperlink ref="AX56" r:id="rId247" display="https://twitter.com/aylinnchen"/>
    <hyperlink ref="AX57" r:id="rId248" display="https://twitter.com/kajafollowicz"/>
    <hyperlink ref="AX58" r:id="rId249" display="https://twitter.com/was3210"/>
  </hyperlinks>
  <printOptions/>
  <pageMargins left="0.7" right="0.7" top="0.75" bottom="0.75" header="0.3" footer="0.3"/>
  <pageSetup horizontalDpi="600" verticalDpi="600" orientation="portrait" r:id="rId253"/>
  <legacyDrawing r:id="rId251"/>
  <tableParts>
    <tablePart r:id="rId2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1176</v>
      </c>
      <c r="Z2" s="13" t="s">
        <v>1193</v>
      </c>
      <c r="AA2" s="13" t="s">
        <v>1242</v>
      </c>
      <c r="AB2" s="13" t="s">
        <v>1312</v>
      </c>
      <c r="AC2" s="13" t="s">
        <v>1386</v>
      </c>
      <c r="AD2" s="13" t="s">
        <v>1417</v>
      </c>
      <c r="AE2" s="13" t="s">
        <v>1418</v>
      </c>
      <c r="AF2" s="13" t="s">
        <v>1435</v>
      </c>
    </row>
    <row r="3" spans="1:32" ht="15">
      <c r="A3" s="128" t="s">
        <v>1088</v>
      </c>
      <c r="B3" s="129" t="s">
        <v>1100</v>
      </c>
      <c r="C3" s="129" t="s">
        <v>56</v>
      </c>
      <c r="D3" s="120"/>
      <c r="E3" s="119"/>
      <c r="F3" s="121" t="s">
        <v>1540</v>
      </c>
      <c r="G3" s="122"/>
      <c r="H3" s="122"/>
      <c r="I3" s="123">
        <v>3</v>
      </c>
      <c r="J3" s="124"/>
      <c r="K3" s="51">
        <v>8</v>
      </c>
      <c r="L3" s="51">
        <v>11</v>
      </c>
      <c r="M3" s="51">
        <v>7</v>
      </c>
      <c r="N3" s="51">
        <v>18</v>
      </c>
      <c r="O3" s="51">
        <v>1</v>
      </c>
      <c r="P3" s="52">
        <v>0.08333333333333333</v>
      </c>
      <c r="Q3" s="52">
        <v>0.15384615384615385</v>
      </c>
      <c r="R3" s="51">
        <v>1</v>
      </c>
      <c r="S3" s="51">
        <v>0</v>
      </c>
      <c r="T3" s="51">
        <v>8</v>
      </c>
      <c r="U3" s="51">
        <v>18</v>
      </c>
      <c r="V3" s="51">
        <v>3</v>
      </c>
      <c r="W3" s="52">
        <v>1.4375</v>
      </c>
      <c r="X3" s="52">
        <v>0.23214285714285715</v>
      </c>
      <c r="Y3" s="85" t="s">
        <v>1177</v>
      </c>
      <c r="Z3" s="85" t="s">
        <v>347</v>
      </c>
      <c r="AA3" s="85" t="s">
        <v>1243</v>
      </c>
      <c r="AB3" s="93" t="s">
        <v>1313</v>
      </c>
      <c r="AC3" s="93" t="s">
        <v>1387</v>
      </c>
      <c r="AD3" s="93"/>
      <c r="AE3" s="93" t="s">
        <v>1419</v>
      </c>
      <c r="AF3" s="93" t="s">
        <v>1436</v>
      </c>
    </row>
    <row r="4" spans="1:32" ht="15">
      <c r="A4" s="128" t="s">
        <v>1089</v>
      </c>
      <c r="B4" s="129" t="s">
        <v>1101</v>
      </c>
      <c r="C4" s="129" t="s">
        <v>56</v>
      </c>
      <c r="D4" s="125"/>
      <c r="E4" s="102"/>
      <c r="F4" s="105" t="s">
        <v>1541</v>
      </c>
      <c r="G4" s="109"/>
      <c r="H4" s="109"/>
      <c r="I4" s="126">
        <v>4</v>
      </c>
      <c r="J4" s="112"/>
      <c r="K4" s="51">
        <v>8</v>
      </c>
      <c r="L4" s="51">
        <v>6</v>
      </c>
      <c r="M4" s="51">
        <v>4</v>
      </c>
      <c r="N4" s="51">
        <v>10</v>
      </c>
      <c r="O4" s="51">
        <v>10</v>
      </c>
      <c r="P4" s="52" t="s">
        <v>1115</v>
      </c>
      <c r="Q4" s="52" t="s">
        <v>1115</v>
      </c>
      <c r="R4" s="51">
        <v>8</v>
      </c>
      <c r="S4" s="51">
        <v>8</v>
      </c>
      <c r="T4" s="51">
        <v>1</v>
      </c>
      <c r="U4" s="51">
        <v>2</v>
      </c>
      <c r="V4" s="51">
        <v>0</v>
      </c>
      <c r="W4" s="52">
        <v>0</v>
      </c>
      <c r="X4" s="52">
        <v>0</v>
      </c>
      <c r="Y4" s="85"/>
      <c r="Z4" s="85"/>
      <c r="AA4" s="85" t="s">
        <v>1244</v>
      </c>
      <c r="AB4" s="93" t="s">
        <v>1314</v>
      </c>
      <c r="AC4" s="93" t="s">
        <v>1388</v>
      </c>
      <c r="AD4" s="93"/>
      <c r="AE4" s="93"/>
      <c r="AF4" s="93" t="s">
        <v>1437</v>
      </c>
    </row>
    <row r="5" spans="1:32" ht="15">
      <c r="A5" s="128" t="s">
        <v>1090</v>
      </c>
      <c r="B5" s="129" t="s">
        <v>1102</v>
      </c>
      <c r="C5" s="129" t="s">
        <v>56</v>
      </c>
      <c r="D5" s="125"/>
      <c r="E5" s="102"/>
      <c r="F5" s="105" t="s">
        <v>1542</v>
      </c>
      <c r="G5" s="109"/>
      <c r="H5" s="109"/>
      <c r="I5" s="126">
        <v>5</v>
      </c>
      <c r="J5" s="112"/>
      <c r="K5" s="51">
        <v>7</v>
      </c>
      <c r="L5" s="51">
        <v>6</v>
      </c>
      <c r="M5" s="51">
        <v>5</v>
      </c>
      <c r="N5" s="51">
        <v>11</v>
      </c>
      <c r="O5" s="51">
        <v>5</v>
      </c>
      <c r="P5" s="52">
        <v>0</v>
      </c>
      <c r="Q5" s="52">
        <v>0</v>
      </c>
      <c r="R5" s="51">
        <v>1</v>
      </c>
      <c r="S5" s="51">
        <v>0</v>
      </c>
      <c r="T5" s="51">
        <v>7</v>
      </c>
      <c r="U5" s="51">
        <v>11</v>
      </c>
      <c r="V5" s="51">
        <v>2</v>
      </c>
      <c r="W5" s="52">
        <v>1.469388</v>
      </c>
      <c r="X5" s="52">
        <v>0.14285714285714285</v>
      </c>
      <c r="Y5" s="85"/>
      <c r="Z5" s="85"/>
      <c r="AA5" s="85" t="s">
        <v>1245</v>
      </c>
      <c r="AB5" s="93" t="s">
        <v>1315</v>
      </c>
      <c r="AC5" s="93" t="s">
        <v>1389</v>
      </c>
      <c r="AD5" s="93"/>
      <c r="AE5" s="93" t="s">
        <v>283</v>
      </c>
      <c r="AF5" s="93" t="s">
        <v>1438</v>
      </c>
    </row>
    <row r="6" spans="1:32" ht="15">
      <c r="A6" s="128" t="s">
        <v>1091</v>
      </c>
      <c r="B6" s="129" t="s">
        <v>1103</v>
      </c>
      <c r="C6" s="129" t="s">
        <v>56</v>
      </c>
      <c r="D6" s="125"/>
      <c r="E6" s="102"/>
      <c r="F6" s="105" t="s">
        <v>1543</v>
      </c>
      <c r="G6" s="109"/>
      <c r="H6" s="109"/>
      <c r="I6" s="126">
        <v>6</v>
      </c>
      <c r="J6" s="112"/>
      <c r="K6" s="51">
        <v>6</v>
      </c>
      <c r="L6" s="51">
        <v>6</v>
      </c>
      <c r="M6" s="51">
        <v>0</v>
      </c>
      <c r="N6" s="51">
        <v>6</v>
      </c>
      <c r="O6" s="51">
        <v>1</v>
      </c>
      <c r="P6" s="52">
        <v>0</v>
      </c>
      <c r="Q6" s="52">
        <v>0</v>
      </c>
      <c r="R6" s="51">
        <v>1</v>
      </c>
      <c r="S6" s="51">
        <v>0</v>
      </c>
      <c r="T6" s="51">
        <v>6</v>
      </c>
      <c r="U6" s="51">
        <v>6</v>
      </c>
      <c r="V6" s="51">
        <v>5</v>
      </c>
      <c r="W6" s="52">
        <v>1.944444</v>
      </c>
      <c r="X6" s="52">
        <v>0.16666666666666666</v>
      </c>
      <c r="Y6" s="85"/>
      <c r="Z6" s="85"/>
      <c r="AA6" s="85" t="s">
        <v>1246</v>
      </c>
      <c r="AB6" s="93" t="s">
        <v>1316</v>
      </c>
      <c r="AC6" s="93" t="s">
        <v>601</v>
      </c>
      <c r="AD6" s="93"/>
      <c r="AE6" s="93" t="s">
        <v>1420</v>
      </c>
      <c r="AF6" s="93" t="s">
        <v>1439</v>
      </c>
    </row>
    <row r="7" spans="1:32" ht="15">
      <c r="A7" s="128" t="s">
        <v>1092</v>
      </c>
      <c r="B7" s="129" t="s">
        <v>1104</v>
      </c>
      <c r="C7" s="129" t="s">
        <v>56</v>
      </c>
      <c r="D7" s="125"/>
      <c r="E7" s="102"/>
      <c r="F7" s="105" t="s">
        <v>1544</v>
      </c>
      <c r="G7" s="109"/>
      <c r="H7" s="109"/>
      <c r="I7" s="126">
        <v>7</v>
      </c>
      <c r="J7" s="112"/>
      <c r="K7" s="51">
        <v>5</v>
      </c>
      <c r="L7" s="51">
        <v>8</v>
      </c>
      <c r="M7" s="51">
        <v>0</v>
      </c>
      <c r="N7" s="51">
        <v>8</v>
      </c>
      <c r="O7" s="51">
        <v>0</v>
      </c>
      <c r="P7" s="52">
        <v>0</v>
      </c>
      <c r="Q7" s="52">
        <v>0</v>
      </c>
      <c r="R7" s="51">
        <v>1</v>
      </c>
      <c r="S7" s="51">
        <v>0</v>
      </c>
      <c r="T7" s="51">
        <v>5</v>
      </c>
      <c r="U7" s="51">
        <v>8</v>
      </c>
      <c r="V7" s="51">
        <v>2</v>
      </c>
      <c r="W7" s="52">
        <v>0.96</v>
      </c>
      <c r="X7" s="52">
        <v>0.4</v>
      </c>
      <c r="Y7" s="85"/>
      <c r="Z7" s="85"/>
      <c r="AA7" s="85" t="s">
        <v>356</v>
      </c>
      <c r="AB7" s="93" t="s">
        <v>1317</v>
      </c>
      <c r="AC7" s="93" t="s">
        <v>1390</v>
      </c>
      <c r="AD7" s="93"/>
      <c r="AE7" s="93" t="s">
        <v>1421</v>
      </c>
      <c r="AF7" s="93" t="s">
        <v>1440</v>
      </c>
    </row>
    <row r="8" spans="1:32" ht="15">
      <c r="A8" s="128" t="s">
        <v>1093</v>
      </c>
      <c r="B8" s="129" t="s">
        <v>1105</v>
      </c>
      <c r="C8" s="129" t="s">
        <v>56</v>
      </c>
      <c r="D8" s="125"/>
      <c r="E8" s="102"/>
      <c r="F8" s="105" t="s">
        <v>1545</v>
      </c>
      <c r="G8" s="109"/>
      <c r="H8" s="109"/>
      <c r="I8" s="126">
        <v>8</v>
      </c>
      <c r="J8" s="112"/>
      <c r="K8" s="51">
        <v>5</v>
      </c>
      <c r="L8" s="51">
        <v>5</v>
      </c>
      <c r="M8" s="51">
        <v>5</v>
      </c>
      <c r="N8" s="51">
        <v>10</v>
      </c>
      <c r="O8" s="51">
        <v>6</v>
      </c>
      <c r="P8" s="52">
        <v>0</v>
      </c>
      <c r="Q8" s="52">
        <v>0</v>
      </c>
      <c r="R8" s="51">
        <v>1</v>
      </c>
      <c r="S8" s="51">
        <v>0</v>
      </c>
      <c r="T8" s="51">
        <v>5</v>
      </c>
      <c r="U8" s="51">
        <v>10</v>
      </c>
      <c r="V8" s="51">
        <v>3</v>
      </c>
      <c r="W8" s="52">
        <v>1.44</v>
      </c>
      <c r="X8" s="52">
        <v>0.2</v>
      </c>
      <c r="Y8" s="85" t="s">
        <v>1178</v>
      </c>
      <c r="Z8" s="85" t="s">
        <v>1194</v>
      </c>
      <c r="AA8" s="85" t="s">
        <v>1247</v>
      </c>
      <c r="AB8" s="93" t="s">
        <v>1318</v>
      </c>
      <c r="AC8" s="93" t="s">
        <v>1391</v>
      </c>
      <c r="AD8" s="93" t="s">
        <v>253</v>
      </c>
      <c r="AE8" s="93" t="s">
        <v>284</v>
      </c>
      <c r="AF8" s="93" t="s">
        <v>1441</v>
      </c>
    </row>
    <row r="9" spans="1:32" ht="15">
      <c r="A9" s="128" t="s">
        <v>1094</v>
      </c>
      <c r="B9" s="129" t="s">
        <v>1106</v>
      </c>
      <c r="C9" s="129" t="s">
        <v>56</v>
      </c>
      <c r="D9" s="125"/>
      <c r="E9" s="102"/>
      <c r="F9" s="105" t="s">
        <v>1094</v>
      </c>
      <c r="G9" s="109"/>
      <c r="H9" s="109"/>
      <c r="I9" s="126">
        <v>9</v>
      </c>
      <c r="J9" s="112"/>
      <c r="K9" s="51">
        <v>4</v>
      </c>
      <c r="L9" s="51">
        <v>3</v>
      </c>
      <c r="M9" s="51">
        <v>0</v>
      </c>
      <c r="N9" s="51">
        <v>3</v>
      </c>
      <c r="O9" s="51">
        <v>0</v>
      </c>
      <c r="P9" s="52">
        <v>0</v>
      </c>
      <c r="Q9" s="52">
        <v>0</v>
      </c>
      <c r="R9" s="51">
        <v>1</v>
      </c>
      <c r="S9" s="51">
        <v>0</v>
      </c>
      <c r="T9" s="51">
        <v>4</v>
      </c>
      <c r="U9" s="51">
        <v>3</v>
      </c>
      <c r="V9" s="51">
        <v>2</v>
      </c>
      <c r="W9" s="52">
        <v>1.125</v>
      </c>
      <c r="X9" s="52">
        <v>0.25</v>
      </c>
      <c r="Y9" s="85" t="s">
        <v>338</v>
      </c>
      <c r="Z9" s="85" t="s">
        <v>347</v>
      </c>
      <c r="AA9" s="85" t="s">
        <v>356</v>
      </c>
      <c r="AB9" s="93" t="s">
        <v>601</v>
      </c>
      <c r="AC9" s="93" t="s">
        <v>601</v>
      </c>
      <c r="AD9" s="93"/>
      <c r="AE9" s="93" t="s">
        <v>1422</v>
      </c>
      <c r="AF9" s="93" t="s">
        <v>1442</v>
      </c>
    </row>
    <row r="10" spans="1:32" ht="14.25" customHeight="1">
      <c r="A10" s="128" t="s">
        <v>1095</v>
      </c>
      <c r="B10" s="129" t="s">
        <v>1107</v>
      </c>
      <c r="C10" s="129" t="s">
        <v>56</v>
      </c>
      <c r="D10" s="125"/>
      <c r="E10" s="102"/>
      <c r="F10" s="105" t="s">
        <v>1546</v>
      </c>
      <c r="G10" s="109"/>
      <c r="H10" s="109"/>
      <c r="I10" s="126">
        <v>10</v>
      </c>
      <c r="J10" s="112"/>
      <c r="K10" s="51">
        <v>3</v>
      </c>
      <c r="L10" s="51">
        <v>2</v>
      </c>
      <c r="M10" s="51">
        <v>0</v>
      </c>
      <c r="N10" s="51">
        <v>2</v>
      </c>
      <c r="O10" s="51">
        <v>0</v>
      </c>
      <c r="P10" s="52">
        <v>0</v>
      </c>
      <c r="Q10" s="52">
        <v>0</v>
      </c>
      <c r="R10" s="51">
        <v>1</v>
      </c>
      <c r="S10" s="51">
        <v>0</v>
      </c>
      <c r="T10" s="51">
        <v>3</v>
      </c>
      <c r="U10" s="51">
        <v>2</v>
      </c>
      <c r="V10" s="51">
        <v>2</v>
      </c>
      <c r="W10" s="52">
        <v>0.888889</v>
      </c>
      <c r="X10" s="52">
        <v>0.3333333333333333</v>
      </c>
      <c r="Y10" s="85"/>
      <c r="Z10" s="85"/>
      <c r="AA10" s="85" t="s">
        <v>380</v>
      </c>
      <c r="AB10" s="93" t="s">
        <v>1319</v>
      </c>
      <c r="AC10" s="93" t="s">
        <v>1392</v>
      </c>
      <c r="AD10" s="93"/>
      <c r="AE10" s="93" t="s">
        <v>289</v>
      </c>
      <c r="AF10" s="93" t="s">
        <v>1443</v>
      </c>
    </row>
    <row r="11" spans="1:32" ht="15">
      <c r="A11" s="128" t="s">
        <v>1096</v>
      </c>
      <c r="B11" s="129" t="s">
        <v>1108</v>
      </c>
      <c r="C11" s="129" t="s">
        <v>56</v>
      </c>
      <c r="D11" s="125"/>
      <c r="E11" s="102"/>
      <c r="F11" s="105" t="s">
        <v>1096</v>
      </c>
      <c r="G11" s="109"/>
      <c r="H11" s="109"/>
      <c r="I11" s="126">
        <v>11</v>
      </c>
      <c r="J11" s="112"/>
      <c r="K11" s="51">
        <v>3</v>
      </c>
      <c r="L11" s="51">
        <v>2</v>
      </c>
      <c r="M11" s="51">
        <v>0</v>
      </c>
      <c r="N11" s="51">
        <v>2</v>
      </c>
      <c r="O11" s="51">
        <v>0</v>
      </c>
      <c r="P11" s="52">
        <v>0</v>
      </c>
      <c r="Q11" s="52">
        <v>0</v>
      </c>
      <c r="R11" s="51">
        <v>1</v>
      </c>
      <c r="S11" s="51">
        <v>0</v>
      </c>
      <c r="T11" s="51">
        <v>3</v>
      </c>
      <c r="U11" s="51">
        <v>2</v>
      </c>
      <c r="V11" s="51">
        <v>2</v>
      </c>
      <c r="W11" s="52">
        <v>0.888889</v>
      </c>
      <c r="X11" s="52">
        <v>0.3333333333333333</v>
      </c>
      <c r="Y11" s="85"/>
      <c r="Z11" s="85"/>
      <c r="AA11" s="85" t="s">
        <v>377</v>
      </c>
      <c r="AB11" s="93" t="s">
        <v>601</v>
      </c>
      <c r="AC11" s="93" t="s">
        <v>601</v>
      </c>
      <c r="AD11" s="93" t="s">
        <v>288</v>
      </c>
      <c r="AE11" s="93" t="s">
        <v>1423</v>
      </c>
      <c r="AF11" s="93" t="s">
        <v>1444</v>
      </c>
    </row>
    <row r="12" spans="1:32" ht="15">
      <c r="A12" s="128" t="s">
        <v>1097</v>
      </c>
      <c r="B12" s="129" t="s">
        <v>1109</v>
      </c>
      <c r="C12" s="129" t="s">
        <v>56</v>
      </c>
      <c r="D12" s="125"/>
      <c r="E12" s="102"/>
      <c r="F12" s="105" t="s">
        <v>1547</v>
      </c>
      <c r="G12" s="109"/>
      <c r="H12" s="109"/>
      <c r="I12" s="126">
        <v>12</v>
      </c>
      <c r="J12" s="112"/>
      <c r="K12" s="51">
        <v>3</v>
      </c>
      <c r="L12" s="51">
        <v>2</v>
      </c>
      <c r="M12" s="51">
        <v>0</v>
      </c>
      <c r="N12" s="51">
        <v>2</v>
      </c>
      <c r="O12" s="51">
        <v>0</v>
      </c>
      <c r="P12" s="52">
        <v>0</v>
      </c>
      <c r="Q12" s="52">
        <v>0</v>
      </c>
      <c r="R12" s="51">
        <v>1</v>
      </c>
      <c r="S12" s="51">
        <v>0</v>
      </c>
      <c r="T12" s="51">
        <v>3</v>
      </c>
      <c r="U12" s="51">
        <v>2</v>
      </c>
      <c r="V12" s="51">
        <v>2</v>
      </c>
      <c r="W12" s="52">
        <v>0.888889</v>
      </c>
      <c r="X12" s="52">
        <v>0.3333333333333333</v>
      </c>
      <c r="Y12" s="85" t="s">
        <v>1179</v>
      </c>
      <c r="Z12" s="85" t="s">
        <v>1195</v>
      </c>
      <c r="AA12" s="85" t="s">
        <v>370</v>
      </c>
      <c r="AB12" s="93" t="s">
        <v>1320</v>
      </c>
      <c r="AC12" s="93" t="s">
        <v>1393</v>
      </c>
      <c r="AD12" s="93"/>
      <c r="AE12" s="93" t="s">
        <v>272</v>
      </c>
      <c r="AF12" s="93" t="s">
        <v>1445</v>
      </c>
    </row>
    <row r="13" spans="1:32" ht="15">
      <c r="A13" s="128" t="s">
        <v>1098</v>
      </c>
      <c r="B13" s="129" t="s">
        <v>1110</v>
      </c>
      <c r="C13" s="129" t="s">
        <v>56</v>
      </c>
      <c r="D13" s="125"/>
      <c r="E13" s="102"/>
      <c r="F13" s="105" t="s">
        <v>1548</v>
      </c>
      <c r="G13" s="109"/>
      <c r="H13" s="109"/>
      <c r="I13" s="126">
        <v>13</v>
      </c>
      <c r="J13" s="112"/>
      <c r="K13" s="51">
        <v>2</v>
      </c>
      <c r="L13" s="51">
        <v>2</v>
      </c>
      <c r="M13" s="51">
        <v>0</v>
      </c>
      <c r="N13" s="51">
        <v>2</v>
      </c>
      <c r="O13" s="51">
        <v>1</v>
      </c>
      <c r="P13" s="52">
        <v>0</v>
      </c>
      <c r="Q13" s="52">
        <v>0</v>
      </c>
      <c r="R13" s="51">
        <v>1</v>
      </c>
      <c r="S13" s="51">
        <v>0</v>
      </c>
      <c r="T13" s="51">
        <v>2</v>
      </c>
      <c r="U13" s="51">
        <v>2</v>
      </c>
      <c r="V13" s="51">
        <v>1</v>
      </c>
      <c r="W13" s="52">
        <v>0.5</v>
      </c>
      <c r="X13" s="52">
        <v>0.5</v>
      </c>
      <c r="Y13" s="85"/>
      <c r="Z13" s="85"/>
      <c r="AA13" s="85" t="s">
        <v>1248</v>
      </c>
      <c r="AB13" s="93" t="s">
        <v>1321</v>
      </c>
      <c r="AC13" s="93" t="s">
        <v>1394</v>
      </c>
      <c r="AD13" s="93"/>
      <c r="AE13" s="93" t="s">
        <v>286</v>
      </c>
      <c r="AF13" s="93" t="s">
        <v>1446</v>
      </c>
    </row>
    <row r="14" spans="1:32" ht="15">
      <c r="A14" s="128" t="s">
        <v>1099</v>
      </c>
      <c r="B14" s="129" t="s">
        <v>1111</v>
      </c>
      <c r="C14" s="129" t="s">
        <v>56</v>
      </c>
      <c r="D14" s="125"/>
      <c r="E14" s="102"/>
      <c r="F14" s="105" t="s">
        <v>1549</v>
      </c>
      <c r="G14" s="109"/>
      <c r="H14" s="109"/>
      <c r="I14" s="126">
        <v>14</v>
      </c>
      <c r="J14" s="112"/>
      <c r="K14" s="51">
        <v>2</v>
      </c>
      <c r="L14" s="51">
        <v>1</v>
      </c>
      <c r="M14" s="51">
        <v>0</v>
      </c>
      <c r="N14" s="51">
        <v>1</v>
      </c>
      <c r="O14" s="51">
        <v>0</v>
      </c>
      <c r="P14" s="52">
        <v>0</v>
      </c>
      <c r="Q14" s="52">
        <v>0</v>
      </c>
      <c r="R14" s="51">
        <v>1</v>
      </c>
      <c r="S14" s="51">
        <v>0</v>
      </c>
      <c r="T14" s="51">
        <v>2</v>
      </c>
      <c r="U14" s="51">
        <v>1</v>
      </c>
      <c r="V14" s="51">
        <v>1</v>
      </c>
      <c r="W14" s="52">
        <v>0.5</v>
      </c>
      <c r="X14" s="52">
        <v>0.5</v>
      </c>
      <c r="Y14" s="85"/>
      <c r="Z14" s="85"/>
      <c r="AA14" s="85" t="s">
        <v>358</v>
      </c>
      <c r="AB14" s="93" t="s">
        <v>1322</v>
      </c>
      <c r="AC14" s="93" t="s">
        <v>601</v>
      </c>
      <c r="AD14" s="93"/>
      <c r="AE14" s="93" t="s">
        <v>276</v>
      </c>
      <c r="AF14" s="93" t="s">
        <v>1447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1088</v>
      </c>
      <c r="B2" s="93" t="s">
        <v>269</v>
      </c>
      <c r="C2" s="85">
        <f>VLOOKUP(GroupVertices[[#This Row],[Vertex]],Vertices[],MATCH("ID",Vertices[[#Headers],[Vertex]:[Top Word Pairs in Tweet by Salience]],0),FALSE)</f>
        <v>55</v>
      </c>
    </row>
    <row r="3" spans="1:3" ht="15">
      <c r="A3" s="85" t="s">
        <v>1088</v>
      </c>
      <c r="B3" s="93" t="s">
        <v>259</v>
      </c>
      <c r="C3" s="85">
        <f>VLOOKUP(GroupVertices[[#This Row],[Vertex]],Vertices[],MATCH("ID",Vertices[[#Headers],[Vertex]:[Top Word Pairs in Tweet by Salience]],0),FALSE)</f>
        <v>43</v>
      </c>
    </row>
    <row r="4" spans="1:3" ht="15">
      <c r="A4" s="85" t="s">
        <v>1088</v>
      </c>
      <c r="B4" s="93" t="s">
        <v>263</v>
      </c>
      <c r="C4" s="85">
        <f>VLOOKUP(GroupVertices[[#This Row],[Vertex]],Vertices[],MATCH("ID",Vertices[[#Headers],[Vertex]:[Top Word Pairs in Tweet by Salience]],0),FALSE)</f>
        <v>31</v>
      </c>
    </row>
    <row r="5" spans="1:3" ht="15">
      <c r="A5" s="85" t="s">
        <v>1088</v>
      </c>
      <c r="B5" s="93" t="s">
        <v>268</v>
      </c>
      <c r="C5" s="85">
        <f>VLOOKUP(GroupVertices[[#This Row],[Vertex]],Vertices[],MATCH("ID",Vertices[[#Headers],[Vertex]:[Top Word Pairs in Tweet by Salience]],0),FALSE)</f>
        <v>54</v>
      </c>
    </row>
    <row r="6" spans="1:3" ht="15">
      <c r="A6" s="85" t="s">
        <v>1088</v>
      </c>
      <c r="B6" s="93" t="s">
        <v>285</v>
      </c>
      <c r="C6" s="85">
        <f>VLOOKUP(GroupVertices[[#This Row],[Vertex]],Vertices[],MATCH("ID",Vertices[[#Headers],[Vertex]:[Top Word Pairs in Tweet by Salience]],0),FALSE)</f>
        <v>44</v>
      </c>
    </row>
    <row r="7" spans="1:3" ht="15">
      <c r="A7" s="85" t="s">
        <v>1088</v>
      </c>
      <c r="B7" s="93" t="s">
        <v>281</v>
      </c>
      <c r="C7" s="85">
        <f>VLOOKUP(GroupVertices[[#This Row],[Vertex]],Vertices[],MATCH("ID",Vertices[[#Headers],[Vertex]:[Top Word Pairs in Tweet by Salience]],0),FALSE)</f>
        <v>32</v>
      </c>
    </row>
    <row r="8" spans="1:3" ht="15">
      <c r="A8" s="85" t="s">
        <v>1088</v>
      </c>
      <c r="B8" s="93" t="s">
        <v>257</v>
      </c>
      <c r="C8" s="85">
        <f>VLOOKUP(GroupVertices[[#This Row],[Vertex]],Vertices[],MATCH("ID",Vertices[[#Headers],[Vertex]:[Top Word Pairs in Tweet by Salience]],0),FALSE)</f>
        <v>41</v>
      </c>
    </row>
    <row r="9" spans="1:3" ht="15">
      <c r="A9" s="85" t="s">
        <v>1088</v>
      </c>
      <c r="B9" s="93" t="s">
        <v>248</v>
      </c>
      <c r="C9" s="85">
        <f>VLOOKUP(GroupVertices[[#This Row],[Vertex]],Vertices[],MATCH("ID",Vertices[[#Headers],[Vertex]:[Top Word Pairs in Tweet by Salience]],0),FALSE)</f>
        <v>30</v>
      </c>
    </row>
    <row r="10" spans="1:3" ht="15">
      <c r="A10" s="85" t="s">
        <v>1089</v>
      </c>
      <c r="B10" s="93" t="s">
        <v>234</v>
      </c>
      <c r="C10" s="85">
        <f>VLOOKUP(GroupVertices[[#This Row],[Vertex]],Vertices[],MATCH("ID",Vertices[[#Headers],[Vertex]:[Top Word Pairs in Tweet by Salience]],0),FALSE)</f>
        <v>3</v>
      </c>
    </row>
    <row r="11" spans="1:3" ht="15">
      <c r="A11" s="85" t="s">
        <v>1089</v>
      </c>
      <c r="B11" s="93" t="s">
        <v>236</v>
      </c>
      <c r="C11" s="85">
        <f>VLOOKUP(GroupVertices[[#This Row],[Vertex]],Vertices[],MATCH("ID",Vertices[[#Headers],[Vertex]:[Top Word Pairs in Tweet by Salience]],0),FALSE)</f>
        <v>6</v>
      </c>
    </row>
    <row r="12" spans="1:3" ht="15">
      <c r="A12" s="85" t="s">
        <v>1089</v>
      </c>
      <c r="B12" s="93" t="s">
        <v>238</v>
      </c>
      <c r="C12" s="85">
        <f>VLOOKUP(GroupVertices[[#This Row],[Vertex]],Vertices[],MATCH("ID",Vertices[[#Headers],[Vertex]:[Top Word Pairs in Tweet by Salience]],0),FALSE)</f>
        <v>9</v>
      </c>
    </row>
    <row r="13" spans="1:3" ht="15">
      <c r="A13" s="85" t="s">
        <v>1089</v>
      </c>
      <c r="B13" s="93" t="s">
        <v>239</v>
      </c>
      <c r="C13" s="85">
        <f>VLOOKUP(GroupVertices[[#This Row],[Vertex]],Vertices[],MATCH("ID",Vertices[[#Headers],[Vertex]:[Top Word Pairs in Tweet by Salience]],0),FALSE)</f>
        <v>10</v>
      </c>
    </row>
    <row r="14" spans="1:3" ht="15">
      <c r="A14" s="85" t="s">
        <v>1089</v>
      </c>
      <c r="B14" s="93" t="s">
        <v>245</v>
      </c>
      <c r="C14" s="85">
        <f>VLOOKUP(GroupVertices[[#This Row],[Vertex]],Vertices[],MATCH("ID",Vertices[[#Headers],[Vertex]:[Top Word Pairs in Tweet by Salience]],0),FALSE)</f>
        <v>24</v>
      </c>
    </row>
    <row r="15" spans="1:3" ht="15">
      <c r="A15" s="85" t="s">
        <v>1089</v>
      </c>
      <c r="B15" s="93" t="s">
        <v>246</v>
      </c>
      <c r="C15" s="85">
        <f>VLOOKUP(GroupVertices[[#This Row],[Vertex]],Vertices[],MATCH("ID",Vertices[[#Headers],[Vertex]:[Top Word Pairs in Tweet by Salience]],0),FALSE)</f>
        <v>25</v>
      </c>
    </row>
    <row r="16" spans="1:3" ht="15">
      <c r="A16" s="85" t="s">
        <v>1089</v>
      </c>
      <c r="B16" s="93" t="s">
        <v>249</v>
      </c>
      <c r="C16" s="85">
        <f>VLOOKUP(GroupVertices[[#This Row],[Vertex]],Vertices[],MATCH("ID",Vertices[[#Headers],[Vertex]:[Top Word Pairs in Tweet by Salience]],0),FALSE)</f>
        <v>33</v>
      </c>
    </row>
    <row r="17" spans="1:3" ht="15">
      <c r="A17" s="85" t="s">
        <v>1089</v>
      </c>
      <c r="B17" s="93" t="s">
        <v>264</v>
      </c>
      <c r="C17" s="85">
        <f>VLOOKUP(GroupVertices[[#This Row],[Vertex]],Vertices[],MATCH("ID",Vertices[[#Headers],[Vertex]:[Top Word Pairs in Tweet by Salience]],0),FALSE)</f>
        <v>47</v>
      </c>
    </row>
    <row r="18" spans="1:3" ht="15">
      <c r="A18" s="85" t="s">
        <v>1090</v>
      </c>
      <c r="B18" s="93" t="s">
        <v>266</v>
      </c>
      <c r="C18" s="85">
        <f>VLOOKUP(GroupVertices[[#This Row],[Vertex]],Vertices[],MATCH("ID",Vertices[[#Headers],[Vertex]:[Top Word Pairs in Tweet by Salience]],0),FALSE)</f>
        <v>50</v>
      </c>
    </row>
    <row r="19" spans="1:3" ht="15">
      <c r="A19" s="85" t="s">
        <v>1090</v>
      </c>
      <c r="B19" s="93" t="s">
        <v>251</v>
      </c>
      <c r="C19" s="85">
        <f>VLOOKUP(GroupVertices[[#This Row],[Vertex]],Vertices[],MATCH("ID",Vertices[[#Headers],[Vertex]:[Top Word Pairs in Tweet by Salience]],0),FALSE)</f>
        <v>18</v>
      </c>
    </row>
    <row r="20" spans="1:3" ht="15">
      <c r="A20" s="85" t="s">
        <v>1090</v>
      </c>
      <c r="B20" s="93" t="s">
        <v>256</v>
      </c>
      <c r="C20" s="85">
        <f>VLOOKUP(GroupVertices[[#This Row],[Vertex]],Vertices[],MATCH("ID",Vertices[[#Headers],[Vertex]:[Top Word Pairs in Tweet by Salience]],0),FALSE)</f>
        <v>40</v>
      </c>
    </row>
    <row r="21" spans="1:3" ht="15">
      <c r="A21" s="85" t="s">
        <v>1090</v>
      </c>
      <c r="B21" s="93" t="s">
        <v>255</v>
      </c>
      <c r="C21" s="85">
        <f>VLOOKUP(GroupVertices[[#This Row],[Vertex]],Vertices[],MATCH("ID",Vertices[[#Headers],[Vertex]:[Top Word Pairs in Tweet by Salience]],0),FALSE)</f>
        <v>39</v>
      </c>
    </row>
    <row r="22" spans="1:3" ht="15">
      <c r="A22" s="85" t="s">
        <v>1090</v>
      </c>
      <c r="B22" s="93" t="s">
        <v>252</v>
      </c>
      <c r="C22" s="85">
        <f>VLOOKUP(GroupVertices[[#This Row],[Vertex]],Vertices[],MATCH("ID",Vertices[[#Headers],[Vertex]:[Top Word Pairs in Tweet by Salience]],0),FALSE)</f>
        <v>37</v>
      </c>
    </row>
    <row r="23" spans="1:3" ht="15">
      <c r="A23" s="85" t="s">
        <v>1090</v>
      </c>
      <c r="B23" s="93" t="s">
        <v>283</v>
      </c>
      <c r="C23" s="85">
        <f>VLOOKUP(GroupVertices[[#This Row],[Vertex]],Vertices[],MATCH("ID",Vertices[[#Headers],[Vertex]:[Top Word Pairs in Tweet by Salience]],0),FALSE)</f>
        <v>36</v>
      </c>
    </row>
    <row r="24" spans="1:3" ht="15">
      <c r="A24" s="85" t="s">
        <v>1090</v>
      </c>
      <c r="B24" s="93" t="s">
        <v>242</v>
      </c>
      <c r="C24" s="85">
        <f>VLOOKUP(GroupVertices[[#This Row],[Vertex]],Vertices[],MATCH("ID",Vertices[[#Headers],[Vertex]:[Top Word Pairs in Tweet by Salience]],0),FALSE)</f>
        <v>17</v>
      </c>
    </row>
    <row r="25" spans="1:3" ht="15">
      <c r="A25" s="85" t="s">
        <v>1091</v>
      </c>
      <c r="B25" s="93" t="s">
        <v>260</v>
      </c>
      <c r="C25" s="85">
        <f>VLOOKUP(GroupVertices[[#This Row],[Vertex]],Vertices[],MATCH("ID",Vertices[[#Headers],[Vertex]:[Top Word Pairs in Tweet by Salience]],0),FALSE)</f>
        <v>45</v>
      </c>
    </row>
    <row r="26" spans="1:3" ht="15">
      <c r="A26" s="85" t="s">
        <v>1091</v>
      </c>
      <c r="B26" s="93" t="s">
        <v>282</v>
      </c>
      <c r="C26" s="85">
        <f>VLOOKUP(GroupVertices[[#This Row],[Vertex]],Vertices[],MATCH("ID",Vertices[[#Headers],[Vertex]:[Top Word Pairs in Tweet by Salience]],0),FALSE)</f>
        <v>35</v>
      </c>
    </row>
    <row r="27" spans="1:3" ht="15">
      <c r="A27" s="85" t="s">
        <v>1091</v>
      </c>
      <c r="B27" s="93" t="s">
        <v>250</v>
      </c>
      <c r="C27" s="85">
        <f>VLOOKUP(GroupVertices[[#This Row],[Vertex]],Vertices[],MATCH("ID",Vertices[[#Headers],[Vertex]:[Top Word Pairs in Tweet by Salience]],0),FALSE)</f>
        <v>34</v>
      </c>
    </row>
    <row r="28" spans="1:3" ht="15">
      <c r="A28" s="85" t="s">
        <v>1091</v>
      </c>
      <c r="B28" s="93" t="s">
        <v>278</v>
      </c>
      <c r="C28" s="85">
        <f>VLOOKUP(GroupVertices[[#This Row],[Vertex]],Vertices[],MATCH("ID",Vertices[[#Headers],[Vertex]:[Top Word Pairs in Tweet by Salience]],0),FALSE)</f>
        <v>23</v>
      </c>
    </row>
    <row r="29" spans="1:3" ht="15">
      <c r="A29" s="85" t="s">
        <v>1091</v>
      </c>
      <c r="B29" s="93" t="s">
        <v>244</v>
      </c>
      <c r="C29" s="85">
        <f>VLOOKUP(GroupVertices[[#This Row],[Vertex]],Vertices[],MATCH("ID",Vertices[[#Headers],[Vertex]:[Top Word Pairs in Tweet by Salience]],0),FALSE)</f>
        <v>21</v>
      </c>
    </row>
    <row r="30" spans="1:3" ht="15">
      <c r="A30" s="85" t="s">
        <v>1091</v>
      </c>
      <c r="B30" s="93" t="s">
        <v>277</v>
      </c>
      <c r="C30" s="85">
        <f>VLOOKUP(GroupVertices[[#This Row],[Vertex]],Vertices[],MATCH("ID",Vertices[[#Headers],[Vertex]:[Top Word Pairs in Tweet by Salience]],0),FALSE)</f>
        <v>22</v>
      </c>
    </row>
    <row r="31" spans="1:3" ht="15">
      <c r="A31" s="85" t="s">
        <v>1092</v>
      </c>
      <c r="B31" s="93" t="s">
        <v>258</v>
      </c>
      <c r="C31" s="85">
        <f>VLOOKUP(GroupVertices[[#This Row],[Vertex]],Vertices[],MATCH("ID",Vertices[[#Headers],[Vertex]:[Top Word Pairs in Tweet by Salience]],0),FALSE)</f>
        <v>42</v>
      </c>
    </row>
    <row r="32" spans="1:3" ht="15">
      <c r="A32" s="85" t="s">
        <v>1092</v>
      </c>
      <c r="B32" s="93" t="s">
        <v>261</v>
      </c>
      <c r="C32" s="85">
        <f>VLOOKUP(GroupVertices[[#This Row],[Vertex]],Vertices[],MATCH("ID",Vertices[[#Headers],[Vertex]:[Top Word Pairs in Tweet by Salience]],0),FALSE)</f>
        <v>29</v>
      </c>
    </row>
    <row r="33" spans="1:3" ht="15">
      <c r="A33" s="85" t="s">
        <v>1092</v>
      </c>
      <c r="B33" s="93" t="s">
        <v>280</v>
      </c>
      <c r="C33" s="85">
        <f>VLOOKUP(GroupVertices[[#This Row],[Vertex]],Vertices[],MATCH("ID",Vertices[[#Headers],[Vertex]:[Top Word Pairs in Tweet by Salience]],0),FALSE)</f>
        <v>28</v>
      </c>
    </row>
    <row r="34" spans="1:3" ht="15">
      <c r="A34" s="85" t="s">
        <v>1092</v>
      </c>
      <c r="B34" s="93" t="s">
        <v>279</v>
      </c>
      <c r="C34" s="85">
        <f>VLOOKUP(GroupVertices[[#This Row],[Vertex]],Vertices[],MATCH("ID",Vertices[[#Headers],[Vertex]:[Top Word Pairs in Tweet by Salience]],0),FALSE)</f>
        <v>27</v>
      </c>
    </row>
    <row r="35" spans="1:3" ht="15">
      <c r="A35" s="85" t="s">
        <v>1092</v>
      </c>
      <c r="B35" s="93" t="s">
        <v>247</v>
      </c>
      <c r="C35" s="85">
        <f>VLOOKUP(GroupVertices[[#This Row],[Vertex]],Vertices[],MATCH("ID",Vertices[[#Headers],[Vertex]:[Top Word Pairs in Tweet by Salience]],0),FALSE)</f>
        <v>26</v>
      </c>
    </row>
    <row r="36" spans="1:3" ht="15">
      <c r="A36" s="85" t="s">
        <v>1093</v>
      </c>
      <c r="B36" s="93" t="s">
        <v>254</v>
      </c>
      <c r="C36" s="85">
        <f>VLOOKUP(GroupVertices[[#This Row],[Vertex]],Vertices[],MATCH("ID",Vertices[[#Headers],[Vertex]:[Top Word Pairs in Tweet by Salience]],0),FALSE)</f>
        <v>16</v>
      </c>
    </row>
    <row r="37" spans="1:3" ht="15">
      <c r="A37" s="85" t="s">
        <v>1093</v>
      </c>
      <c r="B37" s="93" t="s">
        <v>284</v>
      </c>
      <c r="C37" s="85">
        <f>VLOOKUP(GroupVertices[[#This Row],[Vertex]],Vertices[],MATCH("ID",Vertices[[#Headers],[Vertex]:[Top Word Pairs in Tweet by Salience]],0),FALSE)</f>
        <v>38</v>
      </c>
    </row>
    <row r="38" spans="1:3" ht="15">
      <c r="A38" s="85" t="s">
        <v>1093</v>
      </c>
      <c r="B38" s="93" t="s">
        <v>253</v>
      </c>
      <c r="C38" s="85">
        <f>VLOOKUP(GroupVertices[[#This Row],[Vertex]],Vertices[],MATCH("ID",Vertices[[#Headers],[Vertex]:[Top Word Pairs in Tweet by Salience]],0),FALSE)</f>
        <v>5</v>
      </c>
    </row>
    <row r="39" spans="1:3" ht="15">
      <c r="A39" s="85" t="s">
        <v>1093</v>
      </c>
      <c r="B39" s="93" t="s">
        <v>241</v>
      </c>
      <c r="C39" s="85">
        <f>VLOOKUP(GroupVertices[[#This Row],[Vertex]],Vertices[],MATCH("ID",Vertices[[#Headers],[Vertex]:[Top Word Pairs in Tweet by Salience]],0),FALSE)</f>
        <v>15</v>
      </c>
    </row>
    <row r="40" spans="1:3" ht="15">
      <c r="A40" s="85" t="s">
        <v>1093</v>
      </c>
      <c r="B40" s="93" t="s">
        <v>235</v>
      </c>
      <c r="C40" s="85">
        <f>VLOOKUP(GroupVertices[[#This Row],[Vertex]],Vertices[],MATCH("ID",Vertices[[#Headers],[Vertex]:[Top Word Pairs in Tweet by Salience]],0),FALSE)</f>
        <v>4</v>
      </c>
    </row>
    <row r="41" spans="1:3" ht="15">
      <c r="A41" s="85" t="s">
        <v>1094</v>
      </c>
      <c r="B41" s="93" t="s">
        <v>240</v>
      </c>
      <c r="C41" s="85">
        <f>VLOOKUP(GroupVertices[[#This Row],[Vertex]],Vertices[],MATCH("ID",Vertices[[#Headers],[Vertex]:[Top Word Pairs in Tweet by Salience]],0),FALSE)</f>
        <v>11</v>
      </c>
    </row>
    <row r="42" spans="1:3" ht="15">
      <c r="A42" s="85" t="s">
        <v>1094</v>
      </c>
      <c r="B42" s="93" t="s">
        <v>275</v>
      </c>
      <c r="C42" s="85">
        <f>VLOOKUP(GroupVertices[[#This Row],[Vertex]],Vertices[],MATCH("ID",Vertices[[#Headers],[Vertex]:[Top Word Pairs in Tweet by Salience]],0),FALSE)</f>
        <v>14</v>
      </c>
    </row>
    <row r="43" spans="1:3" ht="15">
      <c r="A43" s="85" t="s">
        <v>1094</v>
      </c>
      <c r="B43" s="93" t="s">
        <v>274</v>
      </c>
      <c r="C43" s="85">
        <f>VLOOKUP(GroupVertices[[#This Row],[Vertex]],Vertices[],MATCH("ID",Vertices[[#Headers],[Vertex]:[Top Word Pairs in Tweet by Salience]],0),FALSE)</f>
        <v>13</v>
      </c>
    </row>
    <row r="44" spans="1:3" ht="15">
      <c r="A44" s="85" t="s">
        <v>1094</v>
      </c>
      <c r="B44" s="93" t="s">
        <v>273</v>
      </c>
      <c r="C44" s="85">
        <f>VLOOKUP(GroupVertices[[#This Row],[Vertex]],Vertices[],MATCH("ID",Vertices[[#Headers],[Vertex]:[Top Word Pairs in Tweet by Salience]],0),FALSE)</f>
        <v>12</v>
      </c>
    </row>
    <row r="45" spans="1:3" ht="15">
      <c r="A45" s="85" t="s">
        <v>1095</v>
      </c>
      <c r="B45" s="93" t="s">
        <v>271</v>
      </c>
      <c r="C45" s="85">
        <f>VLOOKUP(GroupVertices[[#This Row],[Vertex]],Vertices[],MATCH("ID",Vertices[[#Headers],[Vertex]:[Top Word Pairs in Tweet by Salience]],0),FALSE)</f>
        <v>58</v>
      </c>
    </row>
    <row r="46" spans="1:3" ht="15">
      <c r="A46" s="85" t="s">
        <v>1095</v>
      </c>
      <c r="B46" s="93" t="s">
        <v>289</v>
      </c>
      <c r="C46" s="85">
        <f>VLOOKUP(GroupVertices[[#This Row],[Vertex]],Vertices[],MATCH("ID",Vertices[[#Headers],[Vertex]:[Top Word Pairs in Tweet by Salience]],0),FALSE)</f>
        <v>57</v>
      </c>
    </row>
    <row r="47" spans="1:3" ht="15">
      <c r="A47" s="85" t="s">
        <v>1095</v>
      </c>
      <c r="B47" s="93" t="s">
        <v>270</v>
      </c>
      <c r="C47" s="85">
        <f>VLOOKUP(GroupVertices[[#This Row],[Vertex]],Vertices[],MATCH("ID",Vertices[[#Headers],[Vertex]:[Top Word Pairs in Tweet by Salience]],0),FALSE)</f>
        <v>56</v>
      </c>
    </row>
    <row r="48" spans="1:3" ht="15">
      <c r="A48" s="85" t="s">
        <v>1096</v>
      </c>
      <c r="B48" s="93" t="s">
        <v>267</v>
      </c>
      <c r="C48" s="85">
        <f>VLOOKUP(GroupVertices[[#This Row],[Vertex]],Vertices[],MATCH("ID",Vertices[[#Headers],[Vertex]:[Top Word Pairs in Tweet by Salience]],0),FALSE)</f>
        <v>51</v>
      </c>
    </row>
    <row r="49" spans="1:3" ht="15">
      <c r="A49" s="85" t="s">
        <v>1096</v>
      </c>
      <c r="B49" s="93" t="s">
        <v>288</v>
      </c>
      <c r="C49" s="85">
        <f>VLOOKUP(GroupVertices[[#This Row],[Vertex]],Vertices[],MATCH("ID",Vertices[[#Headers],[Vertex]:[Top Word Pairs in Tweet by Salience]],0),FALSE)</f>
        <v>53</v>
      </c>
    </row>
    <row r="50" spans="1:3" ht="15">
      <c r="A50" s="85" t="s">
        <v>1096</v>
      </c>
      <c r="B50" s="93" t="s">
        <v>287</v>
      </c>
      <c r="C50" s="85">
        <f>VLOOKUP(GroupVertices[[#This Row],[Vertex]],Vertices[],MATCH("ID",Vertices[[#Headers],[Vertex]:[Top Word Pairs in Tweet by Salience]],0),FALSE)</f>
        <v>52</v>
      </c>
    </row>
    <row r="51" spans="1:3" ht="15">
      <c r="A51" s="85" t="s">
        <v>1097</v>
      </c>
      <c r="B51" s="93" t="s">
        <v>262</v>
      </c>
      <c r="C51" s="85">
        <f>VLOOKUP(GroupVertices[[#This Row],[Vertex]],Vertices[],MATCH("ID",Vertices[[#Headers],[Vertex]:[Top Word Pairs in Tweet by Salience]],0),FALSE)</f>
        <v>46</v>
      </c>
    </row>
    <row r="52" spans="1:3" ht="15">
      <c r="A52" s="85" t="s">
        <v>1097</v>
      </c>
      <c r="B52" s="93" t="s">
        <v>272</v>
      </c>
      <c r="C52" s="85">
        <f>VLOOKUP(GroupVertices[[#This Row],[Vertex]],Vertices[],MATCH("ID",Vertices[[#Headers],[Vertex]:[Top Word Pairs in Tweet by Salience]],0),FALSE)</f>
        <v>8</v>
      </c>
    </row>
    <row r="53" spans="1:3" ht="15">
      <c r="A53" s="85" t="s">
        <v>1097</v>
      </c>
      <c r="B53" s="93" t="s">
        <v>237</v>
      </c>
      <c r="C53" s="85">
        <f>VLOOKUP(GroupVertices[[#This Row],[Vertex]],Vertices[],MATCH("ID",Vertices[[#Headers],[Vertex]:[Top Word Pairs in Tweet by Salience]],0),FALSE)</f>
        <v>7</v>
      </c>
    </row>
    <row r="54" spans="1:3" ht="15">
      <c r="A54" s="85" t="s">
        <v>1098</v>
      </c>
      <c r="B54" s="93" t="s">
        <v>265</v>
      </c>
      <c r="C54" s="85">
        <f>VLOOKUP(GroupVertices[[#This Row],[Vertex]],Vertices[],MATCH("ID",Vertices[[#Headers],[Vertex]:[Top Word Pairs in Tweet by Salience]],0),FALSE)</f>
        <v>48</v>
      </c>
    </row>
    <row r="55" spans="1:3" ht="15">
      <c r="A55" s="85" t="s">
        <v>1098</v>
      </c>
      <c r="B55" s="93" t="s">
        <v>286</v>
      </c>
      <c r="C55" s="85">
        <f>VLOOKUP(GroupVertices[[#This Row],[Vertex]],Vertices[],MATCH("ID",Vertices[[#Headers],[Vertex]:[Top Word Pairs in Tweet by Salience]],0),FALSE)</f>
        <v>49</v>
      </c>
    </row>
    <row r="56" spans="1:3" ht="15">
      <c r="A56" s="85" t="s">
        <v>1099</v>
      </c>
      <c r="B56" s="93" t="s">
        <v>243</v>
      </c>
      <c r="C56" s="85">
        <f>VLOOKUP(GroupVertices[[#This Row],[Vertex]],Vertices[],MATCH("ID",Vertices[[#Headers],[Vertex]:[Top Word Pairs in Tweet by Salience]],0),FALSE)</f>
        <v>19</v>
      </c>
    </row>
    <row r="57" spans="1:3" ht="15">
      <c r="A57" s="85" t="s">
        <v>1099</v>
      </c>
      <c r="B57" s="93" t="s">
        <v>276</v>
      </c>
      <c r="C57" s="85">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1119</v>
      </c>
      <c r="B2" s="36" t="s">
        <v>191</v>
      </c>
      <c r="D2" s="33">
        <f>MIN(Vertices[Degree])</f>
        <v>0</v>
      </c>
      <c r="E2" s="3">
        <f>COUNTIF(Vertices[Degree],"&gt;= "&amp;D2)-COUNTIF(Vertices[Degree],"&gt;="&amp;D3)</f>
        <v>0</v>
      </c>
      <c r="F2" s="39">
        <f>MIN(Vertices[In-Degree])</f>
        <v>0</v>
      </c>
      <c r="G2" s="40">
        <f>COUNTIF(Vertices[In-Degree],"&gt;= "&amp;F2)-COUNTIF(Vertices[In-Degree],"&gt;="&amp;F3)</f>
        <v>22</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37</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48</v>
      </c>
      <c r="P2" s="39">
        <f>MIN(Vertices[PageRank])</f>
        <v>0.412471</v>
      </c>
      <c r="Q2" s="40">
        <f>COUNTIF(Vertices[PageRank],"&gt;= "&amp;P2)-COUNTIF(Vertices[PageRank],"&gt;="&amp;P3)</f>
        <v>1</v>
      </c>
      <c r="R2" s="39">
        <f>MIN(Vertices[Clustering Coefficient])</f>
        <v>0</v>
      </c>
      <c r="S2" s="45">
        <f>COUNTIF(Vertices[Clustering Coefficient],"&gt;= "&amp;R2)-COUNTIF(Vertices[Clustering Coefficient],"&gt;="&amp;R3)</f>
        <v>44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2"/>
      <c r="B3" s="132"/>
      <c r="D3" s="34">
        <f aca="true" t="shared" si="1" ref="D3:D26">D2+($D$50-$D$2)/BinDivisor</f>
        <v>0</v>
      </c>
      <c r="E3" s="3">
        <f>COUNTIF(Vertices[Degree],"&gt;= "&amp;D3)-COUNTIF(Vertices[Degree],"&gt;="&amp;D4)</f>
        <v>0</v>
      </c>
      <c r="F3" s="41">
        <f aca="true" t="shared" si="2" ref="F3:F26">F2+($F$50-$F$2)/BinDivisor</f>
        <v>0.125</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0.625</v>
      </c>
      <c r="K3" s="42">
        <f>COUNTIF(Vertices[Betweenness Centrality],"&gt;= "&amp;J3)-COUNTIF(Vertices[Betweenness Centrality],"&gt;="&amp;J4)</f>
        <v>4</v>
      </c>
      <c r="L3" s="41">
        <f aca="true" t="shared" si="5" ref="L3:L26">L2+($L$50-$L$2)/BinDivisor</f>
        <v>0.020833333333333332</v>
      </c>
      <c r="M3" s="42">
        <f>COUNTIF(Vertices[Closeness Centrality],"&gt;= "&amp;L3)-COUNTIF(Vertices[Closeness Centrality],"&gt;="&amp;L4)</f>
        <v>0</v>
      </c>
      <c r="N3" s="41">
        <f aca="true" t="shared" si="6" ref="N3:N26">N2+($N$50-$N$2)/BinDivisor</f>
        <v>0.0044218124999999995</v>
      </c>
      <c r="O3" s="42">
        <f>COUNTIF(Vertices[Eigenvector Centrality],"&gt;= "&amp;N3)-COUNTIF(Vertices[Eigenvector Centrality],"&gt;="&amp;N4)</f>
        <v>0</v>
      </c>
      <c r="P3" s="41">
        <f aca="true" t="shared" si="7" ref="P3:P26">P2+($P$50-$P$2)/BinDivisor</f>
        <v>0.4773963958333333</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56</v>
      </c>
      <c r="D4" s="34">
        <f t="shared" si="1"/>
        <v>0</v>
      </c>
      <c r="E4" s="3">
        <f>COUNTIF(Vertices[Degree],"&gt;= "&amp;D4)-COUNTIF(Vertices[Degree],"&gt;="&amp;D5)</f>
        <v>0</v>
      </c>
      <c r="F4" s="39">
        <f t="shared" si="2"/>
        <v>0.25</v>
      </c>
      <c r="G4" s="40">
        <f>COUNTIF(Vertices[In-Degree],"&gt;= "&amp;F4)-COUNTIF(Vertices[In-Degree],"&gt;="&amp;F5)</f>
        <v>0</v>
      </c>
      <c r="H4" s="39">
        <f t="shared" si="3"/>
        <v>0.16666666666666666</v>
      </c>
      <c r="I4" s="40">
        <f>COUNTIF(Vertices[Out-Degree],"&gt;= "&amp;H4)-COUNTIF(Vertices[Out-Degree],"&gt;="&amp;H5)</f>
        <v>0</v>
      </c>
      <c r="J4" s="39">
        <f t="shared" si="4"/>
        <v>1.25</v>
      </c>
      <c r="K4" s="40">
        <f>COUNTIF(Vertices[Betweenness Centrality],"&gt;= "&amp;J4)-COUNTIF(Vertices[Betweenness Centrality],"&gt;="&amp;J5)</f>
        <v>1</v>
      </c>
      <c r="L4" s="39">
        <f t="shared" si="5"/>
        <v>0.041666666666666664</v>
      </c>
      <c r="M4" s="40">
        <f>COUNTIF(Vertices[Closeness Centrality],"&gt;= "&amp;L4)-COUNTIF(Vertices[Closeness Centrality],"&gt;="&amp;L5)</f>
        <v>0</v>
      </c>
      <c r="N4" s="39">
        <f t="shared" si="6"/>
        <v>0.008843624999999999</v>
      </c>
      <c r="O4" s="40">
        <f>COUNTIF(Vertices[Eigenvector Centrality],"&gt;= "&amp;N4)-COUNTIF(Vertices[Eigenvector Centrality],"&gt;="&amp;N5)</f>
        <v>0</v>
      </c>
      <c r="P4" s="39">
        <f t="shared" si="7"/>
        <v>0.5423217916666666</v>
      </c>
      <c r="Q4" s="40">
        <f>COUNTIF(Vertices[PageRank],"&gt;= "&amp;P4)-COUNTIF(Vertices[PageRank],"&gt;="&amp;P5)</f>
        <v>9</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2"/>
      <c r="B5" s="132"/>
      <c r="D5" s="34">
        <f t="shared" si="1"/>
        <v>0</v>
      </c>
      <c r="E5" s="3">
        <f>COUNTIF(Vertices[Degree],"&gt;= "&amp;D5)-COUNTIF(Vertices[Degree],"&gt;="&amp;D6)</f>
        <v>0</v>
      </c>
      <c r="F5" s="41">
        <f t="shared" si="2"/>
        <v>0.375</v>
      </c>
      <c r="G5" s="42">
        <f>COUNTIF(Vertices[In-Degree],"&gt;= "&amp;F5)-COUNTIF(Vertices[In-Degree],"&gt;="&amp;F6)</f>
        <v>0</v>
      </c>
      <c r="H5" s="41">
        <f t="shared" si="3"/>
        <v>0.25</v>
      </c>
      <c r="I5" s="42">
        <f>COUNTIF(Vertices[Out-Degree],"&gt;= "&amp;H5)-COUNTIF(Vertices[Out-Degree],"&gt;="&amp;H6)</f>
        <v>0</v>
      </c>
      <c r="J5" s="41">
        <f t="shared" si="4"/>
        <v>1.875</v>
      </c>
      <c r="K5" s="42">
        <f>COUNTIF(Vertices[Betweenness Centrality],"&gt;= "&amp;J5)-COUNTIF(Vertices[Betweenness Centrality],"&gt;="&amp;J6)</f>
        <v>3</v>
      </c>
      <c r="L5" s="41">
        <f t="shared" si="5"/>
        <v>0.0625</v>
      </c>
      <c r="M5" s="42">
        <f>COUNTIF(Vertices[Closeness Centrality],"&gt;= "&amp;L5)-COUNTIF(Vertices[Closeness Centrality],"&gt;="&amp;L6)</f>
        <v>7</v>
      </c>
      <c r="N5" s="41">
        <f t="shared" si="6"/>
        <v>0.013265437499999998</v>
      </c>
      <c r="O5" s="42">
        <f>COUNTIF(Vertices[Eigenvector Centrality],"&gt;= "&amp;N5)-COUNTIF(Vertices[Eigenvector Centrality],"&gt;="&amp;N6)</f>
        <v>0</v>
      </c>
      <c r="P5" s="41">
        <f t="shared" si="7"/>
        <v>0.6072471875</v>
      </c>
      <c r="Q5" s="42">
        <f>COUNTIF(Vertices[PageRank],"&gt;= "&amp;P5)-COUNTIF(Vertices[PageRank],"&gt;="&amp;P6)</f>
        <v>6</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54</v>
      </c>
      <c r="D6" s="34">
        <f t="shared" si="1"/>
        <v>0</v>
      </c>
      <c r="E6" s="3">
        <f>COUNTIF(Vertices[Degree],"&gt;= "&amp;D6)-COUNTIF(Vertices[Degree],"&gt;="&amp;D7)</f>
        <v>0</v>
      </c>
      <c r="F6" s="39">
        <f t="shared" si="2"/>
        <v>0.5</v>
      </c>
      <c r="G6" s="40">
        <f>COUNTIF(Vertices[In-Degree],"&gt;= "&amp;F6)-COUNTIF(Vertices[In-Degree],"&gt;="&amp;F7)</f>
        <v>0</v>
      </c>
      <c r="H6" s="39">
        <f t="shared" si="3"/>
        <v>0.3333333333333333</v>
      </c>
      <c r="I6" s="40">
        <f>COUNTIF(Vertices[Out-Degree],"&gt;= "&amp;H6)-COUNTIF(Vertices[Out-Degree],"&gt;="&amp;H7)</f>
        <v>0</v>
      </c>
      <c r="J6" s="39">
        <f t="shared" si="4"/>
        <v>2.5</v>
      </c>
      <c r="K6" s="40">
        <f>COUNTIF(Vertices[Betweenness Centrality],"&gt;= "&amp;J6)-COUNTIF(Vertices[Betweenness Centrality],"&gt;="&amp;J7)</f>
        <v>0</v>
      </c>
      <c r="L6" s="39">
        <f t="shared" si="5"/>
        <v>0.08333333333333333</v>
      </c>
      <c r="M6" s="40">
        <f>COUNTIF(Vertices[Closeness Centrality],"&gt;= "&amp;L6)-COUNTIF(Vertices[Closeness Centrality],"&gt;="&amp;L7)</f>
        <v>9</v>
      </c>
      <c r="N6" s="39">
        <f t="shared" si="6"/>
        <v>0.017687249999999998</v>
      </c>
      <c r="O6" s="40">
        <f>COUNTIF(Vertices[Eigenvector Centrality],"&gt;= "&amp;N6)-COUNTIF(Vertices[Eigenvector Centrality],"&gt;="&amp;N7)</f>
        <v>0</v>
      </c>
      <c r="P6" s="39">
        <f t="shared" si="7"/>
        <v>0.6721725833333333</v>
      </c>
      <c r="Q6" s="40">
        <f>COUNTIF(Vertices[PageRank],"&gt;= "&amp;P6)-COUNTIF(Vertices[PageRank],"&gt;="&amp;P7)</f>
        <v>4</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0.625</v>
      </c>
      <c r="G7" s="42">
        <f>COUNTIF(Vertices[In-Degree],"&gt;= "&amp;F7)-COUNTIF(Vertices[In-Degree],"&gt;="&amp;F8)</f>
        <v>0</v>
      </c>
      <c r="H7" s="41">
        <f t="shared" si="3"/>
        <v>0.41666666666666663</v>
      </c>
      <c r="I7" s="42">
        <f>COUNTIF(Vertices[Out-Degree],"&gt;= "&amp;H7)-COUNTIF(Vertices[Out-Degree],"&gt;="&amp;H8)</f>
        <v>0</v>
      </c>
      <c r="J7" s="41">
        <f t="shared" si="4"/>
        <v>3.125</v>
      </c>
      <c r="K7" s="42">
        <f>COUNTIF(Vertices[Betweenness Centrality],"&gt;= "&amp;J7)-COUNTIF(Vertices[Betweenness Centrality],"&gt;="&amp;J8)</f>
        <v>0</v>
      </c>
      <c r="L7" s="41">
        <f t="shared" si="5"/>
        <v>0.10416666666666666</v>
      </c>
      <c r="M7" s="42">
        <f>COUNTIF(Vertices[Closeness Centrality],"&gt;= "&amp;L7)-COUNTIF(Vertices[Closeness Centrality],"&gt;="&amp;L8)</f>
        <v>4</v>
      </c>
      <c r="N7" s="41">
        <f t="shared" si="6"/>
        <v>0.0221090625</v>
      </c>
      <c r="O7" s="42">
        <f>COUNTIF(Vertices[Eigenvector Centrality],"&gt;= "&amp;N7)-COUNTIF(Vertices[Eigenvector Centrality],"&gt;="&amp;N8)</f>
        <v>0</v>
      </c>
      <c r="P7" s="41">
        <f t="shared" si="7"/>
        <v>0.7370979791666666</v>
      </c>
      <c r="Q7" s="42">
        <f>COUNTIF(Vertices[PageRank],"&gt;= "&amp;P7)-COUNTIF(Vertices[PageRank],"&gt;="&amp;P8)</f>
        <v>6</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75</v>
      </c>
      <c r="D8" s="34">
        <f t="shared" si="1"/>
        <v>0</v>
      </c>
      <c r="E8" s="3">
        <f>COUNTIF(Vertices[Degree],"&gt;= "&amp;D8)-COUNTIF(Vertices[Degree],"&gt;="&amp;D9)</f>
        <v>0</v>
      </c>
      <c r="F8" s="39">
        <f t="shared" si="2"/>
        <v>0.75</v>
      </c>
      <c r="G8" s="40">
        <f>COUNTIF(Vertices[In-Degree],"&gt;= "&amp;F8)-COUNTIF(Vertices[In-Degree],"&gt;="&amp;F9)</f>
        <v>0</v>
      </c>
      <c r="H8" s="39">
        <f t="shared" si="3"/>
        <v>0.49999999999999994</v>
      </c>
      <c r="I8" s="40">
        <f>COUNTIF(Vertices[Out-Degree],"&gt;= "&amp;H8)-COUNTIF(Vertices[Out-Degree],"&gt;="&amp;H9)</f>
        <v>0</v>
      </c>
      <c r="J8" s="39">
        <f t="shared" si="4"/>
        <v>3.75</v>
      </c>
      <c r="K8" s="40">
        <f>COUNTIF(Vertices[Betweenness Centrality],"&gt;= "&amp;J8)-COUNTIF(Vertices[Betweenness Centrality],"&gt;="&amp;J9)</f>
        <v>0</v>
      </c>
      <c r="L8" s="39">
        <f t="shared" si="5"/>
        <v>0.12499999999999999</v>
      </c>
      <c r="M8" s="40">
        <f>COUNTIF(Vertices[Closeness Centrality],"&gt;= "&amp;L8)-COUNTIF(Vertices[Closeness Centrality],"&gt;="&amp;L9)</f>
        <v>3</v>
      </c>
      <c r="N8" s="39">
        <f t="shared" si="6"/>
        <v>0.026530875</v>
      </c>
      <c r="O8" s="40">
        <f>COUNTIF(Vertices[Eigenvector Centrality],"&gt;= "&amp;N8)-COUNTIF(Vertices[Eigenvector Centrality],"&gt;="&amp;N9)</f>
        <v>0</v>
      </c>
      <c r="P8" s="39">
        <f t="shared" si="7"/>
        <v>0.802023375</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2"/>
      <c r="B9" s="132"/>
      <c r="D9" s="34">
        <f t="shared" si="1"/>
        <v>0</v>
      </c>
      <c r="E9" s="3">
        <f>COUNTIF(Vertices[Degree],"&gt;= "&amp;D9)-COUNTIF(Vertices[Degree],"&gt;="&amp;D10)</f>
        <v>0</v>
      </c>
      <c r="F9" s="41">
        <f t="shared" si="2"/>
        <v>0.875</v>
      </c>
      <c r="G9" s="42">
        <f>COUNTIF(Vertices[In-Degree],"&gt;= "&amp;F9)-COUNTIF(Vertices[In-Degree],"&gt;="&amp;F10)</f>
        <v>0</v>
      </c>
      <c r="H9" s="41">
        <f t="shared" si="3"/>
        <v>0.5833333333333333</v>
      </c>
      <c r="I9" s="42">
        <f>COUNTIF(Vertices[Out-Degree],"&gt;= "&amp;H9)-COUNTIF(Vertices[Out-Degree],"&gt;="&amp;H10)</f>
        <v>0</v>
      </c>
      <c r="J9" s="41">
        <f t="shared" si="4"/>
        <v>4.375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0.0309526875</v>
      </c>
      <c r="O9" s="42">
        <f>COUNTIF(Vertices[Eigenvector Centrality],"&gt;= "&amp;N9)-COUNTIF(Vertices[Eigenvector Centrality],"&gt;="&amp;N10)</f>
        <v>0</v>
      </c>
      <c r="P9" s="41">
        <f t="shared" si="7"/>
        <v>0.8669487708333333</v>
      </c>
      <c r="Q9" s="42">
        <f>COUNTIF(Vertices[PageRank],"&gt;= "&amp;P9)-COUNTIF(Vertices[PageRank],"&gt;="&amp;P10)</f>
        <v>0</v>
      </c>
      <c r="R9" s="41">
        <f t="shared" si="8"/>
        <v>0.14583333333333331</v>
      </c>
      <c r="S9" s="46">
        <f>COUNTIF(Vertices[Clustering Coefficient],"&gt;= "&amp;R9)-COUNTIF(Vertices[Clustering Coefficient],"&gt;="&amp;R10)</f>
        <v>1</v>
      </c>
      <c r="T9" s="41" t="e">
        <f ca="1" t="shared" si="9"/>
        <v>#REF!</v>
      </c>
      <c r="U9" s="42" t="e">
        <f ca="1" t="shared" si="0"/>
        <v>#REF!</v>
      </c>
    </row>
    <row r="10" spans="1:21" ht="15">
      <c r="A10" s="36" t="s">
        <v>1120</v>
      </c>
      <c r="B10" s="36">
        <v>5</v>
      </c>
      <c r="D10" s="34">
        <f t="shared" si="1"/>
        <v>0</v>
      </c>
      <c r="E10" s="3">
        <f>COUNTIF(Vertices[Degree],"&gt;= "&amp;D10)-COUNTIF(Vertices[Degree],"&gt;="&amp;D11)</f>
        <v>0</v>
      </c>
      <c r="F10" s="39">
        <f t="shared" si="2"/>
        <v>1</v>
      </c>
      <c r="G10" s="40">
        <f>COUNTIF(Vertices[In-Degree],"&gt;= "&amp;F10)-COUNTIF(Vertices[In-Degree],"&gt;="&amp;F11)</f>
        <v>21</v>
      </c>
      <c r="H10" s="39">
        <f t="shared" si="3"/>
        <v>0.6666666666666666</v>
      </c>
      <c r="I10" s="40">
        <f>COUNTIF(Vertices[Out-Degree],"&gt;= "&amp;H10)-COUNTIF(Vertices[Out-Degree],"&gt;="&amp;H11)</f>
        <v>0</v>
      </c>
      <c r="J10" s="39">
        <f t="shared" si="4"/>
        <v>5</v>
      </c>
      <c r="K10" s="40">
        <f>COUNTIF(Vertices[Betweenness Centrality],"&gt;= "&amp;J10)-COUNTIF(Vertices[Betweenness Centrality],"&gt;="&amp;J11)</f>
        <v>1</v>
      </c>
      <c r="L10" s="39">
        <f t="shared" si="5"/>
        <v>0.16666666666666666</v>
      </c>
      <c r="M10" s="40">
        <f>COUNTIF(Vertices[Closeness Centrality],"&gt;= "&amp;L10)-COUNTIF(Vertices[Closeness Centrality],"&gt;="&amp;L11)</f>
        <v>2</v>
      </c>
      <c r="N10" s="39">
        <f t="shared" si="6"/>
        <v>0.035374499999999996</v>
      </c>
      <c r="O10" s="40">
        <f>COUNTIF(Vertices[Eigenvector Centrality],"&gt;= "&amp;N10)-COUNTIF(Vertices[Eigenvector Centrality],"&gt;="&amp;N11)</f>
        <v>0</v>
      </c>
      <c r="P10" s="39">
        <f t="shared" si="7"/>
        <v>0.9318741666666667</v>
      </c>
      <c r="Q10" s="40">
        <f>COUNTIF(Vertices[PageRank],"&gt;= "&amp;P10)-COUNTIF(Vertices[PageRank],"&gt;="&amp;P11)</f>
        <v>4</v>
      </c>
      <c r="R10" s="39">
        <f t="shared" si="8"/>
        <v>0.16666666666666666</v>
      </c>
      <c r="S10" s="45">
        <f>COUNTIF(Vertices[Clustering Coefficient],"&gt;= "&amp;R10)-COUNTIF(Vertices[Clustering Coefficient],"&gt;="&amp;R11)</f>
        <v>1</v>
      </c>
      <c r="T10" s="39" t="e">
        <f ca="1" t="shared" si="9"/>
        <v>#REF!</v>
      </c>
      <c r="U10" s="40" t="e">
        <f ca="1" t="shared" si="0"/>
        <v>#REF!</v>
      </c>
    </row>
    <row r="11" spans="1:21" ht="15">
      <c r="A11" s="132"/>
      <c r="B11" s="132"/>
      <c r="D11" s="34">
        <f t="shared" si="1"/>
        <v>0</v>
      </c>
      <c r="E11" s="3">
        <f>COUNTIF(Vertices[Degree],"&gt;= "&amp;D11)-COUNTIF(Vertices[Degree],"&gt;="&amp;D12)</f>
        <v>0</v>
      </c>
      <c r="F11" s="41">
        <f t="shared" si="2"/>
        <v>1.125</v>
      </c>
      <c r="G11" s="42">
        <f>COUNTIF(Vertices[In-Degree],"&gt;= "&amp;F11)-COUNTIF(Vertices[In-Degree],"&gt;="&amp;F12)</f>
        <v>0</v>
      </c>
      <c r="H11" s="41">
        <f t="shared" si="3"/>
        <v>0.75</v>
      </c>
      <c r="I11" s="42">
        <f>COUNTIF(Vertices[Out-Degree],"&gt;= "&amp;H11)-COUNTIF(Vertices[Out-Degree],"&gt;="&amp;H12)</f>
        <v>0</v>
      </c>
      <c r="J11" s="41">
        <f t="shared" si="4"/>
        <v>5.625</v>
      </c>
      <c r="K11" s="42">
        <f>COUNTIF(Vertices[Betweenness Centrality],"&gt;= "&amp;J11)-COUNTIF(Vertices[Betweenness Centrality],"&gt;="&amp;J12)</f>
        <v>2</v>
      </c>
      <c r="L11" s="41">
        <f t="shared" si="5"/>
        <v>0.1875</v>
      </c>
      <c r="M11" s="42">
        <f>COUNTIF(Vertices[Closeness Centrality],"&gt;= "&amp;L11)-COUNTIF(Vertices[Closeness Centrality],"&gt;="&amp;L12)</f>
        <v>8</v>
      </c>
      <c r="N11" s="41">
        <f t="shared" si="6"/>
        <v>0.03979631249999999</v>
      </c>
      <c r="O11" s="42">
        <f>COUNTIF(Vertices[Eigenvector Centrality],"&gt;= "&amp;N11)-COUNTIF(Vertices[Eigenvector Centrality],"&gt;="&amp;N12)</f>
        <v>0</v>
      </c>
      <c r="P11" s="41">
        <f t="shared" si="7"/>
        <v>0.9967995625</v>
      </c>
      <c r="Q11" s="42">
        <f>COUNTIF(Vertices[PageRank],"&gt;= "&amp;P11)-COUNTIF(Vertices[PageRank],"&gt;="&amp;P12)</f>
        <v>11</v>
      </c>
      <c r="R11" s="41">
        <f t="shared" si="8"/>
        <v>0.1875</v>
      </c>
      <c r="S11" s="46">
        <f>COUNTIF(Vertices[Clustering Coefficient],"&gt;= "&amp;R11)-COUNTIF(Vertices[Clustering Coefficient],"&gt;="&amp;R12)</f>
        <v>0</v>
      </c>
      <c r="T11" s="41" t="e">
        <f ca="1" t="shared" si="9"/>
        <v>#REF!</v>
      </c>
      <c r="U11" s="42" t="e">
        <f ca="1" t="shared" si="0"/>
        <v>#REF!</v>
      </c>
    </row>
    <row r="12" spans="1:21" ht="15">
      <c r="A12" s="36" t="s">
        <v>292</v>
      </c>
      <c r="B12" s="36">
        <v>13</v>
      </c>
      <c r="D12" s="34">
        <f t="shared" si="1"/>
        <v>0</v>
      </c>
      <c r="E12" s="3">
        <f>COUNTIF(Vertices[Degree],"&gt;= "&amp;D12)-COUNTIF(Vertices[Degree],"&gt;="&amp;D13)</f>
        <v>0</v>
      </c>
      <c r="F12" s="39">
        <f t="shared" si="2"/>
        <v>1.25</v>
      </c>
      <c r="G12" s="40">
        <f>COUNTIF(Vertices[In-Degree],"&gt;= "&amp;F12)-COUNTIF(Vertices[In-Degree],"&gt;="&amp;F13)</f>
        <v>0</v>
      </c>
      <c r="H12" s="39">
        <f t="shared" si="3"/>
        <v>0.8333333333333334</v>
      </c>
      <c r="I12" s="40">
        <f>COUNTIF(Vertices[Out-Degree],"&gt;= "&amp;H12)-COUNTIF(Vertices[Out-Degree],"&gt;="&amp;H13)</f>
        <v>0</v>
      </c>
      <c r="J12" s="39">
        <f t="shared" si="4"/>
        <v>6.25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0.04421812499999999</v>
      </c>
      <c r="O12" s="40">
        <f>COUNTIF(Vertices[Eigenvector Centrality],"&gt;= "&amp;N12)-COUNTIF(Vertices[Eigenvector Centrality],"&gt;="&amp;N13)</f>
        <v>0</v>
      </c>
      <c r="P12" s="39">
        <f t="shared" si="7"/>
        <v>1.0617249583333332</v>
      </c>
      <c r="Q12" s="40">
        <f>COUNTIF(Vertices[PageRank],"&gt;= "&amp;P12)-COUNTIF(Vertices[PageRank],"&gt;="&amp;P13)</f>
        <v>1</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291</v>
      </c>
      <c r="B13" s="36">
        <v>29</v>
      </c>
      <c r="D13" s="34">
        <f t="shared" si="1"/>
        <v>0</v>
      </c>
      <c r="E13" s="3">
        <f>COUNTIF(Vertices[Degree],"&gt;= "&amp;D13)-COUNTIF(Vertices[Degree],"&gt;="&amp;D14)</f>
        <v>0</v>
      </c>
      <c r="F13" s="41">
        <f t="shared" si="2"/>
        <v>1.375</v>
      </c>
      <c r="G13" s="42">
        <f>COUNTIF(Vertices[In-Degree],"&gt;= "&amp;F13)-COUNTIF(Vertices[In-Degree],"&gt;="&amp;F14)</f>
        <v>0</v>
      </c>
      <c r="H13" s="41">
        <f t="shared" si="3"/>
        <v>0.9166666666666667</v>
      </c>
      <c r="I13" s="42">
        <f>COUNTIF(Vertices[Out-Degree],"&gt;= "&amp;H13)-COUNTIF(Vertices[Out-Degree],"&gt;="&amp;H14)</f>
        <v>0</v>
      </c>
      <c r="J13" s="41">
        <f t="shared" si="4"/>
        <v>6.875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0.04863993749999999</v>
      </c>
      <c r="O13" s="42">
        <f>COUNTIF(Vertices[Eigenvector Centrality],"&gt;= "&amp;N13)-COUNTIF(Vertices[Eigenvector Centrality],"&gt;="&amp;N14)</f>
        <v>0</v>
      </c>
      <c r="P13" s="41">
        <f t="shared" si="7"/>
        <v>1.1266503541666666</v>
      </c>
      <c r="Q13" s="42">
        <f>COUNTIF(Vertices[PageRank],"&gt;= "&amp;P13)-COUNTIF(Vertices[PageRank],"&gt;="&amp;P14)</f>
        <v>1</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293</v>
      </c>
      <c r="B14" s="36">
        <v>2</v>
      </c>
      <c r="D14" s="34">
        <f t="shared" si="1"/>
        <v>0</v>
      </c>
      <c r="E14" s="3">
        <f>COUNTIF(Vertices[Degree],"&gt;= "&amp;D14)-COUNTIF(Vertices[Degree],"&gt;="&amp;D15)</f>
        <v>0</v>
      </c>
      <c r="F14" s="39">
        <f t="shared" si="2"/>
        <v>1.5</v>
      </c>
      <c r="G14" s="40">
        <f>COUNTIF(Vertices[In-Degree],"&gt;= "&amp;F14)-COUNTIF(Vertices[In-Degree],"&gt;="&amp;F15)</f>
        <v>0</v>
      </c>
      <c r="H14" s="39">
        <f t="shared" si="3"/>
        <v>1</v>
      </c>
      <c r="I14" s="40">
        <f>COUNTIF(Vertices[Out-Degree],"&gt;= "&amp;H14)-COUNTIF(Vertices[Out-Degree],"&gt;="&amp;H15)</f>
        <v>22</v>
      </c>
      <c r="J14" s="39">
        <f t="shared" si="4"/>
        <v>7.5</v>
      </c>
      <c r="K14" s="40">
        <f>COUNTIF(Vertices[Betweenness Centrality],"&gt;= "&amp;J14)-COUNTIF(Vertices[Betweenness Centrality],"&gt;="&amp;J15)</f>
        <v>2</v>
      </c>
      <c r="L14" s="39">
        <f t="shared" si="5"/>
        <v>0.25</v>
      </c>
      <c r="M14" s="40">
        <f>COUNTIF(Vertices[Closeness Centrality],"&gt;= "&amp;L14)-COUNTIF(Vertices[Closeness Centrality],"&gt;="&amp;L15)</f>
        <v>1</v>
      </c>
      <c r="N14" s="39">
        <f t="shared" si="6"/>
        <v>0.053061749999999984</v>
      </c>
      <c r="O14" s="40">
        <f>COUNTIF(Vertices[Eigenvector Centrality],"&gt;= "&amp;N14)-COUNTIF(Vertices[Eigenvector Centrality],"&gt;="&amp;N15)</f>
        <v>1</v>
      </c>
      <c r="P14" s="39">
        <f t="shared" si="7"/>
        <v>1.19157575</v>
      </c>
      <c r="Q14" s="40">
        <f>COUNTIF(Vertices[PageRank],"&gt;= "&amp;P14)-COUNTIF(Vertices[PageRank],"&gt;="&amp;P15)</f>
        <v>2</v>
      </c>
      <c r="R14" s="39">
        <f t="shared" si="8"/>
        <v>0.25</v>
      </c>
      <c r="S14" s="45">
        <f>COUNTIF(Vertices[Clustering Coefficient],"&gt;= "&amp;R14)-COUNTIF(Vertices[Clustering Coefficient],"&gt;="&amp;R15)</f>
        <v>0</v>
      </c>
      <c r="T14" s="39" t="e">
        <f ca="1" t="shared" si="9"/>
        <v>#REF!</v>
      </c>
      <c r="U14" s="40" t="e">
        <f ca="1" t="shared" si="0"/>
        <v>#REF!</v>
      </c>
    </row>
    <row r="15" spans="1:21" ht="15">
      <c r="A15" s="36" t="s">
        <v>290</v>
      </c>
      <c r="B15" s="36">
        <v>7</v>
      </c>
      <c r="D15" s="34">
        <f t="shared" si="1"/>
        <v>0</v>
      </c>
      <c r="E15" s="3">
        <f>COUNTIF(Vertices[Degree],"&gt;= "&amp;D15)-COUNTIF(Vertices[Degree],"&gt;="&amp;D16)</f>
        <v>0</v>
      </c>
      <c r="F15" s="41">
        <f t="shared" si="2"/>
        <v>1.625</v>
      </c>
      <c r="G15" s="42">
        <f>COUNTIF(Vertices[In-Degree],"&gt;= "&amp;F15)-COUNTIF(Vertices[In-Degree],"&gt;="&amp;F16)</f>
        <v>0</v>
      </c>
      <c r="H15" s="41">
        <f t="shared" si="3"/>
        <v>1.0833333333333333</v>
      </c>
      <c r="I15" s="42">
        <f>COUNTIF(Vertices[Out-Degree],"&gt;= "&amp;H15)-COUNTIF(Vertices[Out-Degree],"&gt;="&amp;H16)</f>
        <v>0</v>
      </c>
      <c r="J15" s="41">
        <f t="shared" si="4"/>
        <v>8.125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0.05748356249999998</v>
      </c>
      <c r="O15" s="42">
        <f>COUNTIF(Vertices[Eigenvector Centrality],"&gt;= "&amp;N15)-COUNTIF(Vertices[Eigenvector Centrality],"&gt;="&amp;N16)</f>
        <v>0</v>
      </c>
      <c r="P15" s="41">
        <f t="shared" si="7"/>
        <v>1.2565011458333333</v>
      </c>
      <c r="Q15" s="42">
        <f>COUNTIF(Vertices[PageRank],"&gt;= "&amp;P15)-COUNTIF(Vertices[PageRank],"&gt;="&amp;P16)</f>
        <v>1</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196</v>
      </c>
      <c r="B16" s="36">
        <v>24</v>
      </c>
      <c r="D16" s="34">
        <f t="shared" si="1"/>
        <v>0</v>
      </c>
      <c r="E16" s="3">
        <f>COUNTIF(Vertices[Degree],"&gt;= "&amp;D16)-COUNTIF(Vertices[Degree],"&gt;="&amp;D17)</f>
        <v>0</v>
      </c>
      <c r="F16" s="39">
        <f t="shared" si="2"/>
        <v>1.75</v>
      </c>
      <c r="G16" s="40">
        <f>COUNTIF(Vertices[In-Degree],"&gt;= "&amp;F16)-COUNTIF(Vertices[In-Degree],"&gt;="&amp;F17)</f>
        <v>0</v>
      </c>
      <c r="H16" s="39">
        <f t="shared" si="3"/>
        <v>1.1666666666666665</v>
      </c>
      <c r="I16" s="40">
        <f>COUNTIF(Vertices[Out-Degree],"&gt;= "&amp;H16)-COUNTIF(Vertices[Out-Degree],"&gt;="&amp;H17)</f>
        <v>0</v>
      </c>
      <c r="J16" s="39">
        <f t="shared" si="4"/>
        <v>8.75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0.06190537499999998</v>
      </c>
      <c r="O16" s="40">
        <f>COUNTIF(Vertices[Eigenvector Centrality],"&gt;= "&amp;N16)-COUNTIF(Vertices[Eigenvector Centrality],"&gt;="&amp;N17)</f>
        <v>0</v>
      </c>
      <c r="P16" s="39">
        <f t="shared" si="7"/>
        <v>1.3214265416666666</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32"/>
      <c r="B17" s="132"/>
      <c r="D17" s="34">
        <f t="shared" si="1"/>
        <v>0</v>
      </c>
      <c r="E17" s="3">
        <f>COUNTIF(Vertices[Degree],"&gt;= "&amp;D17)-COUNTIF(Vertices[Degree],"&gt;="&amp;D18)</f>
        <v>0</v>
      </c>
      <c r="F17" s="41">
        <f t="shared" si="2"/>
        <v>1.875</v>
      </c>
      <c r="G17" s="42">
        <f>COUNTIF(Vertices[In-Degree],"&gt;= "&amp;F17)-COUNTIF(Vertices[In-Degree],"&gt;="&amp;F18)</f>
        <v>0</v>
      </c>
      <c r="H17" s="41">
        <f t="shared" si="3"/>
        <v>1.2499999999999998</v>
      </c>
      <c r="I17" s="42">
        <f>COUNTIF(Vertices[Out-Degree],"&gt;= "&amp;H17)-COUNTIF(Vertices[Out-Degree],"&gt;="&amp;H18)</f>
        <v>0</v>
      </c>
      <c r="J17" s="41">
        <f t="shared" si="4"/>
        <v>9.375</v>
      </c>
      <c r="K17" s="42">
        <f>COUNTIF(Vertices[Betweenness Centrality],"&gt;= "&amp;J17)-COUNTIF(Vertices[Betweenness Centrality],"&gt;="&amp;J18)</f>
        <v>0</v>
      </c>
      <c r="L17" s="41">
        <f t="shared" si="5"/>
        <v>0.31249999999999994</v>
      </c>
      <c r="M17" s="42">
        <f>COUNTIF(Vertices[Closeness Centrality],"&gt;= "&amp;L17)-COUNTIF(Vertices[Closeness Centrality],"&gt;="&amp;L18)</f>
        <v>7</v>
      </c>
      <c r="N17" s="41">
        <f t="shared" si="6"/>
        <v>0.06632718749999998</v>
      </c>
      <c r="O17" s="42">
        <f>COUNTIF(Vertices[Eigenvector Centrality],"&gt;= "&amp;N17)-COUNTIF(Vertices[Eigenvector Centrality],"&gt;="&amp;N18)</f>
        <v>0</v>
      </c>
      <c r="P17" s="41">
        <f t="shared" si="7"/>
        <v>1.3863519375</v>
      </c>
      <c r="Q17" s="42">
        <f>COUNTIF(Vertices[PageRank],"&gt;= "&amp;P17)-COUNTIF(Vertices[PageRank],"&gt;="&amp;P18)</f>
        <v>1</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24</v>
      </c>
      <c r="D18" s="34">
        <f t="shared" si="1"/>
        <v>0</v>
      </c>
      <c r="E18" s="3">
        <f>COUNTIF(Vertices[Degree],"&gt;= "&amp;D18)-COUNTIF(Vertices[Degree],"&gt;="&amp;D19)</f>
        <v>0</v>
      </c>
      <c r="F18" s="39">
        <f t="shared" si="2"/>
        <v>2</v>
      </c>
      <c r="G18" s="40">
        <f>COUNTIF(Vertices[In-Degree],"&gt;= "&amp;F18)-COUNTIF(Vertices[In-Degree],"&gt;="&amp;F19)</f>
        <v>6</v>
      </c>
      <c r="H18" s="39">
        <f t="shared" si="3"/>
        <v>1.333333333333333</v>
      </c>
      <c r="I18" s="40">
        <f>COUNTIF(Vertices[Out-Degree],"&gt;= "&amp;H18)-COUNTIF(Vertices[Out-Degree],"&gt;="&amp;H19)</f>
        <v>0</v>
      </c>
      <c r="J18" s="39">
        <f t="shared" si="4"/>
        <v>10</v>
      </c>
      <c r="K18" s="40">
        <f>COUNTIF(Vertices[Betweenness Centrality],"&gt;= "&amp;J18)-COUNTIF(Vertices[Betweenness Centrality],"&gt;="&amp;J19)</f>
        <v>1</v>
      </c>
      <c r="L18" s="39">
        <f t="shared" si="5"/>
        <v>0.33333333333333326</v>
      </c>
      <c r="M18" s="40">
        <f>COUNTIF(Vertices[Closeness Centrality],"&gt;= "&amp;L18)-COUNTIF(Vertices[Closeness Centrality],"&gt;="&amp;L19)</f>
        <v>0</v>
      </c>
      <c r="N18" s="39">
        <f t="shared" si="6"/>
        <v>0.07074899999999998</v>
      </c>
      <c r="O18" s="40">
        <f>COUNTIF(Vertices[Eigenvector Centrality],"&gt;= "&amp;N18)-COUNTIF(Vertices[Eigenvector Centrality],"&gt;="&amp;N19)</f>
        <v>0</v>
      </c>
      <c r="P18" s="39">
        <f t="shared" si="7"/>
        <v>1.4512773333333333</v>
      </c>
      <c r="Q18" s="40">
        <f>COUNTIF(Vertices[PageRank],"&gt;= "&amp;P18)-COUNTIF(Vertices[PageRank],"&gt;="&amp;P19)</f>
        <v>4</v>
      </c>
      <c r="R18" s="39">
        <f t="shared" si="8"/>
        <v>0.33333333333333326</v>
      </c>
      <c r="S18" s="45">
        <f>COUNTIF(Vertices[Clustering Coefficient],"&gt;= "&amp;R18)-COUNTIF(Vertices[Clustering Coefficient],"&gt;="&amp;R19)</f>
        <v>6</v>
      </c>
      <c r="T18" s="39" t="e">
        <f ca="1" t="shared" si="9"/>
        <v>#REF!</v>
      </c>
      <c r="U18" s="40" t="e">
        <f ca="1" t="shared" si="0"/>
        <v>#REF!</v>
      </c>
    </row>
    <row r="19" spans="1:21" ht="15">
      <c r="A19" s="132"/>
      <c r="B19" s="132"/>
      <c r="D19" s="34">
        <f t="shared" si="1"/>
        <v>0</v>
      </c>
      <c r="E19" s="3">
        <f>COUNTIF(Vertices[Degree],"&gt;= "&amp;D19)-COUNTIF(Vertices[Degree],"&gt;="&amp;D20)</f>
        <v>0</v>
      </c>
      <c r="F19" s="41">
        <f t="shared" si="2"/>
        <v>2.125</v>
      </c>
      <c r="G19" s="42">
        <f>COUNTIF(Vertices[In-Degree],"&gt;= "&amp;F19)-COUNTIF(Vertices[In-Degree],"&gt;="&amp;F20)</f>
        <v>0</v>
      </c>
      <c r="H19" s="41">
        <f t="shared" si="3"/>
        <v>1.4166666666666663</v>
      </c>
      <c r="I19" s="42">
        <f>COUNTIF(Vertices[Out-Degree],"&gt;= "&amp;H19)-COUNTIF(Vertices[Out-Degree],"&gt;="&amp;H20)</f>
        <v>0</v>
      </c>
      <c r="J19" s="41">
        <f t="shared" si="4"/>
        <v>10.625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0.07517081249999998</v>
      </c>
      <c r="O19" s="42">
        <f>COUNTIF(Vertices[Eigenvector Centrality],"&gt;= "&amp;N19)-COUNTIF(Vertices[Eigenvector Centrality],"&gt;="&amp;N20)</f>
        <v>0</v>
      </c>
      <c r="P19" s="41">
        <f t="shared" si="7"/>
        <v>1.5162027291666667</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0.021739130434782608</v>
      </c>
      <c r="D20" s="34">
        <f t="shared" si="1"/>
        <v>0</v>
      </c>
      <c r="E20" s="3">
        <f>COUNTIF(Vertices[Degree],"&gt;= "&amp;D20)-COUNTIF(Vertices[Degree],"&gt;="&amp;D21)</f>
        <v>0</v>
      </c>
      <c r="F20" s="39">
        <f t="shared" si="2"/>
        <v>2.25</v>
      </c>
      <c r="G20" s="40">
        <f>COUNTIF(Vertices[In-Degree],"&gt;= "&amp;F20)-COUNTIF(Vertices[In-Degree],"&gt;="&amp;F21)</f>
        <v>0</v>
      </c>
      <c r="H20" s="39">
        <f t="shared" si="3"/>
        <v>1.4999999999999996</v>
      </c>
      <c r="I20" s="40">
        <f>COUNTIF(Vertices[Out-Degree],"&gt;= "&amp;H20)-COUNTIF(Vertices[Out-Degree],"&gt;="&amp;H21)</f>
        <v>0</v>
      </c>
      <c r="J20" s="39">
        <f t="shared" si="4"/>
        <v>11.25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0.07959262499999997</v>
      </c>
      <c r="O20" s="40">
        <f>COUNTIF(Vertices[Eigenvector Centrality],"&gt;= "&amp;N20)-COUNTIF(Vertices[Eigenvector Centrality],"&gt;="&amp;N21)</f>
        <v>0</v>
      </c>
      <c r="P20" s="39">
        <f t="shared" si="7"/>
        <v>1.581128125</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0.0425531914893617</v>
      </c>
      <c r="D21" s="34">
        <f t="shared" si="1"/>
        <v>0</v>
      </c>
      <c r="E21" s="3">
        <f>COUNTIF(Vertices[Degree],"&gt;= "&amp;D21)-COUNTIF(Vertices[Degree],"&gt;="&amp;D22)</f>
        <v>0</v>
      </c>
      <c r="F21" s="41">
        <f t="shared" si="2"/>
        <v>2.375</v>
      </c>
      <c r="G21" s="42">
        <f>COUNTIF(Vertices[In-Degree],"&gt;= "&amp;F21)-COUNTIF(Vertices[In-Degree],"&gt;="&amp;F22)</f>
        <v>0</v>
      </c>
      <c r="H21" s="41">
        <f t="shared" si="3"/>
        <v>1.5833333333333328</v>
      </c>
      <c r="I21" s="42">
        <f>COUNTIF(Vertices[Out-Degree],"&gt;= "&amp;H21)-COUNTIF(Vertices[Out-Degree],"&gt;="&amp;H22)</f>
        <v>0</v>
      </c>
      <c r="J21" s="41">
        <f t="shared" si="4"/>
        <v>11.875</v>
      </c>
      <c r="K21" s="42">
        <f>COUNTIF(Vertices[Betweenness Centrality],"&gt;= "&amp;J21)-COUNTIF(Vertices[Betweenness Centrality],"&gt;="&amp;J22)</f>
        <v>2</v>
      </c>
      <c r="L21" s="41">
        <f t="shared" si="5"/>
        <v>0.3958333333333332</v>
      </c>
      <c r="M21" s="42">
        <f>COUNTIF(Vertices[Closeness Centrality],"&gt;= "&amp;L21)-COUNTIF(Vertices[Closeness Centrality],"&gt;="&amp;L22)</f>
        <v>0</v>
      </c>
      <c r="N21" s="41">
        <f t="shared" si="6"/>
        <v>0.08401443749999997</v>
      </c>
      <c r="O21" s="42">
        <f>COUNTIF(Vertices[Eigenvector Centrality],"&gt;= "&amp;N21)-COUNTIF(Vertices[Eigenvector Centrality],"&gt;="&amp;N22)</f>
        <v>0</v>
      </c>
      <c r="P21" s="41">
        <f t="shared" si="7"/>
        <v>1.6460535208333333</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32"/>
      <c r="B22" s="132"/>
      <c r="D22" s="34">
        <f t="shared" si="1"/>
        <v>0</v>
      </c>
      <c r="E22" s="3">
        <f>COUNTIF(Vertices[Degree],"&gt;= "&amp;D22)-COUNTIF(Vertices[Degree],"&gt;="&amp;D23)</f>
        <v>0</v>
      </c>
      <c r="F22" s="39">
        <f t="shared" si="2"/>
        <v>2.5</v>
      </c>
      <c r="G22" s="40">
        <f>COUNTIF(Vertices[In-Degree],"&gt;= "&amp;F22)-COUNTIF(Vertices[In-Degree],"&gt;="&amp;F23)</f>
        <v>0</v>
      </c>
      <c r="H22" s="39">
        <f t="shared" si="3"/>
        <v>1.666666666666666</v>
      </c>
      <c r="I22" s="40">
        <f>COUNTIF(Vertices[Out-Degree],"&gt;= "&amp;H22)-COUNTIF(Vertices[Out-Degree],"&gt;="&amp;H23)</f>
        <v>0</v>
      </c>
      <c r="J22" s="39">
        <f t="shared" si="4"/>
        <v>12.5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0.08843624999999997</v>
      </c>
      <c r="O22" s="40">
        <f>COUNTIF(Vertices[Eigenvector Centrality],"&gt;= "&amp;N22)-COUNTIF(Vertices[Eigenvector Centrality],"&gt;="&amp;N23)</f>
        <v>2</v>
      </c>
      <c r="P22" s="39">
        <f t="shared" si="7"/>
        <v>1.7109789166666667</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19</v>
      </c>
      <c r="D23" s="34">
        <f t="shared" si="1"/>
        <v>0</v>
      </c>
      <c r="E23" s="3">
        <f>COUNTIF(Vertices[Degree],"&gt;= "&amp;D23)-COUNTIF(Vertices[Degree],"&gt;="&amp;D24)</f>
        <v>0</v>
      </c>
      <c r="F23" s="41">
        <f t="shared" si="2"/>
        <v>2.625</v>
      </c>
      <c r="G23" s="42">
        <f>COUNTIF(Vertices[In-Degree],"&gt;= "&amp;F23)-COUNTIF(Vertices[In-Degree],"&gt;="&amp;F24)</f>
        <v>0</v>
      </c>
      <c r="H23" s="41">
        <f t="shared" si="3"/>
        <v>1.7499999999999993</v>
      </c>
      <c r="I23" s="42">
        <f>COUNTIF(Vertices[Out-Degree],"&gt;= "&amp;H23)-COUNTIF(Vertices[Out-Degree],"&gt;="&amp;H24)</f>
        <v>0</v>
      </c>
      <c r="J23" s="41">
        <f t="shared" si="4"/>
        <v>13.125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0.09285806249999996</v>
      </c>
      <c r="O23" s="42">
        <f>COUNTIF(Vertices[Eigenvector Centrality],"&gt;= "&amp;N23)-COUNTIF(Vertices[Eigenvector Centrality],"&gt;="&amp;N24)</f>
        <v>0</v>
      </c>
      <c r="P23" s="41">
        <f t="shared" si="7"/>
        <v>1.7759043125</v>
      </c>
      <c r="Q23" s="42">
        <f>COUNTIF(Vertices[PageRank],"&gt;= "&amp;P23)-COUNTIF(Vertices[PageRank],"&gt;="&amp;P24)</f>
        <v>1</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8</v>
      </c>
      <c r="D24" s="34">
        <f t="shared" si="1"/>
        <v>0</v>
      </c>
      <c r="E24" s="3">
        <f>COUNTIF(Vertices[Degree],"&gt;= "&amp;D24)-COUNTIF(Vertices[Degree],"&gt;="&amp;D25)</f>
        <v>0</v>
      </c>
      <c r="F24" s="39">
        <f t="shared" si="2"/>
        <v>2.75</v>
      </c>
      <c r="G24" s="40">
        <f>COUNTIF(Vertices[In-Degree],"&gt;= "&amp;F24)-COUNTIF(Vertices[In-Degree],"&gt;="&amp;F25)</f>
        <v>0</v>
      </c>
      <c r="H24" s="39">
        <f t="shared" si="3"/>
        <v>1.8333333333333326</v>
      </c>
      <c r="I24" s="40">
        <f>COUNTIF(Vertices[Out-Degree],"&gt;= "&amp;H24)-COUNTIF(Vertices[Out-Degree],"&gt;="&amp;H25)</f>
        <v>0</v>
      </c>
      <c r="J24" s="39">
        <f t="shared" si="4"/>
        <v>13.75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0.09727987499999996</v>
      </c>
      <c r="O24" s="40">
        <f>COUNTIF(Vertices[Eigenvector Centrality],"&gt;= "&amp;N24)-COUNTIF(Vertices[Eigenvector Centrality],"&gt;="&amp;N25)</f>
        <v>0</v>
      </c>
      <c r="P24" s="39">
        <f t="shared" si="7"/>
        <v>1.8408297083333334</v>
      </c>
      <c r="Q24" s="40">
        <f>COUNTIF(Vertices[PageRank],"&gt;= "&amp;P24)-COUNTIF(Vertices[PageRank],"&gt;="&amp;P25)</f>
        <v>2</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2.875</v>
      </c>
      <c r="G25" s="42">
        <f>COUNTIF(Vertices[In-Degree],"&gt;= "&amp;F25)-COUNTIF(Vertices[In-Degree],"&gt;="&amp;F26)</f>
        <v>0</v>
      </c>
      <c r="H25" s="41">
        <f t="shared" si="3"/>
        <v>1.9166666666666659</v>
      </c>
      <c r="I25" s="42">
        <f>COUNTIF(Vertices[Out-Degree],"&gt;= "&amp;H25)-COUNTIF(Vertices[Out-Degree],"&gt;="&amp;H26)</f>
        <v>0</v>
      </c>
      <c r="J25" s="41">
        <f t="shared" si="4"/>
        <v>14.375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0.10170168749999996</v>
      </c>
      <c r="O25" s="42">
        <f>COUNTIF(Vertices[Eigenvector Centrality],"&gt;= "&amp;N25)-COUNTIF(Vertices[Eigenvector Centrality],"&gt;="&amp;N26)</f>
        <v>2</v>
      </c>
      <c r="P25" s="41">
        <f t="shared" si="7"/>
        <v>1.9057551041666667</v>
      </c>
      <c r="Q25" s="42">
        <f>COUNTIF(Vertices[PageRank],"&gt;= "&amp;P25)-COUNTIF(Vertices[PageRank],"&gt;="&amp;P26)</f>
        <v>1</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18</v>
      </c>
      <c r="D26" s="34">
        <f t="shared" si="1"/>
        <v>0</v>
      </c>
      <c r="E26" s="3">
        <f>COUNTIF(Vertices[Degree],"&gt;= "&amp;D26)-COUNTIF(Vertices[Degree],"&gt;="&amp;D28)</f>
        <v>0</v>
      </c>
      <c r="F26" s="39">
        <f t="shared" si="2"/>
        <v>3</v>
      </c>
      <c r="G26" s="40">
        <f>COUNTIF(Vertices[In-Degree],"&gt;= "&amp;F26)-COUNTIF(Vertices[In-Degree],"&gt;="&amp;F28)</f>
        <v>3</v>
      </c>
      <c r="H26" s="39">
        <f t="shared" si="3"/>
        <v>1.9999999999999991</v>
      </c>
      <c r="I26" s="40">
        <f>COUNTIF(Vertices[Out-Degree],"&gt;= "&amp;H26)-COUNTIF(Vertices[Out-Degree],"&gt;="&amp;H28)</f>
        <v>10</v>
      </c>
      <c r="J26" s="39">
        <f t="shared" si="4"/>
        <v>15</v>
      </c>
      <c r="K26" s="40">
        <f>COUNTIF(Vertices[Betweenness Centrality],"&gt;= "&amp;J26)-COUNTIF(Vertices[Betweenness Centrality],"&gt;="&amp;J28)</f>
        <v>1</v>
      </c>
      <c r="L26" s="39">
        <f t="shared" si="5"/>
        <v>0.4999999999999998</v>
      </c>
      <c r="M26" s="40">
        <f>COUNTIF(Vertices[Closeness Centrality],"&gt;= "&amp;L26)-COUNTIF(Vertices[Closeness Centrality],"&gt;="&amp;L28)</f>
        <v>3</v>
      </c>
      <c r="N26" s="39">
        <f t="shared" si="6"/>
        <v>0.10612349999999995</v>
      </c>
      <c r="O26" s="40">
        <f>COUNTIF(Vertices[Eigenvector Centrality],"&gt;= "&amp;N26)-COUNTIF(Vertices[Eigenvector Centrality],"&gt;="&amp;N28)</f>
        <v>0</v>
      </c>
      <c r="P26" s="39">
        <f t="shared" si="7"/>
        <v>1.9706805</v>
      </c>
      <c r="Q26" s="40">
        <f>COUNTIF(Vertices[PageRank],"&gt;= "&amp;P26)-COUNTIF(Vertices[PageRank],"&gt;="&amp;P28)</f>
        <v>0</v>
      </c>
      <c r="R26" s="39">
        <f t="shared" si="8"/>
        <v>0.4999999999999998</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132"/>
      <c r="B27" s="132"/>
      <c r="D27" s="34"/>
      <c r="E27" s="3">
        <f>COUNTIF(Vertices[Degree],"&gt;= "&amp;D27)-COUNTIF(Vertices[Degree],"&gt;="&amp;D28)</f>
        <v>0</v>
      </c>
      <c r="F27" s="78"/>
      <c r="G27" s="79">
        <f>COUNTIF(Vertices[In-Degree],"&gt;= "&amp;F27)-COUNTIF(Vertices[In-Degree],"&gt;="&amp;F28)</f>
        <v>-4</v>
      </c>
      <c r="H27" s="78"/>
      <c r="I27" s="79">
        <f>COUNTIF(Vertices[Out-Degree],"&gt;= "&amp;H27)-COUNTIF(Vertices[Out-Degree],"&gt;="&amp;H28)</f>
        <v>-6</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6" t="s">
        <v>156</v>
      </c>
      <c r="B28" s="36">
        <v>5</v>
      </c>
      <c r="D28" s="34">
        <f>D26+($D$50-$D$2)/BinDivisor</f>
        <v>0</v>
      </c>
      <c r="E28" s="3">
        <f>COUNTIF(Vertices[Degree],"&gt;= "&amp;D28)-COUNTIF(Vertices[Degree],"&gt;="&amp;D42)</f>
        <v>0</v>
      </c>
      <c r="F28" s="41">
        <f>F26+($F$50-$F$2)/BinDivisor</f>
        <v>3.125</v>
      </c>
      <c r="G28" s="42">
        <f>COUNTIF(Vertices[In-Degree],"&gt;= "&amp;F28)-COUNTIF(Vertices[In-Degree],"&gt;="&amp;F42)</f>
        <v>0</v>
      </c>
      <c r="H28" s="41">
        <f>H26+($H$50-$H$2)/BinDivisor</f>
        <v>2.0833333333333326</v>
      </c>
      <c r="I28" s="42">
        <f>COUNTIF(Vertices[Out-Degree],"&gt;= "&amp;H28)-COUNTIF(Vertices[Out-Degree],"&gt;="&amp;H42)</f>
        <v>0</v>
      </c>
      <c r="J28" s="41">
        <f>J26+($J$50-$J$2)/BinDivisor</f>
        <v>15.625</v>
      </c>
      <c r="K28" s="42">
        <f>COUNTIF(Vertices[Betweenness Centrality],"&gt;= "&amp;J28)-COUNTIF(Vertices[Betweenness Centrality],"&gt;="&amp;J42)</f>
        <v>1</v>
      </c>
      <c r="L28" s="41">
        <f>L26+($L$50-$L$2)/BinDivisor</f>
        <v>0.5208333333333331</v>
      </c>
      <c r="M28" s="42">
        <f>COUNTIF(Vertices[Closeness Centrality],"&gt;= "&amp;L28)-COUNTIF(Vertices[Closeness Centrality],"&gt;="&amp;L42)</f>
        <v>0</v>
      </c>
      <c r="N28" s="41">
        <f>N26+($N$50-$N$2)/BinDivisor</f>
        <v>0.11054531249999995</v>
      </c>
      <c r="O28" s="42">
        <f>COUNTIF(Vertices[Eigenvector Centrality],"&gt;= "&amp;N28)-COUNTIF(Vertices[Eigenvector Centrality],"&gt;="&amp;N42)</f>
        <v>0</v>
      </c>
      <c r="P28" s="41">
        <f>P26+($P$50-$P$2)/BinDivisor</f>
        <v>2.035605895833333</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1.317829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2"/>
      <c r="B30" s="132"/>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0.01525974025974026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1121</v>
      </c>
      <c r="B32" s="36">
        <v>0.643022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2"/>
      <c r="B33" s="132"/>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1122</v>
      </c>
      <c r="B34" s="36" t="s">
        <v>1136</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2"/>
      <c r="B35" s="132"/>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1123</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2"/>
      <c r="B37" s="132"/>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1124</v>
      </c>
      <c r="B38" s="36" t="s">
        <v>85</v>
      </c>
      <c r="D38" s="34"/>
      <c r="E38" s="3">
        <f>COUNTIF(Vertices[Degree],"&gt;= "&amp;D38)-COUNTIF(Vertices[Degree],"&gt;="&amp;D42)</f>
        <v>0</v>
      </c>
      <c r="F38" s="78"/>
      <c r="G38" s="79">
        <f>COUNTIF(Vertices[In-Degree],"&gt;= "&amp;F38)-COUNTIF(Vertices[In-Degree],"&gt;="&amp;F42)</f>
        <v>-4</v>
      </c>
      <c r="H38" s="78"/>
      <c r="I38" s="79">
        <f>COUNTIF(Vertices[Out-Degree],"&gt;= "&amp;H38)-COUNTIF(Vertices[Out-Degree],"&gt;="&amp;H42)</f>
        <v>-6</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6" t="s">
        <v>1125</v>
      </c>
      <c r="B39" s="36" t="s">
        <v>85</v>
      </c>
      <c r="D39" s="34"/>
      <c r="E39" s="3">
        <f>COUNTIF(Vertices[Degree],"&gt;= "&amp;D39)-COUNTIF(Vertices[Degree],"&gt;="&amp;D42)</f>
        <v>0</v>
      </c>
      <c r="F39" s="78"/>
      <c r="G39" s="79">
        <f>COUNTIF(Vertices[In-Degree],"&gt;= "&amp;F39)-COUNTIF(Vertices[In-Degree],"&gt;="&amp;F42)</f>
        <v>-4</v>
      </c>
      <c r="H39" s="78"/>
      <c r="I39" s="79">
        <f>COUNTIF(Vertices[Out-Degree],"&gt;= "&amp;H39)-COUNTIF(Vertices[Out-Degree],"&gt;="&amp;H42)</f>
        <v>-6</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6" t="s">
        <v>1126</v>
      </c>
      <c r="B40" s="36" t="s">
        <v>85</v>
      </c>
      <c r="D40" s="34"/>
      <c r="E40" s="3">
        <f>COUNTIF(Vertices[Degree],"&gt;= "&amp;D40)-COUNTIF(Vertices[Degree],"&gt;="&amp;D42)</f>
        <v>0</v>
      </c>
      <c r="F40" s="78"/>
      <c r="G40" s="79">
        <f>COUNTIF(Vertices[In-Degree],"&gt;= "&amp;F40)-COUNTIF(Vertices[In-Degree],"&gt;="&amp;F42)</f>
        <v>-4</v>
      </c>
      <c r="H40" s="78"/>
      <c r="I40" s="79">
        <f>COUNTIF(Vertices[Out-Degree],"&gt;= "&amp;H40)-COUNTIF(Vertices[Out-Degree],"&gt;="&amp;H42)</f>
        <v>-6</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1127</v>
      </c>
      <c r="B41" s="36" t="s">
        <v>85</v>
      </c>
      <c r="D41" s="34"/>
      <c r="E41" s="3">
        <f>COUNTIF(Vertices[Degree],"&gt;= "&amp;D41)-COUNTIF(Vertices[Degree],"&gt;="&amp;D42)</f>
        <v>0</v>
      </c>
      <c r="F41" s="78"/>
      <c r="G41" s="79">
        <f>COUNTIF(Vertices[In-Degree],"&gt;= "&amp;F41)-COUNTIF(Vertices[In-Degree],"&gt;="&amp;F42)</f>
        <v>-4</v>
      </c>
      <c r="H41" s="78"/>
      <c r="I41" s="79">
        <f>COUNTIF(Vertices[Out-Degree],"&gt;= "&amp;H41)-COUNTIF(Vertices[Out-Degree],"&gt;="&amp;H42)</f>
        <v>-6</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1128</v>
      </c>
      <c r="B42" s="36" t="s">
        <v>85</v>
      </c>
      <c r="D42" s="34">
        <f>D28+($D$50-$D$2)/BinDivisor</f>
        <v>0</v>
      </c>
      <c r="E42" s="3">
        <f>COUNTIF(Vertices[Degree],"&gt;= "&amp;D42)-COUNTIF(Vertices[Degree],"&gt;="&amp;D43)</f>
        <v>0</v>
      </c>
      <c r="F42" s="39">
        <f>F28+($F$50-$F$2)/BinDivisor</f>
        <v>3.25</v>
      </c>
      <c r="G42" s="40">
        <f>COUNTIF(Vertices[In-Degree],"&gt;= "&amp;F42)-COUNTIF(Vertices[In-Degree],"&gt;="&amp;F43)</f>
        <v>0</v>
      </c>
      <c r="H42" s="39">
        <f>H28+($H$50-$H$2)/BinDivisor</f>
        <v>2.166666666666666</v>
      </c>
      <c r="I42" s="40">
        <f>COUNTIF(Vertices[Out-Degree],"&gt;= "&amp;H42)-COUNTIF(Vertices[Out-Degree],"&gt;="&amp;H43)</f>
        <v>0</v>
      </c>
      <c r="J42" s="39">
        <f>J28+($J$50-$J$2)/BinDivisor</f>
        <v>16.25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0.11496712499999995</v>
      </c>
      <c r="O42" s="40">
        <f>COUNTIF(Vertices[Eigenvector Centrality],"&gt;= "&amp;N42)-COUNTIF(Vertices[Eigenvector Centrality],"&gt;="&amp;N43)</f>
        <v>0</v>
      </c>
      <c r="P42" s="39">
        <f>P28+($P$50-$P$2)/BinDivisor</f>
        <v>2.1005312916666665</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1129</v>
      </c>
      <c r="B43" s="36" t="s">
        <v>85</v>
      </c>
      <c r="D43" s="34">
        <f aca="true" t="shared" si="10" ref="D43:D49">D42+($D$50-$D$2)/BinDivisor</f>
        <v>0</v>
      </c>
      <c r="E43" s="3">
        <f>COUNTIF(Vertices[Degree],"&gt;= "&amp;D43)-COUNTIF(Vertices[Degree],"&gt;="&amp;D44)</f>
        <v>0</v>
      </c>
      <c r="F43" s="41">
        <f aca="true" t="shared" si="11" ref="F43:F49">F42+($F$50-$F$2)/BinDivisor</f>
        <v>3.375</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16.875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0.11938893749999994</v>
      </c>
      <c r="O43" s="42">
        <f>COUNTIF(Vertices[Eigenvector Centrality],"&gt;= "&amp;N43)-COUNTIF(Vertices[Eigenvector Centrality],"&gt;="&amp;N44)</f>
        <v>0</v>
      </c>
      <c r="P43" s="41">
        <f aca="true" t="shared" si="16" ref="P43:P49">P42+($P$50-$P$2)/BinDivisor</f>
        <v>2.1654566875</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1130</v>
      </c>
      <c r="B44" s="36" t="s">
        <v>85</v>
      </c>
      <c r="D44" s="34">
        <f t="shared" si="10"/>
        <v>0</v>
      </c>
      <c r="E44" s="3">
        <f>COUNTIF(Vertices[Degree],"&gt;= "&amp;D44)-COUNTIF(Vertices[Degree],"&gt;="&amp;D45)</f>
        <v>0</v>
      </c>
      <c r="F44" s="39">
        <f t="shared" si="11"/>
        <v>3.5</v>
      </c>
      <c r="G44" s="40">
        <f>COUNTIF(Vertices[In-Degree],"&gt;= "&amp;F44)-COUNTIF(Vertices[In-Degree],"&gt;="&amp;F45)</f>
        <v>0</v>
      </c>
      <c r="H44" s="39">
        <f t="shared" si="12"/>
        <v>2.333333333333333</v>
      </c>
      <c r="I44" s="40">
        <f>COUNTIF(Vertices[Out-Degree],"&gt;= "&amp;H44)-COUNTIF(Vertices[Out-Degree],"&gt;="&amp;H45)</f>
        <v>0</v>
      </c>
      <c r="J44" s="39">
        <f t="shared" si="13"/>
        <v>17.5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0.12381074999999994</v>
      </c>
      <c r="O44" s="40">
        <f>COUNTIF(Vertices[Eigenvector Centrality],"&gt;= "&amp;N44)-COUNTIF(Vertices[Eigenvector Centrality],"&gt;="&amp;N45)</f>
        <v>0</v>
      </c>
      <c r="P44" s="39">
        <f t="shared" si="16"/>
        <v>2.230382083333333</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1131</v>
      </c>
      <c r="B45" s="36" t="s">
        <v>85</v>
      </c>
      <c r="D45" s="34">
        <f t="shared" si="10"/>
        <v>0</v>
      </c>
      <c r="E45" s="3">
        <f>COUNTIF(Vertices[Degree],"&gt;= "&amp;D45)-COUNTIF(Vertices[Degree],"&gt;="&amp;D46)</f>
        <v>0</v>
      </c>
      <c r="F45" s="41">
        <f t="shared" si="11"/>
        <v>3.625</v>
      </c>
      <c r="G45" s="42">
        <f>COUNTIF(Vertices[In-Degree],"&gt;= "&amp;F45)-COUNTIF(Vertices[In-Degree],"&gt;="&amp;F46)</f>
        <v>0</v>
      </c>
      <c r="H45" s="41">
        <f t="shared" si="12"/>
        <v>2.4166666666666665</v>
      </c>
      <c r="I45" s="42">
        <f>COUNTIF(Vertices[Out-Degree],"&gt;= "&amp;H45)-COUNTIF(Vertices[Out-Degree],"&gt;="&amp;H46)</f>
        <v>0</v>
      </c>
      <c r="J45" s="41">
        <f t="shared" si="13"/>
        <v>18.125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0.12823256249999995</v>
      </c>
      <c r="O45" s="42">
        <f>COUNTIF(Vertices[Eigenvector Centrality],"&gt;= "&amp;N45)-COUNTIF(Vertices[Eigenvector Centrality],"&gt;="&amp;N46)</f>
        <v>0</v>
      </c>
      <c r="P45" s="41">
        <f t="shared" si="16"/>
        <v>2.2953074791666666</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1132</v>
      </c>
      <c r="B46" s="36" t="s">
        <v>85</v>
      </c>
      <c r="D46" s="34">
        <f t="shared" si="10"/>
        <v>0</v>
      </c>
      <c r="E46" s="3">
        <f>COUNTIF(Vertices[Degree],"&gt;= "&amp;D46)-COUNTIF(Vertices[Degree],"&gt;="&amp;D47)</f>
        <v>0</v>
      </c>
      <c r="F46" s="39">
        <f t="shared" si="11"/>
        <v>3.75</v>
      </c>
      <c r="G46" s="40">
        <f>COUNTIF(Vertices[In-Degree],"&gt;= "&amp;F46)-COUNTIF(Vertices[In-Degree],"&gt;="&amp;F47)</f>
        <v>0</v>
      </c>
      <c r="H46" s="39">
        <f t="shared" si="12"/>
        <v>2.5</v>
      </c>
      <c r="I46" s="40">
        <f>COUNTIF(Vertices[Out-Degree],"&gt;= "&amp;H46)-COUNTIF(Vertices[Out-Degree],"&gt;="&amp;H47)</f>
        <v>0</v>
      </c>
      <c r="J46" s="39">
        <f t="shared" si="13"/>
        <v>18.75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0.13265437499999996</v>
      </c>
      <c r="O46" s="40">
        <f>COUNTIF(Vertices[Eigenvector Centrality],"&gt;= "&amp;N46)-COUNTIF(Vertices[Eigenvector Centrality],"&gt;="&amp;N47)</f>
        <v>0</v>
      </c>
      <c r="P46" s="39">
        <f t="shared" si="16"/>
        <v>2.360232875</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t="s">
        <v>85</v>
      </c>
      <c r="D47" s="34">
        <f t="shared" si="10"/>
        <v>0</v>
      </c>
      <c r="E47" s="3">
        <f>COUNTIF(Vertices[Degree],"&gt;= "&amp;D47)-COUNTIF(Vertices[Degree],"&gt;="&amp;D48)</f>
        <v>0</v>
      </c>
      <c r="F47" s="41">
        <f t="shared" si="11"/>
        <v>3.875</v>
      </c>
      <c r="G47" s="42">
        <f>COUNTIF(Vertices[In-Degree],"&gt;= "&amp;F47)-COUNTIF(Vertices[In-Degree],"&gt;="&amp;F48)</f>
        <v>0</v>
      </c>
      <c r="H47" s="41">
        <f t="shared" si="12"/>
        <v>2.5833333333333335</v>
      </c>
      <c r="I47" s="42">
        <f>COUNTIF(Vertices[Out-Degree],"&gt;= "&amp;H47)-COUNTIF(Vertices[Out-Degree],"&gt;="&amp;H48)</f>
        <v>0</v>
      </c>
      <c r="J47" s="41">
        <f t="shared" si="13"/>
        <v>19.375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0.13707618749999997</v>
      </c>
      <c r="O47" s="42">
        <f>COUNTIF(Vertices[Eigenvector Centrality],"&gt;= "&amp;N47)-COUNTIF(Vertices[Eigenvector Centrality],"&gt;="&amp;N48)</f>
        <v>0</v>
      </c>
      <c r="P47" s="41">
        <f t="shared" si="16"/>
        <v>2.4251582708333332</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1133</v>
      </c>
      <c r="B48" s="36" t="s">
        <v>85</v>
      </c>
      <c r="D48" s="34">
        <f t="shared" si="10"/>
        <v>0</v>
      </c>
      <c r="E48" s="3">
        <f>COUNTIF(Vertices[Degree],"&gt;= "&amp;D48)-COUNTIF(Vertices[Degree],"&gt;="&amp;D49)</f>
        <v>0</v>
      </c>
      <c r="F48" s="39">
        <f t="shared" si="11"/>
        <v>4</v>
      </c>
      <c r="G48" s="40">
        <f>COUNTIF(Vertices[In-Degree],"&gt;= "&amp;F48)-COUNTIF(Vertices[In-Degree],"&gt;="&amp;F49)</f>
        <v>2</v>
      </c>
      <c r="H48" s="39">
        <f t="shared" si="12"/>
        <v>2.666666666666667</v>
      </c>
      <c r="I48" s="40">
        <f>COUNTIF(Vertices[Out-Degree],"&gt;= "&amp;H48)-COUNTIF(Vertices[Out-Degree],"&gt;="&amp;H49)</f>
        <v>0</v>
      </c>
      <c r="J48" s="39">
        <f t="shared" si="13"/>
        <v>20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0.14149799999999998</v>
      </c>
      <c r="O48" s="40">
        <f>COUNTIF(Vertices[Eigenvector Centrality],"&gt;= "&amp;N48)-COUNTIF(Vertices[Eigenvector Centrality],"&gt;="&amp;N49)</f>
        <v>0</v>
      </c>
      <c r="P48" s="39">
        <f t="shared" si="16"/>
        <v>2.4900836666666666</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1134</v>
      </c>
      <c r="B49" s="36" t="s">
        <v>85</v>
      </c>
      <c r="D49" s="34">
        <f t="shared" si="10"/>
        <v>0</v>
      </c>
      <c r="E49" s="3">
        <f>COUNTIF(Vertices[Degree],"&gt;= "&amp;D49)-COUNTIF(Vertices[Degree],"&gt;="&amp;#REF!)</f>
        <v>0</v>
      </c>
      <c r="F49" s="41">
        <f t="shared" si="11"/>
        <v>4.125</v>
      </c>
      <c r="G49" s="42">
        <f>COUNTIF(Vertices[In-Degree],"&gt;= "&amp;F49)-COUNTIF(Vertices[In-Degree],"&gt;="&amp;#REF!)</f>
        <v>2</v>
      </c>
      <c r="H49" s="41">
        <f t="shared" si="12"/>
        <v>2.7500000000000004</v>
      </c>
      <c r="I49" s="42">
        <f>COUNTIF(Vertices[Out-Degree],"&gt;= "&amp;H49)-COUNTIF(Vertices[Out-Degree],"&gt;="&amp;#REF!)</f>
        <v>6</v>
      </c>
      <c r="J49" s="41">
        <f t="shared" si="13"/>
        <v>20.625</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0.1459198125</v>
      </c>
      <c r="O49" s="42">
        <f>COUNTIF(Vertices[Eigenvector Centrality],"&gt;= "&amp;N49)-COUNTIF(Vertices[Eigenvector Centrality],"&gt;="&amp;#REF!)</f>
        <v>3</v>
      </c>
      <c r="P49" s="41">
        <f t="shared" si="16"/>
        <v>2.5550090625</v>
      </c>
      <c r="Q49" s="42">
        <f>COUNTIF(Vertices[PageRank],"&gt;= "&amp;P49)-COUNTIF(Vertices[PageRank],"&gt;="&amp;#REF!)</f>
        <v>1</v>
      </c>
      <c r="R49" s="41">
        <f t="shared" si="17"/>
        <v>0.6875000000000001</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1:21" ht="15">
      <c r="A50" s="36" t="s">
        <v>1135</v>
      </c>
      <c r="B50" s="36" t="s">
        <v>85</v>
      </c>
      <c r="D50" s="34">
        <f>MAX(Vertices[Degree])</f>
        <v>0</v>
      </c>
      <c r="E50" s="3">
        <f>COUNTIF(Vertices[Degree],"&gt;= "&amp;D50)-COUNTIF(Vertices[Degree],"&gt;="&amp;#REF!)</f>
        <v>0</v>
      </c>
      <c r="F50" s="43">
        <f>MAX(Vertices[In-Degree])</f>
        <v>6</v>
      </c>
      <c r="G50" s="44">
        <f>COUNTIF(Vertices[In-Degree],"&gt;= "&amp;F50)-COUNTIF(Vertices[In-Degree],"&gt;="&amp;#REF!)</f>
        <v>1</v>
      </c>
      <c r="H50" s="43">
        <f>MAX(Vertices[Out-Degree])</f>
        <v>4</v>
      </c>
      <c r="I50" s="44">
        <f>COUNTIF(Vertices[Out-Degree],"&gt;= "&amp;H50)-COUNTIF(Vertices[Out-Degree],"&gt;="&amp;#REF!)</f>
        <v>1</v>
      </c>
      <c r="J50" s="43">
        <f>MAX(Vertices[Betweenness Centrality])</f>
        <v>30</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0.212247</v>
      </c>
      <c r="O50" s="44">
        <f>COUNTIF(Vertices[Eigenvector Centrality],"&gt;= "&amp;N50)-COUNTIF(Vertices[Eigenvector Centrality],"&gt;="&amp;#REF!)</f>
        <v>1</v>
      </c>
      <c r="P50" s="43">
        <f>MAX(Vertices[PageRank])</f>
        <v>3.52889</v>
      </c>
      <c r="Q50" s="44">
        <f>COUNTIF(Vertices[PageRank],"&gt;= "&amp;P50)-COUNTIF(Vertices[PageRank],"&gt;="&amp;#REF!)</f>
        <v>1</v>
      </c>
      <c r="R50" s="43">
        <f>MAX(Vertices[Clustering Coefficient])</f>
        <v>1</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6</v>
      </c>
    </row>
    <row r="82" spans="1:2" ht="15">
      <c r="A82" s="35" t="s">
        <v>90</v>
      </c>
      <c r="B82" s="49">
        <f>_xlfn.IFERROR(AVERAGE(Vertices[In-Degree]),NoMetricMessage)</f>
        <v>1.0892857142857142</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1.0892857142857142</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30</v>
      </c>
    </row>
    <row r="110" spans="1:2" ht="15">
      <c r="A110" s="35" t="s">
        <v>102</v>
      </c>
      <c r="B110" s="49">
        <f>_xlfn.IFERROR(AVERAGE(Vertices[Betweenness Centrality]),NoMetricMessage)</f>
        <v>2.4642857321428573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0.21756953571428567</v>
      </c>
    </row>
    <row r="125" spans="1:2" ht="15">
      <c r="A125" s="35" t="s">
        <v>109</v>
      </c>
      <c r="B125" s="49">
        <f>_xlfn.IFERROR(MEDIAN(Vertices[Closeness Centrality]),NoMetricMessage)</f>
        <v>0.11805550000000001</v>
      </c>
    </row>
    <row r="136" spans="1:2" ht="15">
      <c r="A136" s="35" t="s">
        <v>112</v>
      </c>
      <c r="B136" s="49">
        <f>IF(COUNT(Vertices[Eigenvector Centrality])&gt;0,N2,NoMetricMessage)</f>
        <v>0</v>
      </c>
    </row>
    <row r="137" spans="1:2" ht="15">
      <c r="A137" s="35" t="s">
        <v>113</v>
      </c>
      <c r="B137" s="49">
        <f>IF(COUNT(Vertices[Eigenvector Centrality])&gt;0,N50,NoMetricMessage)</f>
        <v>0.212247</v>
      </c>
    </row>
    <row r="138" spans="1:2" ht="15">
      <c r="A138" s="35" t="s">
        <v>114</v>
      </c>
      <c r="B138" s="49">
        <f>_xlfn.IFERROR(AVERAGE(Vertices[Eigenvector Centrality]),NoMetricMessage)</f>
        <v>0.017857107142857143</v>
      </c>
    </row>
    <row r="139" spans="1:2" ht="15">
      <c r="A139" s="35" t="s">
        <v>115</v>
      </c>
      <c r="B139" s="49">
        <f>_xlfn.IFERROR(MEDIAN(Vertices[Eigenvector Centrality]),NoMetricMessage)</f>
        <v>0</v>
      </c>
    </row>
    <row r="150" spans="1:2" ht="15">
      <c r="A150" s="35" t="s">
        <v>140</v>
      </c>
      <c r="B150" s="49">
        <f>IF(COUNT(Vertices[PageRank])&gt;0,P2,NoMetricMessage)</f>
        <v>0.412471</v>
      </c>
    </row>
    <row r="151" spans="1:2" ht="15">
      <c r="A151" s="35" t="s">
        <v>141</v>
      </c>
      <c r="B151" s="49">
        <f>IF(COUNT(Vertices[PageRank])&gt;0,P50,NoMetricMessage)</f>
        <v>3.52889</v>
      </c>
    </row>
    <row r="152" spans="1:2" ht="15">
      <c r="A152" s="35" t="s">
        <v>142</v>
      </c>
      <c r="B152" s="49">
        <f>_xlfn.IFERROR(AVERAGE(Vertices[PageRank]),NoMetricMessage)</f>
        <v>0.9999903214285715</v>
      </c>
    </row>
    <row r="153" spans="1:2" ht="15">
      <c r="A153" s="35" t="s">
        <v>143</v>
      </c>
      <c r="B153" s="49">
        <f>_xlfn.IFERROR(MEDIAN(Vertices[PageRank]),NoMetricMessage)</f>
        <v>0.944796</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0.09494047619047619</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1070</v>
      </c>
    </row>
    <row r="6" spans="1:18" ht="409.5">
      <c r="A6">
        <v>0</v>
      </c>
      <c r="B6" s="1" t="s">
        <v>136</v>
      </c>
      <c r="C6">
        <v>1</v>
      </c>
      <c r="D6" t="s">
        <v>59</v>
      </c>
      <c r="E6" t="s">
        <v>59</v>
      </c>
      <c r="F6">
        <v>0</v>
      </c>
      <c r="H6" t="s">
        <v>71</v>
      </c>
      <c r="J6" t="s">
        <v>173</v>
      </c>
      <c r="K6" s="118" t="s">
        <v>1071</v>
      </c>
      <c r="R6" t="s">
        <v>129</v>
      </c>
    </row>
    <row r="7" spans="1:11" ht="409.5">
      <c r="A7">
        <v>2</v>
      </c>
      <c r="B7">
        <v>1</v>
      </c>
      <c r="C7">
        <v>0</v>
      </c>
      <c r="D7" t="s">
        <v>60</v>
      </c>
      <c r="E7" t="s">
        <v>60</v>
      </c>
      <c r="F7">
        <v>2</v>
      </c>
      <c r="H7" t="s">
        <v>72</v>
      </c>
      <c r="J7" t="s">
        <v>174</v>
      </c>
      <c r="K7" s="13" t="s">
        <v>1072</v>
      </c>
    </row>
    <row r="8" spans="1:11" ht="409.5">
      <c r="A8"/>
      <c r="B8">
        <v>2</v>
      </c>
      <c r="C8">
        <v>2</v>
      </c>
      <c r="D8" t="s">
        <v>61</v>
      </c>
      <c r="E8" t="s">
        <v>61</v>
      </c>
      <c r="H8" t="s">
        <v>73</v>
      </c>
      <c r="J8" t="s">
        <v>175</v>
      </c>
      <c r="K8" s="13" t="s">
        <v>1073</v>
      </c>
    </row>
    <row r="9" spans="1:11" ht="409.5">
      <c r="A9"/>
      <c r="B9">
        <v>3</v>
      </c>
      <c r="C9">
        <v>4</v>
      </c>
      <c r="D9" t="s">
        <v>62</v>
      </c>
      <c r="E9" t="s">
        <v>62</v>
      </c>
      <c r="H9" t="s">
        <v>74</v>
      </c>
      <c r="J9" t="s">
        <v>176</v>
      </c>
      <c r="K9" s="13" t="s">
        <v>1074</v>
      </c>
    </row>
    <row r="10" spans="1:11" ht="15">
      <c r="A10"/>
      <c r="B10">
        <v>4</v>
      </c>
      <c r="D10" t="s">
        <v>63</v>
      </c>
      <c r="E10" t="s">
        <v>63</v>
      </c>
      <c r="H10" t="s">
        <v>75</v>
      </c>
      <c r="J10" t="s">
        <v>177</v>
      </c>
      <c r="K10" t="s">
        <v>1075</v>
      </c>
    </row>
    <row r="11" spans="1:11" ht="15">
      <c r="A11"/>
      <c r="B11">
        <v>5</v>
      </c>
      <c r="D11" t="s">
        <v>46</v>
      </c>
      <c r="E11">
        <v>1</v>
      </c>
      <c r="H11" t="s">
        <v>76</v>
      </c>
      <c r="J11" t="s">
        <v>178</v>
      </c>
      <c r="K11" t="s">
        <v>1076</v>
      </c>
    </row>
    <row r="12" spans="1:11" ht="15">
      <c r="A12"/>
      <c r="B12"/>
      <c r="D12" t="s">
        <v>64</v>
      </c>
      <c r="E12">
        <v>2</v>
      </c>
      <c r="H12">
        <v>0</v>
      </c>
      <c r="J12" t="s">
        <v>179</v>
      </c>
      <c r="K12" t="s">
        <v>1077</v>
      </c>
    </row>
    <row r="13" spans="1:11" ht="15">
      <c r="A13"/>
      <c r="B13"/>
      <c r="D13">
        <v>1</v>
      </c>
      <c r="E13">
        <v>3</v>
      </c>
      <c r="H13">
        <v>1</v>
      </c>
      <c r="J13" t="s">
        <v>180</v>
      </c>
      <c r="K13" t="s">
        <v>1078</v>
      </c>
    </row>
    <row r="14" spans="4:11" ht="15">
      <c r="D14">
        <v>2</v>
      </c>
      <c r="E14">
        <v>4</v>
      </c>
      <c r="H14">
        <v>2</v>
      </c>
      <c r="J14" t="s">
        <v>181</v>
      </c>
      <c r="K14" t="s">
        <v>1079</v>
      </c>
    </row>
    <row r="15" spans="4:11" ht="15">
      <c r="D15">
        <v>3</v>
      </c>
      <c r="E15">
        <v>5</v>
      </c>
      <c r="H15">
        <v>3</v>
      </c>
      <c r="J15" t="s">
        <v>182</v>
      </c>
      <c r="K15" t="s">
        <v>1080</v>
      </c>
    </row>
    <row r="16" spans="4:11" ht="15">
      <c r="D16">
        <v>4</v>
      </c>
      <c r="E16">
        <v>6</v>
      </c>
      <c r="H16">
        <v>4</v>
      </c>
      <c r="J16" t="s">
        <v>183</v>
      </c>
      <c r="K16" t="s">
        <v>1081</v>
      </c>
    </row>
    <row r="17" spans="4:11" ht="15">
      <c r="D17">
        <v>5</v>
      </c>
      <c r="E17">
        <v>7</v>
      </c>
      <c r="H17">
        <v>5</v>
      </c>
      <c r="J17" t="s">
        <v>184</v>
      </c>
      <c r="K17" t="s">
        <v>1082</v>
      </c>
    </row>
    <row r="18" spans="4:11" ht="15">
      <c r="D18">
        <v>6</v>
      </c>
      <c r="E18">
        <v>8</v>
      </c>
      <c r="H18">
        <v>6</v>
      </c>
      <c r="J18" t="s">
        <v>185</v>
      </c>
      <c r="K18" t="s">
        <v>1083</v>
      </c>
    </row>
    <row r="19" spans="4:11" ht="15">
      <c r="D19">
        <v>7</v>
      </c>
      <c r="E19">
        <v>9</v>
      </c>
      <c r="H19">
        <v>7</v>
      </c>
      <c r="J19" t="s">
        <v>186</v>
      </c>
      <c r="K19" t="s">
        <v>1084</v>
      </c>
    </row>
    <row r="20" spans="4:11" ht="409.5">
      <c r="D20">
        <v>8</v>
      </c>
      <c r="H20">
        <v>8</v>
      </c>
      <c r="J20" t="s">
        <v>187</v>
      </c>
      <c r="K20" s="13" t="s">
        <v>1085</v>
      </c>
    </row>
    <row r="21" spans="4:11" ht="409.5">
      <c r="D21">
        <v>9</v>
      </c>
      <c r="H21">
        <v>9</v>
      </c>
      <c r="J21" t="s">
        <v>188</v>
      </c>
      <c r="K21" s="13" t="s">
        <v>1086</v>
      </c>
    </row>
    <row r="22" spans="4:11" ht="409.5">
      <c r="D22">
        <v>10</v>
      </c>
      <c r="J22" t="s">
        <v>189</v>
      </c>
      <c r="K22" s="13" t="s">
        <v>1552</v>
      </c>
    </row>
    <row r="23" spans="4:11" ht="15">
      <c r="D23">
        <v>11</v>
      </c>
      <c r="J23" t="s">
        <v>190</v>
      </c>
      <c r="K23">
        <v>18</v>
      </c>
    </row>
    <row r="24" spans="10:11" ht="15">
      <c r="J24" t="s">
        <v>192</v>
      </c>
      <c r="K24" t="s">
        <v>1550</v>
      </c>
    </row>
    <row r="25" spans="10:11" ht="409.5">
      <c r="J25" t="s">
        <v>193</v>
      </c>
      <c r="K25" s="13" t="s">
        <v>1551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1116</v>
      </c>
      <c r="B2" s="131" t="s">
        <v>1117</v>
      </c>
      <c r="C2" s="67" t="s">
        <v>1118</v>
      </c>
    </row>
    <row r="3" spans="1:3" ht="15">
      <c r="A3" s="130" t="s">
        <v>1088</v>
      </c>
      <c r="B3" s="130" t="s">
        <v>1088</v>
      </c>
      <c r="C3" s="36">
        <v>18</v>
      </c>
    </row>
    <row r="4" spans="1:3" ht="15">
      <c r="A4" s="130" t="s">
        <v>1089</v>
      </c>
      <c r="B4" s="130" t="s">
        <v>1089</v>
      </c>
      <c r="C4" s="36">
        <v>10</v>
      </c>
    </row>
    <row r="5" spans="1:3" ht="15">
      <c r="A5" s="130" t="s">
        <v>1090</v>
      </c>
      <c r="B5" s="130" t="s">
        <v>1090</v>
      </c>
      <c r="C5" s="36">
        <v>11</v>
      </c>
    </row>
    <row r="6" spans="1:3" ht="15">
      <c r="A6" s="130" t="s">
        <v>1091</v>
      </c>
      <c r="B6" s="130" t="s">
        <v>1091</v>
      </c>
      <c r="C6" s="36">
        <v>6</v>
      </c>
    </row>
    <row r="7" spans="1:3" ht="15">
      <c r="A7" s="130" t="s">
        <v>1092</v>
      </c>
      <c r="B7" s="130" t="s">
        <v>1092</v>
      </c>
      <c r="C7" s="36">
        <v>8</v>
      </c>
    </row>
    <row r="8" spans="1:3" ht="15">
      <c r="A8" s="130" t="s">
        <v>1093</v>
      </c>
      <c r="B8" s="130" t="s">
        <v>1093</v>
      </c>
      <c r="C8" s="36">
        <v>10</v>
      </c>
    </row>
    <row r="9" spans="1:3" ht="15">
      <c r="A9" s="130" t="s">
        <v>1094</v>
      </c>
      <c r="B9" s="130" t="s">
        <v>1094</v>
      </c>
      <c r="C9" s="36">
        <v>3</v>
      </c>
    </row>
    <row r="10" spans="1:3" ht="15">
      <c r="A10" s="130" t="s">
        <v>1095</v>
      </c>
      <c r="B10" s="130" t="s">
        <v>1095</v>
      </c>
      <c r="C10" s="36">
        <v>2</v>
      </c>
    </row>
    <row r="11" spans="1:3" ht="15">
      <c r="A11" s="130" t="s">
        <v>1096</v>
      </c>
      <c r="B11" s="130" t="s">
        <v>1096</v>
      </c>
      <c r="C11" s="36">
        <v>2</v>
      </c>
    </row>
    <row r="12" spans="1:3" ht="15">
      <c r="A12" s="130" t="s">
        <v>1097</v>
      </c>
      <c r="B12" s="130" t="s">
        <v>1097</v>
      </c>
      <c r="C12" s="36">
        <v>2</v>
      </c>
    </row>
    <row r="13" spans="1:3" ht="15">
      <c r="A13" s="130" t="s">
        <v>1098</v>
      </c>
      <c r="B13" s="130" t="s">
        <v>1098</v>
      </c>
      <c r="C13" s="36">
        <v>2</v>
      </c>
    </row>
    <row r="14" spans="1:3" ht="15">
      <c r="A14" s="130" t="s">
        <v>1099</v>
      </c>
      <c r="B14" s="130" t="s">
        <v>1099</v>
      </c>
      <c r="C14"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1137</v>
      </c>
      <c r="B1" s="13" t="s">
        <v>17</v>
      </c>
    </row>
    <row r="2" spans="1:2" ht="15">
      <c r="A2" s="85" t="s">
        <v>1138</v>
      </c>
      <c r="B2" s="85" t="s">
        <v>1144</v>
      </c>
    </row>
    <row r="3" spans="1:2" ht="15">
      <c r="A3" s="85" t="s">
        <v>1139</v>
      </c>
      <c r="B3" s="85" t="s">
        <v>1145</v>
      </c>
    </row>
    <row r="4" spans="1:2" ht="15">
      <c r="A4" s="85" t="s">
        <v>1140</v>
      </c>
      <c r="B4" s="85" t="s">
        <v>1146</v>
      </c>
    </row>
    <row r="5" spans="1:2" ht="15">
      <c r="A5" s="85" t="s">
        <v>1141</v>
      </c>
      <c r="B5" s="85" t="s">
        <v>1145</v>
      </c>
    </row>
    <row r="6" spans="1:2" ht="15">
      <c r="A6" s="85" t="s">
        <v>1142</v>
      </c>
      <c r="B6" s="85" t="s">
        <v>1147</v>
      </c>
    </row>
    <row r="7" spans="1:2" ht="15">
      <c r="A7" s="85" t="s">
        <v>1143</v>
      </c>
      <c r="B7" s="85" t="s">
        <v>1145</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3ACFB8F-D5EB-4366-BAF8-23A13A59A2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2020-01-08T22:40:32Z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