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<sst xmlns="http://schemas.openxmlformats.org/spreadsheetml/2006/main" count="1837" uniqueCount="801">
  <si>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</si>
  <si>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</si>
  <si>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</si>
  <si>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</si>
  <si>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</si>
  <si>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</si>
  <si>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</si>
  <si>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</si>
  <si>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</si>
  <si>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</si>
  <si>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</si>
  <si>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</si>
  <si>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</si>
  <si>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</si>
  <si>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</si>
  <si>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</si>
  <si>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</si>
  <si>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</si>
  <si>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</si>
  <si>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</si>
  <si>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</si>
  <si>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</si>
  <si>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</si>
  <si>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</si>
  <si>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</si>
  <si>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</si>
  <si>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</si>
  <si>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</si>
  <si>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</si>
  <si>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</si>
  <si>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</si>
  <si>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</si>
  <si>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</si>
  <si>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</si>
  <si>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</si>
  <si>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</si>
  <si>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</si>
  <si>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</si>
  <si>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</si>
  <si>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</si>
  <si>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</si>
  <si>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</si>
  <si>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</si>
  <si>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</si>
  <si>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</si>
  <si>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</si>
  <si>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</si>
  <si>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</si>
  <si>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</si>
  <si>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</si>
  <si>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</si>
  <si>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</si>
  <si>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</si>
  <si>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</si>
  <si>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</si>
  <si>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</si>
  <si>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</si>
  <si>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</si>
  <si>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</si>
  <si>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</si>
  <si>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</si>
  <si>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</si>
  <si>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</si>
  <si>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</si>
  <si>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</si>
  <si>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</si>
  <si>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</si>
  <si>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</si>
  <si>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</si>
  <si>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</si>
  <si>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</si>
  <si>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</si>
  <si>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</si>
  <si>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</si>
  <si>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</si>
  <si>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</si>
  <si>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</si>
  <si>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</si>
  <si>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</si>
  <si>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</si>
  <si>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</si>
  <si>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</si>
  <si>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</si>
  <si>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</si>
  <si>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</si>
  <si>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</si>
  <si>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</si>
  <si>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</si>
  <si>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</si>
  <si>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</si>
  <si>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</si>
  <si>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</si>
  <si>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</si>
  <si>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</si>
  <si>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</si>
  <si>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</si>
  <si>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</si>
  <si>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</si>
  <si>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</si>
  <si>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</si>
  <si>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</si>
  <si>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</si>
  <si>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</si>
  <si>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</si>
  <si>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</si>
  <si>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</si>
  <si>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</si>
  <si>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</si>
  <si>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</si>
  <si>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</si>
  <si>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</si>
  <si>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</si>
  <si>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</si>
  <si>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</si>
  <si>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</si>
  <si>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</si>
  <si>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</si>
  <si>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</si>
  <si>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</si>
  <si>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</si>
  <si>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</si>
  <si>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</si>
  <si>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</si>
  <si>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</si>
  <si>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</si>
  <si>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</si>
  <si>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</si>
  <si>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</si>
  <si>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</si>
  <si>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</si>
  <si>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</si>
  <si>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</si>
  <si>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</si>
  <si>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</si>
  <si>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</si>
  <si>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</si>
  <si>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</si>
  <si>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</si>
  <si>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</si>
  <si>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</si>
  <si>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</si>
  <si>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</si>
  <si>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</si>
  <si>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</si>
  <si>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</si>
  <si>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</si>
  <si>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</si>
  <si>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</si>
  <si>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</si>
  <si>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</si>
  <si>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</si>
  <si>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</si>
  <si>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</si>
  <si>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</si>
  <si>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</si>
  <si>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</si>
  <si>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</si>
  <si>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</si>
  <si>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</si>
  <si>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</si>
  <si>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</si>
  <si>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</si>
  <si>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</si>
  <si>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</si>
  <si>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</si>
  <si>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</si>
  <si>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</si>
  <si>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</si>
  <si>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</si>
  <si>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</si>
  <si>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</si>
  <si>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</si>
  <si>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</si>
  <si>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</si>
  <si>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</si>
  <si>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</si>
  <si>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</si>
  <si>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</si>
  <si>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</si>
  <si>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</si>
  <si>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</si>
  <si>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</si>
  <si>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</si>
  <si>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</si>
  <si>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</si>
  <si>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</si>
  <si>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</si>
  <si>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</si>
  <si>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</si>
  <si>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</si>
  <si>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</si>
  <si>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</si>
  <si>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</si>
  <si>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</si>
  <si>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</si>
  <si>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</si>
  <si>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</si>
  <si>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</si>
  <si>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</si>
  <si>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</si>
  <si>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</si>
  <si>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</si>
  <si>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</si>
  <si>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</si>
  <si>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</si>
  <si>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</si>
  <si>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</si>
  <si>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</si>
  <si>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</si>
  <si>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</si>
  <si>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</si>
  <si>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</si>
  <si>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</si>
  <si>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</si>
  <si>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oletna</t>
  </si>
  <si>
    <t>crislinarezc</t>
  </si>
  <si>
    <t>loredibattista</t>
  </si>
  <si>
    <t>cesarlab69</t>
  </si>
  <si>
    <t>perbea123</t>
  </si>
  <si>
    <t>bisuroom1</t>
  </si>
  <si>
    <t>abarretosalas</t>
  </si>
  <si>
    <t>iio_web</t>
  </si>
  <si>
    <t>deanromero10</t>
  </si>
  <si>
    <t>dinorankseo</t>
  </si>
  <si>
    <t>bivanova</t>
  </si>
  <si>
    <t>web_escuela</t>
  </si>
  <si>
    <t>albablanco_d</t>
  </si>
  <si>
    <t>tabatamartinezd</t>
  </si>
  <si>
    <t>facchinjose</t>
  </si>
  <si>
    <t>inboundcycle</t>
  </si>
  <si>
    <t>mariatoledo_</t>
  </si>
  <si>
    <t>adsclever</t>
  </si>
  <si>
    <t>anaivarsparcero</t>
  </si>
  <si>
    <t>Mentions</t>
  </si>
  <si>
    <t>Retweet</t>
  </si>
  <si>
    <t>Blog
1. Herramienta Answer de public - sacar títulos a raíz de tu palabra clave
2. @DinorankSEO - wdf*df - ahí vamos a ver qué palabras clave tenemos que incluir (palabras claves más utilizadas por los competidores)
✔️Quiero @DinorankSEO !!!! 
#Monetiza @DeanRomero10 https://t.co/BkkraHiw1J</t>
  </si>
  <si>
    <t>#Monetiza tu #blog con #MarketingdeAfiliados 
⤵️⤵️⤵️
https://t.co/shgrKgKSvl
Blog Una Perla en la Red
by @perbea123 https://t.co/hYRWNttQZN</t>
  </si>
  <si>
    <t>_xD83D__xDC4F__xD83C__xDFFB_Gracias @AlbaBlanco_D por tu excelente clase de #GoogleAds en #monetiza.
Ya me apunto al próximo curso de Google Ads en @Web_escuela con @AlbaBlanco_D y @bivanova https://t.co/owvcFtQZLV</t>
  </si>
  <si>
    <t>#Monetiza Enhorabuena @TabataMartinezD!!!!</t>
  </si>
  <si>
    <t>Primeros minutos de  #Monetiza con @facchinjose, presentando los súper premios que se sortearán durante el evento online. 
Participa con el hashtag!!
Entra a ver el Congreso online en Streaming pincha en el enlace que te enviaremos el enlace
_xD83D__xDC47__xD83D__xDC47__xD83D__xDC47_
https://t.co/7X19GHz2i8 https://t.co/psU9Ontvbw</t>
  </si>
  <si>
    <t>Empezamos  en  #Monetiza ya con la ponencia de 
@AlbaBlanco_D
Nos hablará de #GoogleAds 
"Optimiza campañas en Google Ads usando las audiencias como Arma Definitiva"
_xD83D__xDC4F__xD83C__xDF1F__xD83D__xDC4F_ https://t.co/rxIlNfzBwW</t>
  </si>
  <si>
    <t>#Monetiza
Toda la estrategia de #inboundmarketing  nos lo cuenta @mariatoledo_ de @InboundCycle _xD83D__xDC4D_ https://t.co/quNR5KcnPU</t>
  </si>
  <si>
    <t>#Monetiza te agradece tu tiempo y ponencia Laura Sanchez y @AdsClever !!❤️_xD83D__xDCAA__xD83D__xDE09_ https://t.co/BAq4jJ3MKg</t>
  </si>
  <si>
    <t>En #Monetiza vamos como el AVE, a 300km/hora...  
Quien pueda seguir a @AnaIvarsParcero, me ha ganado de hablar rapidito... _xD83D__xDE05_
pero no podemos negar que nos ofrece unos datos DE LUJO!_xD83D__xDC8E_
Con sus consejos para crear una campaña de #FacebookAds  o vendes o vendes!!! óle tu!
_xD83D__xDCAA__xD83C__xDF80__xD83D__xDED2_ https://t.co/JQFwvXe5uS</t>
  </si>
  <si>
    <t>Quieres ganar dinero fácil y sin salir de casa? Visita nuestro programa de afiliados https://t.co/welkL5wV7d 
.
.
.
#marketingafiliacion #ganardinero #moda #instagramers #bloggers #fashion #comisiones #monetiza https://t.co/3fj7a4zTIb</t>
  </si>
  <si>
    <t>Quieres ganar dinero fácil y sin salir de casa? Visita nuestro programa de afiliados https://t.co/OCIxzW2x2y… 
.
.
.
#marketingafiliacion #ganardinero #moda #instagramers #bloggers #fashion #comisiones #monetiza #instagram https://t.co/7c5ySNjpqU</t>
  </si>
  <si>
    <t>Vende tus propios productos y servicios. Esta es una de las mejores formas de monetizar una app y, además, te permitirá reducir costes como vendedor. #monetiza</t>
  </si>
  <si>
    <t>https://unaperlaenlared.wordpress.com/2018/12/27/monetizar-blog-marketing-de-afiliados/?utm_content=bufferb6e6c&amp;utm_medium=social&amp;utm_source=twitter.com&amp;utm_campaign=buffer</t>
  </si>
  <si>
    <t>https://josefacchin.com/congreso-online/</t>
  </si>
  <si>
    <t>https://twitter.com/JessicaQueroM/status/1196804350087180290</t>
  </si>
  <si>
    <t>https://twitter.com/seodecanarias/status/1196840068004093952</t>
  </si>
  <si>
    <t>https://bisuroom.es/programa-de-afiliados/</t>
  </si>
  <si>
    <t>https://bisuroom.es/programa-de-af</t>
  </si>
  <si>
    <t>wordpress.com</t>
  </si>
  <si>
    <t>josefacchin.com</t>
  </si>
  <si>
    <t>twitter.com</t>
  </si>
  <si>
    <t>bisuroom.es</t>
  </si>
  <si>
    <t>monetiza</t>
  </si>
  <si>
    <t>monetiza blog marketingdeafiliados</t>
  </si>
  <si>
    <t>googleads monetiza</t>
  </si>
  <si>
    <t>monetiza googleads</t>
  </si>
  <si>
    <t>monetiza inboundmarketing</t>
  </si>
  <si>
    <t>monetiza facebookads</t>
  </si>
  <si>
    <t>marketingafiliacion ganardinero moda instagramers bloggers fashion comisiones monetiza</t>
  </si>
  <si>
    <t>marketingafiliacion ganardinero moda instagramers bloggers fashion comisiones monetiza instagram</t>
  </si>
  <si>
    <t>https://pbs.twimg.com/tweet_video_thumb/EJvIR-IWwAMc3Pt.jpg</t>
  </si>
  <si>
    <t>https://pbs.twimg.com/media/EJvcnI5XYAEubiN.jpg</t>
  </si>
  <si>
    <t>https://pbs.twimg.com/media/EJvBGVzXsAEpA_J.jpg</t>
  </si>
  <si>
    <t>https://pbs.twimg.com/media/EJvSgLeXsAAv6Lv.jpg</t>
  </si>
  <si>
    <t>https://pbs.twimg.com/tweet_video_thumb/EJwhEXuXUAIcHC5.jpg</t>
  </si>
  <si>
    <t>https://pbs.twimg.com/media/EIN49llWoAYOug6.jpg</t>
  </si>
  <si>
    <t>https://pbs.twimg.com/ext_tw_video_thumb/1197099789994868737/pu/img/OSochThiK3S8Mkow.jpg</t>
  </si>
  <si>
    <t>https://pbs.twimg.com/ext_tw_video_thumb/1197100225606889472/pu/img/oqV9UfcjSHYA8MiB.jpg</t>
  </si>
  <si>
    <t>http://pbs.twimg.com/profile_images/1049123765777551365/pvYcTGvG_normal.jpg</t>
  </si>
  <si>
    <t>http://pbs.twimg.com/profile_images/2706271892/883f2f5ff5270db72dc14a1b73d320b9_normal.jpeg</t>
  </si>
  <si>
    <t>http://pbs.twimg.com/profile_images/1088138110385487872/U7EOX_tL_normal.jpg</t>
  </si>
  <si>
    <t>http://pbs.twimg.com/profile_images/1166084493138157569/73BdMap8_normal.jpg</t>
  </si>
  <si>
    <t>12:41:01</t>
  </si>
  <si>
    <t>13:53:18</t>
  </si>
  <si>
    <t>14:09:56</t>
  </si>
  <si>
    <t>15:59:17</t>
  </si>
  <si>
    <t>12:09:37</t>
  </si>
  <si>
    <t>13:25:39</t>
  </si>
  <si>
    <t>15:00:44</t>
  </si>
  <si>
    <t>17:59:54</t>
  </si>
  <si>
    <t>19:08:56</t>
  </si>
  <si>
    <t>15:30:53</t>
  </si>
  <si>
    <t>10:30:19</t>
  </si>
  <si>
    <t>10:31:56</t>
  </si>
  <si>
    <t>19:29:10</t>
  </si>
  <si>
    <t>https://twitter.com/oletna/status/1196770350429868032</t>
  </si>
  <si>
    <t>https://twitter.com/crislinarezc/status/1196788542938255361</t>
  </si>
  <si>
    <t>https://twitter.com/loredibattista/status/1196792728757116928</t>
  </si>
  <si>
    <t>https://twitter.com/cesarlab69/status/1196820246155407362</t>
  </si>
  <si>
    <t>https://twitter.com/perbea123/status/1196762449220947968</t>
  </si>
  <si>
    <t>https://twitter.com/perbea123/status/1196781582910132225</t>
  </si>
  <si>
    <t>https://twitter.com/perbea123/status/1196805511527698433</t>
  </si>
  <si>
    <t>https://twitter.com/perbea123/status/1196850601327579136</t>
  </si>
  <si>
    <t>https://twitter.com/perbea123/status/1196867974214430722</t>
  </si>
  <si>
    <t>https://twitter.com/perbea123/status/1189927729145233409</t>
  </si>
  <si>
    <t>https://twitter.com/bisuroom1/status/1197099849705033728</t>
  </si>
  <si>
    <t>https://twitter.com/abarretosalas/status/1197100256057602048</t>
  </si>
  <si>
    <t>https://twitter.com/iio_web/status/1197235454359326724</t>
  </si>
  <si>
    <t>1196770350429868032</t>
  </si>
  <si>
    <t>1196788542938255361</t>
  </si>
  <si>
    <t>1196792728757116928</t>
  </si>
  <si>
    <t>1196820246155407362</t>
  </si>
  <si>
    <t>1196762449220947968</t>
  </si>
  <si>
    <t>1196781582910132225</t>
  </si>
  <si>
    <t>1196805511527698433</t>
  </si>
  <si>
    <t>1196850601327579136</t>
  </si>
  <si>
    <t>1196867974214430722</t>
  </si>
  <si>
    <t>1189927729145233409</t>
  </si>
  <si>
    <t>1197099849705033728</t>
  </si>
  <si>
    <t>1197100256057602048</t>
  </si>
  <si>
    <t>1197235454359326724</t>
  </si>
  <si>
    <t/>
  </si>
  <si>
    <t>es</t>
  </si>
  <si>
    <t>1196804350087180290</t>
  </si>
  <si>
    <t>1196840068004093952</t>
  </si>
  <si>
    <t>Twitter for iPhone</t>
  </si>
  <si>
    <t>Twitter for Android</t>
  </si>
  <si>
    <t>Twitter Web App</t>
  </si>
  <si>
    <t>Buffer</t>
  </si>
  <si>
    <t>-3.8890049,40.3120713 
-3.5180102,40.3120713 
-3.5180102,40.6435181 
-3.8890049,40.6435181</t>
  </si>
  <si>
    <t>Spain</t>
  </si>
  <si>
    <t>ES</t>
  </si>
  <si>
    <t>Madrid, Spain</t>
  </si>
  <si>
    <t>206c436ce43a43a3</t>
  </si>
  <si>
    <t>Madrid</t>
  </si>
  <si>
    <t>city</t>
  </si>
  <si>
    <t>https://api.twitter.com/1.1/geo/id/206c436ce43a43a3.json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</si>
  <si>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</si>
  <si>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</si>
  <si>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</si>
  <si>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</si>
  <si>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</si>
  <si>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</si>
  <si>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</si>
  <si>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</si>
  <si>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</si>
  <si>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</si>
  <si>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</si>
  <si>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</si>
  <si>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</si>
  <si>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</si>
  <si>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</si>
  <si>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</si>
  <si>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</si>
  <si>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</si>
  <si>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</si>
  <si>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</si>
  <si>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</si>
  <si>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Andrea Antelo</t>
  </si>
  <si>
    <t>Dean Romero</t>
  </si>
  <si>
    <t>DINORANK</t>
  </si>
  <si>
    <t>Cristina Linárez</t>
  </si>
  <si>
    <t>Perla B.Rodriguez _xD83D__xDCBB__xD83D__xDDB1__xD83D__xDCCC_</t>
  </si>
  <si>
    <t>Lorena Di Battista</t>
  </si>
  <si>
    <t>☙ Bistra Ivanova ❧</t>
  </si>
  <si>
    <t>Webescuela</t>
  </si>
  <si>
    <t>Alba Blanco</t>
  </si>
  <si>
    <t>César Labadía</t>
  </si>
  <si>
    <t>Tábata Martínez Domenech</t>
  </si>
  <si>
    <t>José Facchin</t>
  </si>
  <si>
    <t>InboundCycle</t>
  </si>
  <si>
    <t>María Toledo</t>
  </si>
  <si>
    <t>Clever Ads</t>
  </si>
  <si>
    <t>Ana Ivars</t>
  </si>
  <si>
    <t>BISUROOM</t>
  </si>
  <si>
    <t>Andres Barreto Salas</t>
  </si>
  <si>
    <t>iioweb</t>
  </si>
  <si>
    <t>Gallega en Madrid • Productora audiovisual • Periodista 2.0 • Colaboradora en @HoyMkt #CommunityManager #socialmedia • Trotamundos • https://t.co/mujSLmPbNS</t>
  </si>
  <si>
    <t>Seoblogger. Consigo #tráfico. Levanto nichos #SEO de todas las temáticas y soy el autor de Blogger3.0. Instagram: deanromero10</t>
  </si>
  <si>
    <t>✳️Herramienta #SEO All in One ✳️#Nichos pequeños/portales enormes_xD83D__xDC50_
✳️Para: webmasters-principiantes-SEOs nicheros-consultores SEO_xD83D__xDCC8_</t>
  </si>
  <si>
    <t>Amo escribir y lo mejor es que lo convertí en mi trabajo♡ De mente revuelta con tantas ideas, pero muy organizada. 
Amo mi país, el chocolate, y la libertad_xD83C__xDDFB__xD83C__xDDEA_</t>
  </si>
  <si>
    <t>#CommunityManager, #Blogger, #Emprendedora Amante de la Historia Medieval, Arqueología, Cocina y gatos!! 
_xD83C__xDFAF_#Benalmádena #Argentina</t>
  </si>
  <si>
    <t>Consultora #SocialMedia especialista en #FacebookAds e #InstagramAds. Te ayudo con la publicidad para que tu negocio alcance ➕ visibilidad  ➕ ventas</t>
  </si>
  <si>
    <t>Senior PPC Manager, especializada en Marketing Turístico y captación de leads en @Winbiamk</t>
  </si>
  <si>
    <t>Somos una escuela de Negocios y Marketing Digital que apuesta por una formación muy práctica y profesional _xD83C__xDF93_ #Marketing #SEO #CommunityManager #DiseñoWeb #SEM</t>
  </si>
  <si>
    <t>Tech addict, lover de #AnaliticaWeb, #PPC, #BusinessIntelligence #ProgrammaticAdvertising y las #patatasbravas _xD83D__xDDB1__xD83C__xDF5F__xD83D__xDCCA_</t>
  </si>
  <si>
    <t>Web Profesionales y SEO para empresas con Joomla! Wordpress y Prestashop. https://t.co/vwjCofQhjZ. Front End Rock Guitar. Siempre aprendiendo.</t>
  </si>
  <si>
    <t>Tábata 2.0✌_xD83C__xDFFB_[Marketiniana]</t>
  </si>
  <si>
    <t>Speaker y Profesor de Marketing Digital _xD83D__xDE80_ Mi Agencia @JFDigitalES _xD83C__xDF93_Cofundador de @web_escuela _xD83D__xDCDA_ #MarketingdeContenidos &amp; #SEO _xD83D__xDD0E_ ¡Aprendiendo cada día!</t>
  </si>
  <si>
    <t>1° Agencia de #InboundMarketing Hispana. TOP10 Agencia del mundo según #Hubspot.  1º Diamond Partner en España, Latinoamérica y Europa. 1° Diamond fuera de USA.</t>
  </si>
  <si>
    <t>Inbound marketing</t>
  </si>
  <si>
    <t>Boost your Google Ads performance with the most powerful Google Advertising Products. Take your Google Ads to the next level for free!</t>
  </si>
  <si>
    <t>Ayudo a #emprendedores y profesionales a potenciar_xD83D__xDE80_ su NEGOCIO a través del #Marketing Digital. _xD83C__xDFAF_#Facebook Ads | _xD83C__xDF93_Formadora</t>
  </si>
  <si>
    <t>"Compleméntate"
Bisutería y complementos para todos los estilos y temporada.
- Envíos gratis a partir de 20€</t>
  </si>
  <si>
    <t>Emprendedor y CMO en @bisuroom1 _xD83D__xDE80_ Compleméntate con https://t.co/Hqbq5KkwqU</t>
  </si>
  <si>
    <t>Desarrollo web y móvil</t>
  </si>
  <si>
    <t>madrid, spain</t>
  </si>
  <si>
    <t>Coslada, España</t>
  </si>
  <si>
    <t>Barquisimeto, Venezuela</t>
  </si>
  <si>
    <t>Benalmádena, España</t>
  </si>
  <si>
    <t>Santiago de Compostela, España</t>
  </si>
  <si>
    <t>Barcelona, Spain</t>
  </si>
  <si>
    <t>Barcelona, España</t>
  </si>
  <si>
    <t>Tarragona, Espanya</t>
  </si>
  <si>
    <t>Valencia</t>
  </si>
  <si>
    <t>Valencia, España</t>
  </si>
  <si>
    <t>Barcelona</t>
  </si>
  <si>
    <t>Barcelona, Cataluña</t>
  </si>
  <si>
    <t>Alicante, España</t>
  </si>
  <si>
    <t>Caracas, Venezuela</t>
  </si>
  <si>
    <t>https://t.co/ytg9qJJMmX</t>
  </si>
  <si>
    <t>https://t.co/vOlPhGXqPS</t>
  </si>
  <si>
    <t>https://t.co/QgoNWjUlFm</t>
  </si>
  <si>
    <t>https://t.co/StnA2Ietnj</t>
  </si>
  <si>
    <t>https://t.co/7hthR29gbx</t>
  </si>
  <si>
    <t>https://t.co/d1MBkT0c1l</t>
  </si>
  <si>
    <t>https://t.co/uYGI6B5YGW</t>
  </si>
  <si>
    <t>https://t.co/qVECNogzvp</t>
  </si>
  <si>
    <t>https://t.co/mLxAcFEkUT</t>
  </si>
  <si>
    <t>https://t.co/dHdGEb95yH</t>
  </si>
  <si>
    <t>https://t.co/iyjCymjIkK</t>
  </si>
  <si>
    <t>https://t.co/ncDuFSLcoC</t>
  </si>
  <si>
    <t>https://t.co/c9YFrEbTQf</t>
  </si>
  <si>
    <t>https://t.co/S17OmHT1Rj</t>
  </si>
  <si>
    <t>https://t.co/P8KL3xn5Od</t>
  </si>
  <si>
    <t>https://pbs.twimg.com/profile_banners/237772063/1559001080</t>
  </si>
  <si>
    <t>https://pbs.twimg.com/profile_banners/982863403/1541622427</t>
  </si>
  <si>
    <t>https://pbs.twimg.com/profile_banners/1108786679492632577/1553280077</t>
  </si>
  <si>
    <t>https://pbs.twimg.com/profile_banners/313119010/1397021612</t>
  </si>
  <si>
    <t>https://pbs.twimg.com/profile_banners/486457326/1548109625</t>
  </si>
  <si>
    <t>https://pbs.twimg.com/profile_banners/213836759/1570399610</t>
  </si>
  <si>
    <t>https://pbs.twimg.com/profile_banners/374756384/1491862038</t>
  </si>
  <si>
    <t>https://pbs.twimg.com/profile_banners/908725246072643585/1505494071</t>
  </si>
  <si>
    <t>https://pbs.twimg.com/profile_banners/44622172/1553336316</t>
  </si>
  <si>
    <t>https://pbs.twimg.com/profile_banners/118139362/1393496786</t>
  </si>
  <si>
    <t>https://pbs.twimg.com/profile_banners/1177848592737980416/1574083473</t>
  </si>
  <si>
    <t>https://pbs.twimg.com/profile_banners/113031601/1551871239</t>
  </si>
  <si>
    <t>https://pbs.twimg.com/profile_banners/366563895/1564072285</t>
  </si>
  <si>
    <t>https://pbs.twimg.com/profile_banners/360077991/1574168721</t>
  </si>
  <si>
    <t>https://pbs.twimg.com/profile_banners/1194289179041181696/1574193597</t>
  </si>
  <si>
    <t>https://pbs.twimg.com/profile_banners/753925506534404096/1573564245</t>
  </si>
  <si>
    <t>https://pbs.twimg.com/profile_banners/1189859471419424768/1572520502</t>
  </si>
  <si>
    <t>https://pbs.twimg.com/profile_banners/171888707/1416471969</t>
  </si>
  <si>
    <t>https://pbs.twimg.com/profile_banners/1131998913970495488/1566851745</t>
  </si>
  <si>
    <t>http://abs.twimg.com/images/themes/theme9/bg.gif</t>
  </si>
  <si>
    <t>http://abs.twimg.com/images/themes/theme1/bg.png</t>
  </si>
  <si>
    <t>http://abs.twimg.com/images/themes/theme11/bg.gif</t>
  </si>
  <si>
    <t>http://abs.twimg.com/images/themes/theme10/bg.gif</t>
  </si>
  <si>
    <t>http://abs.twimg.com/images/themes/theme18/bg.gif</t>
  </si>
  <si>
    <t>http://abs.twimg.com/images/themes/theme15/bg.png</t>
  </si>
  <si>
    <t>http://abs.twimg.com/images/themes/theme14/bg.gif</t>
  </si>
  <si>
    <t>http://abs.twimg.com/images/themes/theme7/bg.gif</t>
  </si>
  <si>
    <t>http://pbs.twimg.com/profile_images/1189917844890357771/fmN5rUGS_normal.jpg</t>
  </si>
  <si>
    <t>http://pbs.twimg.com/profile_images/943210688016715777/mY05VU0m_normal.jpg</t>
  </si>
  <si>
    <t>http://pbs.twimg.com/profile_images/1109163241899466752/A0UbqBUx_normal.png</t>
  </si>
  <si>
    <t>http://pbs.twimg.com/profile_images/1191771743700037632/m_F-2AEs_normal.jpg</t>
  </si>
  <si>
    <t>http://pbs.twimg.com/profile_images/861967879843008512/arfU0P4J_normal.jpg</t>
  </si>
  <si>
    <t>http://pbs.twimg.com/profile_images/908733768411881472/vYw9qUh4_normal.jpg</t>
  </si>
  <si>
    <t>http://pbs.twimg.com/profile_images/378800000739424002/c64ac5ab00169776d04b3cb9fe86967f_normal.png</t>
  </si>
  <si>
    <t>http://pbs.twimg.com/profile_images/1177849277680369664/8AxZHXGj_normal.jpg</t>
  </si>
  <si>
    <t>http://pbs.twimg.com/profile_images/956587275844046849/NReghtd__normal.jpg</t>
  </si>
  <si>
    <t>http://pbs.twimg.com/profile_images/1063392280772521984/Mqgu2ZxR_normal.jpg</t>
  </si>
  <si>
    <t>http://pbs.twimg.com/profile_images/705861914442731520/wObfBpnc_normal.jpg</t>
  </si>
  <si>
    <t>http://pbs.twimg.com/profile_images/1196725579053178881/leARfnPO_normal.jpg</t>
  </si>
  <si>
    <t>http://pbs.twimg.com/profile_images/1194242784615641089/2PmcYCXQ_normal.jpg</t>
  </si>
  <si>
    <t>http://pbs.twimg.com/profile_images/1189859565975875584/F0GjaaSS_normal.jpg</t>
  </si>
  <si>
    <t>http://pbs.twimg.com/profile_images/737879722617606144/RWcPszMG_normal.jpg</t>
  </si>
  <si>
    <t>Open Twitter Page for This Person</t>
  </si>
  <si>
    <t>https://twitter.com/oletna</t>
  </si>
  <si>
    <t>https://twitter.com/deanromero10</t>
  </si>
  <si>
    <t>https://twitter.com/dinorankseo</t>
  </si>
  <si>
    <t>https://twitter.com/crislinarezc</t>
  </si>
  <si>
    <t>https://twitter.com/perbea123</t>
  </si>
  <si>
    <t>https://twitter.com/loredibattista</t>
  </si>
  <si>
    <t>https://twitter.com/bivanova</t>
  </si>
  <si>
    <t>https://twitter.com/web_escuela</t>
  </si>
  <si>
    <t>https://twitter.com/albablanco_d</t>
  </si>
  <si>
    <t>https://twitter.com/cesarlab69</t>
  </si>
  <si>
    <t>https://twitter.com/tabatamartinezd</t>
  </si>
  <si>
    <t>https://twitter.com/facchinjose</t>
  </si>
  <si>
    <t>https://twitter.com/inboundcycle</t>
  </si>
  <si>
    <t>https://twitter.com/mariatoledo_</t>
  </si>
  <si>
    <t>https://twitter.com/adsclever</t>
  </si>
  <si>
    <t>https://twitter.com/anaivarsparcero</t>
  </si>
  <si>
    <t>https://twitter.com/bisuroom1</t>
  </si>
  <si>
    <t>https://twitter.com/abarretosalas</t>
  </si>
  <si>
    <t>https://twitter.com/iio_web</t>
  </si>
  <si>
    <t>oletna
Blog 1. Herramienta Answer de public
- sacar títulos a raíz de tu palabra
clave 2. @DinorankSEO - wdf*df
- ahí vamos a ver qué palabras
clave tenemos que incluir (palabras
claves más utilizadas por los competidores)
✔️Quiero @DinorankSEO !!!! #Monetiza
@DeanRomero10 https://t.co/BkkraHiw1J</t>
  </si>
  <si>
    <t xml:space="preserve">deanromero10
</t>
  </si>
  <si>
    <t xml:space="preserve">dinorankseo
</t>
  </si>
  <si>
    <t>crislinarezc
#Monetiza tu #blog con #MarketingdeAfiliados
⤵️⤵️⤵️ https://t.co/shgrKgKSvl
Blog Una Perla en la Red by @perbea123
https://t.co/hYRWNttQZN</t>
  </si>
  <si>
    <t>perbea123
En #Monetiza vamos como el AVE,
a 300km/hora... Quien pueda seguir
a @AnaIvarsParcero, me ha ganado
de hablar rapidito... _xD83D__xDE05_ pero no
podemos negar que nos ofrece unos
datos DE LUJO!_xD83D__xDC8E_ Con sus consejos
para crear una campaña de #FacebookAds
o vendes o vendes!!! óle tu! _xD83D__xDCAA__xD83C__xDF80__xD83D__xDED2_
https://t.co/JQFwvXe5uS</t>
  </si>
  <si>
    <t>loredibattista
_xD83D__xDC4F__xD83C__xDFFB_Gracias @AlbaBlanco_D por tu
excelente clase de #GoogleAds en
#monetiza. Ya me apunto al próximo
curso de Google Ads en @Web_escuela
con @AlbaBlanco_D y @bivanova https://t.co/owvcFtQZLV</t>
  </si>
  <si>
    <t xml:space="preserve">bivanova
</t>
  </si>
  <si>
    <t xml:space="preserve">web_escuela
</t>
  </si>
  <si>
    <t xml:space="preserve">albablanco_d
</t>
  </si>
  <si>
    <t>cesarlab69
#Monetiza Enhorabuena @TabataMartinezD!!!!</t>
  </si>
  <si>
    <t xml:space="preserve">tabatamartinezd
</t>
  </si>
  <si>
    <t xml:space="preserve">facchinjose
</t>
  </si>
  <si>
    <t xml:space="preserve">inboundcycle
</t>
  </si>
  <si>
    <t xml:space="preserve">mariatoledo_
</t>
  </si>
  <si>
    <t xml:space="preserve">adsclever
</t>
  </si>
  <si>
    <t xml:space="preserve">anaivarsparcero
</t>
  </si>
  <si>
    <t>bisuroom1
Quieres ganar dinero fácil y sin
salir de casa? Visita nuestro programa
de afiliados https://t.co/welkL5wV7d
. . . #marketingafiliacion #ganardinero
#moda #instagramers #bloggers #fashion
#comisiones #monetiza https://t.co/3fj7a4zTIb</t>
  </si>
  <si>
    <t>abarretosalas
Quieres ganar dinero fácil y sin
salir de casa? Visita nuestro programa
de afiliados https://t.co/OCIxzW2x2y…
. . . #marketingafiliacion #ganardinero
#moda #instagramers #bloggers #fashion
#comisiones #monetiza #instagram
https://t.co/7c5ySNjpqU</t>
  </si>
  <si>
    <t>iio_web
Vende tus propios productos y servicios.
Esta es una de las mejores formas
de monetizar una app y, además,
te permitirá reducir costes como
vendedor. #monetiza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</si>
  <si>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</si>
  <si>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</si>
  <si>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</si>
  <si>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</si>
  <si>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</si>
  <si>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</si>
  <si>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</si>
  <si>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</si>
  <si>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</si>
  <si>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</si>
  <si>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</si>
  <si>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</si>
  <si>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</si>
  <si>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</si>
  <si>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</si>
  <si>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</si>
  <si>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</si>
  <si>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</si>
  <si>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</si>
  <si>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</si>
  <si>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</si>
  <si>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</si>
  <si>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</si>
  <si>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</si>
  <si>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</si>
  <si>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</si>
  <si>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</si>
  <si>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</si>
  <si>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</si>
  <si>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</si>
  <si>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</si>
  <si>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</si>
  <si>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</si>
  <si>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</si>
  <si>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</si>
  <si>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</si>
  <si>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</si>
  <si>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</si>
  <si>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</si>
  <si>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</si>
  <si>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</si>
  <si>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</si>
  <si>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</si>
  <si>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</si>
  <si>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</si>
  <si>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</si>
  <si>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</si>
  <si>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</si>
  <si>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</si>
  <si>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</si>
  <si>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</si>
  <si>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</si>
  <si>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</si>
  <si>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</si>
  <si>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</si>
  <si>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</si>
  <si>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</si>
  <si>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</si>
  <si>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</si>
  <si>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</si>
  <si>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</si>
  <si>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</si>
  <si>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</si>
  <si>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</si>
  <si>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</si>
  <si>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</si>
  <si>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https://unaperlaenlared.wordpress.com/2018/12/27/monetizar-blog-marketing-de-afiliados/?utm_content=bufferb6e6c&amp;utm_medium=social&amp;utm_source=twitter.com&amp;utm_campaign=buffer https://josefacchin.com/congreso-online/ https://twitter.com/JessicaQueroM/status/1196804350087180290 https://twitter.com/seodecanarias/status/1196840068004093952</t>
  </si>
  <si>
    <t>https://bisuroom.es/programa-de-afiliados/ https://bisuroom.es/programa-de-af</t>
  </si>
  <si>
    <t>Top Domains in Tweet in Entire Graph</t>
  </si>
  <si>
    <t>Top Domains in Tweet in G1</t>
  </si>
  <si>
    <t>Top Domains in Tweet in G2</t>
  </si>
  <si>
    <t>Top Domains in Tweet in G3</t>
  </si>
  <si>
    <t>Top Domains in Tweet in G4</t>
  </si>
  <si>
    <t>Top Domains in Tweet in G5</t>
  </si>
  <si>
    <t>Top Domains in Tweet</t>
  </si>
  <si>
    <t>wordpress.com twitter.com josefacchin.com</t>
  </si>
  <si>
    <t>Top Hashtags in Tweet in Entire Graph</t>
  </si>
  <si>
    <t>marketingafiliacion</t>
  </si>
  <si>
    <t>ganardinero</t>
  </si>
  <si>
    <t>moda</t>
  </si>
  <si>
    <t>instagramers</t>
  </si>
  <si>
    <t>bloggers</t>
  </si>
  <si>
    <t>fashion</t>
  </si>
  <si>
    <t>comisiones</t>
  </si>
  <si>
    <t>googleads</t>
  </si>
  <si>
    <t>blog</t>
  </si>
  <si>
    <t>Top Hashtags in Tweet in G1</t>
  </si>
  <si>
    <t>marketingdeafiliados</t>
  </si>
  <si>
    <t>facebookads</t>
  </si>
  <si>
    <t>inboundmarketing</t>
  </si>
  <si>
    <t>Top Hashtags in Tweet in G2</t>
  </si>
  <si>
    <t>Top Hashtags in Tweet in G3</t>
  </si>
  <si>
    <t>Top Hashtags in Tweet in G4</t>
  </si>
  <si>
    <t>instagram</t>
  </si>
  <si>
    <t>Top Hashtags in Tweet in G5</t>
  </si>
  <si>
    <t>Top Hashtags in Tweet</t>
  </si>
  <si>
    <t>monetiza blog marketingdeafiliados facebookads googleads inboundmarketing</t>
  </si>
  <si>
    <t>monetiza marketingafiliacion ganardinero moda instagramers bloggers fashion comisiones instagram</t>
  </si>
  <si>
    <t>Top Words in Tweet in Entire Graph</t>
  </si>
  <si>
    <t>Words in Sentiment List#1: Positive</t>
  </si>
  <si>
    <t>Words in Sentiment List#2: Negative</t>
  </si>
  <si>
    <t>Words in Sentiment List#3: Angry/Violent</t>
  </si>
  <si>
    <t>Non-categorized Words</t>
  </si>
  <si>
    <t>Total Words</t>
  </si>
  <si>
    <t>#monetiza</t>
  </si>
  <si>
    <t>tu</t>
  </si>
  <si>
    <t>nos</t>
  </si>
  <si>
    <t>Top Words in Tweet in G1</t>
  </si>
  <si>
    <t>vendes</t>
  </si>
  <si>
    <t>#blog</t>
  </si>
  <si>
    <t>#marketingdeafiliados</t>
  </si>
  <si>
    <t>perla</t>
  </si>
  <si>
    <t>red</t>
  </si>
  <si>
    <t>Top Words in Tweet in G2</t>
  </si>
  <si>
    <t>Top Words in Tweet in G3</t>
  </si>
  <si>
    <t>clave</t>
  </si>
  <si>
    <t>palabras</t>
  </si>
  <si>
    <t>Top Words in Tweet in G4</t>
  </si>
  <si>
    <t>quieres</t>
  </si>
  <si>
    <t>ganar</t>
  </si>
  <si>
    <t>dinero</t>
  </si>
  <si>
    <t>fácil</t>
  </si>
  <si>
    <t>salir</t>
  </si>
  <si>
    <t>casa</t>
  </si>
  <si>
    <t>visita</t>
  </si>
  <si>
    <t>nuestro</t>
  </si>
  <si>
    <t>programa</t>
  </si>
  <si>
    <t>Top Words in Tweet in G5</t>
  </si>
  <si>
    <t>Top Words in Tweet</t>
  </si>
  <si>
    <t>#monetiza tu nos vendes #blog #marketingdeafiliados blog perla red perbea123</t>
  </si>
  <si>
    <t>clave dinorankseo palabras</t>
  </si>
  <si>
    <t>#monetiza quieres ganar dinero fácil salir casa visita nuestro programa</t>
  </si>
  <si>
    <t>Top Word Pairs in Tweet in Entire Graph</t>
  </si>
  <si>
    <t>quieres,ganar</t>
  </si>
  <si>
    <t>ganar,dinero</t>
  </si>
  <si>
    <t>dinero,fácil</t>
  </si>
  <si>
    <t>fácil,salir</t>
  </si>
  <si>
    <t>salir,casa</t>
  </si>
  <si>
    <t>casa,visita</t>
  </si>
  <si>
    <t>visita,nuestro</t>
  </si>
  <si>
    <t>nuestro,programa</t>
  </si>
  <si>
    <t>programa,afiliados</t>
  </si>
  <si>
    <t>afiliados,#marketingafiliacion</t>
  </si>
  <si>
    <t>Top Word Pairs in Tweet in G1</t>
  </si>
  <si>
    <t>#monetiza,tu</t>
  </si>
  <si>
    <t>tu,#blog</t>
  </si>
  <si>
    <t>#blog,#marketingdeafiliados</t>
  </si>
  <si>
    <t>#marketingdeafiliados,blog</t>
  </si>
  <si>
    <t>blog,perla</t>
  </si>
  <si>
    <t>perla,red</t>
  </si>
  <si>
    <t>red,perbea123</t>
  </si>
  <si>
    <t>Top Word Pairs in Tweet in G2</t>
  </si>
  <si>
    <t>Top Word Pairs in Tweet in G3</t>
  </si>
  <si>
    <t>Top Word Pairs in Tweet in G4</t>
  </si>
  <si>
    <t>Top Word Pairs in Tweet in G5</t>
  </si>
  <si>
    <t>Top Word Pairs in Tweet</t>
  </si>
  <si>
    <t>#monetiza,tu  tu,#blog  #blog,#marketingdeafiliados  #marketingdeafiliados,blog  blog,perla  perla,red  red,perbea123</t>
  </si>
  <si>
    <t>quieres,ganar  ganar,dinero  dinero,fácil  fácil,salir  salir,casa  casa,visita  visita,nuestro  nuestro,programa  programa,afiliados  afiliados,#marketingafiliacion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</si>
  <si>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</si>
  <si>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</si>
  <si>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</si>
  <si>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</si>
  <si>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</si>
  <si>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</si>
  <si>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</si>
  <si>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</si>
  <si>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</si>
  <si>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</si>
  <si>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</si>
  <si>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</si>
  <si>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</si>
  <si>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</si>
  <si>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perbea123 anaivarsparcero albablanco_d facchinjose mariatoledo_ inboundcycle adsclever</t>
  </si>
  <si>
    <t>albablanco_d web_escuela bivanova</t>
  </si>
  <si>
    <t>dinorankseo deanromero10</t>
  </si>
  <si>
    <t>Top Tweeters in Entire Graph</t>
  </si>
  <si>
    <t>Top Tweeters in G1</t>
  </si>
  <si>
    <t>Top Tweeters in G2</t>
  </si>
  <si>
    <t>Top Tweeters in G3</t>
  </si>
  <si>
    <t>Top Tweeters in G4</t>
  </si>
  <si>
    <t>Top Tweeters in G5</t>
  </si>
  <si>
    <t>Top Tweeters</t>
  </si>
  <si>
    <t>facchinjose perbea123 inboundcycle anaivarsparcero crislinarezc mariatoledo_ adsclever</t>
  </si>
  <si>
    <t>loredibattista web_escuela albablanco_d bivanova</t>
  </si>
  <si>
    <t>deanromero10 oletna dinorankseo</t>
  </si>
  <si>
    <t>abarretosalas iio_web bisuroom1</t>
  </si>
  <si>
    <t>cesarlab69 tabatamartinezd</t>
  </si>
  <si>
    <t>Top URLs in Tweet by Count</t>
  </si>
  <si>
    <t>https://twitter.com/seodecanarias/status/1196840068004093952 https://twitter.com/JessicaQueroM/status/1196804350087180290 https://josefacchin.com/congreso-online/ https://unaperlaenlared.wordpress.com/2018/12/27/monetizar-blog-marketing-de-afiliados/?utm_content=bufferb6e6c&amp;utm_medium=social&amp;utm_source=twitter.com&amp;utm_campaign=buffer</t>
  </si>
  <si>
    <t>Top URLs in Tweet by Salience</t>
  </si>
  <si>
    <t>Top Domains in Tweet by Count</t>
  </si>
  <si>
    <t>twitter.com josefacchin.com wordpress.com</t>
  </si>
  <si>
    <t>Top Domains in Tweet by Salience</t>
  </si>
  <si>
    <t>Top Hashtags in Tweet by Count</t>
  </si>
  <si>
    <t>monetiza facebookads inboundmarketing googleads blog marketingdeafiliados</t>
  </si>
  <si>
    <t>Top Hashtags in Tweet by Salience</t>
  </si>
  <si>
    <t>facebookads inboundmarketing googleads blog marketingdeafiliados monetiza</t>
  </si>
  <si>
    <t>Top Words in Tweet by Count</t>
  </si>
  <si>
    <t>de clave dinorankseo palabras blog 1 herramienta answer public sacar</t>
  </si>
  <si>
    <t>tu #blog con #marketingdeafiliados blog una perla en la red</t>
  </si>
  <si>
    <t>de en el con que nos tu la como una</t>
  </si>
  <si>
    <t>albablanco_d de en gracias por tu excelente clase #googleads ya</t>
  </si>
  <si>
    <t>enhorabuena tabatamartinezd</t>
  </si>
  <si>
    <t>de quieres ganar dinero fácil y sin salir casa visita</t>
  </si>
  <si>
    <t>y una de vende tus propios productos servicios esta es</t>
  </si>
  <si>
    <t>Top Words in Tweet by Salience</t>
  </si>
  <si>
    <t>el o vendes y online enlace que de en como</t>
  </si>
  <si>
    <t>Top Word Pairs in Tweet by Count</t>
  </si>
  <si>
    <t>blog,1  1,herramienta  herramienta,answer  answer,de  de,public  public,sacar  sacar,títulos  títulos,raíz  raíz,de  de,tu</t>
  </si>
  <si>
    <t>#monetiza,tu  tu,#blog  #blog,con  con,#marketingdeafiliados  #marketingdeafiliados,blog  blog,una  una,perla  perla,en  en,la  la,red</t>
  </si>
  <si>
    <t>en,#monetiza  o,vendes  el,enlace  #monetiza,vamos  vamos,como  como,el  el,ave  ave,300km  300km,hora  hora,quien</t>
  </si>
  <si>
    <t>gracias,albablanco_d  albablanco_d,por  por,tu  tu,excelente  excelente,clase  clase,de  de,#googleads  #googleads,en  en,#monetiza  #monetiza,ya</t>
  </si>
  <si>
    <t>#monetiza,enhorabuena  enhorabuena,tabatamartinezd</t>
  </si>
  <si>
    <t>quieres,ganar  ganar,dinero  dinero,fácil  fácil,y  y,sin  sin,salir  salir,de  de,casa  casa,visita  visita,nuestro</t>
  </si>
  <si>
    <t>vende,tus  tus,propios  propios,productos  productos,y  y,servicios  servicios,esta  esta,es  es,una  una,de  de,las</t>
  </si>
  <si>
    <t>Top Word Pairs in Tweet by Salience</t>
  </si>
  <si>
    <t>o,vendes  el,enlace  en,#monetiza  #monetiza,vamos  vamos,como  como,el  el,ave  ave,300km  300km,hora  hora,quien</t>
  </si>
  <si>
    <t>Word</t>
  </si>
  <si>
    <t>afiliados</t>
  </si>
  <si>
    <t>#marketingafiliacion</t>
  </si>
  <si>
    <t>#ganardinero</t>
  </si>
  <si>
    <t>#moda</t>
  </si>
  <si>
    <t>#instagramers</t>
  </si>
  <si>
    <t>#bloggers</t>
  </si>
  <si>
    <t>#fashion</t>
  </si>
  <si>
    <t>#comisiones</t>
  </si>
  <si>
    <t>ponencia</t>
  </si>
  <si>
    <t>online</t>
  </si>
  <si>
    <t>enlace</t>
  </si>
  <si>
    <t>#googleads</t>
  </si>
  <si>
    <t>google</t>
  </si>
  <si>
    <t>ads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</si>
  <si>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</si>
  <si>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</si>
  <si>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</si>
  <si>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</si>
  <si>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</si>
  <si>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</si>
  <si>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</si>
  <si>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</si>
  <si>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</si>
  <si>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</si>
  <si>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</si>
  <si>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</si>
  <si>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</si>
  <si>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</si>
  <si>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</si>
  <si>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</si>
  <si>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</si>
  <si>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</si>
  <si>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</si>
  <si>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</si>
  <si>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</si>
  <si>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</si>
  <si>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</si>
  <si>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</si>
  <si>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</si>
  <si>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</si>
  <si>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</si>
  <si>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</si>
  <si>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</si>
  <si>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</si>
  <si>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</si>
  <si>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</si>
  <si>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</si>
  <si>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</si>
  <si>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</si>
  <si>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</si>
  <si>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</si>
  <si>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</si>
  <si>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</si>
  <si>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</si>
  <si>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</si>
  <si>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</si>
  <si>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</si>
  <si>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</si>
  <si>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</si>
  <si>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</si>
  <si>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</si>
  <si>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</si>
  <si>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</si>
  <si>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</si>
  <si>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</si>
  <si>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</si>
  <si>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</si>
  <si>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</si>
  <si>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</si>
  <si>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</si>
  <si>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</si>
  <si>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</si>
  <si>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</si>
  <si>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</si>
  <si>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G1: #monetiza tu nos vendes #blog #marketingdeafiliados blog perla red perbea123</t>
  </si>
  <si>
    <t>G2: albablanco_d</t>
  </si>
  <si>
    <t>G3: clave dinorankseo palabras</t>
  </si>
  <si>
    <t>G4: #monetiza quieres ganar dinero fácil salir casa visita nuestro programa</t>
  </si>
  <si>
    <t>Autofill Workbook Results</t>
  </si>
  <si>
    <t>Edge Weight▓1▓1▓0▓True▓Green▓Red▓▓Edge Weight▓1▓1▓0▓3▓10▓False▓Edge Weight▓1▓1▓0▓32▓6▓False▓▓0▓0▓0▓True▓Black▓Black▓▓Followers▓1▓11353▓0▓162▓1000▓False▓Followers▓1▓35251▓0▓100▓70▓False▓▓0▓0▓0▓0▓0▓False▓▓0▓0▓0▓0▓0▓False</t>
  </si>
  <si>
    <t>Subgraph</t>
  </si>
  <si>
    <t>GraphSource░TwitterSearch▓GraphTerm░#monetiza▓ImportDescription░The graph represents a network of 19 Twitter users whose recent tweets contained "#monetiza", or who were replied to or mentioned in those tweets, taken from a data set limited to a maximum of 18,000 tweets.  The network was obtained from Twitter on Thursday, 21 November 2019 at 11:39 UTC.
The tweets in the network were tweeted over the 1-day, 7-hour, 19-minute period from Tuesday, 19 November 2019 at 12:09 UTC to Wednesday, 20 November 2019 at 19:29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</si>
</sst>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6"/>
      <tableStyleElement type="headerRow" dxfId="355"/>
    </tableStyle>
    <tableStyle name="NodeXL Table" pivot="0" count="1">
      <tableStyleElement type="headerRow" dxfId="35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1093461"/>
        <c:axId val="12970238"/>
      </c:barChart>
      <c:catAx>
        <c:axId val="610934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970238"/>
        <c:crosses val="autoZero"/>
        <c:auto val="1"/>
        <c:lblOffset val="100"/>
        <c:noMultiLvlLbl val="0"/>
      </c:catAx>
      <c:valAx>
        <c:axId val="12970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93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9623279"/>
        <c:axId val="43956328"/>
      </c:barChart>
      <c:catAx>
        <c:axId val="496232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956328"/>
        <c:crosses val="autoZero"/>
        <c:auto val="1"/>
        <c:lblOffset val="100"/>
        <c:noMultiLvlLbl val="0"/>
      </c:catAx>
      <c:valAx>
        <c:axId val="43956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232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0062633"/>
        <c:axId val="3692786"/>
      </c:barChart>
      <c:catAx>
        <c:axId val="600626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92786"/>
        <c:crosses val="autoZero"/>
        <c:auto val="1"/>
        <c:lblOffset val="100"/>
        <c:noMultiLvlLbl val="0"/>
      </c:catAx>
      <c:valAx>
        <c:axId val="36927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62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3235075"/>
        <c:axId val="30680220"/>
      </c:barChart>
      <c:catAx>
        <c:axId val="332350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680220"/>
        <c:crosses val="autoZero"/>
        <c:auto val="1"/>
        <c:lblOffset val="100"/>
        <c:noMultiLvlLbl val="0"/>
      </c:catAx>
      <c:valAx>
        <c:axId val="30680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35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7686525"/>
        <c:axId val="2069862"/>
      </c:barChart>
      <c:catAx>
        <c:axId val="76865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69862"/>
        <c:crosses val="autoZero"/>
        <c:auto val="1"/>
        <c:lblOffset val="100"/>
        <c:noMultiLvlLbl val="0"/>
      </c:catAx>
      <c:valAx>
        <c:axId val="2069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86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8628759"/>
        <c:axId val="33441104"/>
      </c:barChart>
      <c:catAx>
        <c:axId val="186287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441104"/>
        <c:crosses val="autoZero"/>
        <c:auto val="1"/>
        <c:lblOffset val="100"/>
        <c:noMultiLvlLbl val="0"/>
      </c:catAx>
      <c:valAx>
        <c:axId val="33441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6287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2534481"/>
        <c:axId val="24374874"/>
      </c:barChart>
      <c:catAx>
        <c:axId val="325344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374874"/>
        <c:crosses val="autoZero"/>
        <c:auto val="1"/>
        <c:lblOffset val="100"/>
        <c:noMultiLvlLbl val="0"/>
      </c:catAx>
      <c:valAx>
        <c:axId val="24374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34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8047275"/>
        <c:axId val="28207748"/>
      </c:barChart>
      <c:catAx>
        <c:axId val="180472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207748"/>
        <c:crosses val="autoZero"/>
        <c:auto val="1"/>
        <c:lblOffset val="100"/>
        <c:noMultiLvlLbl val="0"/>
      </c:catAx>
      <c:valAx>
        <c:axId val="282077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472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2543141"/>
        <c:axId val="3126222"/>
      </c:barChart>
      <c:catAx>
        <c:axId val="52543141"/>
        <c:scaling>
          <c:orientation val="minMax"/>
        </c:scaling>
        <c:axPos val="b"/>
        <c:delete val="1"/>
        <c:majorTickMark val="out"/>
        <c:minorTickMark val="none"/>
        <c:tickLblPos val="none"/>
        <c:crossAx val="3126222"/>
        <c:crosses val="autoZero"/>
        <c:auto val="1"/>
        <c:lblOffset val="100"/>
        <c:noMultiLvlLbl val="0"/>
      </c:catAx>
      <c:valAx>
        <c:axId val="3126222"/>
        <c:scaling>
          <c:orientation val="minMax"/>
        </c:scaling>
        <c:axPos val="l"/>
        <c:delete val="1"/>
        <c:majorTickMark val="out"/>
        <c:minorTickMark val="none"/>
        <c:tickLblPos val="none"/>
        <c:crossAx val="525431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oletn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deanromero1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dinorankse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crislinarezc"/>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perbea12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loredibattist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bivanov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web_escuel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albablanco_d"/>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cesarlab69"/>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tabatamartinez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facchinjos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inboundcycl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mariatoledo_"/>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adsclev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anaivarsparcer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bisuroom1"/>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abarretosala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iio_web"/>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0" totalsRowShown="0" headerRowDxfId="353" dataDxfId="352">
  <autoFilter ref="A2:BN20"/>
  <tableColumns count="66">
    <tableColumn id="1" name="Vertex 1" dataDxfId="351"/>
    <tableColumn id="2" name="Vertex 2" dataDxfId="350"/>
    <tableColumn id="3" name="Color" dataDxfId="349"/>
    <tableColumn id="4" name="Width" dataDxfId="348"/>
    <tableColumn id="11" name="Style" dataDxfId="347"/>
    <tableColumn id="5" name="Opacity" dataDxfId="346"/>
    <tableColumn id="6" name="Visibility" dataDxfId="345"/>
    <tableColumn id="10" name="Label" dataDxfId="344"/>
    <tableColumn id="12" name="Label Text Color" dataDxfId="343"/>
    <tableColumn id="13" name="Label Font Size" dataDxfId="342"/>
    <tableColumn id="14" name="Reciprocated?" dataDxfId="207"/>
    <tableColumn id="7" name="ID" dataDxfId="341"/>
    <tableColumn id="9" name="Dynamic Filter" dataDxfId="340"/>
    <tableColumn id="8" name="Add Your Own Columns Here" dataDxfId="339"/>
    <tableColumn id="15" name="Relationship" dataDxfId="338"/>
    <tableColumn id="16" name="Relationship Date (UTC)" dataDxfId="337"/>
    <tableColumn id="17" name="Tweet" dataDxfId="336"/>
    <tableColumn id="18" name="URLs in Tweet" dataDxfId="335"/>
    <tableColumn id="19" name="Domains in Tweet" dataDxfId="334"/>
    <tableColumn id="20" name="Hashtags in Tweet" dataDxfId="333"/>
    <tableColumn id="21" name="Media in Tweet" dataDxfId="332"/>
    <tableColumn id="22" name="Tweet Image File" dataDxfId="331"/>
    <tableColumn id="23" name="Tweet Date (UTC)" dataDxfId="330"/>
    <tableColumn id="24" name="Date" dataDxfId="329"/>
    <tableColumn id="25" name="Time" dataDxfId="328"/>
    <tableColumn id="26" name="Twitter Page for Tweet" dataDxfId="327"/>
    <tableColumn id="27" name="Latitude" dataDxfId="326"/>
    <tableColumn id="28" name="Longitude" dataDxfId="325"/>
    <tableColumn id="29" name="Imported ID" dataDxfId="324"/>
    <tableColumn id="30" name="In-Reply-To Tweet ID" dataDxfId="323"/>
    <tableColumn id="31" name="Favorited" dataDxfId="322"/>
    <tableColumn id="32" name="Favorite Count" dataDxfId="321"/>
    <tableColumn id="33" name="In-Reply-To User ID" dataDxfId="320"/>
    <tableColumn id="34" name="Is Quote Status" dataDxfId="319"/>
    <tableColumn id="35" name="Language" dataDxfId="318"/>
    <tableColumn id="36" name="Possibly Sensitive" dataDxfId="317"/>
    <tableColumn id="37" name="Quoted Status ID" dataDxfId="316"/>
    <tableColumn id="38" name="Retweeted" dataDxfId="315"/>
    <tableColumn id="39" name="Retweet Count" dataDxfId="314"/>
    <tableColumn id="40" name="Retweet ID" dataDxfId="313"/>
    <tableColumn id="41" name="Source" dataDxfId="312"/>
    <tableColumn id="42" name="Truncated" dataDxfId="311"/>
    <tableColumn id="43" name="Unified Twitter ID" dataDxfId="310"/>
    <tableColumn id="44" name="Imported Tweet Type" dataDxfId="309"/>
    <tableColumn id="45" name="Added By Extended Analysis" dataDxfId="308"/>
    <tableColumn id="46" name="Corrected By Extended Analysis" dataDxfId="307"/>
    <tableColumn id="47" name="Place Bounding Box" dataDxfId="306"/>
    <tableColumn id="48" name="Place Country" dataDxfId="305"/>
    <tableColumn id="49" name="Place Country Code" dataDxfId="304"/>
    <tableColumn id="50" name="Place Full Name" dataDxfId="303"/>
    <tableColumn id="51" name="Place ID" dataDxfId="302"/>
    <tableColumn id="52" name="Place Name" dataDxfId="301"/>
    <tableColumn id="53" name="Place Type" dataDxfId="300"/>
    <tableColumn id="54" name="Place URL" dataDxfId="299"/>
    <tableColumn id="55" name="Edge Weight"/>
    <tableColumn id="56" name="Vertex 1 Group" dataDxfId="22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L7" totalsRowShown="0" headerRowDxfId="206" dataDxfId="205">
  <autoFilter ref="A1:L7"/>
  <tableColumns count="12">
    <tableColumn id="1" name="Top URLs in Tweet in Entire Graph" dataDxfId="204"/>
    <tableColumn id="2" name="Entire Graph Count" dataDxfId="203"/>
    <tableColumn id="3" name="Top URLs in Tweet in G1" dataDxfId="202"/>
    <tableColumn id="4" name="G1 Count" dataDxfId="201"/>
    <tableColumn id="5" name="Top URLs in Tweet in G2" dataDxfId="200"/>
    <tableColumn id="6" name="G2 Count" dataDxfId="199"/>
    <tableColumn id="7" name="Top URLs in Tweet in G3" dataDxfId="198"/>
    <tableColumn id="8" name="G3 Count" dataDxfId="197"/>
    <tableColumn id="9" name="Top URLs in Tweet in G4" dataDxfId="196"/>
    <tableColumn id="10" name="G4 Count" dataDxfId="195"/>
    <tableColumn id="11" name="Top URLs in Tweet in G5" dataDxfId="194"/>
    <tableColumn id="12" name="G5 Count" dataDxfId="1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0:L14" totalsRowShown="0" headerRowDxfId="191" dataDxfId="190">
  <autoFilter ref="A10:L14"/>
  <tableColumns count="12">
    <tableColumn id="1" name="Top Domains in Tweet in Entire Graph" dataDxfId="189"/>
    <tableColumn id="2" name="Entire Graph Count" dataDxfId="188"/>
    <tableColumn id="3" name="Top Domains in Tweet in G1" dataDxfId="187"/>
    <tableColumn id="4" name="G1 Count" dataDxfId="186"/>
    <tableColumn id="5" name="Top Domains in Tweet in G2" dataDxfId="185"/>
    <tableColumn id="6" name="G2 Count" dataDxfId="184"/>
    <tableColumn id="7" name="Top Domains in Tweet in G3" dataDxfId="183"/>
    <tableColumn id="8" name="G3 Count" dataDxfId="182"/>
    <tableColumn id="9" name="Top Domains in Tweet in G4" dataDxfId="181"/>
    <tableColumn id="10" name="G4 Count" dataDxfId="180"/>
    <tableColumn id="11" name="Top Domains in Tweet in G5" dataDxfId="179"/>
    <tableColumn id="12" name="G5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7:L27" totalsRowShown="0" headerRowDxfId="176" dataDxfId="175">
  <autoFilter ref="A17:L27"/>
  <tableColumns count="12">
    <tableColumn id="1" name="Top Hashtags in Tweet in Entire Graph" dataDxfId="174"/>
    <tableColumn id="2" name="Entire Graph Count" dataDxfId="173"/>
    <tableColumn id="3" name="Top Hashtags in Tweet in G1" dataDxfId="172"/>
    <tableColumn id="4" name="G1 Count" dataDxfId="171"/>
    <tableColumn id="5" name="Top Hashtags in Tweet in G2" dataDxfId="170"/>
    <tableColumn id="6" name="G2 Count" dataDxfId="169"/>
    <tableColumn id="7" name="Top Hashtags in Tweet in G3" dataDxfId="168"/>
    <tableColumn id="8" name="G3 Count" dataDxfId="167"/>
    <tableColumn id="9" name="Top Hashtags in Tweet in G4" dataDxfId="166"/>
    <tableColumn id="10" name="G4 Count" dataDxfId="165"/>
    <tableColumn id="11" name="Top Hashtags in Tweet in G5" dataDxfId="164"/>
    <tableColumn id="12" name="G5 Count" dataDxfId="16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0:L40" totalsRowShown="0" headerRowDxfId="161" dataDxfId="160">
  <autoFilter ref="A30:L40"/>
  <tableColumns count="12">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 id="11" name="Top Words in Tweet in G5" dataDxfId="149"/>
    <tableColumn id="12" name="G5 Count" dataDxfId="14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3:L53" totalsRowShown="0" headerRowDxfId="146" dataDxfId="145">
  <autoFilter ref="A43:L53"/>
  <tableColumns count="12">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6:L57" totalsRowShown="0" headerRowDxfId="131" dataDxfId="130">
  <autoFilter ref="A56:L57"/>
  <tableColumns count="12">
    <tableColumn id="1" name="Top Replied-To in Entire Graph" dataDxfId="129"/>
    <tableColumn id="2" name="Entire Graph Count" dataDxfId="125"/>
    <tableColumn id="3" name="Top Replied-To in G1" dataDxfId="124"/>
    <tableColumn id="4" name="G1 Count" dataDxfId="121"/>
    <tableColumn id="5" name="Top Replied-To in G2" dataDxfId="120"/>
    <tableColumn id="6" name="G2 Count" dataDxfId="117"/>
    <tableColumn id="7" name="Top Replied-To in G3" dataDxfId="116"/>
    <tableColumn id="8" name="G3 Count" dataDxfId="113"/>
    <tableColumn id="9" name="Top Replied-To in G4" dataDxfId="112"/>
    <tableColumn id="10" name="G4 Count" dataDxfId="109"/>
    <tableColumn id="11" name="Top Replied-To in G5" dataDxfId="108"/>
    <tableColumn id="12" name="G5 Count" dataDxfId="10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9:L69" totalsRowShown="0" headerRowDxfId="128" dataDxfId="127">
  <autoFilter ref="A59:L69"/>
  <tableColumns count="12">
    <tableColumn id="1" name="Top Mentioned in Entire Graph" dataDxfId="126"/>
    <tableColumn id="2" name="Entire Graph Count" dataDxfId="123"/>
    <tableColumn id="3" name="Top Mentioned in G1" dataDxfId="122"/>
    <tableColumn id="4" name="G1 Count" dataDxfId="119"/>
    <tableColumn id="5" name="Top Mentioned in G2" dataDxfId="118"/>
    <tableColumn id="6" name="G2 Count" dataDxfId="115"/>
    <tableColumn id="7" name="Top Mentioned in G3" dataDxfId="114"/>
    <tableColumn id="8" name="G3 Count" dataDxfId="111"/>
    <tableColumn id="9" name="Top Mentioned in G4" dataDxfId="110"/>
    <tableColumn id="10" name="G4 Count" dataDxfId="106"/>
    <tableColumn id="11" name="Top Mentioned in G5" dataDxfId="105"/>
    <tableColumn id="12" name="G5 Count" dataDxfId="10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2:L82" totalsRowShown="0" headerRowDxfId="101" dataDxfId="100">
  <autoFilter ref="A72:L82"/>
  <tableColumns count="1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78" totalsRowShown="0" headerRowDxfId="76" dataDxfId="75">
  <autoFilter ref="A1:G78"/>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 totalsRowShown="0" headerRowDxfId="298" dataDxfId="297">
  <autoFilter ref="A2:BT21"/>
  <tableColumns count="72">
    <tableColumn id="1" name="Vertex" dataDxfId="296"/>
    <tableColumn id="72" name="Subgraph"/>
    <tableColumn id="2" name="Color" dataDxfId="295"/>
    <tableColumn id="5" name="Shape" dataDxfId="294"/>
    <tableColumn id="6" name="Size" dataDxfId="293"/>
    <tableColumn id="4" name="Opacity" dataDxfId="292"/>
    <tableColumn id="7" name="Image File" dataDxfId="291"/>
    <tableColumn id="3" name="Visibility" dataDxfId="290"/>
    <tableColumn id="10" name="Label" dataDxfId="289"/>
    <tableColumn id="16" name="Label Fill Color" dataDxfId="288"/>
    <tableColumn id="9" name="Label Position" dataDxfId="287"/>
    <tableColumn id="8" name="Tooltip" dataDxfId="286"/>
    <tableColumn id="18" name="Layout Order" dataDxfId="285"/>
    <tableColumn id="13" name="X" dataDxfId="284"/>
    <tableColumn id="14" name="Y" dataDxfId="283"/>
    <tableColumn id="12" name="Locked?" dataDxfId="282"/>
    <tableColumn id="19" name="Polar R" dataDxfId="281"/>
    <tableColumn id="20" name="Polar Angle" dataDxfId="28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79"/>
    <tableColumn id="28" name="Dynamic Filter" dataDxfId="278"/>
    <tableColumn id="17" name="Add Your Own Columns Here" dataDxfId="277"/>
    <tableColumn id="30" name="Name" dataDxfId="276"/>
    <tableColumn id="31" name="Followed" dataDxfId="275"/>
    <tableColumn id="32" name="Followers" dataDxfId="274"/>
    <tableColumn id="33" name="Tweets" dataDxfId="273"/>
    <tableColumn id="34" name="Favorites" dataDxfId="272"/>
    <tableColumn id="35" name="Time Zone UTC Offset (Seconds)" dataDxfId="271"/>
    <tableColumn id="36" name="Description" dataDxfId="270"/>
    <tableColumn id="37" name="Location" dataDxfId="269"/>
    <tableColumn id="38" name="Web" dataDxfId="268"/>
    <tableColumn id="39" name="Time Zone" dataDxfId="267"/>
    <tableColumn id="40" name="Joined Twitter Date (UTC)" dataDxfId="266"/>
    <tableColumn id="41" name="Profile Banner Url" dataDxfId="265"/>
    <tableColumn id="42" name="Default Profile" dataDxfId="264"/>
    <tableColumn id="43" name="Default Profile Image" dataDxfId="263"/>
    <tableColumn id="44" name="Geo Enabled" dataDxfId="262"/>
    <tableColumn id="45" name="Language" dataDxfId="261"/>
    <tableColumn id="46" name="Listed Count" dataDxfId="260"/>
    <tableColumn id="47" name="Profile Background Image Url" dataDxfId="259"/>
    <tableColumn id="48" name="Verified" dataDxfId="258"/>
    <tableColumn id="49" name="Custom Menu Item Text" dataDxfId="257"/>
    <tableColumn id="50" name="Custom Menu Item Action" dataDxfId="256"/>
    <tableColumn id="51" name="Tweeted Search Term?" dataDxfId="22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50" totalsRowShown="0" headerRowDxfId="67" dataDxfId="66">
  <autoFilter ref="A1:L50"/>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8" totalsRowShown="0" headerRowDxfId="23" dataDxfId="22">
  <autoFilter ref="A2:C8"/>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255">
  <autoFilter ref="A2:AO7"/>
  <tableColumns count="41">
    <tableColumn id="1" name="Group" dataDxfId="230"/>
    <tableColumn id="2" name="Vertex Color" dataDxfId="229"/>
    <tableColumn id="3" name="Vertex Shape" dataDxfId="227"/>
    <tableColumn id="22" name="Visibility" dataDxfId="228"/>
    <tableColumn id="4" name="Collapsed?"/>
    <tableColumn id="18" name="Label" dataDxfId="254"/>
    <tableColumn id="20" name="Collapsed X"/>
    <tableColumn id="21" name="Collapsed Y"/>
    <tableColumn id="6" name="ID" dataDxfId="253"/>
    <tableColumn id="19" name="Collapsed Properties" dataDxfId="221"/>
    <tableColumn id="5" name="Vertices" dataDxfId="220"/>
    <tableColumn id="7" name="Unique Edges" dataDxfId="219"/>
    <tableColumn id="8" name="Edges With Duplicates" dataDxfId="218"/>
    <tableColumn id="9" name="Total Edges" dataDxfId="217"/>
    <tableColumn id="10" name="Self-Loops" dataDxfId="216"/>
    <tableColumn id="24" name="Reciprocated Vertex Pair Ratio" dataDxfId="215"/>
    <tableColumn id="25" name="Reciprocated Edge Ratio" dataDxfId="214"/>
    <tableColumn id="11" name="Connected Components" dataDxfId="213"/>
    <tableColumn id="12" name="Single-Vertex Connected Components" dataDxfId="212"/>
    <tableColumn id="13" name="Maximum Vertices in a Connected Component" dataDxfId="211"/>
    <tableColumn id="14" name="Maximum Edges in a Connected Component" dataDxfId="210"/>
    <tableColumn id="15" name="Maximum Geodesic Distance (Diameter)" dataDxfId="209"/>
    <tableColumn id="16" name="Average Geodesic Distance" dataDxfId="208"/>
    <tableColumn id="17" name="Graph Density" dataDxfId="192"/>
    <tableColumn id="23" name="Top URLs in Tweet" dataDxfId="177"/>
    <tableColumn id="26" name="Top Domains in Tweet" dataDxfId="162"/>
    <tableColumn id="27" name="Top Hashtags in Tweet" dataDxfId="147"/>
    <tableColumn id="28" name="Top Words in Tweet" dataDxfId="132"/>
    <tableColumn id="29" name="Top Word Pairs in Tweet" dataDxfId="103"/>
    <tableColumn id="30" name="Top Replied-To in Tweet" dataDxfId="10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252" dataDxfId="251">
  <autoFilter ref="A1:C20"/>
  <tableColumns count="3">
    <tableColumn id="1" name="Group" dataDxfId="226"/>
    <tableColumn id="2" name="Vertex" dataDxfId="225"/>
    <tableColumn id="3" name="Vertex ID" dataDxfId="22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0"/>
    <tableColumn id="2" name="Degree Frequency" dataDxfId="249">
      <calculatedColumnFormula>COUNTIF(Vertices[Degree], "&gt;= " &amp; D2) - COUNTIF(Vertices[Degree], "&gt;=" &amp; D3)</calculatedColumnFormula>
    </tableColumn>
    <tableColumn id="3" name="In-Degree Bin" dataDxfId="248"/>
    <tableColumn id="4" name="In-Degree Frequency" dataDxfId="247">
      <calculatedColumnFormula>COUNTIF(Vertices[In-Degree], "&gt;= " &amp; F2) - COUNTIF(Vertices[In-Degree], "&gt;=" &amp; F3)</calculatedColumnFormula>
    </tableColumn>
    <tableColumn id="5" name="Out-Degree Bin" dataDxfId="246"/>
    <tableColumn id="6" name="Out-Degree Frequency" dataDxfId="245">
      <calculatedColumnFormula>COUNTIF(Vertices[Out-Degree], "&gt;= " &amp; H2) - COUNTIF(Vertices[Out-Degree], "&gt;=" &amp; H3)</calculatedColumnFormula>
    </tableColumn>
    <tableColumn id="7" name="Betweenness Centrality Bin" dataDxfId="244"/>
    <tableColumn id="8" name="Betweenness Centrality Frequency" dataDxfId="243">
      <calculatedColumnFormula>COUNTIF(Vertices[Betweenness Centrality], "&gt;= " &amp; J2) - COUNTIF(Vertices[Betweenness Centrality], "&gt;=" &amp; J3)</calculatedColumnFormula>
    </tableColumn>
    <tableColumn id="9" name="Closeness Centrality Bin" dataDxfId="242"/>
    <tableColumn id="10" name="Closeness Centrality Frequency" dataDxfId="241">
      <calculatedColumnFormula>COUNTIF(Vertices[Closeness Centrality], "&gt;= " &amp; L2) - COUNTIF(Vertices[Closeness Centrality], "&gt;=" &amp; L3)</calculatedColumnFormula>
    </tableColumn>
    <tableColumn id="11" name="Eigenvector Centrality Bin" dataDxfId="240"/>
    <tableColumn id="12" name="Eigenvector Centrality Frequency" dataDxfId="239">
      <calculatedColumnFormula>COUNTIF(Vertices[Eigenvector Centrality], "&gt;= " &amp; N2) - COUNTIF(Vertices[Eigenvector Centrality], "&gt;=" &amp; N3)</calculatedColumnFormula>
    </tableColumn>
    <tableColumn id="18" name="PageRank Bin" dataDxfId="238"/>
    <tableColumn id="17" name="PageRank Frequency" dataDxfId="237">
      <calculatedColumnFormula>COUNTIF(Vertices[Eigenvector Centrality], "&gt;= " &amp; P2) - COUNTIF(Vertices[Eigenvector Centrality], "&gt;=" &amp; P3)</calculatedColumnFormula>
    </tableColumn>
    <tableColumn id="13" name="Clustering Coefficient Bin" dataDxfId="236"/>
    <tableColumn id="14" name="Clustering Coefficient Frequency" dataDxfId="235">
      <calculatedColumnFormula>COUNTIF(Vertices[Clustering Coefficient], "&gt;= " &amp; R2) - COUNTIF(Vertices[Clustering Coefficient], "&gt;=" &amp; R3)</calculatedColumnFormula>
    </tableColumn>
    <tableColumn id="15" name="Dynamic Filter Bin" dataDxfId="234"/>
    <tableColumn id="16" name="Dynamic Filter Frequency" dataDxfId="23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unaperlaenlared.wordpress.com/2018/12/27/monetizar-blog-marketing-de-afiliados/?utm_content=bufferb6e6c&amp;utm_medium=social&amp;utm_source=twitter.com&amp;utm_campaign=buffer" TargetMode="External" /><Relationship Id="rId2" Type="http://schemas.openxmlformats.org/officeDocument/2006/relationships/hyperlink" Target="https://unaperlaenlared.wordpress.com/2018/12/27/monetizar-blog-marketing-de-afiliados/?utm_content=bufferb6e6c&amp;utm_medium=social&amp;utm_source=twitter.com&amp;utm_campaign=buffer" TargetMode="External" /><Relationship Id="rId3" Type="http://schemas.openxmlformats.org/officeDocument/2006/relationships/hyperlink" Target="https://josefacchin.com/congreso-online/" TargetMode="External" /><Relationship Id="rId4" Type="http://schemas.openxmlformats.org/officeDocument/2006/relationships/hyperlink" Target="https://twitter.com/JessicaQueroM/status/1196804350087180290" TargetMode="External" /><Relationship Id="rId5" Type="http://schemas.openxmlformats.org/officeDocument/2006/relationships/hyperlink" Target="https://twitter.com/JessicaQueroM/status/1196804350087180290" TargetMode="External" /><Relationship Id="rId6" Type="http://schemas.openxmlformats.org/officeDocument/2006/relationships/hyperlink" Target="https://twitter.com/seodecanarias/status/1196840068004093952" TargetMode="External" /><Relationship Id="rId7" Type="http://schemas.openxmlformats.org/officeDocument/2006/relationships/hyperlink" Target="https://unaperlaenlared.wordpress.com/2018/12/27/monetizar-blog-marketing-de-afiliados/?utm_content=bufferb6e6c&amp;utm_medium=social&amp;utm_source=twitter.com&amp;utm_campaign=buffer" TargetMode="External" /><Relationship Id="rId8" Type="http://schemas.openxmlformats.org/officeDocument/2006/relationships/hyperlink" Target="https://bisuroom.es/programa-de-afiliados/" TargetMode="External" /><Relationship Id="rId9" Type="http://schemas.openxmlformats.org/officeDocument/2006/relationships/hyperlink" Target="https://bisuroom.es/programa-de-af" TargetMode="External" /><Relationship Id="rId10" Type="http://schemas.openxmlformats.org/officeDocument/2006/relationships/hyperlink" Target="https://pbs.twimg.com/tweet_video_thumb/EJvIR-IWwAMc3Pt.jpg" TargetMode="External" /><Relationship Id="rId11" Type="http://schemas.openxmlformats.org/officeDocument/2006/relationships/hyperlink" Target="https://pbs.twimg.com/tweet_video_thumb/EJvIR-IWwAMc3Pt.jpg" TargetMode="External" /><Relationship Id="rId12" Type="http://schemas.openxmlformats.org/officeDocument/2006/relationships/hyperlink" Target="https://pbs.twimg.com/media/EJvcnI5XYAEubiN.jpg" TargetMode="External" /><Relationship Id="rId13" Type="http://schemas.openxmlformats.org/officeDocument/2006/relationships/hyperlink" Target="https://pbs.twimg.com/media/EJvcnI5XYAEubiN.jpg" TargetMode="External" /><Relationship Id="rId14" Type="http://schemas.openxmlformats.org/officeDocument/2006/relationships/hyperlink" Target="https://pbs.twimg.com/media/EJvcnI5XYAEubiN.jpg" TargetMode="External" /><Relationship Id="rId15" Type="http://schemas.openxmlformats.org/officeDocument/2006/relationships/hyperlink" Target="https://pbs.twimg.com/media/EJvBGVzXsAEpA_J.jpg" TargetMode="External" /><Relationship Id="rId16" Type="http://schemas.openxmlformats.org/officeDocument/2006/relationships/hyperlink" Target="https://pbs.twimg.com/media/EJvSgLeXsAAv6Lv.jpg" TargetMode="External" /><Relationship Id="rId17" Type="http://schemas.openxmlformats.org/officeDocument/2006/relationships/hyperlink" Target="https://pbs.twimg.com/tweet_video_thumb/EJwhEXuXUAIcHC5.jpg" TargetMode="External" /><Relationship Id="rId18" Type="http://schemas.openxmlformats.org/officeDocument/2006/relationships/hyperlink" Target="https://pbs.twimg.com/media/EIN49llWoAYOug6.jpg" TargetMode="External" /><Relationship Id="rId19" Type="http://schemas.openxmlformats.org/officeDocument/2006/relationships/hyperlink" Target="https://pbs.twimg.com/ext_tw_video_thumb/1197099789994868737/pu/img/OSochThiK3S8Mkow.jpg" TargetMode="External" /><Relationship Id="rId20" Type="http://schemas.openxmlformats.org/officeDocument/2006/relationships/hyperlink" Target="https://pbs.twimg.com/ext_tw_video_thumb/1197100225606889472/pu/img/oqV9UfcjSHYA8MiB.jpg" TargetMode="External" /><Relationship Id="rId21" Type="http://schemas.openxmlformats.org/officeDocument/2006/relationships/hyperlink" Target="https://pbs.twimg.com/tweet_video_thumb/EJvIR-IWwAMc3Pt.jpg" TargetMode="External" /><Relationship Id="rId22" Type="http://schemas.openxmlformats.org/officeDocument/2006/relationships/hyperlink" Target="https://pbs.twimg.com/tweet_video_thumb/EJvIR-IWwAMc3Pt.jpg" TargetMode="External" /><Relationship Id="rId23" Type="http://schemas.openxmlformats.org/officeDocument/2006/relationships/hyperlink" Target="http://pbs.twimg.com/profile_images/1049123765777551365/pvYcTGvG_normal.jpg" TargetMode="External" /><Relationship Id="rId24" Type="http://schemas.openxmlformats.org/officeDocument/2006/relationships/hyperlink" Target="http://pbs.twimg.com/profile_images/1049123765777551365/pvYcTGvG_normal.jpg" TargetMode="External" /><Relationship Id="rId25" Type="http://schemas.openxmlformats.org/officeDocument/2006/relationships/hyperlink" Target="https://pbs.twimg.com/media/EJvcnI5XYAEubiN.jpg" TargetMode="External" /><Relationship Id="rId26" Type="http://schemas.openxmlformats.org/officeDocument/2006/relationships/hyperlink" Target="https://pbs.twimg.com/media/EJvcnI5XYAEubiN.jpg" TargetMode="External" /><Relationship Id="rId27" Type="http://schemas.openxmlformats.org/officeDocument/2006/relationships/hyperlink" Target="https://pbs.twimg.com/media/EJvcnI5XYAEubiN.jpg" TargetMode="External" /><Relationship Id="rId28" Type="http://schemas.openxmlformats.org/officeDocument/2006/relationships/hyperlink" Target="http://pbs.twimg.com/profile_images/2706271892/883f2f5ff5270db72dc14a1b73d320b9_normal.jpeg" TargetMode="External" /><Relationship Id="rId29" Type="http://schemas.openxmlformats.org/officeDocument/2006/relationships/hyperlink" Target="https://pbs.twimg.com/media/EJvBGVzXsAEpA_J.jpg" TargetMode="External" /><Relationship Id="rId30" Type="http://schemas.openxmlformats.org/officeDocument/2006/relationships/hyperlink" Target="https://pbs.twimg.com/media/EJvSgLeXsAAv6Lv.jpg" TargetMode="External" /><Relationship Id="rId31" Type="http://schemas.openxmlformats.org/officeDocument/2006/relationships/hyperlink" Target="http://pbs.twimg.com/profile_images/1088138110385487872/U7EOX_tL_normal.jpg" TargetMode="External" /><Relationship Id="rId32" Type="http://schemas.openxmlformats.org/officeDocument/2006/relationships/hyperlink" Target="http://pbs.twimg.com/profile_images/1088138110385487872/U7EOX_tL_normal.jpg" TargetMode="External" /><Relationship Id="rId33" Type="http://schemas.openxmlformats.org/officeDocument/2006/relationships/hyperlink" Target="http://pbs.twimg.com/profile_images/1088138110385487872/U7EOX_tL_normal.jpg" TargetMode="External" /><Relationship Id="rId34" Type="http://schemas.openxmlformats.org/officeDocument/2006/relationships/hyperlink" Target="https://pbs.twimg.com/tweet_video_thumb/EJwhEXuXUAIcHC5.jpg" TargetMode="External" /><Relationship Id="rId35" Type="http://schemas.openxmlformats.org/officeDocument/2006/relationships/hyperlink" Target="https://pbs.twimg.com/media/EIN49llWoAYOug6.jpg" TargetMode="External" /><Relationship Id="rId36" Type="http://schemas.openxmlformats.org/officeDocument/2006/relationships/hyperlink" Target="https://pbs.twimg.com/ext_tw_video_thumb/1197099789994868737/pu/img/OSochThiK3S8Mkow.jpg" TargetMode="External" /><Relationship Id="rId37" Type="http://schemas.openxmlformats.org/officeDocument/2006/relationships/hyperlink" Target="https://pbs.twimg.com/ext_tw_video_thumb/1197100225606889472/pu/img/oqV9UfcjSHYA8MiB.jpg" TargetMode="External" /><Relationship Id="rId38" Type="http://schemas.openxmlformats.org/officeDocument/2006/relationships/hyperlink" Target="http://pbs.twimg.com/profile_images/1166084493138157569/73BdMap8_normal.jpg" TargetMode="External" /><Relationship Id="rId39" Type="http://schemas.openxmlformats.org/officeDocument/2006/relationships/hyperlink" Target="https://twitter.com/oletna/status/1196770350429868032" TargetMode="External" /><Relationship Id="rId40" Type="http://schemas.openxmlformats.org/officeDocument/2006/relationships/hyperlink" Target="https://twitter.com/oletna/status/1196770350429868032" TargetMode="External" /><Relationship Id="rId41" Type="http://schemas.openxmlformats.org/officeDocument/2006/relationships/hyperlink" Target="https://twitter.com/crislinarezc/status/1196788542938255361" TargetMode="External" /><Relationship Id="rId42" Type="http://schemas.openxmlformats.org/officeDocument/2006/relationships/hyperlink" Target="https://twitter.com/crislinarezc/status/1196788542938255361" TargetMode="External" /><Relationship Id="rId43" Type="http://schemas.openxmlformats.org/officeDocument/2006/relationships/hyperlink" Target="https://twitter.com/loredibattista/status/1196792728757116928" TargetMode="External" /><Relationship Id="rId44" Type="http://schemas.openxmlformats.org/officeDocument/2006/relationships/hyperlink" Target="https://twitter.com/loredibattista/status/1196792728757116928" TargetMode="External" /><Relationship Id="rId45" Type="http://schemas.openxmlformats.org/officeDocument/2006/relationships/hyperlink" Target="https://twitter.com/loredibattista/status/1196792728757116928" TargetMode="External" /><Relationship Id="rId46" Type="http://schemas.openxmlformats.org/officeDocument/2006/relationships/hyperlink" Target="https://twitter.com/cesarlab69/status/1196820246155407362" TargetMode="External" /><Relationship Id="rId47" Type="http://schemas.openxmlformats.org/officeDocument/2006/relationships/hyperlink" Target="https://twitter.com/perbea123/status/1196762449220947968" TargetMode="External" /><Relationship Id="rId48" Type="http://schemas.openxmlformats.org/officeDocument/2006/relationships/hyperlink" Target="https://twitter.com/perbea123/status/1196781582910132225" TargetMode="External" /><Relationship Id="rId49" Type="http://schemas.openxmlformats.org/officeDocument/2006/relationships/hyperlink" Target="https://twitter.com/perbea123/status/1196805511527698433" TargetMode="External" /><Relationship Id="rId50" Type="http://schemas.openxmlformats.org/officeDocument/2006/relationships/hyperlink" Target="https://twitter.com/perbea123/status/1196805511527698433" TargetMode="External" /><Relationship Id="rId51" Type="http://schemas.openxmlformats.org/officeDocument/2006/relationships/hyperlink" Target="https://twitter.com/perbea123/status/1196850601327579136" TargetMode="External" /><Relationship Id="rId52" Type="http://schemas.openxmlformats.org/officeDocument/2006/relationships/hyperlink" Target="https://twitter.com/perbea123/status/1196867974214430722" TargetMode="External" /><Relationship Id="rId53" Type="http://schemas.openxmlformats.org/officeDocument/2006/relationships/hyperlink" Target="https://twitter.com/perbea123/status/1189927729145233409" TargetMode="External" /><Relationship Id="rId54" Type="http://schemas.openxmlformats.org/officeDocument/2006/relationships/hyperlink" Target="https://twitter.com/bisuroom1/status/1197099849705033728" TargetMode="External" /><Relationship Id="rId55" Type="http://schemas.openxmlformats.org/officeDocument/2006/relationships/hyperlink" Target="https://twitter.com/abarretosalas/status/1197100256057602048" TargetMode="External" /><Relationship Id="rId56" Type="http://schemas.openxmlformats.org/officeDocument/2006/relationships/hyperlink" Target="https://twitter.com/iio_web/status/1197235454359326724" TargetMode="External" /><Relationship Id="rId57" Type="http://schemas.openxmlformats.org/officeDocument/2006/relationships/hyperlink" Target="https://api.twitter.com/1.1/geo/id/206c436ce43a43a3.json" TargetMode="External" /><Relationship Id="rId58" Type="http://schemas.openxmlformats.org/officeDocument/2006/relationships/hyperlink" Target="https://api.twitter.com/1.1/geo/id/206c436ce43a43a3.json" TargetMode="External" /><Relationship Id="rId59" Type="http://schemas.openxmlformats.org/officeDocument/2006/relationships/comments" Target="../comments1.xml" /><Relationship Id="rId60" Type="http://schemas.openxmlformats.org/officeDocument/2006/relationships/vmlDrawing" Target="../drawings/vmlDrawing1.vml" /><Relationship Id="rId61" Type="http://schemas.openxmlformats.org/officeDocument/2006/relationships/table" Target="../tables/table1.xml" /><Relationship Id="rId6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ytg9qJJMmX" TargetMode="External" /><Relationship Id="rId2" Type="http://schemas.openxmlformats.org/officeDocument/2006/relationships/hyperlink" Target="https://t.co/vOlPhGXqPS" TargetMode="External" /><Relationship Id="rId3" Type="http://schemas.openxmlformats.org/officeDocument/2006/relationships/hyperlink" Target="https://t.co/QgoNWjUlFm" TargetMode="External" /><Relationship Id="rId4" Type="http://schemas.openxmlformats.org/officeDocument/2006/relationships/hyperlink" Target="https://t.co/StnA2Ietnj" TargetMode="External" /><Relationship Id="rId5" Type="http://schemas.openxmlformats.org/officeDocument/2006/relationships/hyperlink" Target="https://t.co/7hthR29gbx" TargetMode="External" /><Relationship Id="rId6" Type="http://schemas.openxmlformats.org/officeDocument/2006/relationships/hyperlink" Target="https://t.co/d1MBkT0c1l" TargetMode="External" /><Relationship Id="rId7" Type="http://schemas.openxmlformats.org/officeDocument/2006/relationships/hyperlink" Target="https://t.co/uYGI6B5YGW" TargetMode="External" /><Relationship Id="rId8" Type="http://schemas.openxmlformats.org/officeDocument/2006/relationships/hyperlink" Target="https://t.co/qVECNogzvp" TargetMode="External" /><Relationship Id="rId9" Type="http://schemas.openxmlformats.org/officeDocument/2006/relationships/hyperlink" Target="https://t.co/mLxAcFEkUT" TargetMode="External" /><Relationship Id="rId10" Type="http://schemas.openxmlformats.org/officeDocument/2006/relationships/hyperlink" Target="https://t.co/dHdGEb95yH" TargetMode="External" /><Relationship Id="rId11" Type="http://schemas.openxmlformats.org/officeDocument/2006/relationships/hyperlink" Target="https://t.co/iyjCymjIkK" TargetMode="External" /><Relationship Id="rId12" Type="http://schemas.openxmlformats.org/officeDocument/2006/relationships/hyperlink" Target="https://t.co/ncDuFSLcoC" TargetMode="External" /><Relationship Id="rId13" Type="http://schemas.openxmlformats.org/officeDocument/2006/relationships/hyperlink" Target="https://t.co/c9YFrEbTQf" TargetMode="External" /><Relationship Id="rId14" Type="http://schemas.openxmlformats.org/officeDocument/2006/relationships/hyperlink" Target="https://t.co/S17OmHT1Rj" TargetMode="External" /><Relationship Id="rId15" Type="http://schemas.openxmlformats.org/officeDocument/2006/relationships/hyperlink" Target="https://t.co/S17OmHT1Rj" TargetMode="External" /><Relationship Id="rId16" Type="http://schemas.openxmlformats.org/officeDocument/2006/relationships/hyperlink" Target="https://t.co/P8KL3xn5Od" TargetMode="External" /><Relationship Id="rId17" Type="http://schemas.openxmlformats.org/officeDocument/2006/relationships/hyperlink" Target="https://pbs.twimg.com/profile_banners/237772063/1559001080" TargetMode="External" /><Relationship Id="rId18" Type="http://schemas.openxmlformats.org/officeDocument/2006/relationships/hyperlink" Target="https://pbs.twimg.com/profile_banners/982863403/1541622427" TargetMode="External" /><Relationship Id="rId19" Type="http://schemas.openxmlformats.org/officeDocument/2006/relationships/hyperlink" Target="https://pbs.twimg.com/profile_banners/1108786679492632577/1553280077" TargetMode="External" /><Relationship Id="rId20" Type="http://schemas.openxmlformats.org/officeDocument/2006/relationships/hyperlink" Target="https://pbs.twimg.com/profile_banners/313119010/1397021612" TargetMode="External" /><Relationship Id="rId21" Type="http://schemas.openxmlformats.org/officeDocument/2006/relationships/hyperlink" Target="https://pbs.twimg.com/profile_banners/486457326/1548109625" TargetMode="External" /><Relationship Id="rId22" Type="http://schemas.openxmlformats.org/officeDocument/2006/relationships/hyperlink" Target="https://pbs.twimg.com/profile_banners/213836759/1570399610" TargetMode="External" /><Relationship Id="rId23" Type="http://schemas.openxmlformats.org/officeDocument/2006/relationships/hyperlink" Target="https://pbs.twimg.com/profile_banners/374756384/1491862038" TargetMode="External" /><Relationship Id="rId24" Type="http://schemas.openxmlformats.org/officeDocument/2006/relationships/hyperlink" Target="https://pbs.twimg.com/profile_banners/908725246072643585/1505494071" TargetMode="External" /><Relationship Id="rId25" Type="http://schemas.openxmlformats.org/officeDocument/2006/relationships/hyperlink" Target="https://pbs.twimg.com/profile_banners/44622172/1553336316" TargetMode="External" /><Relationship Id="rId26" Type="http://schemas.openxmlformats.org/officeDocument/2006/relationships/hyperlink" Target="https://pbs.twimg.com/profile_banners/118139362/1393496786" TargetMode="External" /><Relationship Id="rId27" Type="http://schemas.openxmlformats.org/officeDocument/2006/relationships/hyperlink" Target="https://pbs.twimg.com/profile_banners/1177848592737980416/1574083473" TargetMode="External" /><Relationship Id="rId28" Type="http://schemas.openxmlformats.org/officeDocument/2006/relationships/hyperlink" Target="https://pbs.twimg.com/profile_banners/113031601/1551871239" TargetMode="External" /><Relationship Id="rId29" Type="http://schemas.openxmlformats.org/officeDocument/2006/relationships/hyperlink" Target="https://pbs.twimg.com/profile_banners/366563895/1564072285" TargetMode="External" /><Relationship Id="rId30" Type="http://schemas.openxmlformats.org/officeDocument/2006/relationships/hyperlink" Target="https://pbs.twimg.com/profile_banners/360077991/1574168721" TargetMode="External" /><Relationship Id="rId31" Type="http://schemas.openxmlformats.org/officeDocument/2006/relationships/hyperlink" Target="https://pbs.twimg.com/profile_banners/1194289179041181696/1574193597" TargetMode="External" /><Relationship Id="rId32" Type="http://schemas.openxmlformats.org/officeDocument/2006/relationships/hyperlink" Target="https://pbs.twimg.com/profile_banners/753925506534404096/1573564245" TargetMode="External" /><Relationship Id="rId33" Type="http://schemas.openxmlformats.org/officeDocument/2006/relationships/hyperlink" Target="https://pbs.twimg.com/profile_banners/1189859471419424768/1572520502" TargetMode="External" /><Relationship Id="rId34" Type="http://schemas.openxmlformats.org/officeDocument/2006/relationships/hyperlink" Target="https://pbs.twimg.com/profile_banners/171888707/1416471969" TargetMode="External" /><Relationship Id="rId35" Type="http://schemas.openxmlformats.org/officeDocument/2006/relationships/hyperlink" Target="https://pbs.twimg.com/profile_banners/1131998913970495488/1566851745" TargetMode="External" /><Relationship Id="rId36" Type="http://schemas.openxmlformats.org/officeDocument/2006/relationships/hyperlink" Target="http://abs.twimg.com/images/themes/theme9/bg.gif"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1/bg.gif" TargetMode="External" /><Relationship Id="rId40" Type="http://schemas.openxmlformats.org/officeDocument/2006/relationships/hyperlink" Target="http://abs.twimg.com/images/themes/theme10/bg.gif" TargetMode="External" /><Relationship Id="rId41" Type="http://schemas.openxmlformats.org/officeDocument/2006/relationships/hyperlink" Target="http://abs.twimg.com/images/themes/theme18/bg.gif"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9/bg.gif" TargetMode="External" /><Relationship Id="rId45" Type="http://schemas.openxmlformats.org/officeDocument/2006/relationships/hyperlink" Target="http://abs.twimg.com/images/themes/theme15/bg.png" TargetMode="External" /><Relationship Id="rId46" Type="http://schemas.openxmlformats.org/officeDocument/2006/relationships/hyperlink" Target="http://abs.twimg.com/images/themes/theme14/bg.gif"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7/bg.gif"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pbs.twimg.com/profile_images/1189917844890357771/fmN5rUGS_normal.jpg" TargetMode="External" /><Relationship Id="rId53" Type="http://schemas.openxmlformats.org/officeDocument/2006/relationships/hyperlink" Target="http://pbs.twimg.com/profile_images/943210688016715777/mY05VU0m_normal.jpg" TargetMode="External" /><Relationship Id="rId54" Type="http://schemas.openxmlformats.org/officeDocument/2006/relationships/hyperlink" Target="http://pbs.twimg.com/profile_images/1109163241899466752/A0UbqBUx_normal.png" TargetMode="External" /><Relationship Id="rId55" Type="http://schemas.openxmlformats.org/officeDocument/2006/relationships/hyperlink" Target="http://pbs.twimg.com/profile_images/1049123765777551365/pvYcTGvG_normal.jpg" TargetMode="External" /><Relationship Id="rId56" Type="http://schemas.openxmlformats.org/officeDocument/2006/relationships/hyperlink" Target="http://pbs.twimg.com/profile_images/1088138110385487872/U7EOX_tL_normal.jpg" TargetMode="External" /><Relationship Id="rId57" Type="http://schemas.openxmlformats.org/officeDocument/2006/relationships/hyperlink" Target="http://pbs.twimg.com/profile_images/1191771743700037632/m_F-2AEs_normal.jpg" TargetMode="External" /><Relationship Id="rId58" Type="http://schemas.openxmlformats.org/officeDocument/2006/relationships/hyperlink" Target="http://pbs.twimg.com/profile_images/861967879843008512/arfU0P4J_normal.jpg" TargetMode="External" /><Relationship Id="rId59" Type="http://schemas.openxmlformats.org/officeDocument/2006/relationships/hyperlink" Target="http://pbs.twimg.com/profile_images/908733768411881472/vYw9qUh4_normal.jpg" TargetMode="External" /><Relationship Id="rId60" Type="http://schemas.openxmlformats.org/officeDocument/2006/relationships/hyperlink" Target="http://pbs.twimg.com/profile_images/378800000739424002/c64ac5ab00169776d04b3cb9fe86967f_normal.png" TargetMode="External" /><Relationship Id="rId61" Type="http://schemas.openxmlformats.org/officeDocument/2006/relationships/hyperlink" Target="http://pbs.twimg.com/profile_images/2706271892/883f2f5ff5270db72dc14a1b73d320b9_normal.jpeg" TargetMode="External" /><Relationship Id="rId62" Type="http://schemas.openxmlformats.org/officeDocument/2006/relationships/hyperlink" Target="http://pbs.twimg.com/profile_images/1177849277680369664/8AxZHXGj_normal.jpg" TargetMode="External" /><Relationship Id="rId63" Type="http://schemas.openxmlformats.org/officeDocument/2006/relationships/hyperlink" Target="http://pbs.twimg.com/profile_images/956587275844046849/NReghtd__normal.jpg" TargetMode="External" /><Relationship Id="rId64" Type="http://schemas.openxmlformats.org/officeDocument/2006/relationships/hyperlink" Target="http://pbs.twimg.com/profile_images/1063392280772521984/Mqgu2ZxR_normal.jpg" TargetMode="External" /><Relationship Id="rId65" Type="http://schemas.openxmlformats.org/officeDocument/2006/relationships/hyperlink" Target="http://pbs.twimg.com/profile_images/705861914442731520/wObfBpnc_normal.jpg" TargetMode="External" /><Relationship Id="rId66" Type="http://schemas.openxmlformats.org/officeDocument/2006/relationships/hyperlink" Target="http://pbs.twimg.com/profile_images/1196725579053178881/leARfnPO_normal.jpg" TargetMode="External" /><Relationship Id="rId67" Type="http://schemas.openxmlformats.org/officeDocument/2006/relationships/hyperlink" Target="http://pbs.twimg.com/profile_images/1194242784615641089/2PmcYCXQ_normal.jpg" TargetMode="External" /><Relationship Id="rId68" Type="http://schemas.openxmlformats.org/officeDocument/2006/relationships/hyperlink" Target="http://pbs.twimg.com/profile_images/1189859565975875584/F0GjaaSS_normal.jpg" TargetMode="External" /><Relationship Id="rId69" Type="http://schemas.openxmlformats.org/officeDocument/2006/relationships/hyperlink" Target="http://pbs.twimg.com/profile_images/737879722617606144/RWcPszMG_normal.jpg" TargetMode="External" /><Relationship Id="rId70" Type="http://schemas.openxmlformats.org/officeDocument/2006/relationships/hyperlink" Target="http://pbs.twimg.com/profile_images/1166084493138157569/73BdMap8_normal.jpg" TargetMode="External" /><Relationship Id="rId71" Type="http://schemas.openxmlformats.org/officeDocument/2006/relationships/hyperlink" Target="https://twitter.com/oletna" TargetMode="External" /><Relationship Id="rId72" Type="http://schemas.openxmlformats.org/officeDocument/2006/relationships/hyperlink" Target="https://twitter.com/deanromero10" TargetMode="External" /><Relationship Id="rId73" Type="http://schemas.openxmlformats.org/officeDocument/2006/relationships/hyperlink" Target="https://twitter.com/dinorankseo" TargetMode="External" /><Relationship Id="rId74" Type="http://schemas.openxmlformats.org/officeDocument/2006/relationships/hyperlink" Target="https://twitter.com/crislinarezc" TargetMode="External" /><Relationship Id="rId75" Type="http://schemas.openxmlformats.org/officeDocument/2006/relationships/hyperlink" Target="https://twitter.com/perbea123" TargetMode="External" /><Relationship Id="rId76" Type="http://schemas.openxmlformats.org/officeDocument/2006/relationships/hyperlink" Target="https://twitter.com/loredibattista" TargetMode="External" /><Relationship Id="rId77" Type="http://schemas.openxmlformats.org/officeDocument/2006/relationships/hyperlink" Target="https://twitter.com/bivanova" TargetMode="External" /><Relationship Id="rId78" Type="http://schemas.openxmlformats.org/officeDocument/2006/relationships/hyperlink" Target="https://twitter.com/web_escuela" TargetMode="External" /><Relationship Id="rId79" Type="http://schemas.openxmlformats.org/officeDocument/2006/relationships/hyperlink" Target="https://twitter.com/albablanco_d" TargetMode="External" /><Relationship Id="rId80" Type="http://schemas.openxmlformats.org/officeDocument/2006/relationships/hyperlink" Target="https://twitter.com/cesarlab69" TargetMode="External" /><Relationship Id="rId81" Type="http://schemas.openxmlformats.org/officeDocument/2006/relationships/hyperlink" Target="https://twitter.com/tabatamartinezd" TargetMode="External" /><Relationship Id="rId82" Type="http://schemas.openxmlformats.org/officeDocument/2006/relationships/hyperlink" Target="https://twitter.com/facchinjose" TargetMode="External" /><Relationship Id="rId83" Type="http://schemas.openxmlformats.org/officeDocument/2006/relationships/hyperlink" Target="https://twitter.com/inboundcycle" TargetMode="External" /><Relationship Id="rId84" Type="http://schemas.openxmlformats.org/officeDocument/2006/relationships/hyperlink" Target="https://twitter.com/mariatoledo_" TargetMode="External" /><Relationship Id="rId85" Type="http://schemas.openxmlformats.org/officeDocument/2006/relationships/hyperlink" Target="https://twitter.com/adsclever" TargetMode="External" /><Relationship Id="rId86" Type="http://schemas.openxmlformats.org/officeDocument/2006/relationships/hyperlink" Target="https://twitter.com/anaivarsparcero" TargetMode="External" /><Relationship Id="rId87" Type="http://schemas.openxmlformats.org/officeDocument/2006/relationships/hyperlink" Target="https://twitter.com/bisuroom1" TargetMode="External" /><Relationship Id="rId88" Type="http://schemas.openxmlformats.org/officeDocument/2006/relationships/hyperlink" Target="https://twitter.com/abarretosalas" TargetMode="External" /><Relationship Id="rId89" Type="http://schemas.openxmlformats.org/officeDocument/2006/relationships/hyperlink" Target="https://twitter.com/iio_web" TargetMode="External" /><Relationship Id="rId90" Type="http://schemas.openxmlformats.org/officeDocument/2006/relationships/comments" Target="../comments2.xml" /><Relationship Id="rId91" Type="http://schemas.openxmlformats.org/officeDocument/2006/relationships/vmlDrawing" Target="../drawings/vmlDrawing2.vml" /><Relationship Id="rId92" Type="http://schemas.openxmlformats.org/officeDocument/2006/relationships/table" Target="../tables/table2.xml" /><Relationship Id="rId93" Type="http://schemas.openxmlformats.org/officeDocument/2006/relationships/drawing" Target="../drawings/drawing1.xml" /><Relationship Id="rId9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unaperlaenlared.wordpress.com/2018/12/27/monetizar-blog-marketing-de-afiliados/?utm_content=bufferb6e6c&amp;utm_medium=social&amp;utm_source=twitter.com&amp;utm_campaign=buffer" TargetMode="External" /><Relationship Id="rId2" Type="http://schemas.openxmlformats.org/officeDocument/2006/relationships/hyperlink" Target="https://bisuroom.es/programa-de-af" TargetMode="External" /><Relationship Id="rId3" Type="http://schemas.openxmlformats.org/officeDocument/2006/relationships/hyperlink" Target="https://bisuroom.es/programa-de-afiliados/" TargetMode="External" /><Relationship Id="rId4" Type="http://schemas.openxmlformats.org/officeDocument/2006/relationships/hyperlink" Target="https://twitter.com/seodecanarias/status/1196840068004093952" TargetMode="External" /><Relationship Id="rId5" Type="http://schemas.openxmlformats.org/officeDocument/2006/relationships/hyperlink" Target="https://twitter.com/JessicaQueroM/status/1196804350087180290" TargetMode="External" /><Relationship Id="rId6" Type="http://schemas.openxmlformats.org/officeDocument/2006/relationships/hyperlink" Target="https://josefacchin.com/congreso-online/" TargetMode="External" /><Relationship Id="rId7" Type="http://schemas.openxmlformats.org/officeDocument/2006/relationships/hyperlink" Target="https://unaperlaenlared.wordpress.com/2018/12/27/monetizar-blog-marketing-de-afiliados/?utm_content=bufferb6e6c&amp;utm_medium=social&amp;utm_source=twitter.com&amp;utm_campaign=buffer" TargetMode="External" /><Relationship Id="rId8" Type="http://schemas.openxmlformats.org/officeDocument/2006/relationships/hyperlink" Target="https://josefacchin.com/congreso-online/" TargetMode="External" /><Relationship Id="rId9" Type="http://schemas.openxmlformats.org/officeDocument/2006/relationships/hyperlink" Target="https://twitter.com/JessicaQueroM/status/1196804350087180290" TargetMode="External" /><Relationship Id="rId10" Type="http://schemas.openxmlformats.org/officeDocument/2006/relationships/hyperlink" Target="https://twitter.com/seodecanarias/status/1196840068004093952" TargetMode="External" /><Relationship Id="rId11" Type="http://schemas.openxmlformats.org/officeDocument/2006/relationships/hyperlink" Target="https://bisuroom.es/programa-de-afiliados/" TargetMode="External" /><Relationship Id="rId12" Type="http://schemas.openxmlformats.org/officeDocument/2006/relationships/hyperlink" Target="https://bisuroom.es/programa-de-af" TargetMode="External" /><Relationship Id="rId13" Type="http://schemas.openxmlformats.org/officeDocument/2006/relationships/table" Target="../tables/table11.xml" /><Relationship Id="rId14" Type="http://schemas.openxmlformats.org/officeDocument/2006/relationships/table" Target="../tables/table12.xml" /><Relationship Id="rId15" Type="http://schemas.openxmlformats.org/officeDocument/2006/relationships/table" Target="../tables/table13.xml" /><Relationship Id="rId16" Type="http://schemas.openxmlformats.org/officeDocument/2006/relationships/table" Target="../tables/table14.xml" /><Relationship Id="rId17" Type="http://schemas.openxmlformats.org/officeDocument/2006/relationships/table" Target="../tables/table15.xml" /><Relationship Id="rId18" Type="http://schemas.openxmlformats.org/officeDocument/2006/relationships/table" Target="../tables/table16.xml" /><Relationship Id="rId19" Type="http://schemas.openxmlformats.org/officeDocument/2006/relationships/table" Target="../tables/table17.xml" /><Relationship Id="rId2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539</v>
      </c>
      <c r="BD2" s="13" t="s">
        <v>551</v>
      </c>
      <c r="BE2" s="13" t="s">
        <v>552</v>
      </c>
      <c r="BF2" s="67" t="s">
        <v>748</v>
      </c>
      <c r="BG2" s="67" t="s">
        <v>749</v>
      </c>
      <c r="BH2" s="67" t="s">
        <v>750</v>
      </c>
      <c r="BI2" s="67" t="s">
        <v>751</v>
      </c>
      <c r="BJ2" s="67" t="s">
        <v>752</v>
      </c>
      <c r="BK2" s="67" t="s">
        <v>753</v>
      </c>
      <c r="BL2" s="67" t="s">
        <v>754</v>
      </c>
      <c r="BM2" s="67" t="s">
        <v>755</v>
      </c>
      <c r="BN2" s="67" t="s">
        <v>756</v>
      </c>
    </row>
    <row r="3" spans="1:66" ht="15" customHeight="1">
      <c r="A3" s="84" t="s">
        <v>214</v>
      </c>
      <c r="B3" s="84" t="s">
        <v>222</v>
      </c>
      <c r="C3" s="53" t="s">
        <v>792</v>
      </c>
      <c r="D3" s="54">
        <v>3</v>
      </c>
      <c r="E3" s="65" t="s">
        <v>132</v>
      </c>
      <c r="F3" s="55">
        <v>32</v>
      </c>
      <c r="G3" s="53"/>
      <c r="H3" s="57"/>
      <c r="I3" s="56"/>
      <c r="J3" s="56"/>
      <c r="K3" s="36" t="s">
        <v>65</v>
      </c>
      <c r="L3" s="62">
        <v>3</v>
      </c>
      <c r="M3" s="62"/>
      <c r="N3" s="63"/>
      <c r="O3" s="85" t="s">
        <v>233</v>
      </c>
      <c r="P3" s="87">
        <v>43788.5284837963</v>
      </c>
      <c r="Q3" s="85" t="s">
        <v>235</v>
      </c>
      <c r="R3" s="85"/>
      <c r="S3" s="85"/>
      <c r="T3" s="85" t="s">
        <v>257</v>
      </c>
      <c r="U3" s="90" t="s">
        <v>265</v>
      </c>
      <c r="V3" s="90" t="s">
        <v>265</v>
      </c>
      <c r="W3" s="87">
        <v>43788.5284837963</v>
      </c>
      <c r="X3" s="91">
        <v>43788</v>
      </c>
      <c r="Y3" s="93" t="s">
        <v>277</v>
      </c>
      <c r="Z3" s="90" t="s">
        <v>290</v>
      </c>
      <c r="AA3" s="85"/>
      <c r="AB3" s="85"/>
      <c r="AC3" s="93" t="s">
        <v>303</v>
      </c>
      <c r="AD3" s="85"/>
      <c r="AE3" s="85" t="b">
        <v>0</v>
      </c>
      <c r="AF3" s="85">
        <v>2</v>
      </c>
      <c r="AG3" s="93" t="s">
        <v>316</v>
      </c>
      <c r="AH3" s="85" t="b">
        <v>0</v>
      </c>
      <c r="AI3" s="85" t="s">
        <v>317</v>
      </c>
      <c r="AJ3" s="85"/>
      <c r="AK3" s="93" t="s">
        <v>316</v>
      </c>
      <c r="AL3" s="85" t="b">
        <v>0</v>
      </c>
      <c r="AM3" s="85">
        <v>0</v>
      </c>
      <c r="AN3" s="93" t="s">
        <v>316</v>
      </c>
      <c r="AO3" s="85" t="s">
        <v>320</v>
      </c>
      <c r="AP3" s="85" t="b">
        <v>0</v>
      </c>
      <c r="AQ3" s="93" t="s">
        <v>303</v>
      </c>
      <c r="AR3" s="85" t="s">
        <v>176</v>
      </c>
      <c r="AS3" s="85">
        <v>0</v>
      </c>
      <c r="AT3" s="85">
        <v>0</v>
      </c>
      <c r="AU3" s="85" t="s">
        <v>324</v>
      </c>
      <c r="AV3" s="85" t="s">
        <v>325</v>
      </c>
      <c r="AW3" s="85" t="s">
        <v>326</v>
      </c>
      <c r="AX3" s="85" t="s">
        <v>327</v>
      </c>
      <c r="AY3" s="85" t="s">
        <v>328</v>
      </c>
      <c r="AZ3" s="85" t="s">
        <v>329</v>
      </c>
      <c r="BA3" s="85" t="s">
        <v>330</v>
      </c>
      <c r="BB3" s="90" t="s">
        <v>331</v>
      </c>
      <c r="BC3">
        <v>1</v>
      </c>
      <c r="BD3" s="85" t="str">
        <f>REPLACE(INDEX(GroupVertices[Group],MATCH(Edges[[#This Row],[Vertex 1]],GroupVertices[Vertex],0)),1,1,"")</f>
        <v>3</v>
      </c>
      <c r="BE3" s="85" t="str">
        <f>REPLACE(INDEX(GroupVertices[Group],MATCH(Edges[[#This Row],[Vertex 2]],GroupVertices[Vertex],0)),1,1,"")</f>
        <v>3</v>
      </c>
      <c r="BF3" s="51"/>
      <c r="BG3" s="52"/>
      <c r="BH3" s="51"/>
      <c r="BI3" s="52"/>
      <c r="BJ3" s="51"/>
      <c r="BK3" s="52"/>
      <c r="BL3" s="51"/>
      <c r="BM3" s="52"/>
      <c r="BN3" s="51"/>
    </row>
    <row r="4" spans="1:66" ht="15" customHeight="1">
      <c r="A4" s="84" t="s">
        <v>214</v>
      </c>
      <c r="B4" s="84" t="s">
        <v>223</v>
      </c>
      <c r="C4" s="53" t="s">
        <v>792</v>
      </c>
      <c r="D4" s="54">
        <v>3</v>
      </c>
      <c r="E4" s="65" t="s">
        <v>132</v>
      </c>
      <c r="F4" s="55">
        <v>32</v>
      </c>
      <c r="G4" s="53"/>
      <c r="H4" s="57"/>
      <c r="I4" s="56"/>
      <c r="J4" s="56"/>
      <c r="K4" s="36" t="s">
        <v>65</v>
      </c>
      <c r="L4" s="83">
        <v>4</v>
      </c>
      <c r="M4" s="83"/>
      <c r="N4" s="63"/>
      <c r="O4" s="86" t="s">
        <v>233</v>
      </c>
      <c r="P4" s="88">
        <v>43788.5284837963</v>
      </c>
      <c r="Q4" s="86" t="s">
        <v>235</v>
      </c>
      <c r="R4" s="86"/>
      <c r="S4" s="86"/>
      <c r="T4" s="86" t="s">
        <v>257</v>
      </c>
      <c r="U4" s="89" t="s">
        <v>265</v>
      </c>
      <c r="V4" s="89" t="s">
        <v>265</v>
      </c>
      <c r="W4" s="88">
        <v>43788.5284837963</v>
      </c>
      <c r="X4" s="92">
        <v>43788</v>
      </c>
      <c r="Y4" s="94" t="s">
        <v>277</v>
      </c>
      <c r="Z4" s="89" t="s">
        <v>290</v>
      </c>
      <c r="AA4" s="86"/>
      <c r="AB4" s="86"/>
      <c r="AC4" s="94" t="s">
        <v>303</v>
      </c>
      <c r="AD4" s="86"/>
      <c r="AE4" s="86" t="b">
        <v>0</v>
      </c>
      <c r="AF4" s="86">
        <v>2</v>
      </c>
      <c r="AG4" s="94" t="s">
        <v>316</v>
      </c>
      <c r="AH4" s="86" t="b">
        <v>0</v>
      </c>
      <c r="AI4" s="86" t="s">
        <v>317</v>
      </c>
      <c r="AJ4" s="86"/>
      <c r="AK4" s="94" t="s">
        <v>316</v>
      </c>
      <c r="AL4" s="86" t="b">
        <v>0</v>
      </c>
      <c r="AM4" s="86">
        <v>0</v>
      </c>
      <c r="AN4" s="94" t="s">
        <v>316</v>
      </c>
      <c r="AO4" s="86" t="s">
        <v>320</v>
      </c>
      <c r="AP4" s="86" t="b">
        <v>0</v>
      </c>
      <c r="AQ4" s="94" t="s">
        <v>303</v>
      </c>
      <c r="AR4" s="86" t="s">
        <v>176</v>
      </c>
      <c r="AS4" s="86">
        <v>0</v>
      </c>
      <c r="AT4" s="86">
        <v>0</v>
      </c>
      <c r="AU4" s="86" t="s">
        <v>324</v>
      </c>
      <c r="AV4" s="86" t="s">
        <v>325</v>
      </c>
      <c r="AW4" s="86" t="s">
        <v>326</v>
      </c>
      <c r="AX4" s="86" t="s">
        <v>327</v>
      </c>
      <c r="AY4" s="86" t="s">
        <v>328</v>
      </c>
      <c r="AZ4" s="86" t="s">
        <v>329</v>
      </c>
      <c r="BA4" s="86" t="s">
        <v>330</v>
      </c>
      <c r="BB4" s="89" t="s">
        <v>331</v>
      </c>
      <c r="BC4">
        <v>1</v>
      </c>
      <c r="BD4" s="85" t="str">
        <f>REPLACE(INDEX(GroupVertices[Group],MATCH(Edges[[#This Row],[Vertex 1]],GroupVertices[Vertex],0)),1,1,"")</f>
        <v>3</v>
      </c>
      <c r="BE4" s="85" t="str">
        <f>REPLACE(INDEX(GroupVertices[Group],MATCH(Edges[[#This Row],[Vertex 2]],GroupVertices[Vertex],0)),1,1,"")</f>
        <v>3</v>
      </c>
      <c r="BF4" s="51">
        <v>0</v>
      </c>
      <c r="BG4" s="52">
        <v>0</v>
      </c>
      <c r="BH4" s="51">
        <v>0</v>
      </c>
      <c r="BI4" s="52">
        <v>0</v>
      </c>
      <c r="BJ4" s="51">
        <v>0</v>
      </c>
      <c r="BK4" s="52">
        <v>0</v>
      </c>
      <c r="BL4" s="51">
        <v>39</v>
      </c>
      <c r="BM4" s="52">
        <v>100</v>
      </c>
      <c r="BN4" s="51">
        <v>39</v>
      </c>
    </row>
    <row r="5" spans="1:66" ht="15">
      <c r="A5" s="84" t="s">
        <v>215</v>
      </c>
      <c r="B5" s="84" t="s">
        <v>218</v>
      </c>
      <c r="C5" s="53" t="s">
        <v>792</v>
      </c>
      <c r="D5" s="54">
        <v>3</v>
      </c>
      <c r="E5" s="65" t="s">
        <v>132</v>
      </c>
      <c r="F5" s="55">
        <v>32</v>
      </c>
      <c r="G5" s="53"/>
      <c r="H5" s="57"/>
      <c r="I5" s="56"/>
      <c r="J5" s="56"/>
      <c r="K5" s="36" t="s">
        <v>65</v>
      </c>
      <c r="L5" s="83">
        <v>5</v>
      </c>
      <c r="M5" s="83"/>
      <c r="N5" s="63"/>
      <c r="O5" s="86" t="s">
        <v>234</v>
      </c>
      <c r="P5" s="88">
        <v>43788.578680555554</v>
      </c>
      <c r="Q5" s="86" t="s">
        <v>236</v>
      </c>
      <c r="R5" s="89" t="s">
        <v>247</v>
      </c>
      <c r="S5" s="86" t="s">
        <v>253</v>
      </c>
      <c r="T5" s="86" t="s">
        <v>258</v>
      </c>
      <c r="U5" s="86"/>
      <c r="V5" s="89" t="s">
        <v>273</v>
      </c>
      <c r="W5" s="88">
        <v>43788.578680555554</v>
      </c>
      <c r="X5" s="92">
        <v>43788</v>
      </c>
      <c r="Y5" s="94" t="s">
        <v>278</v>
      </c>
      <c r="Z5" s="89" t="s">
        <v>291</v>
      </c>
      <c r="AA5" s="86"/>
      <c r="AB5" s="86"/>
      <c r="AC5" s="94" t="s">
        <v>304</v>
      </c>
      <c r="AD5" s="86"/>
      <c r="AE5" s="86" t="b">
        <v>0</v>
      </c>
      <c r="AF5" s="86">
        <v>0</v>
      </c>
      <c r="AG5" s="94" t="s">
        <v>316</v>
      </c>
      <c r="AH5" s="86" t="b">
        <v>0</v>
      </c>
      <c r="AI5" s="86" t="s">
        <v>317</v>
      </c>
      <c r="AJ5" s="86"/>
      <c r="AK5" s="94" t="s">
        <v>316</v>
      </c>
      <c r="AL5" s="86" t="b">
        <v>0</v>
      </c>
      <c r="AM5" s="86">
        <v>3</v>
      </c>
      <c r="AN5" s="94" t="s">
        <v>312</v>
      </c>
      <c r="AO5" s="86" t="s">
        <v>321</v>
      </c>
      <c r="AP5" s="86" t="b">
        <v>0</v>
      </c>
      <c r="AQ5" s="94" t="s">
        <v>312</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c r="BG5" s="52"/>
      <c r="BH5" s="51"/>
      <c r="BI5" s="52"/>
      <c r="BJ5" s="51"/>
      <c r="BK5" s="52"/>
      <c r="BL5" s="51"/>
      <c r="BM5" s="52"/>
      <c r="BN5" s="51"/>
    </row>
    <row r="6" spans="1:66" ht="15">
      <c r="A6" s="84" t="s">
        <v>215</v>
      </c>
      <c r="B6" s="84" t="s">
        <v>218</v>
      </c>
      <c r="C6" s="53" t="s">
        <v>792</v>
      </c>
      <c r="D6" s="54">
        <v>3</v>
      </c>
      <c r="E6" s="65" t="s">
        <v>132</v>
      </c>
      <c r="F6" s="55">
        <v>32</v>
      </c>
      <c r="G6" s="53"/>
      <c r="H6" s="57"/>
      <c r="I6" s="56"/>
      <c r="J6" s="56"/>
      <c r="K6" s="36" t="s">
        <v>65</v>
      </c>
      <c r="L6" s="83">
        <v>6</v>
      </c>
      <c r="M6" s="83"/>
      <c r="N6" s="63"/>
      <c r="O6" s="86" t="s">
        <v>233</v>
      </c>
      <c r="P6" s="88">
        <v>43788.578680555554</v>
      </c>
      <c r="Q6" s="86" t="s">
        <v>236</v>
      </c>
      <c r="R6" s="89" t="s">
        <v>247</v>
      </c>
      <c r="S6" s="86" t="s">
        <v>253</v>
      </c>
      <c r="T6" s="86" t="s">
        <v>258</v>
      </c>
      <c r="U6" s="86"/>
      <c r="V6" s="89" t="s">
        <v>273</v>
      </c>
      <c r="W6" s="88">
        <v>43788.578680555554</v>
      </c>
      <c r="X6" s="92">
        <v>43788</v>
      </c>
      <c r="Y6" s="94" t="s">
        <v>278</v>
      </c>
      <c r="Z6" s="89" t="s">
        <v>291</v>
      </c>
      <c r="AA6" s="86"/>
      <c r="AB6" s="86"/>
      <c r="AC6" s="94" t="s">
        <v>304</v>
      </c>
      <c r="AD6" s="86"/>
      <c r="AE6" s="86" t="b">
        <v>0</v>
      </c>
      <c r="AF6" s="86">
        <v>0</v>
      </c>
      <c r="AG6" s="94" t="s">
        <v>316</v>
      </c>
      <c r="AH6" s="86" t="b">
        <v>0</v>
      </c>
      <c r="AI6" s="86" t="s">
        <v>317</v>
      </c>
      <c r="AJ6" s="86"/>
      <c r="AK6" s="94" t="s">
        <v>316</v>
      </c>
      <c r="AL6" s="86" t="b">
        <v>0</v>
      </c>
      <c r="AM6" s="86">
        <v>3</v>
      </c>
      <c r="AN6" s="94" t="s">
        <v>312</v>
      </c>
      <c r="AO6" s="86" t="s">
        <v>321</v>
      </c>
      <c r="AP6" s="86" t="b">
        <v>0</v>
      </c>
      <c r="AQ6" s="94" t="s">
        <v>312</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v>0</v>
      </c>
      <c r="BG6" s="52">
        <v>0</v>
      </c>
      <c r="BH6" s="51">
        <v>0</v>
      </c>
      <c r="BI6" s="52">
        <v>0</v>
      </c>
      <c r="BJ6" s="51">
        <v>0</v>
      </c>
      <c r="BK6" s="52">
        <v>0</v>
      </c>
      <c r="BL6" s="51">
        <v>13</v>
      </c>
      <c r="BM6" s="52">
        <v>100</v>
      </c>
      <c r="BN6" s="51">
        <v>13</v>
      </c>
    </row>
    <row r="7" spans="1:66" ht="15">
      <c r="A7" s="84" t="s">
        <v>216</v>
      </c>
      <c r="B7" s="84" t="s">
        <v>224</v>
      </c>
      <c r="C7" s="53" t="s">
        <v>792</v>
      </c>
      <c r="D7" s="54">
        <v>3</v>
      </c>
      <c r="E7" s="65" t="s">
        <v>132</v>
      </c>
      <c r="F7" s="55">
        <v>32</v>
      </c>
      <c r="G7" s="53"/>
      <c r="H7" s="57"/>
      <c r="I7" s="56"/>
      <c r="J7" s="56"/>
      <c r="K7" s="36" t="s">
        <v>65</v>
      </c>
      <c r="L7" s="83">
        <v>7</v>
      </c>
      <c r="M7" s="83"/>
      <c r="N7" s="63"/>
      <c r="O7" s="86" t="s">
        <v>233</v>
      </c>
      <c r="P7" s="88">
        <v>43788.59023148148</v>
      </c>
      <c r="Q7" s="86" t="s">
        <v>237</v>
      </c>
      <c r="R7" s="86"/>
      <c r="S7" s="86"/>
      <c r="T7" s="86" t="s">
        <v>259</v>
      </c>
      <c r="U7" s="89" t="s">
        <v>266</v>
      </c>
      <c r="V7" s="89" t="s">
        <v>266</v>
      </c>
      <c r="W7" s="88">
        <v>43788.59023148148</v>
      </c>
      <c r="X7" s="92">
        <v>43788</v>
      </c>
      <c r="Y7" s="94" t="s">
        <v>279</v>
      </c>
      <c r="Z7" s="89" t="s">
        <v>292</v>
      </c>
      <c r="AA7" s="86"/>
      <c r="AB7" s="86"/>
      <c r="AC7" s="94" t="s">
        <v>305</v>
      </c>
      <c r="AD7" s="86"/>
      <c r="AE7" s="86" t="b">
        <v>0</v>
      </c>
      <c r="AF7" s="86">
        <v>1</v>
      </c>
      <c r="AG7" s="94" t="s">
        <v>316</v>
      </c>
      <c r="AH7" s="86" t="b">
        <v>0</v>
      </c>
      <c r="AI7" s="86" t="s">
        <v>317</v>
      </c>
      <c r="AJ7" s="86"/>
      <c r="AK7" s="94" t="s">
        <v>316</v>
      </c>
      <c r="AL7" s="86" t="b">
        <v>0</v>
      </c>
      <c r="AM7" s="86">
        <v>0</v>
      </c>
      <c r="AN7" s="94" t="s">
        <v>316</v>
      </c>
      <c r="AO7" s="86" t="s">
        <v>322</v>
      </c>
      <c r="AP7" s="86" t="b">
        <v>0</v>
      </c>
      <c r="AQ7" s="94" t="s">
        <v>305</v>
      </c>
      <c r="AR7" s="86" t="s">
        <v>176</v>
      </c>
      <c r="AS7" s="86">
        <v>0</v>
      </c>
      <c r="AT7" s="86">
        <v>0</v>
      </c>
      <c r="AU7" s="86"/>
      <c r="AV7" s="86"/>
      <c r="AW7" s="86"/>
      <c r="AX7" s="86"/>
      <c r="AY7" s="86"/>
      <c r="AZ7" s="86"/>
      <c r="BA7" s="86"/>
      <c r="BB7" s="86"/>
      <c r="BC7">
        <v>1</v>
      </c>
      <c r="BD7" s="85" t="str">
        <f>REPLACE(INDEX(GroupVertices[Group],MATCH(Edges[[#This Row],[Vertex 1]],GroupVertices[Vertex],0)),1,1,"")</f>
        <v>2</v>
      </c>
      <c r="BE7" s="85" t="str">
        <f>REPLACE(INDEX(GroupVertices[Group],MATCH(Edges[[#This Row],[Vertex 2]],GroupVertices[Vertex],0)),1,1,"")</f>
        <v>2</v>
      </c>
      <c r="BF7" s="51"/>
      <c r="BG7" s="52"/>
      <c r="BH7" s="51"/>
      <c r="BI7" s="52"/>
      <c r="BJ7" s="51"/>
      <c r="BK7" s="52"/>
      <c r="BL7" s="51"/>
      <c r="BM7" s="52"/>
      <c r="BN7" s="51"/>
    </row>
    <row r="8" spans="1:66" ht="15">
      <c r="A8" s="84" t="s">
        <v>216</v>
      </c>
      <c r="B8" s="84" t="s">
        <v>225</v>
      </c>
      <c r="C8" s="53" t="s">
        <v>792</v>
      </c>
      <c r="D8" s="54">
        <v>3</v>
      </c>
      <c r="E8" s="65" t="s">
        <v>132</v>
      </c>
      <c r="F8" s="55">
        <v>32</v>
      </c>
      <c r="G8" s="53"/>
      <c r="H8" s="57"/>
      <c r="I8" s="56"/>
      <c r="J8" s="56"/>
      <c r="K8" s="36" t="s">
        <v>65</v>
      </c>
      <c r="L8" s="83">
        <v>8</v>
      </c>
      <c r="M8" s="83"/>
      <c r="N8" s="63"/>
      <c r="O8" s="86" t="s">
        <v>233</v>
      </c>
      <c r="P8" s="88">
        <v>43788.59023148148</v>
      </c>
      <c r="Q8" s="86" t="s">
        <v>237</v>
      </c>
      <c r="R8" s="86"/>
      <c r="S8" s="86"/>
      <c r="T8" s="86" t="s">
        <v>259</v>
      </c>
      <c r="U8" s="89" t="s">
        <v>266</v>
      </c>
      <c r="V8" s="89" t="s">
        <v>266</v>
      </c>
      <c r="W8" s="88">
        <v>43788.59023148148</v>
      </c>
      <c r="X8" s="92">
        <v>43788</v>
      </c>
      <c r="Y8" s="94" t="s">
        <v>279</v>
      </c>
      <c r="Z8" s="89" t="s">
        <v>292</v>
      </c>
      <c r="AA8" s="86"/>
      <c r="AB8" s="86"/>
      <c r="AC8" s="94" t="s">
        <v>305</v>
      </c>
      <c r="AD8" s="86"/>
      <c r="AE8" s="86" t="b">
        <v>0</v>
      </c>
      <c r="AF8" s="86">
        <v>1</v>
      </c>
      <c r="AG8" s="94" t="s">
        <v>316</v>
      </c>
      <c r="AH8" s="86" t="b">
        <v>0</v>
      </c>
      <c r="AI8" s="86" t="s">
        <v>317</v>
      </c>
      <c r="AJ8" s="86"/>
      <c r="AK8" s="94" t="s">
        <v>316</v>
      </c>
      <c r="AL8" s="86" t="b">
        <v>0</v>
      </c>
      <c r="AM8" s="86">
        <v>0</v>
      </c>
      <c r="AN8" s="94" t="s">
        <v>316</v>
      </c>
      <c r="AO8" s="86" t="s">
        <v>322</v>
      </c>
      <c r="AP8" s="86" t="b">
        <v>0</v>
      </c>
      <c r="AQ8" s="94" t="s">
        <v>305</v>
      </c>
      <c r="AR8" s="86" t="s">
        <v>176</v>
      </c>
      <c r="AS8" s="86">
        <v>0</v>
      </c>
      <c r="AT8" s="86">
        <v>0</v>
      </c>
      <c r="AU8" s="86"/>
      <c r="AV8" s="86"/>
      <c r="AW8" s="86"/>
      <c r="AX8" s="86"/>
      <c r="AY8" s="86"/>
      <c r="AZ8" s="86"/>
      <c r="BA8" s="86"/>
      <c r="BB8" s="86"/>
      <c r="BC8">
        <v>1</v>
      </c>
      <c r="BD8" s="85" t="str">
        <f>REPLACE(INDEX(GroupVertices[Group],MATCH(Edges[[#This Row],[Vertex 1]],GroupVertices[Vertex],0)),1,1,"")</f>
        <v>2</v>
      </c>
      <c r="BE8" s="85" t="str">
        <f>REPLACE(INDEX(GroupVertices[Group],MATCH(Edges[[#This Row],[Vertex 2]],GroupVertices[Vertex],0)),1,1,"")</f>
        <v>2</v>
      </c>
      <c r="BF8" s="51"/>
      <c r="BG8" s="52"/>
      <c r="BH8" s="51"/>
      <c r="BI8" s="52"/>
      <c r="BJ8" s="51"/>
      <c r="BK8" s="52"/>
      <c r="BL8" s="51"/>
      <c r="BM8" s="52"/>
      <c r="BN8" s="51"/>
    </row>
    <row r="9" spans="1:66" ht="15">
      <c r="A9" s="84" t="s">
        <v>216</v>
      </c>
      <c r="B9" s="84" t="s">
        <v>226</v>
      </c>
      <c r="C9" s="53" t="s">
        <v>792</v>
      </c>
      <c r="D9" s="54">
        <v>3</v>
      </c>
      <c r="E9" s="65" t="s">
        <v>132</v>
      </c>
      <c r="F9" s="55">
        <v>32</v>
      </c>
      <c r="G9" s="53"/>
      <c r="H9" s="57"/>
      <c r="I9" s="56"/>
      <c r="J9" s="56"/>
      <c r="K9" s="36" t="s">
        <v>65</v>
      </c>
      <c r="L9" s="83">
        <v>9</v>
      </c>
      <c r="M9" s="83"/>
      <c r="N9" s="63"/>
      <c r="O9" s="86" t="s">
        <v>233</v>
      </c>
      <c r="P9" s="88">
        <v>43788.59023148148</v>
      </c>
      <c r="Q9" s="86" t="s">
        <v>237</v>
      </c>
      <c r="R9" s="86"/>
      <c r="S9" s="86"/>
      <c r="T9" s="86" t="s">
        <v>259</v>
      </c>
      <c r="U9" s="89" t="s">
        <v>266</v>
      </c>
      <c r="V9" s="89" t="s">
        <v>266</v>
      </c>
      <c r="W9" s="88">
        <v>43788.59023148148</v>
      </c>
      <c r="X9" s="92">
        <v>43788</v>
      </c>
      <c r="Y9" s="94" t="s">
        <v>279</v>
      </c>
      <c r="Z9" s="89" t="s">
        <v>292</v>
      </c>
      <c r="AA9" s="86"/>
      <c r="AB9" s="86"/>
      <c r="AC9" s="94" t="s">
        <v>305</v>
      </c>
      <c r="AD9" s="86"/>
      <c r="AE9" s="86" t="b">
        <v>0</v>
      </c>
      <c r="AF9" s="86">
        <v>1</v>
      </c>
      <c r="AG9" s="94" t="s">
        <v>316</v>
      </c>
      <c r="AH9" s="86" t="b">
        <v>0</v>
      </c>
      <c r="AI9" s="86" t="s">
        <v>317</v>
      </c>
      <c r="AJ9" s="86"/>
      <c r="AK9" s="94" t="s">
        <v>316</v>
      </c>
      <c r="AL9" s="86" t="b">
        <v>0</v>
      </c>
      <c r="AM9" s="86">
        <v>0</v>
      </c>
      <c r="AN9" s="94" t="s">
        <v>316</v>
      </c>
      <c r="AO9" s="86" t="s">
        <v>322</v>
      </c>
      <c r="AP9" s="86" t="b">
        <v>0</v>
      </c>
      <c r="AQ9" s="94" t="s">
        <v>305</v>
      </c>
      <c r="AR9" s="86" t="s">
        <v>176</v>
      </c>
      <c r="AS9" s="86">
        <v>0</v>
      </c>
      <c r="AT9" s="86">
        <v>0</v>
      </c>
      <c r="AU9" s="86"/>
      <c r="AV9" s="86"/>
      <c r="AW9" s="86"/>
      <c r="AX9" s="86"/>
      <c r="AY9" s="86"/>
      <c r="AZ9" s="86"/>
      <c r="BA9" s="86"/>
      <c r="BB9" s="86"/>
      <c r="BC9">
        <v>1</v>
      </c>
      <c r="BD9" s="85" t="str">
        <f>REPLACE(INDEX(GroupVertices[Group],MATCH(Edges[[#This Row],[Vertex 1]],GroupVertices[Vertex],0)),1,1,"")</f>
        <v>2</v>
      </c>
      <c r="BE9" s="85" t="str">
        <f>REPLACE(INDEX(GroupVertices[Group],MATCH(Edges[[#This Row],[Vertex 2]],GroupVertices[Vertex],0)),1,1,"")</f>
        <v>2</v>
      </c>
      <c r="BF9" s="51">
        <v>0</v>
      </c>
      <c r="BG9" s="52">
        <v>0</v>
      </c>
      <c r="BH9" s="51">
        <v>0</v>
      </c>
      <c r="BI9" s="52">
        <v>0</v>
      </c>
      <c r="BJ9" s="51">
        <v>0</v>
      </c>
      <c r="BK9" s="52">
        <v>0</v>
      </c>
      <c r="BL9" s="51">
        <v>25</v>
      </c>
      <c r="BM9" s="52">
        <v>100</v>
      </c>
      <c r="BN9" s="51">
        <v>25</v>
      </c>
    </row>
    <row r="10" spans="1:66" ht="15">
      <c r="A10" s="84" t="s">
        <v>217</v>
      </c>
      <c r="B10" s="84" t="s">
        <v>227</v>
      </c>
      <c r="C10" s="53" t="s">
        <v>792</v>
      </c>
      <c r="D10" s="54">
        <v>3</v>
      </c>
      <c r="E10" s="65" t="s">
        <v>132</v>
      </c>
      <c r="F10" s="55">
        <v>32</v>
      </c>
      <c r="G10" s="53"/>
      <c r="H10" s="57"/>
      <c r="I10" s="56"/>
      <c r="J10" s="56"/>
      <c r="K10" s="36" t="s">
        <v>65</v>
      </c>
      <c r="L10" s="83">
        <v>10</v>
      </c>
      <c r="M10" s="83"/>
      <c r="N10" s="63"/>
      <c r="O10" s="86" t="s">
        <v>233</v>
      </c>
      <c r="P10" s="88">
        <v>43788.66616898148</v>
      </c>
      <c r="Q10" s="86" t="s">
        <v>238</v>
      </c>
      <c r="R10" s="86"/>
      <c r="S10" s="86"/>
      <c r="T10" s="86" t="s">
        <v>257</v>
      </c>
      <c r="U10" s="86"/>
      <c r="V10" s="89" t="s">
        <v>274</v>
      </c>
      <c r="W10" s="88">
        <v>43788.66616898148</v>
      </c>
      <c r="X10" s="92">
        <v>43788</v>
      </c>
      <c r="Y10" s="94" t="s">
        <v>280</v>
      </c>
      <c r="Z10" s="89" t="s">
        <v>293</v>
      </c>
      <c r="AA10" s="86"/>
      <c r="AB10" s="86"/>
      <c r="AC10" s="94" t="s">
        <v>306</v>
      </c>
      <c r="AD10" s="86"/>
      <c r="AE10" s="86" t="b">
        <v>0</v>
      </c>
      <c r="AF10" s="86">
        <v>1</v>
      </c>
      <c r="AG10" s="94" t="s">
        <v>316</v>
      </c>
      <c r="AH10" s="86" t="b">
        <v>0</v>
      </c>
      <c r="AI10" s="86" t="s">
        <v>317</v>
      </c>
      <c r="AJ10" s="86"/>
      <c r="AK10" s="94" t="s">
        <v>316</v>
      </c>
      <c r="AL10" s="86" t="b">
        <v>0</v>
      </c>
      <c r="AM10" s="86">
        <v>0</v>
      </c>
      <c r="AN10" s="94" t="s">
        <v>316</v>
      </c>
      <c r="AO10" s="86" t="s">
        <v>322</v>
      </c>
      <c r="AP10" s="86" t="b">
        <v>0</v>
      </c>
      <c r="AQ10" s="94" t="s">
        <v>306</v>
      </c>
      <c r="AR10" s="86" t="s">
        <v>176</v>
      </c>
      <c r="AS10" s="86">
        <v>0</v>
      </c>
      <c r="AT10" s="86">
        <v>0</v>
      </c>
      <c r="AU10" s="86"/>
      <c r="AV10" s="86"/>
      <c r="AW10" s="86"/>
      <c r="AX10" s="86"/>
      <c r="AY10" s="86"/>
      <c r="AZ10" s="86"/>
      <c r="BA10" s="86"/>
      <c r="BB10" s="86"/>
      <c r="BC10">
        <v>1</v>
      </c>
      <c r="BD10" s="85" t="str">
        <f>REPLACE(INDEX(GroupVertices[Group],MATCH(Edges[[#This Row],[Vertex 1]],GroupVertices[Vertex],0)),1,1,"")</f>
        <v>5</v>
      </c>
      <c r="BE10" s="85" t="str">
        <f>REPLACE(INDEX(GroupVertices[Group],MATCH(Edges[[#This Row],[Vertex 2]],GroupVertices[Vertex],0)),1,1,"")</f>
        <v>5</v>
      </c>
      <c r="BF10" s="51">
        <v>0</v>
      </c>
      <c r="BG10" s="52">
        <v>0</v>
      </c>
      <c r="BH10" s="51">
        <v>0</v>
      </c>
      <c r="BI10" s="52">
        <v>0</v>
      </c>
      <c r="BJ10" s="51">
        <v>0</v>
      </c>
      <c r="BK10" s="52">
        <v>0</v>
      </c>
      <c r="BL10" s="51">
        <v>3</v>
      </c>
      <c r="BM10" s="52">
        <v>100</v>
      </c>
      <c r="BN10" s="51">
        <v>3</v>
      </c>
    </row>
    <row r="11" spans="1:66" ht="15">
      <c r="A11" s="84" t="s">
        <v>218</v>
      </c>
      <c r="B11" s="84" t="s">
        <v>228</v>
      </c>
      <c r="C11" s="53" t="s">
        <v>792</v>
      </c>
      <c r="D11" s="54">
        <v>3</v>
      </c>
      <c r="E11" s="65" t="s">
        <v>132</v>
      </c>
      <c r="F11" s="55">
        <v>32</v>
      </c>
      <c r="G11" s="53"/>
      <c r="H11" s="57"/>
      <c r="I11" s="56"/>
      <c r="J11" s="56"/>
      <c r="K11" s="36" t="s">
        <v>65</v>
      </c>
      <c r="L11" s="83">
        <v>11</v>
      </c>
      <c r="M11" s="83"/>
      <c r="N11" s="63"/>
      <c r="O11" s="86" t="s">
        <v>233</v>
      </c>
      <c r="P11" s="88">
        <v>43788.50667824074</v>
      </c>
      <c r="Q11" s="86" t="s">
        <v>239</v>
      </c>
      <c r="R11" s="89" t="s">
        <v>248</v>
      </c>
      <c r="S11" s="86" t="s">
        <v>254</v>
      </c>
      <c r="T11" s="86" t="s">
        <v>257</v>
      </c>
      <c r="U11" s="89" t="s">
        <v>267</v>
      </c>
      <c r="V11" s="89" t="s">
        <v>267</v>
      </c>
      <c r="W11" s="88">
        <v>43788.50667824074</v>
      </c>
      <c r="X11" s="92">
        <v>43788</v>
      </c>
      <c r="Y11" s="94" t="s">
        <v>281</v>
      </c>
      <c r="Z11" s="89" t="s">
        <v>294</v>
      </c>
      <c r="AA11" s="86"/>
      <c r="AB11" s="86"/>
      <c r="AC11" s="94" t="s">
        <v>307</v>
      </c>
      <c r="AD11" s="86"/>
      <c r="AE11" s="86" t="b">
        <v>0</v>
      </c>
      <c r="AF11" s="86">
        <v>0</v>
      </c>
      <c r="AG11" s="94" t="s">
        <v>316</v>
      </c>
      <c r="AH11" s="86" t="b">
        <v>0</v>
      </c>
      <c r="AI11" s="86" t="s">
        <v>317</v>
      </c>
      <c r="AJ11" s="86"/>
      <c r="AK11" s="94" t="s">
        <v>316</v>
      </c>
      <c r="AL11" s="86" t="b">
        <v>0</v>
      </c>
      <c r="AM11" s="86">
        <v>0</v>
      </c>
      <c r="AN11" s="94" t="s">
        <v>316</v>
      </c>
      <c r="AO11" s="86" t="s">
        <v>322</v>
      </c>
      <c r="AP11" s="86" t="b">
        <v>0</v>
      </c>
      <c r="AQ11" s="94" t="s">
        <v>307</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v>0</v>
      </c>
      <c r="BG11" s="52">
        <v>0</v>
      </c>
      <c r="BH11" s="51">
        <v>0</v>
      </c>
      <c r="BI11" s="52">
        <v>0</v>
      </c>
      <c r="BJ11" s="51">
        <v>0</v>
      </c>
      <c r="BK11" s="52">
        <v>0</v>
      </c>
      <c r="BL11" s="51">
        <v>38</v>
      </c>
      <c r="BM11" s="52">
        <v>100</v>
      </c>
      <c r="BN11" s="51">
        <v>38</v>
      </c>
    </row>
    <row r="12" spans="1:66" ht="15">
      <c r="A12" s="84" t="s">
        <v>218</v>
      </c>
      <c r="B12" s="84" t="s">
        <v>226</v>
      </c>
      <c r="C12" s="53" t="s">
        <v>792</v>
      </c>
      <c r="D12" s="54">
        <v>3</v>
      </c>
      <c r="E12" s="65" t="s">
        <v>132</v>
      </c>
      <c r="F12" s="55">
        <v>32</v>
      </c>
      <c r="G12" s="53"/>
      <c r="H12" s="57"/>
      <c r="I12" s="56"/>
      <c r="J12" s="56"/>
      <c r="K12" s="36" t="s">
        <v>65</v>
      </c>
      <c r="L12" s="83">
        <v>12</v>
      </c>
      <c r="M12" s="83"/>
      <c r="N12" s="63"/>
      <c r="O12" s="86" t="s">
        <v>233</v>
      </c>
      <c r="P12" s="88">
        <v>43788.559479166666</v>
      </c>
      <c r="Q12" s="86" t="s">
        <v>240</v>
      </c>
      <c r="R12" s="86"/>
      <c r="S12" s="86"/>
      <c r="T12" s="86" t="s">
        <v>260</v>
      </c>
      <c r="U12" s="89" t="s">
        <v>268</v>
      </c>
      <c r="V12" s="89" t="s">
        <v>268</v>
      </c>
      <c r="W12" s="88">
        <v>43788.559479166666</v>
      </c>
      <c r="X12" s="92">
        <v>43788</v>
      </c>
      <c r="Y12" s="94" t="s">
        <v>282</v>
      </c>
      <c r="Z12" s="89" t="s">
        <v>295</v>
      </c>
      <c r="AA12" s="86"/>
      <c r="AB12" s="86"/>
      <c r="AC12" s="94" t="s">
        <v>308</v>
      </c>
      <c r="AD12" s="86"/>
      <c r="AE12" s="86" t="b">
        <v>0</v>
      </c>
      <c r="AF12" s="86">
        <v>1</v>
      </c>
      <c r="AG12" s="94" t="s">
        <v>316</v>
      </c>
      <c r="AH12" s="86" t="b">
        <v>0</v>
      </c>
      <c r="AI12" s="86" t="s">
        <v>317</v>
      </c>
      <c r="AJ12" s="86"/>
      <c r="AK12" s="94" t="s">
        <v>316</v>
      </c>
      <c r="AL12" s="86" t="b">
        <v>0</v>
      </c>
      <c r="AM12" s="86">
        <v>0</v>
      </c>
      <c r="AN12" s="94" t="s">
        <v>316</v>
      </c>
      <c r="AO12" s="86" t="s">
        <v>322</v>
      </c>
      <c r="AP12" s="86" t="b">
        <v>0</v>
      </c>
      <c r="AQ12" s="94" t="s">
        <v>308</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2</v>
      </c>
      <c r="BF12" s="51">
        <v>0</v>
      </c>
      <c r="BG12" s="52">
        <v>0</v>
      </c>
      <c r="BH12" s="51">
        <v>0</v>
      </c>
      <c r="BI12" s="52">
        <v>0</v>
      </c>
      <c r="BJ12" s="51">
        <v>0</v>
      </c>
      <c r="BK12" s="52">
        <v>0</v>
      </c>
      <c r="BL12" s="51">
        <v>24</v>
      </c>
      <c r="BM12" s="52">
        <v>100</v>
      </c>
      <c r="BN12" s="51">
        <v>24</v>
      </c>
    </row>
    <row r="13" spans="1:66" ht="15">
      <c r="A13" s="84" t="s">
        <v>218</v>
      </c>
      <c r="B13" s="84" t="s">
        <v>229</v>
      </c>
      <c r="C13" s="53" t="s">
        <v>792</v>
      </c>
      <c r="D13" s="54">
        <v>3</v>
      </c>
      <c r="E13" s="65" t="s">
        <v>132</v>
      </c>
      <c r="F13" s="55">
        <v>32</v>
      </c>
      <c r="G13" s="53"/>
      <c r="H13" s="57"/>
      <c r="I13" s="56"/>
      <c r="J13" s="56"/>
      <c r="K13" s="36" t="s">
        <v>65</v>
      </c>
      <c r="L13" s="83">
        <v>13</v>
      </c>
      <c r="M13" s="83"/>
      <c r="N13" s="63"/>
      <c r="O13" s="86" t="s">
        <v>233</v>
      </c>
      <c r="P13" s="88">
        <v>43788.62550925926</v>
      </c>
      <c r="Q13" s="86" t="s">
        <v>241</v>
      </c>
      <c r="R13" s="89" t="s">
        <v>249</v>
      </c>
      <c r="S13" s="86" t="s">
        <v>255</v>
      </c>
      <c r="T13" s="86" t="s">
        <v>261</v>
      </c>
      <c r="U13" s="86"/>
      <c r="V13" s="89" t="s">
        <v>275</v>
      </c>
      <c r="W13" s="88">
        <v>43788.62550925926</v>
      </c>
      <c r="X13" s="92">
        <v>43788</v>
      </c>
      <c r="Y13" s="94" t="s">
        <v>283</v>
      </c>
      <c r="Z13" s="89" t="s">
        <v>296</v>
      </c>
      <c r="AA13" s="86"/>
      <c r="AB13" s="86"/>
      <c r="AC13" s="94" t="s">
        <v>309</v>
      </c>
      <c r="AD13" s="86"/>
      <c r="AE13" s="86" t="b">
        <v>0</v>
      </c>
      <c r="AF13" s="86">
        <v>4</v>
      </c>
      <c r="AG13" s="94" t="s">
        <v>316</v>
      </c>
      <c r="AH13" s="86" t="b">
        <v>1</v>
      </c>
      <c r="AI13" s="86" t="s">
        <v>317</v>
      </c>
      <c r="AJ13" s="86"/>
      <c r="AK13" s="94" t="s">
        <v>318</v>
      </c>
      <c r="AL13" s="86" t="b">
        <v>0</v>
      </c>
      <c r="AM13" s="86">
        <v>0</v>
      </c>
      <c r="AN13" s="94" t="s">
        <v>316</v>
      </c>
      <c r="AO13" s="86" t="s">
        <v>322</v>
      </c>
      <c r="AP13" s="86" t="b">
        <v>0</v>
      </c>
      <c r="AQ13" s="94" t="s">
        <v>309</v>
      </c>
      <c r="AR13" s="86" t="s">
        <v>176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51"/>
      <c r="BG13" s="52"/>
      <c r="BH13" s="51"/>
      <c r="BI13" s="52"/>
      <c r="BJ13" s="51"/>
      <c r="BK13" s="52"/>
      <c r="BL13" s="51"/>
      <c r="BM13" s="52"/>
      <c r="BN13" s="51"/>
    </row>
    <row r="14" spans="1:66" ht="15">
      <c r="A14" s="84" t="s">
        <v>218</v>
      </c>
      <c r="B14" s="84" t="s">
        <v>230</v>
      </c>
      <c r="C14" s="53" t="s">
        <v>792</v>
      </c>
      <c r="D14" s="54">
        <v>3</v>
      </c>
      <c r="E14" s="65" t="s">
        <v>132</v>
      </c>
      <c r="F14" s="55">
        <v>32</v>
      </c>
      <c r="G14" s="53"/>
      <c r="H14" s="57"/>
      <c r="I14" s="56"/>
      <c r="J14" s="56"/>
      <c r="K14" s="36" t="s">
        <v>65</v>
      </c>
      <c r="L14" s="83">
        <v>14</v>
      </c>
      <c r="M14" s="83"/>
      <c r="N14" s="63"/>
      <c r="O14" s="86" t="s">
        <v>233</v>
      </c>
      <c r="P14" s="88">
        <v>43788.62550925926</v>
      </c>
      <c r="Q14" s="86" t="s">
        <v>241</v>
      </c>
      <c r="R14" s="89" t="s">
        <v>249</v>
      </c>
      <c r="S14" s="86" t="s">
        <v>255</v>
      </c>
      <c r="T14" s="86" t="s">
        <v>261</v>
      </c>
      <c r="U14" s="86"/>
      <c r="V14" s="89" t="s">
        <v>275</v>
      </c>
      <c r="W14" s="88">
        <v>43788.62550925926</v>
      </c>
      <c r="X14" s="92">
        <v>43788</v>
      </c>
      <c r="Y14" s="94" t="s">
        <v>283</v>
      </c>
      <c r="Z14" s="89" t="s">
        <v>296</v>
      </c>
      <c r="AA14" s="86"/>
      <c r="AB14" s="86"/>
      <c r="AC14" s="94" t="s">
        <v>309</v>
      </c>
      <c r="AD14" s="86"/>
      <c r="AE14" s="86" t="b">
        <v>0</v>
      </c>
      <c r="AF14" s="86">
        <v>4</v>
      </c>
      <c r="AG14" s="94" t="s">
        <v>316</v>
      </c>
      <c r="AH14" s="86" t="b">
        <v>1</v>
      </c>
      <c r="AI14" s="86" t="s">
        <v>317</v>
      </c>
      <c r="AJ14" s="86"/>
      <c r="AK14" s="94" t="s">
        <v>318</v>
      </c>
      <c r="AL14" s="86" t="b">
        <v>0</v>
      </c>
      <c r="AM14" s="86">
        <v>0</v>
      </c>
      <c r="AN14" s="94" t="s">
        <v>316</v>
      </c>
      <c r="AO14" s="86" t="s">
        <v>322</v>
      </c>
      <c r="AP14" s="86" t="b">
        <v>0</v>
      </c>
      <c r="AQ14" s="94" t="s">
        <v>309</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v>0</v>
      </c>
      <c r="BG14" s="52">
        <v>0</v>
      </c>
      <c r="BH14" s="51">
        <v>0</v>
      </c>
      <c r="BI14" s="52">
        <v>0</v>
      </c>
      <c r="BJ14" s="51">
        <v>0</v>
      </c>
      <c r="BK14" s="52">
        <v>0</v>
      </c>
      <c r="BL14" s="51">
        <v>12</v>
      </c>
      <c r="BM14" s="52">
        <v>100</v>
      </c>
      <c r="BN14" s="51">
        <v>12</v>
      </c>
    </row>
    <row r="15" spans="1:66" ht="15">
      <c r="A15" s="84" t="s">
        <v>218</v>
      </c>
      <c r="B15" s="84" t="s">
        <v>231</v>
      </c>
      <c r="C15" s="53" t="s">
        <v>792</v>
      </c>
      <c r="D15" s="54">
        <v>3</v>
      </c>
      <c r="E15" s="65" t="s">
        <v>132</v>
      </c>
      <c r="F15" s="55">
        <v>32</v>
      </c>
      <c r="G15" s="53"/>
      <c r="H15" s="57"/>
      <c r="I15" s="56"/>
      <c r="J15" s="56"/>
      <c r="K15" s="36" t="s">
        <v>65</v>
      </c>
      <c r="L15" s="83">
        <v>15</v>
      </c>
      <c r="M15" s="83"/>
      <c r="N15" s="63"/>
      <c r="O15" s="86" t="s">
        <v>233</v>
      </c>
      <c r="P15" s="88">
        <v>43788.749930555554</v>
      </c>
      <c r="Q15" s="86" t="s">
        <v>242</v>
      </c>
      <c r="R15" s="89" t="s">
        <v>250</v>
      </c>
      <c r="S15" s="86" t="s">
        <v>255</v>
      </c>
      <c r="T15" s="86" t="s">
        <v>257</v>
      </c>
      <c r="U15" s="86"/>
      <c r="V15" s="89" t="s">
        <v>275</v>
      </c>
      <c r="W15" s="88">
        <v>43788.749930555554</v>
      </c>
      <c r="X15" s="92">
        <v>43788</v>
      </c>
      <c r="Y15" s="94" t="s">
        <v>284</v>
      </c>
      <c r="Z15" s="89" t="s">
        <v>297</v>
      </c>
      <c r="AA15" s="86"/>
      <c r="AB15" s="86"/>
      <c r="AC15" s="94" t="s">
        <v>310</v>
      </c>
      <c r="AD15" s="86"/>
      <c r="AE15" s="86" t="b">
        <v>0</v>
      </c>
      <c r="AF15" s="86">
        <v>1</v>
      </c>
      <c r="AG15" s="94" t="s">
        <v>316</v>
      </c>
      <c r="AH15" s="86" t="b">
        <v>1</v>
      </c>
      <c r="AI15" s="86" t="s">
        <v>317</v>
      </c>
      <c r="AJ15" s="86"/>
      <c r="AK15" s="94" t="s">
        <v>319</v>
      </c>
      <c r="AL15" s="86" t="b">
        <v>0</v>
      </c>
      <c r="AM15" s="86">
        <v>0</v>
      </c>
      <c r="AN15" s="94" t="s">
        <v>316</v>
      </c>
      <c r="AO15" s="86" t="s">
        <v>322</v>
      </c>
      <c r="AP15" s="86" t="b">
        <v>0</v>
      </c>
      <c r="AQ15" s="94" t="s">
        <v>310</v>
      </c>
      <c r="AR15" s="86" t="s">
        <v>176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v>0</v>
      </c>
      <c r="BG15" s="52">
        <v>0</v>
      </c>
      <c r="BH15" s="51">
        <v>0</v>
      </c>
      <c r="BI15" s="52">
        <v>0</v>
      </c>
      <c r="BJ15" s="51">
        <v>0</v>
      </c>
      <c r="BK15" s="52">
        <v>0</v>
      </c>
      <c r="BL15" s="51">
        <v>11</v>
      </c>
      <c r="BM15" s="52">
        <v>100</v>
      </c>
      <c r="BN15" s="51">
        <v>11</v>
      </c>
    </row>
    <row r="16" spans="1:66" ht="15">
      <c r="A16" s="84" t="s">
        <v>218</v>
      </c>
      <c r="B16" s="84" t="s">
        <v>232</v>
      </c>
      <c r="C16" s="53" t="s">
        <v>792</v>
      </c>
      <c r="D16" s="54">
        <v>3</v>
      </c>
      <c r="E16" s="65" t="s">
        <v>132</v>
      </c>
      <c r="F16" s="55">
        <v>32</v>
      </c>
      <c r="G16" s="53"/>
      <c r="H16" s="57"/>
      <c r="I16" s="56"/>
      <c r="J16" s="56"/>
      <c r="K16" s="36" t="s">
        <v>65</v>
      </c>
      <c r="L16" s="83">
        <v>16</v>
      </c>
      <c r="M16" s="83"/>
      <c r="N16" s="63"/>
      <c r="O16" s="86" t="s">
        <v>233</v>
      </c>
      <c r="P16" s="88">
        <v>43788.79787037037</v>
      </c>
      <c r="Q16" s="86" t="s">
        <v>243</v>
      </c>
      <c r="R16" s="86"/>
      <c r="S16" s="86"/>
      <c r="T16" s="86" t="s">
        <v>262</v>
      </c>
      <c r="U16" s="89" t="s">
        <v>269</v>
      </c>
      <c r="V16" s="89" t="s">
        <v>269</v>
      </c>
      <c r="W16" s="88">
        <v>43788.79787037037</v>
      </c>
      <c r="X16" s="92">
        <v>43788</v>
      </c>
      <c r="Y16" s="94" t="s">
        <v>285</v>
      </c>
      <c r="Z16" s="89" t="s">
        <v>298</v>
      </c>
      <c r="AA16" s="86"/>
      <c r="AB16" s="86"/>
      <c r="AC16" s="94" t="s">
        <v>311</v>
      </c>
      <c r="AD16" s="86"/>
      <c r="AE16" s="86" t="b">
        <v>0</v>
      </c>
      <c r="AF16" s="86">
        <v>3</v>
      </c>
      <c r="AG16" s="94" t="s">
        <v>316</v>
      </c>
      <c r="AH16" s="86" t="b">
        <v>0</v>
      </c>
      <c r="AI16" s="86" t="s">
        <v>317</v>
      </c>
      <c r="AJ16" s="86"/>
      <c r="AK16" s="94" t="s">
        <v>316</v>
      </c>
      <c r="AL16" s="86" t="b">
        <v>0</v>
      </c>
      <c r="AM16" s="86">
        <v>0</v>
      </c>
      <c r="AN16" s="94" t="s">
        <v>316</v>
      </c>
      <c r="AO16" s="86" t="s">
        <v>322</v>
      </c>
      <c r="AP16" s="86" t="b">
        <v>0</v>
      </c>
      <c r="AQ16" s="94" t="s">
        <v>311</v>
      </c>
      <c r="AR16" s="86" t="s">
        <v>176</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v>0</v>
      </c>
      <c r="BG16" s="52">
        <v>0</v>
      </c>
      <c r="BH16" s="51">
        <v>0</v>
      </c>
      <c r="BI16" s="52">
        <v>0</v>
      </c>
      <c r="BJ16" s="51">
        <v>0</v>
      </c>
      <c r="BK16" s="52">
        <v>0</v>
      </c>
      <c r="BL16" s="51">
        <v>46</v>
      </c>
      <c r="BM16" s="52">
        <v>100</v>
      </c>
      <c r="BN16" s="51">
        <v>46</v>
      </c>
    </row>
    <row r="17" spans="1:66" ht="15">
      <c r="A17" s="84" t="s">
        <v>218</v>
      </c>
      <c r="B17" s="84" t="s">
        <v>218</v>
      </c>
      <c r="C17" s="53" t="s">
        <v>792</v>
      </c>
      <c r="D17" s="54">
        <v>3</v>
      </c>
      <c r="E17" s="65" t="s">
        <v>132</v>
      </c>
      <c r="F17" s="55">
        <v>32</v>
      </c>
      <c r="G17" s="53"/>
      <c r="H17" s="57"/>
      <c r="I17" s="56"/>
      <c r="J17" s="56"/>
      <c r="K17" s="36" t="s">
        <v>65</v>
      </c>
      <c r="L17" s="83">
        <v>17</v>
      </c>
      <c r="M17" s="83"/>
      <c r="N17" s="63"/>
      <c r="O17" s="86" t="s">
        <v>176</v>
      </c>
      <c r="P17" s="88">
        <v>43769.64644675926</v>
      </c>
      <c r="Q17" s="86" t="s">
        <v>236</v>
      </c>
      <c r="R17" s="89" t="s">
        <v>247</v>
      </c>
      <c r="S17" s="86" t="s">
        <v>253</v>
      </c>
      <c r="T17" s="86" t="s">
        <v>258</v>
      </c>
      <c r="U17" s="89" t="s">
        <v>270</v>
      </c>
      <c r="V17" s="89" t="s">
        <v>270</v>
      </c>
      <c r="W17" s="88">
        <v>43769.64644675926</v>
      </c>
      <c r="X17" s="92">
        <v>43769</v>
      </c>
      <c r="Y17" s="94" t="s">
        <v>286</v>
      </c>
      <c r="Z17" s="89" t="s">
        <v>299</v>
      </c>
      <c r="AA17" s="86"/>
      <c r="AB17" s="86"/>
      <c r="AC17" s="94" t="s">
        <v>312</v>
      </c>
      <c r="AD17" s="86"/>
      <c r="AE17" s="86" t="b">
        <v>0</v>
      </c>
      <c r="AF17" s="86">
        <v>1</v>
      </c>
      <c r="AG17" s="94" t="s">
        <v>316</v>
      </c>
      <c r="AH17" s="86" t="b">
        <v>0</v>
      </c>
      <c r="AI17" s="86" t="s">
        <v>317</v>
      </c>
      <c r="AJ17" s="86"/>
      <c r="AK17" s="94" t="s">
        <v>316</v>
      </c>
      <c r="AL17" s="86" t="b">
        <v>0</v>
      </c>
      <c r="AM17" s="86">
        <v>3</v>
      </c>
      <c r="AN17" s="94" t="s">
        <v>316</v>
      </c>
      <c r="AO17" s="86" t="s">
        <v>323</v>
      </c>
      <c r="AP17" s="86" t="b">
        <v>0</v>
      </c>
      <c r="AQ17" s="94" t="s">
        <v>312</v>
      </c>
      <c r="AR17" s="86" t="s">
        <v>234</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51">
        <v>0</v>
      </c>
      <c r="BG17" s="52">
        <v>0</v>
      </c>
      <c r="BH17" s="51">
        <v>0</v>
      </c>
      <c r="BI17" s="52">
        <v>0</v>
      </c>
      <c r="BJ17" s="51">
        <v>0</v>
      </c>
      <c r="BK17" s="52">
        <v>0</v>
      </c>
      <c r="BL17" s="51">
        <v>13</v>
      </c>
      <c r="BM17" s="52">
        <v>100</v>
      </c>
      <c r="BN17" s="51">
        <v>13</v>
      </c>
    </row>
    <row r="18" spans="1:66" ht="15">
      <c r="A18" s="84" t="s">
        <v>219</v>
      </c>
      <c r="B18" s="84" t="s">
        <v>219</v>
      </c>
      <c r="C18" s="53" t="s">
        <v>792</v>
      </c>
      <c r="D18" s="54">
        <v>3</v>
      </c>
      <c r="E18" s="65" t="s">
        <v>132</v>
      </c>
      <c r="F18" s="55">
        <v>32</v>
      </c>
      <c r="G18" s="53"/>
      <c r="H18" s="57"/>
      <c r="I18" s="56"/>
      <c r="J18" s="56"/>
      <c r="K18" s="36" t="s">
        <v>65</v>
      </c>
      <c r="L18" s="83">
        <v>18</v>
      </c>
      <c r="M18" s="83"/>
      <c r="N18" s="63"/>
      <c r="O18" s="86" t="s">
        <v>176</v>
      </c>
      <c r="P18" s="88">
        <v>43789.43771990741</v>
      </c>
      <c r="Q18" s="86" t="s">
        <v>244</v>
      </c>
      <c r="R18" s="89" t="s">
        <v>251</v>
      </c>
      <c r="S18" s="86" t="s">
        <v>256</v>
      </c>
      <c r="T18" s="86" t="s">
        <v>263</v>
      </c>
      <c r="U18" s="89" t="s">
        <v>271</v>
      </c>
      <c r="V18" s="89" t="s">
        <v>271</v>
      </c>
      <c r="W18" s="88">
        <v>43789.43771990741</v>
      </c>
      <c r="X18" s="92">
        <v>43789</v>
      </c>
      <c r="Y18" s="94" t="s">
        <v>287</v>
      </c>
      <c r="Z18" s="89" t="s">
        <v>300</v>
      </c>
      <c r="AA18" s="86"/>
      <c r="AB18" s="86"/>
      <c r="AC18" s="94" t="s">
        <v>313</v>
      </c>
      <c r="AD18" s="86"/>
      <c r="AE18" s="86" t="b">
        <v>0</v>
      </c>
      <c r="AF18" s="86">
        <v>0</v>
      </c>
      <c r="AG18" s="94" t="s">
        <v>316</v>
      </c>
      <c r="AH18" s="86" t="b">
        <v>0</v>
      </c>
      <c r="AI18" s="86" t="s">
        <v>317</v>
      </c>
      <c r="AJ18" s="86"/>
      <c r="AK18" s="94" t="s">
        <v>316</v>
      </c>
      <c r="AL18" s="86" t="b">
        <v>0</v>
      </c>
      <c r="AM18" s="86">
        <v>0</v>
      </c>
      <c r="AN18" s="94" t="s">
        <v>316</v>
      </c>
      <c r="AO18" s="86" t="s">
        <v>320</v>
      </c>
      <c r="AP18" s="86" t="b">
        <v>0</v>
      </c>
      <c r="AQ18" s="94" t="s">
        <v>313</v>
      </c>
      <c r="AR18" s="86" t="s">
        <v>176</v>
      </c>
      <c r="AS18" s="86">
        <v>0</v>
      </c>
      <c r="AT18" s="86">
        <v>0</v>
      </c>
      <c r="AU18" s="86"/>
      <c r="AV18" s="86"/>
      <c r="AW18" s="86"/>
      <c r="AX18" s="86"/>
      <c r="AY18" s="86"/>
      <c r="AZ18" s="86"/>
      <c r="BA18" s="86"/>
      <c r="BB18" s="86"/>
      <c r="BC18">
        <v>1</v>
      </c>
      <c r="BD18" s="85" t="str">
        <f>REPLACE(INDEX(GroupVertices[Group],MATCH(Edges[[#This Row],[Vertex 1]],GroupVertices[Vertex],0)),1,1,"")</f>
        <v>4</v>
      </c>
      <c r="BE18" s="85" t="str">
        <f>REPLACE(INDEX(GroupVertices[Group],MATCH(Edges[[#This Row],[Vertex 2]],GroupVertices[Vertex],0)),1,1,"")</f>
        <v>4</v>
      </c>
      <c r="BF18" s="51">
        <v>0</v>
      </c>
      <c r="BG18" s="52">
        <v>0</v>
      </c>
      <c r="BH18" s="51">
        <v>1</v>
      </c>
      <c r="BI18" s="52">
        <v>4.545454545454546</v>
      </c>
      <c r="BJ18" s="51">
        <v>0</v>
      </c>
      <c r="BK18" s="52">
        <v>0</v>
      </c>
      <c r="BL18" s="51">
        <v>21</v>
      </c>
      <c r="BM18" s="52">
        <v>95.45454545454545</v>
      </c>
      <c r="BN18" s="51">
        <v>22</v>
      </c>
    </row>
    <row r="19" spans="1:66" ht="15">
      <c r="A19" s="84" t="s">
        <v>220</v>
      </c>
      <c r="B19" s="84" t="s">
        <v>220</v>
      </c>
      <c r="C19" s="53" t="s">
        <v>792</v>
      </c>
      <c r="D19" s="54">
        <v>3</v>
      </c>
      <c r="E19" s="65" t="s">
        <v>132</v>
      </c>
      <c r="F19" s="55">
        <v>32</v>
      </c>
      <c r="G19" s="53"/>
      <c r="H19" s="57"/>
      <c r="I19" s="56"/>
      <c r="J19" s="56"/>
      <c r="K19" s="36" t="s">
        <v>65</v>
      </c>
      <c r="L19" s="83">
        <v>19</v>
      </c>
      <c r="M19" s="83"/>
      <c r="N19" s="63"/>
      <c r="O19" s="86" t="s">
        <v>176</v>
      </c>
      <c r="P19" s="88">
        <v>43789.43884259259</v>
      </c>
      <c r="Q19" s="86" t="s">
        <v>245</v>
      </c>
      <c r="R19" s="89" t="s">
        <v>252</v>
      </c>
      <c r="S19" s="86" t="s">
        <v>256</v>
      </c>
      <c r="T19" s="86" t="s">
        <v>264</v>
      </c>
      <c r="U19" s="89" t="s">
        <v>272</v>
      </c>
      <c r="V19" s="89" t="s">
        <v>272</v>
      </c>
      <c r="W19" s="88">
        <v>43789.43884259259</v>
      </c>
      <c r="X19" s="92">
        <v>43789</v>
      </c>
      <c r="Y19" s="94" t="s">
        <v>288</v>
      </c>
      <c r="Z19" s="89" t="s">
        <v>301</v>
      </c>
      <c r="AA19" s="86"/>
      <c r="AB19" s="86"/>
      <c r="AC19" s="94" t="s">
        <v>314</v>
      </c>
      <c r="AD19" s="86"/>
      <c r="AE19" s="86" t="b">
        <v>0</v>
      </c>
      <c r="AF19" s="86">
        <v>0</v>
      </c>
      <c r="AG19" s="94" t="s">
        <v>316</v>
      </c>
      <c r="AH19" s="86" t="b">
        <v>0</v>
      </c>
      <c r="AI19" s="86" t="s">
        <v>317</v>
      </c>
      <c r="AJ19" s="86"/>
      <c r="AK19" s="94" t="s">
        <v>316</v>
      </c>
      <c r="AL19" s="86" t="b">
        <v>0</v>
      </c>
      <c r="AM19" s="86">
        <v>0</v>
      </c>
      <c r="AN19" s="94" t="s">
        <v>316</v>
      </c>
      <c r="AO19" s="86" t="s">
        <v>320</v>
      </c>
      <c r="AP19" s="86" t="b">
        <v>0</v>
      </c>
      <c r="AQ19" s="94" t="s">
        <v>314</v>
      </c>
      <c r="AR19" s="86" t="s">
        <v>176</v>
      </c>
      <c r="AS19" s="86">
        <v>0</v>
      </c>
      <c r="AT19" s="86">
        <v>0</v>
      </c>
      <c r="AU19" s="86"/>
      <c r="AV19" s="86"/>
      <c r="AW19" s="86"/>
      <c r="AX19" s="86"/>
      <c r="AY19" s="86"/>
      <c r="AZ19" s="86"/>
      <c r="BA19" s="86"/>
      <c r="BB19" s="86"/>
      <c r="BC19">
        <v>1</v>
      </c>
      <c r="BD19" s="85" t="str">
        <f>REPLACE(INDEX(GroupVertices[Group],MATCH(Edges[[#This Row],[Vertex 1]],GroupVertices[Vertex],0)),1,1,"")</f>
        <v>4</v>
      </c>
      <c r="BE19" s="85" t="str">
        <f>REPLACE(INDEX(GroupVertices[Group],MATCH(Edges[[#This Row],[Vertex 2]],GroupVertices[Vertex],0)),1,1,"")</f>
        <v>4</v>
      </c>
      <c r="BF19" s="51">
        <v>0</v>
      </c>
      <c r="BG19" s="52">
        <v>0</v>
      </c>
      <c r="BH19" s="51">
        <v>1</v>
      </c>
      <c r="BI19" s="52">
        <v>4.3478260869565215</v>
      </c>
      <c r="BJ19" s="51">
        <v>0</v>
      </c>
      <c r="BK19" s="52">
        <v>0</v>
      </c>
      <c r="BL19" s="51">
        <v>22</v>
      </c>
      <c r="BM19" s="52">
        <v>95.65217391304348</v>
      </c>
      <c r="BN19" s="51">
        <v>23</v>
      </c>
    </row>
    <row r="20" spans="1:66" ht="15">
      <c r="A20" s="84" t="s">
        <v>221</v>
      </c>
      <c r="B20" s="84" t="s">
        <v>221</v>
      </c>
      <c r="C20" s="53" t="s">
        <v>792</v>
      </c>
      <c r="D20" s="54">
        <v>3</v>
      </c>
      <c r="E20" s="65" t="s">
        <v>132</v>
      </c>
      <c r="F20" s="55">
        <v>32</v>
      </c>
      <c r="G20" s="53"/>
      <c r="H20" s="57"/>
      <c r="I20" s="56"/>
      <c r="J20" s="56"/>
      <c r="K20" s="36" t="s">
        <v>65</v>
      </c>
      <c r="L20" s="83">
        <v>20</v>
      </c>
      <c r="M20" s="83"/>
      <c r="N20" s="63"/>
      <c r="O20" s="86" t="s">
        <v>176</v>
      </c>
      <c r="P20" s="88">
        <v>43789.8119212963</v>
      </c>
      <c r="Q20" s="86" t="s">
        <v>246</v>
      </c>
      <c r="R20" s="86"/>
      <c r="S20" s="86"/>
      <c r="T20" s="86" t="s">
        <v>257</v>
      </c>
      <c r="U20" s="86"/>
      <c r="V20" s="89" t="s">
        <v>276</v>
      </c>
      <c r="W20" s="88">
        <v>43789.8119212963</v>
      </c>
      <c r="X20" s="92">
        <v>43789</v>
      </c>
      <c r="Y20" s="94" t="s">
        <v>289</v>
      </c>
      <c r="Z20" s="89" t="s">
        <v>302</v>
      </c>
      <c r="AA20" s="86"/>
      <c r="AB20" s="86"/>
      <c r="AC20" s="94" t="s">
        <v>315</v>
      </c>
      <c r="AD20" s="86"/>
      <c r="AE20" s="86" t="b">
        <v>0</v>
      </c>
      <c r="AF20" s="86">
        <v>0</v>
      </c>
      <c r="AG20" s="94" t="s">
        <v>316</v>
      </c>
      <c r="AH20" s="86" t="b">
        <v>0</v>
      </c>
      <c r="AI20" s="86" t="s">
        <v>317</v>
      </c>
      <c r="AJ20" s="86"/>
      <c r="AK20" s="94" t="s">
        <v>316</v>
      </c>
      <c r="AL20" s="86" t="b">
        <v>0</v>
      </c>
      <c r="AM20" s="86">
        <v>0</v>
      </c>
      <c r="AN20" s="94" t="s">
        <v>316</v>
      </c>
      <c r="AO20" s="86" t="s">
        <v>322</v>
      </c>
      <c r="AP20" s="86" t="b">
        <v>0</v>
      </c>
      <c r="AQ20" s="94" t="s">
        <v>315</v>
      </c>
      <c r="AR20" s="86" t="s">
        <v>176</v>
      </c>
      <c r="AS20" s="86">
        <v>0</v>
      </c>
      <c r="AT20" s="86">
        <v>0</v>
      </c>
      <c r="AU20" s="86"/>
      <c r="AV20" s="86"/>
      <c r="AW20" s="86"/>
      <c r="AX20" s="86"/>
      <c r="AY20" s="86"/>
      <c r="AZ20" s="86"/>
      <c r="BA20" s="86"/>
      <c r="BB20" s="86"/>
      <c r="BC20">
        <v>1</v>
      </c>
      <c r="BD20" s="85" t="str">
        <f>REPLACE(INDEX(GroupVertices[Group],MATCH(Edges[[#This Row],[Vertex 1]],GroupVertices[Vertex],0)),1,1,"")</f>
        <v>4</v>
      </c>
      <c r="BE20" s="85" t="str">
        <f>REPLACE(INDEX(GroupVertices[Group],MATCH(Edges[[#This Row],[Vertex 2]],GroupVertices[Vertex],0)),1,1,"")</f>
        <v>4</v>
      </c>
      <c r="BF20" s="51">
        <v>0</v>
      </c>
      <c r="BG20" s="52">
        <v>0</v>
      </c>
      <c r="BH20" s="51">
        <v>0</v>
      </c>
      <c r="BI20" s="52">
        <v>0</v>
      </c>
      <c r="BJ20" s="51">
        <v>0</v>
      </c>
      <c r="BK20" s="52">
        <v>0</v>
      </c>
      <c r="BL20" s="51">
        <v>26</v>
      </c>
      <c r="BM20" s="52">
        <v>100</v>
      </c>
      <c r="BN20" s="51">
        <v>26</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ErrorMessage="1" sqref="N2:N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Color" prompt="To select an optional edge color, right-click and select Select Color on the right-click menu." sqref="C3:C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Opacity" prompt="Enter an optional edge opacity between 0 (transparent) and 100 (opaque)." errorTitle="Invalid Edge Opacity" error="The optional edge opacity must be a whole number between 0 and 10." sqref="F3:F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showErrorMessage="1" promptTitle="Vertex 1 Name" prompt="Enter the name of the edge's first vertex." sqref="A3:A20"/>
    <dataValidation allowBlank="1" showInputMessage="1" showErrorMessage="1" promptTitle="Vertex 2 Name" prompt="Enter the name of the edge's second vertex." sqref="B3:B20"/>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
  </dataValidations>
  <hyperlinks>
    <hyperlink ref="R5" r:id="rId1" display="https://unaperlaenlared.wordpress.com/2018/12/27/monetizar-blog-marketing-de-afiliados/?utm_content=bufferb6e6c&amp;utm_medium=social&amp;utm_source=twitter.com&amp;utm_campaign=buffer"/>
    <hyperlink ref="R6" r:id="rId2" display="https://unaperlaenlared.wordpress.com/2018/12/27/monetizar-blog-marketing-de-afiliados/?utm_content=bufferb6e6c&amp;utm_medium=social&amp;utm_source=twitter.com&amp;utm_campaign=buffer"/>
    <hyperlink ref="R11" r:id="rId3" display="https://josefacchin.com/congreso-online/"/>
    <hyperlink ref="R13" r:id="rId4" display="https://twitter.com/JessicaQueroM/status/1196804350087180290"/>
    <hyperlink ref="R14" r:id="rId5" display="https://twitter.com/JessicaQueroM/status/1196804350087180290"/>
    <hyperlink ref="R15" r:id="rId6" display="https://twitter.com/seodecanarias/status/1196840068004093952"/>
    <hyperlink ref="R17" r:id="rId7" display="https://unaperlaenlared.wordpress.com/2018/12/27/monetizar-blog-marketing-de-afiliados/?utm_content=bufferb6e6c&amp;utm_medium=social&amp;utm_source=twitter.com&amp;utm_campaign=buffer"/>
    <hyperlink ref="R18" r:id="rId8" display="https://bisuroom.es/programa-de-afiliados/"/>
    <hyperlink ref="R19" r:id="rId9" display="https://bisuroom.es/programa-de-af"/>
    <hyperlink ref="U3" r:id="rId10" display="https://pbs.twimg.com/tweet_video_thumb/EJvIR-IWwAMc3Pt.jpg"/>
    <hyperlink ref="U4" r:id="rId11" display="https://pbs.twimg.com/tweet_video_thumb/EJvIR-IWwAMc3Pt.jpg"/>
    <hyperlink ref="U7" r:id="rId12" display="https://pbs.twimg.com/media/EJvcnI5XYAEubiN.jpg"/>
    <hyperlink ref="U8" r:id="rId13" display="https://pbs.twimg.com/media/EJvcnI5XYAEubiN.jpg"/>
    <hyperlink ref="U9" r:id="rId14" display="https://pbs.twimg.com/media/EJvcnI5XYAEubiN.jpg"/>
    <hyperlink ref="U11" r:id="rId15" display="https://pbs.twimg.com/media/EJvBGVzXsAEpA_J.jpg"/>
    <hyperlink ref="U12" r:id="rId16" display="https://pbs.twimg.com/media/EJvSgLeXsAAv6Lv.jpg"/>
    <hyperlink ref="U16" r:id="rId17" display="https://pbs.twimg.com/tweet_video_thumb/EJwhEXuXUAIcHC5.jpg"/>
    <hyperlink ref="U17" r:id="rId18" display="https://pbs.twimg.com/media/EIN49llWoAYOug6.jpg"/>
    <hyperlink ref="U18" r:id="rId19" display="https://pbs.twimg.com/ext_tw_video_thumb/1197099789994868737/pu/img/OSochThiK3S8Mkow.jpg"/>
    <hyperlink ref="U19" r:id="rId20" display="https://pbs.twimg.com/ext_tw_video_thumb/1197100225606889472/pu/img/oqV9UfcjSHYA8MiB.jpg"/>
    <hyperlink ref="V3" r:id="rId21" display="https://pbs.twimg.com/tweet_video_thumb/EJvIR-IWwAMc3Pt.jpg"/>
    <hyperlink ref="V4" r:id="rId22" display="https://pbs.twimg.com/tweet_video_thumb/EJvIR-IWwAMc3Pt.jpg"/>
    <hyperlink ref="V5" r:id="rId23" display="http://pbs.twimg.com/profile_images/1049123765777551365/pvYcTGvG_normal.jpg"/>
    <hyperlink ref="V6" r:id="rId24" display="http://pbs.twimg.com/profile_images/1049123765777551365/pvYcTGvG_normal.jpg"/>
    <hyperlink ref="V7" r:id="rId25" display="https://pbs.twimg.com/media/EJvcnI5XYAEubiN.jpg"/>
    <hyperlink ref="V8" r:id="rId26" display="https://pbs.twimg.com/media/EJvcnI5XYAEubiN.jpg"/>
    <hyperlink ref="V9" r:id="rId27" display="https://pbs.twimg.com/media/EJvcnI5XYAEubiN.jpg"/>
    <hyperlink ref="V10" r:id="rId28" display="http://pbs.twimg.com/profile_images/2706271892/883f2f5ff5270db72dc14a1b73d320b9_normal.jpeg"/>
    <hyperlink ref="V11" r:id="rId29" display="https://pbs.twimg.com/media/EJvBGVzXsAEpA_J.jpg"/>
    <hyperlink ref="V12" r:id="rId30" display="https://pbs.twimg.com/media/EJvSgLeXsAAv6Lv.jpg"/>
    <hyperlink ref="V13" r:id="rId31" display="http://pbs.twimg.com/profile_images/1088138110385487872/U7EOX_tL_normal.jpg"/>
    <hyperlink ref="V14" r:id="rId32" display="http://pbs.twimg.com/profile_images/1088138110385487872/U7EOX_tL_normal.jpg"/>
    <hyperlink ref="V15" r:id="rId33" display="http://pbs.twimg.com/profile_images/1088138110385487872/U7EOX_tL_normal.jpg"/>
    <hyperlink ref="V16" r:id="rId34" display="https://pbs.twimg.com/tweet_video_thumb/EJwhEXuXUAIcHC5.jpg"/>
    <hyperlink ref="V17" r:id="rId35" display="https://pbs.twimg.com/media/EIN49llWoAYOug6.jpg"/>
    <hyperlink ref="V18" r:id="rId36" display="https://pbs.twimg.com/ext_tw_video_thumb/1197099789994868737/pu/img/OSochThiK3S8Mkow.jpg"/>
    <hyperlink ref="V19" r:id="rId37" display="https://pbs.twimg.com/ext_tw_video_thumb/1197100225606889472/pu/img/oqV9UfcjSHYA8MiB.jpg"/>
    <hyperlink ref="V20" r:id="rId38" display="http://pbs.twimg.com/profile_images/1166084493138157569/73BdMap8_normal.jpg"/>
    <hyperlink ref="Z3" r:id="rId39" display="https://twitter.com/oletna/status/1196770350429868032"/>
    <hyperlink ref="Z4" r:id="rId40" display="https://twitter.com/oletna/status/1196770350429868032"/>
    <hyperlink ref="Z5" r:id="rId41" display="https://twitter.com/crislinarezc/status/1196788542938255361"/>
    <hyperlink ref="Z6" r:id="rId42" display="https://twitter.com/crislinarezc/status/1196788542938255361"/>
    <hyperlink ref="Z7" r:id="rId43" display="https://twitter.com/loredibattista/status/1196792728757116928"/>
    <hyperlink ref="Z8" r:id="rId44" display="https://twitter.com/loredibattista/status/1196792728757116928"/>
    <hyperlink ref="Z9" r:id="rId45" display="https://twitter.com/loredibattista/status/1196792728757116928"/>
    <hyperlink ref="Z10" r:id="rId46" display="https://twitter.com/cesarlab69/status/1196820246155407362"/>
    <hyperlink ref="Z11" r:id="rId47" display="https://twitter.com/perbea123/status/1196762449220947968"/>
    <hyperlink ref="Z12" r:id="rId48" display="https://twitter.com/perbea123/status/1196781582910132225"/>
    <hyperlink ref="Z13" r:id="rId49" display="https://twitter.com/perbea123/status/1196805511527698433"/>
    <hyperlink ref="Z14" r:id="rId50" display="https://twitter.com/perbea123/status/1196805511527698433"/>
    <hyperlink ref="Z15" r:id="rId51" display="https://twitter.com/perbea123/status/1196850601327579136"/>
    <hyperlink ref="Z16" r:id="rId52" display="https://twitter.com/perbea123/status/1196867974214430722"/>
    <hyperlink ref="Z17" r:id="rId53" display="https://twitter.com/perbea123/status/1189927729145233409"/>
    <hyperlink ref="Z18" r:id="rId54" display="https://twitter.com/bisuroom1/status/1197099849705033728"/>
    <hyperlink ref="Z19" r:id="rId55" display="https://twitter.com/abarretosalas/status/1197100256057602048"/>
    <hyperlink ref="Z20" r:id="rId56" display="https://twitter.com/iio_web/status/1197235454359326724"/>
    <hyperlink ref="BB3" r:id="rId57" display="https://api.twitter.com/1.1/geo/id/206c436ce43a43a3.json"/>
    <hyperlink ref="BB4" r:id="rId58" display="https://api.twitter.com/1.1/geo/id/206c436ce43a43a3.json"/>
  </hyperlinks>
  <printOptions/>
  <pageMargins left="0.7" right="0.7" top="0.75" bottom="0.75" header="0.3" footer="0.3"/>
  <pageSetup horizontalDpi="600" verticalDpi="600" orientation="portrait" r:id="rId62"/>
  <legacyDrawing r:id="rId60"/>
  <tableParts>
    <tablePart r:id="rId6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739</v>
      </c>
      <c r="B1" s="13" t="s">
        <v>740</v>
      </c>
      <c r="C1" s="13" t="s">
        <v>733</v>
      </c>
      <c r="D1" s="13" t="s">
        <v>734</v>
      </c>
      <c r="E1" s="13" t="s">
        <v>741</v>
      </c>
      <c r="F1" s="13" t="s">
        <v>144</v>
      </c>
      <c r="G1" s="13" t="s">
        <v>742</v>
      </c>
      <c r="H1" s="13" t="s">
        <v>743</v>
      </c>
      <c r="I1" s="13" t="s">
        <v>744</v>
      </c>
      <c r="J1" s="13" t="s">
        <v>745</v>
      </c>
      <c r="K1" s="13" t="s">
        <v>746</v>
      </c>
      <c r="L1" s="13" t="s">
        <v>747</v>
      </c>
    </row>
    <row r="2" spans="1:12" ht="15">
      <c r="A2" s="93" t="s">
        <v>619</v>
      </c>
      <c r="B2" s="93" t="s">
        <v>620</v>
      </c>
      <c r="C2" s="93">
        <v>2</v>
      </c>
      <c r="D2" s="133">
        <v>0.008295034251457709</v>
      </c>
      <c r="E2" s="133">
        <v>1.9614210940664483</v>
      </c>
      <c r="F2" s="93" t="s">
        <v>735</v>
      </c>
      <c r="G2" s="93" t="b">
        <v>0</v>
      </c>
      <c r="H2" s="93" t="b">
        <v>0</v>
      </c>
      <c r="I2" s="93" t="b">
        <v>0</v>
      </c>
      <c r="J2" s="93" t="b">
        <v>0</v>
      </c>
      <c r="K2" s="93" t="b">
        <v>0</v>
      </c>
      <c r="L2" s="93" t="b">
        <v>0</v>
      </c>
    </row>
    <row r="3" spans="1:12" ht="15">
      <c r="A3" s="93" t="s">
        <v>620</v>
      </c>
      <c r="B3" s="93" t="s">
        <v>621</v>
      </c>
      <c r="C3" s="93">
        <v>2</v>
      </c>
      <c r="D3" s="133">
        <v>0.008295034251457709</v>
      </c>
      <c r="E3" s="133">
        <v>1.9614210940664483</v>
      </c>
      <c r="F3" s="93" t="s">
        <v>735</v>
      </c>
      <c r="G3" s="93" t="b">
        <v>0</v>
      </c>
      <c r="H3" s="93" t="b">
        <v>0</v>
      </c>
      <c r="I3" s="93" t="b">
        <v>0</v>
      </c>
      <c r="J3" s="93" t="b">
        <v>0</v>
      </c>
      <c r="K3" s="93" t="b">
        <v>0</v>
      </c>
      <c r="L3" s="93" t="b">
        <v>0</v>
      </c>
    </row>
    <row r="4" spans="1:12" ht="15">
      <c r="A4" s="93" t="s">
        <v>621</v>
      </c>
      <c r="B4" s="93" t="s">
        <v>622</v>
      </c>
      <c r="C4" s="93">
        <v>2</v>
      </c>
      <c r="D4" s="133">
        <v>0.008295034251457709</v>
      </c>
      <c r="E4" s="133">
        <v>1.9614210940664483</v>
      </c>
      <c r="F4" s="93" t="s">
        <v>735</v>
      </c>
      <c r="G4" s="93" t="b">
        <v>0</v>
      </c>
      <c r="H4" s="93" t="b">
        <v>0</v>
      </c>
      <c r="I4" s="93" t="b">
        <v>0</v>
      </c>
      <c r="J4" s="93" t="b">
        <v>0</v>
      </c>
      <c r="K4" s="93" t="b">
        <v>0</v>
      </c>
      <c r="L4" s="93" t="b">
        <v>0</v>
      </c>
    </row>
    <row r="5" spans="1:12" ht="15">
      <c r="A5" s="93" t="s">
        <v>622</v>
      </c>
      <c r="B5" s="93" t="s">
        <v>623</v>
      </c>
      <c r="C5" s="93">
        <v>2</v>
      </c>
      <c r="D5" s="133">
        <v>0.008295034251457709</v>
      </c>
      <c r="E5" s="133">
        <v>1.9614210940664483</v>
      </c>
      <c r="F5" s="93" t="s">
        <v>735</v>
      </c>
      <c r="G5" s="93" t="b">
        <v>0</v>
      </c>
      <c r="H5" s="93" t="b">
        <v>0</v>
      </c>
      <c r="I5" s="93" t="b">
        <v>0</v>
      </c>
      <c r="J5" s="93" t="b">
        <v>0</v>
      </c>
      <c r="K5" s="93" t="b">
        <v>0</v>
      </c>
      <c r="L5" s="93" t="b">
        <v>0</v>
      </c>
    </row>
    <row r="6" spans="1:12" ht="15">
      <c r="A6" s="93" t="s">
        <v>623</v>
      </c>
      <c r="B6" s="93" t="s">
        <v>624</v>
      </c>
      <c r="C6" s="93">
        <v>2</v>
      </c>
      <c r="D6" s="133">
        <v>0.008295034251457709</v>
      </c>
      <c r="E6" s="133">
        <v>1.9614210940664483</v>
      </c>
      <c r="F6" s="93" t="s">
        <v>735</v>
      </c>
      <c r="G6" s="93" t="b">
        <v>0</v>
      </c>
      <c r="H6" s="93" t="b">
        <v>0</v>
      </c>
      <c r="I6" s="93" t="b">
        <v>0</v>
      </c>
      <c r="J6" s="93" t="b">
        <v>0</v>
      </c>
      <c r="K6" s="93" t="b">
        <v>0</v>
      </c>
      <c r="L6" s="93" t="b">
        <v>0</v>
      </c>
    </row>
    <row r="7" spans="1:12" ht="15">
      <c r="A7" s="93" t="s">
        <v>624</v>
      </c>
      <c r="B7" s="93" t="s">
        <v>625</v>
      </c>
      <c r="C7" s="93">
        <v>2</v>
      </c>
      <c r="D7" s="133">
        <v>0.008295034251457709</v>
      </c>
      <c r="E7" s="133">
        <v>1.9614210940664483</v>
      </c>
      <c r="F7" s="93" t="s">
        <v>735</v>
      </c>
      <c r="G7" s="93" t="b">
        <v>0</v>
      </c>
      <c r="H7" s="93" t="b">
        <v>0</v>
      </c>
      <c r="I7" s="93" t="b">
        <v>0</v>
      </c>
      <c r="J7" s="93" t="b">
        <v>0</v>
      </c>
      <c r="K7" s="93" t="b">
        <v>0</v>
      </c>
      <c r="L7" s="93" t="b">
        <v>0</v>
      </c>
    </row>
    <row r="8" spans="1:12" ht="15">
      <c r="A8" s="93" t="s">
        <v>625</v>
      </c>
      <c r="B8" s="93" t="s">
        <v>626</v>
      </c>
      <c r="C8" s="93">
        <v>2</v>
      </c>
      <c r="D8" s="133">
        <v>0.008295034251457709</v>
      </c>
      <c r="E8" s="133">
        <v>1.9614210940664483</v>
      </c>
      <c r="F8" s="93" t="s">
        <v>735</v>
      </c>
      <c r="G8" s="93" t="b">
        <v>0</v>
      </c>
      <c r="H8" s="93" t="b">
        <v>0</v>
      </c>
      <c r="I8" s="93" t="b">
        <v>0</v>
      </c>
      <c r="J8" s="93" t="b">
        <v>0</v>
      </c>
      <c r="K8" s="93" t="b">
        <v>0</v>
      </c>
      <c r="L8" s="93" t="b">
        <v>0</v>
      </c>
    </row>
    <row r="9" spans="1:12" ht="15">
      <c r="A9" s="93" t="s">
        <v>626</v>
      </c>
      <c r="B9" s="93" t="s">
        <v>627</v>
      </c>
      <c r="C9" s="93">
        <v>2</v>
      </c>
      <c r="D9" s="133">
        <v>0.008295034251457709</v>
      </c>
      <c r="E9" s="133">
        <v>1.9614210940664483</v>
      </c>
      <c r="F9" s="93" t="s">
        <v>735</v>
      </c>
      <c r="G9" s="93" t="b">
        <v>0</v>
      </c>
      <c r="H9" s="93" t="b">
        <v>0</v>
      </c>
      <c r="I9" s="93" t="b">
        <v>0</v>
      </c>
      <c r="J9" s="93" t="b">
        <v>0</v>
      </c>
      <c r="K9" s="93" t="b">
        <v>0</v>
      </c>
      <c r="L9" s="93" t="b">
        <v>0</v>
      </c>
    </row>
    <row r="10" spans="1:12" ht="15">
      <c r="A10" s="93" t="s">
        <v>627</v>
      </c>
      <c r="B10" s="93" t="s">
        <v>719</v>
      </c>
      <c r="C10" s="93">
        <v>2</v>
      </c>
      <c r="D10" s="133">
        <v>0.008295034251457709</v>
      </c>
      <c r="E10" s="133">
        <v>1.9614210940664483</v>
      </c>
      <c r="F10" s="93" t="s">
        <v>735</v>
      </c>
      <c r="G10" s="93" t="b">
        <v>0</v>
      </c>
      <c r="H10" s="93" t="b">
        <v>0</v>
      </c>
      <c r="I10" s="93" t="b">
        <v>0</v>
      </c>
      <c r="J10" s="93" t="b">
        <v>0</v>
      </c>
      <c r="K10" s="93" t="b">
        <v>0</v>
      </c>
      <c r="L10" s="93" t="b">
        <v>0</v>
      </c>
    </row>
    <row r="11" spans="1:12" ht="15">
      <c r="A11" s="93" t="s">
        <v>719</v>
      </c>
      <c r="B11" s="93" t="s">
        <v>720</v>
      </c>
      <c r="C11" s="93">
        <v>2</v>
      </c>
      <c r="D11" s="133">
        <v>0.008295034251457709</v>
      </c>
      <c r="E11" s="133">
        <v>1.9614210940664483</v>
      </c>
      <c r="F11" s="93" t="s">
        <v>735</v>
      </c>
      <c r="G11" s="93" t="b">
        <v>0</v>
      </c>
      <c r="H11" s="93" t="b">
        <v>0</v>
      </c>
      <c r="I11" s="93" t="b">
        <v>0</v>
      </c>
      <c r="J11" s="93" t="b">
        <v>0</v>
      </c>
      <c r="K11" s="93" t="b">
        <v>0</v>
      </c>
      <c r="L11" s="93" t="b">
        <v>0</v>
      </c>
    </row>
    <row r="12" spans="1:12" ht="15">
      <c r="A12" s="93" t="s">
        <v>720</v>
      </c>
      <c r="B12" s="93" t="s">
        <v>721</v>
      </c>
      <c r="C12" s="93">
        <v>2</v>
      </c>
      <c r="D12" s="133">
        <v>0.008295034251457709</v>
      </c>
      <c r="E12" s="133">
        <v>1.9614210940664483</v>
      </c>
      <c r="F12" s="93" t="s">
        <v>735</v>
      </c>
      <c r="G12" s="93" t="b">
        <v>0</v>
      </c>
      <c r="H12" s="93" t="b">
        <v>0</v>
      </c>
      <c r="I12" s="93" t="b">
        <v>0</v>
      </c>
      <c r="J12" s="93" t="b">
        <v>0</v>
      </c>
      <c r="K12" s="93" t="b">
        <v>0</v>
      </c>
      <c r="L12" s="93" t="b">
        <v>0</v>
      </c>
    </row>
    <row r="13" spans="1:12" ht="15">
      <c r="A13" s="93" t="s">
        <v>721</v>
      </c>
      <c r="B13" s="93" t="s">
        <v>722</v>
      </c>
      <c r="C13" s="93">
        <v>2</v>
      </c>
      <c r="D13" s="133">
        <v>0.008295034251457709</v>
      </c>
      <c r="E13" s="133">
        <v>1.9614210940664483</v>
      </c>
      <c r="F13" s="93" t="s">
        <v>735</v>
      </c>
      <c r="G13" s="93" t="b">
        <v>0</v>
      </c>
      <c r="H13" s="93" t="b">
        <v>0</v>
      </c>
      <c r="I13" s="93" t="b">
        <v>0</v>
      </c>
      <c r="J13" s="93" t="b">
        <v>0</v>
      </c>
      <c r="K13" s="93" t="b">
        <v>0</v>
      </c>
      <c r="L13" s="93" t="b">
        <v>0</v>
      </c>
    </row>
    <row r="14" spans="1:12" ht="15">
      <c r="A14" s="93" t="s">
        <v>722</v>
      </c>
      <c r="B14" s="93" t="s">
        <v>723</v>
      </c>
      <c r="C14" s="93">
        <v>2</v>
      </c>
      <c r="D14" s="133">
        <v>0.008295034251457709</v>
      </c>
      <c r="E14" s="133">
        <v>1.9614210940664483</v>
      </c>
      <c r="F14" s="93" t="s">
        <v>735</v>
      </c>
      <c r="G14" s="93" t="b">
        <v>0</v>
      </c>
      <c r="H14" s="93" t="b">
        <v>0</v>
      </c>
      <c r="I14" s="93" t="b">
        <v>0</v>
      </c>
      <c r="J14" s="93" t="b">
        <v>0</v>
      </c>
      <c r="K14" s="93" t="b">
        <v>0</v>
      </c>
      <c r="L14" s="93" t="b">
        <v>0</v>
      </c>
    </row>
    <row r="15" spans="1:12" ht="15">
      <c r="A15" s="93" t="s">
        <v>723</v>
      </c>
      <c r="B15" s="93" t="s">
        <v>724</v>
      </c>
      <c r="C15" s="93">
        <v>2</v>
      </c>
      <c r="D15" s="133">
        <v>0.008295034251457709</v>
      </c>
      <c r="E15" s="133">
        <v>1.9614210940664483</v>
      </c>
      <c r="F15" s="93" t="s">
        <v>735</v>
      </c>
      <c r="G15" s="93" t="b">
        <v>0</v>
      </c>
      <c r="H15" s="93" t="b">
        <v>0</v>
      </c>
      <c r="I15" s="93" t="b">
        <v>0</v>
      </c>
      <c r="J15" s="93" t="b">
        <v>0</v>
      </c>
      <c r="K15" s="93" t="b">
        <v>0</v>
      </c>
      <c r="L15" s="93" t="b">
        <v>0</v>
      </c>
    </row>
    <row r="16" spans="1:12" ht="15">
      <c r="A16" s="93" t="s">
        <v>724</v>
      </c>
      <c r="B16" s="93" t="s">
        <v>725</v>
      </c>
      <c r="C16" s="93">
        <v>2</v>
      </c>
      <c r="D16" s="133">
        <v>0.008295034251457709</v>
      </c>
      <c r="E16" s="133">
        <v>1.9614210940664483</v>
      </c>
      <c r="F16" s="93" t="s">
        <v>735</v>
      </c>
      <c r="G16" s="93" t="b">
        <v>0</v>
      </c>
      <c r="H16" s="93" t="b">
        <v>0</v>
      </c>
      <c r="I16" s="93" t="b">
        <v>0</v>
      </c>
      <c r="J16" s="93" t="b">
        <v>0</v>
      </c>
      <c r="K16" s="93" t="b">
        <v>0</v>
      </c>
      <c r="L16" s="93" t="b">
        <v>0</v>
      </c>
    </row>
    <row r="17" spans="1:12" ht="15">
      <c r="A17" s="93" t="s">
        <v>725</v>
      </c>
      <c r="B17" s="93" t="s">
        <v>726</v>
      </c>
      <c r="C17" s="93">
        <v>2</v>
      </c>
      <c r="D17" s="133">
        <v>0.008295034251457709</v>
      </c>
      <c r="E17" s="133">
        <v>1.9614210940664483</v>
      </c>
      <c r="F17" s="93" t="s">
        <v>735</v>
      </c>
      <c r="G17" s="93" t="b">
        <v>0</v>
      </c>
      <c r="H17" s="93" t="b">
        <v>0</v>
      </c>
      <c r="I17" s="93" t="b">
        <v>0</v>
      </c>
      <c r="J17" s="93" t="b">
        <v>0</v>
      </c>
      <c r="K17" s="93" t="b">
        <v>0</v>
      </c>
      <c r="L17" s="93" t="b">
        <v>0</v>
      </c>
    </row>
    <row r="18" spans="1:12" ht="15">
      <c r="A18" s="93" t="s">
        <v>726</v>
      </c>
      <c r="B18" s="93" t="s">
        <v>605</v>
      </c>
      <c r="C18" s="93">
        <v>2</v>
      </c>
      <c r="D18" s="133">
        <v>0.008295034251457709</v>
      </c>
      <c r="E18" s="133">
        <v>1.4173530497161726</v>
      </c>
      <c r="F18" s="93" t="s">
        <v>735</v>
      </c>
      <c r="G18" s="93" t="b">
        <v>0</v>
      </c>
      <c r="H18" s="93" t="b">
        <v>0</v>
      </c>
      <c r="I18" s="93" t="b">
        <v>0</v>
      </c>
      <c r="J18" s="93" t="b">
        <v>0</v>
      </c>
      <c r="K18" s="93" t="b">
        <v>0</v>
      </c>
      <c r="L18" s="93" t="b">
        <v>0</v>
      </c>
    </row>
    <row r="19" spans="1:12" ht="15">
      <c r="A19" s="93" t="s">
        <v>731</v>
      </c>
      <c r="B19" s="93" t="s">
        <v>732</v>
      </c>
      <c r="C19" s="93">
        <v>2</v>
      </c>
      <c r="D19" s="133">
        <v>0.008295034251457709</v>
      </c>
      <c r="E19" s="133">
        <v>1.9614210940664483</v>
      </c>
      <c r="F19" s="93" t="s">
        <v>735</v>
      </c>
      <c r="G19" s="93" t="b">
        <v>0</v>
      </c>
      <c r="H19" s="93" t="b">
        <v>0</v>
      </c>
      <c r="I19" s="93" t="b">
        <v>0</v>
      </c>
      <c r="J19" s="93" t="b">
        <v>0</v>
      </c>
      <c r="K19" s="93" t="b">
        <v>0</v>
      </c>
      <c r="L19" s="93" t="b">
        <v>0</v>
      </c>
    </row>
    <row r="20" spans="1:12" ht="15">
      <c r="A20" s="93" t="s">
        <v>605</v>
      </c>
      <c r="B20" s="93" t="s">
        <v>606</v>
      </c>
      <c r="C20" s="93">
        <v>2</v>
      </c>
      <c r="D20" s="133">
        <v>0.008295034251457709</v>
      </c>
      <c r="E20" s="133">
        <v>0.743937149852542</v>
      </c>
      <c r="F20" s="93" t="s">
        <v>735</v>
      </c>
      <c r="G20" s="93" t="b">
        <v>0</v>
      </c>
      <c r="H20" s="93" t="b">
        <v>0</v>
      </c>
      <c r="I20" s="93" t="b">
        <v>0</v>
      </c>
      <c r="J20" s="93" t="b">
        <v>0</v>
      </c>
      <c r="K20" s="93" t="b">
        <v>0</v>
      </c>
      <c r="L20" s="93" t="b">
        <v>0</v>
      </c>
    </row>
    <row r="21" spans="1:12" ht="15">
      <c r="A21" s="93" t="s">
        <v>606</v>
      </c>
      <c r="B21" s="93" t="s">
        <v>610</v>
      </c>
      <c r="C21" s="93">
        <v>2</v>
      </c>
      <c r="D21" s="133">
        <v>0.008295034251457709</v>
      </c>
      <c r="E21" s="133">
        <v>1.5634810853944108</v>
      </c>
      <c r="F21" s="93" t="s">
        <v>735</v>
      </c>
      <c r="G21" s="93" t="b">
        <v>0</v>
      </c>
      <c r="H21" s="93" t="b">
        <v>0</v>
      </c>
      <c r="I21" s="93" t="b">
        <v>0</v>
      </c>
      <c r="J21" s="93" t="b">
        <v>0</v>
      </c>
      <c r="K21" s="93" t="b">
        <v>0</v>
      </c>
      <c r="L21" s="93" t="b">
        <v>0</v>
      </c>
    </row>
    <row r="22" spans="1:12" ht="15">
      <c r="A22" s="93" t="s">
        <v>610</v>
      </c>
      <c r="B22" s="93" t="s">
        <v>611</v>
      </c>
      <c r="C22" s="93">
        <v>2</v>
      </c>
      <c r="D22" s="133">
        <v>0.008295034251457709</v>
      </c>
      <c r="E22" s="133">
        <v>1.9614210940664483</v>
      </c>
      <c r="F22" s="93" t="s">
        <v>735</v>
      </c>
      <c r="G22" s="93" t="b">
        <v>0</v>
      </c>
      <c r="H22" s="93" t="b">
        <v>0</v>
      </c>
      <c r="I22" s="93" t="b">
        <v>0</v>
      </c>
      <c r="J22" s="93" t="b">
        <v>0</v>
      </c>
      <c r="K22" s="93" t="b">
        <v>0</v>
      </c>
      <c r="L22" s="93" t="b">
        <v>0</v>
      </c>
    </row>
    <row r="23" spans="1:12" ht="15">
      <c r="A23" s="93" t="s">
        <v>611</v>
      </c>
      <c r="B23" s="93" t="s">
        <v>586</v>
      </c>
      <c r="C23" s="93">
        <v>2</v>
      </c>
      <c r="D23" s="133">
        <v>0.008295034251457709</v>
      </c>
      <c r="E23" s="133">
        <v>1.9614210940664483</v>
      </c>
      <c r="F23" s="93" t="s">
        <v>735</v>
      </c>
      <c r="G23" s="93" t="b">
        <v>0</v>
      </c>
      <c r="H23" s="93" t="b">
        <v>0</v>
      </c>
      <c r="I23" s="93" t="b">
        <v>0</v>
      </c>
      <c r="J23" s="93" t="b">
        <v>0</v>
      </c>
      <c r="K23" s="93" t="b">
        <v>0</v>
      </c>
      <c r="L23" s="93" t="b">
        <v>0</v>
      </c>
    </row>
    <row r="24" spans="1:12" ht="15">
      <c r="A24" s="93" t="s">
        <v>586</v>
      </c>
      <c r="B24" s="93" t="s">
        <v>612</v>
      </c>
      <c r="C24" s="93">
        <v>2</v>
      </c>
      <c r="D24" s="133">
        <v>0.008295034251457709</v>
      </c>
      <c r="E24" s="133">
        <v>1.785329835010767</v>
      </c>
      <c r="F24" s="93" t="s">
        <v>735</v>
      </c>
      <c r="G24" s="93" t="b">
        <v>0</v>
      </c>
      <c r="H24" s="93" t="b">
        <v>0</v>
      </c>
      <c r="I24" s="93" t="b">
        <v>0</v>
      </c>
      <c r="J24" s="93" t="b">
        <v>0</v>
      </c>
      <c r="K24" s="93" t="b">
        <v>0</v>
      </c>
      <c r="L24" s="93" t="b">
        <v>0</v>
      </c>
    </row>
    <row r="25" spans="1:12" ht="15">
      <c r="A25" s="93" t="s">
        <v>612</v>
      </c>
      <c r="B25" s="93" t="s">
        <v>613</v>
      </c>
      <c r="C25" s="93">
        <v>2</v>
      </c>
      <c r="D25" s="133">
        <v>0.008295034251457709</v>
      </c>
      <c r="E25" s="133">
        <v>1.9614210940664483</v>
      </c>
      <c r="F25" s="93" t="s">
        <v>735</v>
      </c>
      <c r="G25" s="93" t="b">
        <v>0</v>
      </c>
      <c r="H25" s="93" t="b">
        <v>0</v>
      </c>
      <c r="I25" s="93" t="b">
        <v>0</v>
      </c>
      <c r="J25" s="93" t="b">
        <v>0</v>
      </c>
      <c r="K25" s="93" t="b">
        <v>0</v>
      </c>
      <c r="L25" s="93" t="b">
        <v>0</v>
      </c>
    </row>
    <row r="26" spans="1:12" ht="15">
      <c r="A26" s="93" t="s">
        <v>613</v>
      </c>
      <c r="B26" s="93" t="s">
        <v>218</v>
      </c>
      <c r="C26" s="93">
        <v>2</v>
      </c>
      <c r="D26" s="133">
        <v>0.008295034251457709</v>
      </c>
      <c r="E26" s="133">
        <v>1.9614210940664483</v>
      </c>
      <c r="F26" s="93" t="s">
        <v>735</v>
      </c>
      <c r="G26" s="93" t="b">
        <v>0</v>
      </c>
      <c r="H26" s="93" t="b">
        <v>0</v>
      </c>
      <c r="I26" s="93" t="b">
        <v>0</v>
      </c>
      <c r="J26" s="93" t="b">
        <v>0</v>
      </c>
      <c r="K26" s="93" t="b">
        <v>0</v>
      </c>
      <c r="L26" s="93" t="b">
        <v>0</v>
      </c>
    </row>
    <row r="27" spans="1:12" ht="15">
      <c r="A27" s="93" t="s">
        <v>605</v>
      </c>
      <c r="B27" s="93" t="s">
        <v>606</v>
      </c>
      <c r="C27" s="93">
        <v>2</v>
      </c>
      <c r="D27" s="133">
        <v>0.011334750923964076</v>
      </c>
      <c r="E27" s="133">
        <v>0.8032619709666748</v>
      </c>
      <c r="F27" s="93" t="s">
        <v>540</v>
      </c>
      <c r="G27" s="93" t="b">
        <v>0</v>
      </c>
      <c r="H27" s="93" t="b">
        <v>0</v>
      </c>
      <c r="I27" s="93" t="b">
        <v>0</v>
      </c>
      <c r="J27" s="93" t="b">
        <v>0</v>
      </c>
      <c r="K27" s="93" t="b">
        <v>0</v>
      </c>
      <c r="L27" s="93" t="b">
        <v>0</v>
      </c>
    </row>
    <row r="28" spans="1:12" ht="15">
      <c r="A28" s="93" t="s">
        <v>606</v>
      </c>
      <c r="B28" s="93" t="s">
        <v>610</v>
      </c>
      <c r="C28" s="93">
        <v>2</v>
      </c>
      <c r="D28" s="133">
        <v>0.011334750923964076</v>
      </c>
      <c r="E28" s="133">
        <v>1.4722687519252504</v>
      </c>
      <c r="F28" s="93" t="s">
        <v>540</v>
      </c>
      <c r="G28" s="93" t="b">
        <v>0</v>
      </c>
      <c r="H28" s="93" t="b">
        <v>0</v>
      </c>
      <c r="I28" s="93" t="b">
        <v>0</v>
      </c>
      <c r="J28" s="93" t="b">
        <v>0</v>
      </c>
      <c r="K28" s="93" t="b">
        <v>0</v>
      </c>
      <c r="L28" s="93" t="b">
        <v>0</v>
      </c>
    </row>
    <row r="29" spans="1:12" ht="15">
      <c r="A29" s="93" t="s">
        <v>610</v>
      </c>
      <c r="B29" s="93" t="s">
        <v>611</v>
      </c>
      <c r="C29" s="93">
        <v>2</v>
      </c>
      <c r="D29" s="133">
        <v>0.011334750923964076</v>
      </c>
      <c r="E29" s="133">
        <v>1.6483600109809315</v>
      </c>
      <c r="F29" s="93" t="s">
        <v>540</v>
      </c>
      <c r="G29" s="93" t="b">
        <v>0</v>
      </c>
      <c r="H29" s="93" t="b">
        <v>0</v>
      </c>
      <c r="I29" s="93" t="b">
        <v>0</v>
      </c>
      <c r="J29" s="93" t="b">
        <v>0</v>
      </c>
      <c r="K29" s="93" t="b">
        <v>0</v>
      </c>
      <c r="L29" s="93" t="b">
        <v>0</v>
      </c>
    </row>
    <row r="30" spans="1:12" ht="15">
      <c r="A30" s="93" t="s">
        <v>611</v>
      </c>
      <c r="B30" s="93" t="s">
        <v>586</v>
      </c>
      <c r="C30" s="93">
        <v>2</v>
      </c>
      <c r="D30" s="133">
        <v>0.011334750923964076</v>
      </c>
      <c r="E30" s="133">
        <v>1.6483600109809315</v>
      </c>
      <c r="F30" s="93" t="s">
        <v>540</v>
      </c>
      <c r="G30" s="93" t="b">
        <v>0</v>
      </c>
      <c r="H30" s="93" t="b">
        <v>0</v>
      </c>
      <c r="I30" s="93" t="b">
        <v>0</v>
      </c>
      <c r="J30" s="93" t="b">
        <v>0</v>
      </c>
      <c r="K30" s="93" t="b">
        <v>0</v>
      </c>
      <c r="L30" s="93" t="b">
        <v>0</v>
      </c>
    </row>
    <row r="31" spans="1:12" ht="15">
      <c r="A31" s="93" t="s">
        <v>586</v>
      </c>
      <c r="B31" s="93" t="s">
        <v>612</v>
      </c>
      <c r="C31" s="93">
        <v>2</v>
      </c>
      <c r="D31" s="133">
        <v>0.011334750923964076</v>
      </c>
      <c r="E31" s="133">
        <v>1.6483600109809315</v>
      </c>
      <c r="F31" s="93" t="s">
        <v>540</v>
      </c>
      <c r="G31" s="93" t="b">
        <v>0</v>
      </c>
      <c r="H31" s="93" t="b">
        <v>0</v>
      </c>
      <c r="I31" s="93" t="b">
        <v>0</v>
      </c>
      <c r="J31" s="93" t="b">
        <v>0</v>
      </c>
      <c r="K31" s="93" t="b">
        <v>0</v>
      </c>
      <c r="L31" s="93" t="b">
        <v>0</v>
      </c>
    </row>
    <row r="32" spans="1:12" ht="15">
      <c r="A32" s="93" t="s">
        <v>612</v>
      </c>
      <c r="B32" s="93" t="s">
        <v>613</v>
      </c>
      <c r="C32" s="93">
        <v>2</v>
      </c>
      <c r="D32" s="133">
        <v>0.011334750923964076</v>
      </c>
      <c r="E32" s="133">
        <v>1.6483600109809315</v>
      </c>
      <c r="F32" s="93" t="s">
        <v>540</v>
      </c>
      <c r="G32" s="93" t="b">
        <v>0</v>
      </c>
      <c r="H32" s="93" t="b">
        <v>0</v>
      </c>
      <c r="I32" s="93" t="b">
        <v>0</v>
      </c>
      <c r="J32" s="93" t="b">
        <v>0</v>
      </c>
      <c r="K32" s="93" t="b">
        <v>0</v>
      </c>
      <c r="L32" s="93" t="b">
        <v>0</v>
      </c>
    </row>
    <row r="33" spans="1:12" ht="15">
      <c r="A33" s="93" t="s">
        <v>613</v>
      </c>
      <c r="B33" s="93" t="s">
        <v>218</v>
      </c>
      <c r="C33" s="93">
        <v>2</v>
      </c>
      <c r="D33" s="133">
        <v>0.011334750923964076</v>
      </c>
      <c r="E33" s="133">
        <v>1.6483600109809315</v>
      </c>
      <c r="F33" s="93" t="s">
        <v>540</v>
      </c>
      <c r="G33" s="93" t="b">
        <v>0</v>
      </c>
      <c r="H33" s="93" t="b">
        <v>0</v>
      </c>
      <c r="I33" s="93" t="b">
        <v>0</v>
      </c>
      <c r="J33" s="93" t="b">
        <v>0</v>
      </c>
      <c r="K33" s="93" t="b">
        <v>0</v>
      </c>
      <c r="L33" s="93" t="b">
        <v>0</v>
      </c>
    </row>
    <row r="34" spans="1:12" ht="15">
      <c r="A34" s="93" t="s">
        <v>619</v>
      </c>
      <c r="B34" s="93" t="s">
        <v>620</v>
      </c>
      <c r="C34" s="93">
        <v>2</v>
      </c>
      <c r="D34" s="133">
        <v>0.006772740732910817</v>
      </c>
      <c r="E34" s="133">
        <v>1.3891660843645326</v>
      </c>
      <c r="F34" s="93" t="s">
        <v>543</v>
      </c>
      <c r="G34" s="93" t="b">
        <v>0</v>
      </c>
      <c r="H34" s="93" t="b">
        <v>0</v>
      </c>
      <c r="I34" s="93" t="b">
        <v>0</v>
      </c>
      <c r="J34" s="93" t="b">
        <v>0</v>
      </c>
      <c r="K34" s="93" t="b">
        <v>0</v>
      </c>
      <c r="L34" s="93" t="b">
        <v>0</v>
      </c>
    </row>
    <row r="35" spans="1:12" ht="15">
      <c r="A35" s="93" t="s">
        <v>620</v>
      </c>
      <c r="B35" s="93" t="s">
        <v>621</v>
      </c>
      <c r="C35" s="93">
        <v>2</v>
      </c>
      <c r="D35" s="133">
        <v>0.006772740732910817</v>
      </c>
      <c r="E35" s="133">
        <v>1.3891660843645326</v>
      </c>
      <c r="F35" s="93" t="s">
        <v>543</v>
      </c>
      <c r="G35" s="93" t="b">
        <v>0</v>
      </c>
      <c r="H35" s="93" t="b">
        <v>0</v>
      </c>
      <c r="I35" s="93" t="b">
        <v>0</v>
      </c>
      <c r="J35" s="93" t="b">
        <v>0</v>
      </c>
      <c r="K35" s="93" t="b">
        <v>0</v>
      </c>
      <c r="L35" s="93" t="b">
        <v>0</v>
      </c>
    </row>
    <row r="36" spans="1:12" ht="15">
      <c r="A36" s="93" t="s">
        <v>621</v>
      </c>
      <c r="B36" s="93" t="s">
        <v>622</v>
      </c>
      <c r="C36" s="93">
        <v>2</v>
      </c>
      <c r="D36" s="133">
        <v>0.006772740732910817</v>
      </c>
      <c r="E36" s="133">
        <v>1.3891660843645326</v>
      </c>
      <c r="F36" s="93" t="s">
        <v>543</v>
      </c>
      <c r="G36" s="93" t="b">
        <v>0</v>
      </c>
      <c r="H36" s="93" t="b">
        <v>0</v>
      </c>
      <c r="I36" s="93" t="b">
        <v>0</v>
      </c>
      <c r="J36" s="93" t="b">
        <v>0</v>
      </c>
      <c r="K36" s="93" t="b">
        <v>0</v>
      </c>
      <c r="L36" s="93" t="b">
        <v>0</v>
      </c>
    </row>
    <row r="37" spans="1:12" ht="15">
      <c r="A37" s="93" t="s">
        <v>622</v>
      </c>
      <c r="B37" s="93" t="s">
        <v>623</v>
      </c>
      <c r="C37" s="93">
        <v>2</v>
      </c>
      <c r="D37" s="133">
        <v>0.006772740732910817</v>
      </c>
      <c r="E37" s="133">
        <v>1.3891660843645326</v>
      </c>
      <c r="F37" s="93" t="s">
        <v>543</v>
      </c>
      <c r="G37" s="93" t="b">
        <v>0</v>
      </c>
      <c r="H37" s="93" t="b">
        <v>0</v>
      </c>
      <c r="I37" s="93" t="b">
        <v>0</v>
      </c>
      <c r="J37" s="93" t="b">
        <v>0</v>
      </c>
      <c r="K37" s="93" t="b">
        <v>0</v>
      </c>
      <c r="L37" s="93" t="b">
        <v>0</v>
      </c>
    </row>
    <row r="38" spans="1:12" ht="15">
      <c r="A38" s="93" t="s">
        <v>623</v>
      </c>
      <c r="B38" s="93" t="s">
        <v>624</v>
      </c>
      <c r="C38" s="93">
        <v>2</v>
      </c>
      <c r="D38" s="133">
        <v>0.006772740732910817</v>
      </c>
      <c r="E38" s="133">
        <v>1.3891660843645326</v>
      </c>
      <c r="F38" s="93" t="s">
        <v>543</v>
      </c>
      <c r="G38" s="93" t="b">
        <v>0</v>
      </c>
      <c r="H38" s="93" t="b">
        <v>0</v>
      </c>
      <c r="I38" s="93" t="b">
        <v>0</v>
      </c>
      <c r="J38" s="93" t="b">
        <v>0</v>
      </c>
      <c r="K38" s="93" t="b">
        <v>0</v>
      </c>
      <c r="L38" s="93" t="b">
        <v>0</v>
      </c>
    </row>
    <row r="39" spans="1:12" ht="15">
      <c r="A39" s="93" t="s">
        <v>624</v>
      </c>
      <c r="B39" s="93" t="s">
        <v>625</v>
      </c>
      <c r="C39" s="93">
        <v>2</v>
      </c>
      <c r="D39" s="133">
        <v>0.006772740732910817</v>
      </c>
      <c r="E39" s="133">
        <v>1.3891660843645326</v>
      </c>
      <c r="F39" s="93" t="s">
        <v>543</v>
      </c>
      <c r="G39" s="93" t="b">
        <v>0</v>
      </c>
      <c r="H39" s="93" t="b">
        <v>0</v>
      </c>
      <c r="I39" s="93" t="b">
        <v>0</v>
      </c>
      <c r="J39" s="93" t="b">
        <v>0</v>
      </c>
      <c r="K39" s="93" t="b">
        <v>0</v>
      </c>
      <c r="L39" s="93" t="b">
        <v>0</v>
      </c>
    </row>
    <row r="40" spans="1:12" ht="15">
      <c r="A40" s="93" t="s">
        <v>625</v>
      </c>
      <c r="B40" s="93" t="s">
        <v>626</v>
      </c>
      <c r="C40" s="93">
        <v>2</v>
      </c>
      <c r="D40" s="133">
        <v>0.006772740732910817</v>
      </c>
      <c r="E40" s="133">
        <v>1.3891660843645326</v>
      </c>
      <c r="F40" s="93" t="s">
        <v>543</v>
      </c>
      <c r="G40" s="93" t="b">
        <v>0</v>
      </c>
      <c r="H40" s="93" t="b">
        <v>0</v>
      </c>
      <c r="I40" s="93" t="b">
        <v>0</v>
      </c>
      <c r="J40" s="93" t="b">
        <v>0</v>
      </c>
      <c r="K40" s="93" t="b">
        <v>0</v>
      </c>
      <c r="L40" s="93" t="b">
        <v>0</v>
      </c>
    </row>
    <row r="41" spans="1:12" ht="15">
      <c r="A41" s="93" t="s">
        <v>626</v>
      </c>
      <c r="B41" s="93" t="s">
        <v>627</v>
      </c>
      <c r="C41" s="93">
        <v>2</v>
      </c>
      <c r="D41" s="133">
        <v>0.006772740732910817</v>
      </c>
      <c r="E41" s="133">
        <v>1.3891660843645326</v>
      </c>
      <c r="F41" s="93" t="s">
        <v>543</v>
      </c>
      <c r="G41" s="93" t="b">
        <v>0</v>
      </c>
      <c r="H41" s="93" t="b">
        <v>0</v>
      </c>
      <c r="I41" s="93" t="b">
        <v>0</v>
      </c>
      <c r="J41" s="93" t="b">
        <v>0</v>
      </c>
      <c r="K41" s="93" t="b">
        <v>0</v>
      </c>
      <c r="L41" s="93" t="b">
        <v>0</v>
      </c>
    </row>
    <row r="42" spans="1:12" ht="15">
      <c r="A42" s="93" t="s">
        <v>627</v>
      </c>
      <c r="B42" s="93" t="s">
        <v>719</v>
      </c>
      <c r="C42" s="93">
        <v>2</v>
      </c>
      <c r="D42" s="133">
        <v>0.006772740732910817</v>
      </c>
      <c r="E42" s="133">
        <v>1.3891660843645326</v>
      </c>
      <c r="F42" s="93" t="s">
        <v>543</v>
      </c>
      <c r="G42" s="93" t="b">
        <v>0</v>
      </c>
      <c r="H42" s="93" t="b">
        <v>0</v>
      </c>
      <c r="I42" s="93" t="b">
        <v>0</v>
      </c>
      <c r="J42" s="93" t="b">
        <v>0</v>
      </c>
      <c r="K42" s="93" t="b">
        <v>0</v>
      </c>
      <c r="L42" s="93" t="b">
        <v>0</v>
      </c>
    </row>
    <row r="43" spans="1:12" ht="15">
      <c r="A43" s="93" t="s">
        <v>719</v>
      </c>
      <c r="B43" s="93" t="s">
        <v>720</v>
      </c>
      <c r="C43" s="93">
        <v>2</v>
      </c>
      <c r="D43" s="133">
        <v>0.006772740732910817</v>
      </c>
      <c r="E43" s="133">
        <v>1.3891660843645326</v>
      </c>
      <c r="F43" s="93" t="s">
        <v>543</v>
      </c>
      <c r="G43" s="93" t="b">
        <v>0</v>
      </c>
      <c r="H43" s="93" t="b">
        <v>0</v>
      </c>
      <c r="I43" s="93" t="b">
        <v>0</v>
      </c>
      <c r="J43" s="93" t="b">
        <v>0</v>
      </c>
      <c r="K43" s="93" t="b">
        <v>0</v>
      </c>
      <c r="L43" s="93" t="b">
        <v>0</v>
      </c>
    </row>
    <row r="44" spans="1:12" ht="15">
      <c r="A44" s="93" t="s">
        <v>720</v>
      </c>
      <c r="B44" s="93" t="s">
        <v>721</v>
      </c>
      <c r="C44" s="93">
        <v>2</v>
      </c>
      <c r="D44" s="133">
        <v>0.006772740732910817</v>
      </c>
      <c r="E44" s="133">
        <v>1.3891660843645326</v>
      </c>
      <c r="F44" s="93" t="s">
        <v>543</v>
      </c>
      <c r="G44" s="93" t="b">
        <v>0</v>
      </c>
      <c r="H44" s="93" t="b">
        <v>0</v>
      </c>
      <c r="I44" s="93" t="b">
        <v>0</v>
      </c>
      <c r="J44" s="93" t="b">
        <v>0</v>
      </c>
      <c r="K44" s="93" t="b">
        <v>0</v>
      </c>
      <c r="L44" s="93" t="b">
        <v>0</v>
      </c>
    </row>
    <row r="45" spans="1:12" ht="15">
      <c r="A45" s="93" t="s">
        <v>721</v>
      </c>
      <c r="B45" s="93" t="s">
        <v>722</v>
      </c>
      <c r="C45" s="93">
        <v>2</v>
      </c>
      <c r="D45" s="133">
        <v>0.006772740732910817</v>
      </c>
      <c r="E45" s="133">
        <v>1.3891660843645326</v>
      </c>
      <c r="F45" s="93" t="s">
        <v>543</v>
      </c>
      <c r="G45" s="93" t="b">
        <v>0</v>
      </c>
      <c r="H45" s="93" t="b">
        <v>0</v>
      </c>
      <c r="I45" s="93" t="b">
        <v>0</v>
      </c>
      <c r="J45" s="93" t="b">
        <v>0</v>
      </c>
      <c r="K45" s="93" t="b">
        <v>0</v>
      </c>
      <c r="L45" s="93" t="b">
        <v>0</v>
      </c>
    </row>
    <row r="46" spans="1:12" ht="15">
      <c r="A46" s="93" t="s">
        <v>722</v>
      </c>
      <c r="B46" s="93" t="s">
        <v>723</v>
      </c>
      <c r="C46" s="93">
        <v>2</v>
      </c>
      <c r="D46" s="133">
        <v>0.006772740732910817</v>
      </c>
      <c r="E46" s="133">
        <v>1.3891660843645326</v>
      </c>
      <c r="F46" s="93" t="s">
        <v>543</v>
      </c>
      <c r="G46" s="93" t="b">
        <v>0</v>
      </c>
      <c r="H46" s="93" t="b">
        <v>0</v>
      </c>
      <c r="I46" s="93" t="b">
        <v>0</v>
      </c>
      <c r="J46" s="93" t="b">
        <v>0</v>
      </c>
      <c r="K46" s="93" t="b">
        <v>0</v>
      </c>
      <c r="L46" s="93" t="b">
        <v>0</v>
      </c>
    </row>
    <row r="47" spans="1:12" ht="15">
      <c r="A47" s="93" t="s">
        <v>723</v>
      </c>
      <c r="B47" s="93" t="s">
        <v>724</v>
      </c>
      <c r="C47" s="93">
        <v>2</v>
      </c>
      <c r="D47" s="133">
        <v>0.006772740732910817</v>
      </c>
      <c r="E47" s="133">
        <v>1.3891660843645326</v>
      </c>
      <c r="F47" s="93" t="s">
        <v>543</v>
      </c>
      <c r="G47" s="93" t="b">
        <v>0</v>
      </c>
      <c r="H47" s="93" t="b">
        <v>0</v>
      </c>
      <c r="I47" s="93" t="b">
        <v>0</v>
      </c>
      <c r="J47" s="93" t="b">
        <v>0</v>
      </c>
      <c r="K47" s="93" t="b">
        <v>0</v>
      </c>
      <c r="L47" s="93" t="b">
        <v>0</v>
      </c>
    </row>
    <row r="48" spans="1:12" ht="15">
      <c r="A48" s="93" t="s">
        <v>724</v>
      </c>
      <c r="B48" s="93" t="s">
        <v>725</v>
      </c>
      <c r="C48" s="93">
        <v>2</v>
      </c>
      <c r="D48" s="133">
        <v>0.006772740732910817</v>
      </c>
      <c r="E48" s="133">
        <v>1.3891660843645326</v>
      </c>
      <c r="F48" s="93" t="s">
        <v>543</v>
      </c>
      <c r="G48" s="93" t="b">
        <v>0</v>
      </c>
      <c r="H48" s="93" t="b">
        <v>0</v>
      </c>
      <c r="I48" s="93" t="b">
        <v>0</v>
      </c>
      <c r="J48" s="93" t="b">
        <v>0</v>
      </c>
      <c r="K48" s="93" t="b">
        <v>0</v>
      </c>
      <c r="L48" s="93" t="b">
        <v>0</v>
      </c>
    </row>
    <row r="49" spans="1:12" ht="15">
      <c r="A49" s="93" t="s">
        <v>725</v>
      </c>
      <c r="B49" s="93" t="s">
        <v>726</v>
      </c>
      <c r="C49" s="93">
        <v>2</v>
      </c>
      <c r="D49" s="133">
        <v>0.006772740732910817</v>
      </c>
      <c r="E49" s="133">
        <v>1.3891660843645326</v>
      </c>
      <c r="F49" s="93" t="s">
        <v>543</v>
      </c>
      <c r="G49" s="93" t="b">
        <v>0</v>
      </c>
      <c r="H49" s="93" t="b">
        <v>0</v>
      </c>
      <c r="I49" s="93" t="b">
        <v>0</v>
      </c>
      <c r="J49" s="93" t="b">
        <v>0</v>
      </c>
      <c r="K49" s="93" t="b">
        <v>0</v>
      </c>
      <c r="L49" s="93" t="b">
        <v>0</v>
      </c>
    </row>
    <row r="50" spans="1:12" ht="15">
      <c r="A50" s="93" t="s">
        <v>726</v>
      </c>
      <c r="B50" s="93" t="s">
        <v>605</v>
      </c>
      <c r="C50" s="93">
        <v>2</v>
      </c>
      <c r="D50" s="133">
        <v>0.006772740732910817</v>
      </c>
      <c r="E50" s="133">
        <v>1.2130748253088512</v>
      </c>
      <c r="F50" s="93" t="s">
        <v>543</v>
      </c>
      <c r="G50" s="93" t="b">
        <v>0</v>
      </c>
      <c r="H50" s="93" t="b">
        <v>0</v>
      </c>
      <c r="I50" s="93" t="b">
        <v>0</v>
      </c>
      <c r="J50" s="93" t="b">
        <v>0</v>
      </c>
      <c r="K50" s="93" t="b">
        <v>0</v>
      </c>
      <c r="L50"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759</v>
      </c>
      <c r="B2" s="136" t="s">
        <v>760</v>
      </c>
      <c r="C2" s="67" t="s">
        <v>761</v>
      </c>
    </row>
    <row r="3" spans="1:3" ht="15">
      <c r="A3" s="135" t="s">
        <v>540</v>
      </c>
      <c r="B3" s="135" t="s">
        <v>540</v>
      </c>
      <c r="C3" s="36">
        <v>8</v>
      </c>
    </row>
    <row r="4" spans="1:3" ht="15">
      <c r="A4" s="135" t="s">
        <v>540</v>
      </c>
      <c r="B4" s="135" t="s">
        <v>541</v>
      </c>
      <c r="C4" s="36">
        <v>1</v>
      </c>
    </row>
    <row r="5" spans="1:3" ht="15">
      <c r="A5" s="135" t="s">
        <v>541</v>
      </c>
      <c r="B5" s="135" t="s">
        <v>541</v>
      </c>
      <c r="C5" s="36">
        <v>3</v>
      </c>
    </row>
    <row r="6" spans="1:3" ht="15">
      <c r="A6" s="135" t="s">
        <v>542</v>
      </c>
      <c r="B6" s="135" t="s">
        <v>542</v>
      </c>
      <c r="C6" s="36">
        <v>2</v>
      </c>
    </row>
    <row r="7" spans="1:3" ht="15">
      <c r="A7" s="135" t="s">
        <v>543</v>
      </c>
      <c r="B7" s="135" t="s">
        <v>543</v>
      </c>
      <c r="C7" s="36">
        <v>3</v>
      </c>
    </row>
    <row r="8" spans="1:3" ht="15">
      <c r="A8" s="135" t="s">
        <v>544</v>
      </c>
      <c r="B8" s="135" t="s">
        <v>544</v>
      </c>
      <c r="C8"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779</v>
      </c>
      <c r="B1" s="13" t="s">
        <v>17</v>
      </c>
    </row>
    <row r="2" spans="1:2" ht="15">
      <c r="A2" s="85" t="s">
        <v>780</v>
      </c>
      <c r="B2" s="85" t="s">
        <v>786</v>
      </c>
    </row>
    <row r="3" spans="1:2" ht="15">
      <c r="A3" s="85" t="s">
        <v>781</v>
      </c>
      <c r="B3" s="85" t="s">
        <v>787</v>
      </c>
    </row>
    <row r="4" spans="1:2" ht="15">
      <c r="A4" s="85" t="s">
        <v>782</v>
      </c>
      <c r="B4" s="85" t="s">
        <v>788</v>
      </c>
    </row>
    <row r="5" spans="1:2" ht="15">
      <c r="A5" s="85" t="s">
        <v>783</v>
      </c>
      <c r="B5" s="85" t="s">
        <v>789</v>
      </c>
    </row>
    <row r="6" spans="1:2" ht="15">
      <c r="A6" s="85" t="s">
        <v>784</v>
      </c>
      <c r="B6" s="85" t="s">
        <v>790</v>
      </c>
    </row>
    <row r="7" spans="1:2" ht="15">
      <c r="A7" s="85" t="s">
        <v>785</v>
      </c>
      <c r="B7" s="85" t="s">
        <v>787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791</v>
      </c>
      <c r="B1" s="13" t="s">
        <v>34</v>
      </c>
    </row>
    <row r="2" spans="1:2" ht="15">
      <c r="A2" s="127" t="s">
        <v>218</v>
      </c>
      <c r="B2" s="85">
        <v>78</v>
      </c>
    </row>
    <row r="3" spans="1:2" ht="15">
      <c r="A3" s="127" t="s">
        <v>226</v>
      </c>
      <c r="B3" s="85">
        <v>42</v>
      </c>
    </row>
    <row r="4" spans="1:2" ht="15">
      <c r="A4" s="127" t="s">
        <v>216</v>
      </c>
      <c r="B4" s="85">
        <v>34</v>
      </c>
    </row>
    <row r="5" spans="1:2" ht="15">
      <c r="A5" s="127" t="s">
        <v>214</v>
      </c>
      <c r="B5" s="85">
        <v>2</v>
      </c>
    </row>
    <row r="6" spans="1:2" ht="15">
      <c r="A6" s="127" t="s">
        <v>221</v>
      </c>
      <c r="B6" s="85">
        <v>0</v>
      </c>
    </row>
    <row r="7" spans="1:2" ht="15">
      <c r="A7" s="127" t="s">
        <v>230</v>
      </c>
      <c r="B7" s="85">
        <v>0</v>
      </c>
    </row>
    <row r="8" spans="1:2" ht="15">
      <c r="A8" s="127" t="s">
        <v>229</v>
      </c>
      <c r="B8" s="85">
        <v>0</v>
      </c>
    </row>
    <row r="9" spans="1:2" ht="15">
      <c r="A9" s="127" t="s">
        <v>231</v>
      </c>
      <c r="B9" s="85">
        <v>0</v>
      </c>
    </row>
    <row r="10" spans="1:2" ht="15">
      <c r="A10" s="127" t="s">
        <v>219</v>
      </c>
      <c r="B10" s="85">
        <v>0</v>
      </c>
    </row>
    <row r="11" spans="1:2" ht="15">
      <c r="A11" s="127" t="s">
        <v>220</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799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332</v>
      </c>
      <c r="AF2" s="13" t="s">
        <v>333</v>
      </c>
      <c r="AG2" s="13" t="s">
        <v>334</v>
      </c>
      <c r="AH2" s="13" t="s">
        <v>335</v>
      </c>
      <c r="AI2" s="13" t="s">
        <v>336</v>
      </c>
      <c r="AJ2" s="13" t="s">
        <v>337</v>
      </c>
      <c r="AK2" s="13" t="s">
        <v>338</v>
      </c>
      <c r="AL2" s="13" t="s">
        <v>339</v>
      </c>
      <c r="AM2" s="13" t="s">
        <v>340</v>
      </c>
      <c r="AN2" s="13" t="s">
        <v>341</v>
      </c>
      <c r="AO2" s="13" t="s">
        <v>342</v>
      </c>
      <c r="AP2" s="13" t="s">
        <v>343</v>
      </c>
      <c r="AQ2" s="13" t="s">
        <v>344</v>
      </c>
      <c r="AR2" s="13" t="s">
        <v>345</v>
      </c>
      <c r="AS2" s="13" t="s">
        <v>346</v>
      </c>
      <c r="AT2" s="13" t="s">
        <v>194</v>
      </c>
      <c r="AU2" s="13" t="s">
        <v>347</v>
      </c>
      <c r="AV2" s="13" t="s">
        <v>348</v>
      </c>
      <c r="AW2" s="13" t="s">
        <v>349</v>
      </c>
      <c r="AX2" s="13" t="s">
        <v>350</v>
      </c>
      <c r="AY2" s="13" t="s">
        <v>351</v>
      </c>
      <c r="AZ2" s="13" t="s">
        <v>352</v>
      </c>
      <c r="BA2" s="13" t="s">
        <v>550</v>
      </c>
      <c r="BB2" s="130" t="s">
        <v>688</v>
      </c>
      <c r="BC2" s="130" t="s">
        <v>690</v>
      </c>
      <c r="BD2" s="130" t="s">
        <v>691</v>
      </c>
      <c r="BE2" s="130" t="s">
        <v>693</v>
      </c>
      <c r="BF2" s="130" t="s">
        <v>694</v>
      </c>
      <c r="BG2" s="130" t="s">
        <v>696</v>
      </c>
      <c r="BH2" s="130" t="s">
        <v>698</v>
      </c>
      <c r="BI2" s="130" t="s">
        <v>706</v>
      </c>
      <c r="BJ2" s="130" t="s">
        <v>708</v>
      </c>
      <c r="BK2" s="130" t="s">
        <v>716</v>
      </c>
      <c r="BL2" s="130" t="s">
        <v>748</v>
      </c>
      <c r="BM2" s="130" t="s">
        <v>749</v>
      </c>
      <c r="BN2" s="130" t="s">
        <v>750</v>
      </c>
      <c r="BO2" s="130" t="s">
        <v>751</v>
      </c>
      <c r="BP2" s="130" t="s">
        <v>752</v>
      </c>
      <c r="BQ2" s="130" t="s">
        <v>753</v>
      </c>
      <c r="BR2" s="130" t="s">
        <v>754</v>
      </c>
      <c r="BS2" s="130" t="s">
        <v>755</v>
      </c>
      <c r="BT2" s="130" t="s">
        <v>757</v>
      </c>
      <c r="BU2" s="3"/>
      <c r="BV2" s="3"/>
    </row>
    <row r="3" spans="1:74" ht="41.45" customHeight="1">
      <c r="A3" s="50" t="s">
        <v>214</v>
      </c>
      <c r="C3" s="53"/>
      <c r="D3" s="53" t="s">
        <v>64</v>
      </c>
      <c r="E3" s="54">
        <v>276.64182522903457</v>
      </c>
      <c r="F3" s="55">
        <v>98.67829787234042</v>
      </c>
      <c r="G3" s="114" t="s">
        <v>447</v>
      </c>
      <c r="H3" s="53"/>
      <c r="I3" s="57" t="s">
        <v>214</v>
      </c>
      <c r="J3" s="56"/>
      <c r="K3" s="56"/>
      <c r="L3" s="116" t="s">
        <v>482</v>
      </c>
      <c r="M3" s="59">
        <v>441.4792624113475</v>
      </c>
      <c r="N3" s="60">
        <v>9207.9814453125</v>
      </c>
      <c r="O3" s="60">
        <v>8287.40625</v>
      </c>
      <c r="P3" s="58"/>
      <c r="Q3" s="61"/>
      <c r="R3" s="61"/>
      <c r="S3" s="51"/>
      <c r="T3" s="51">
        <v>0</v>
      </c>
      <c r="U3" s="51">
        <v>2</v>
      </c>
      <c r="V3" s="52">
        <v>2</v>
      </c>
      <c r="W3" s="52">
        <v>0.5</v>
      </c>
      <c r="X3" s="52">
        <v>0</v>
      </c>
      <c r="Y3" s="52">
        <v>1.459417</v>
      </c>
      <c r="Z3" s="52">
        <v>0</v>
      </c>
      <c r="AA3" s="52">
        <v>0</v>
      </c>
      <c r="AB3" s="62">
        <v>3</v>
      </c>
      <c r="AC3" s="62"/>
      <c r="AD3" s="63"/>
      <c r="AE3" s="85" t="s">
        <v>353</v>
      </c>
      <c r="AF3" s="85">
        <v>1046</v>
      </c>
      <c r="AG3" s="85">
        <v>1554</v>
      </c>
      <c r="AH3" s="85">
        <v>4548</v>
      </c>
      <c r="AI3" s="85">
        <v>5775</v>
      </c>
      <c r="AJ3" s="85"/>
      <c r="AK3" s="85" t="s">
        <v>372</v>
      </c>
      <c r="AL3" s="85" t="s">
        <v>391</v>
      </c>
      <c r="AM3" s="90" t="s">
        <v>405</v>
      </c>
      <c r="AN3" s="85"/>
      <c r="AO3" s="87">
        <v>40556.66814814815</v>
      </c>
      <c r="AP3" s="90" t="s">
        <v>420</v>
      </c>
      <c r="AQ3" s="85" t="b">
        <v>0</v>
      </c>
      <c r="AR3" s="85" t="b">
        <v>0</v>
      </c>
      <c r="AS3" s="85" t="b">
        <v>1</v>
      </c>
      <c r="AT3" s="85"/>
      <c r="AU3" s="85">
        <v>54</v>
      </c>
      <c r="AV3" s="90" t="s">
        <v>439</v>
      </c>
      <c r="AW3" s="85" t="b">
        <v>0</v>
      </c>
      <c r="AX3" s="85" t="s">
        <v>462</v>
      </c>
      <c r="AY3" s="90" t="s">
        <v>463</v>
      </c>
      <c r="AZ3" s="85" t="s">
        <v>66</v>
      </c>
      <c r="BA3" s="85" t="str">
        <f>REPLACE(INDEX(GroupVertices[Group],MATCH(Vertices[[#This Row],[Vertex]],GroupVertices[Vertex],0)),1,1,"")</f>
        <v>3</v>
      </c>
      <c r="BB3" s="51"/>
      <c r="BC3" s="51"/>
      <c r="BD3" s="51"/>
      <c r="BE3" s="51"/>
      <c r="BF3" s="51" t="s">
        <v>257</v>
      </c>
      <c r="BG3" s="51" t="s">
        <v>257</v>
      </c>
      <c r="BH3" s="131" t="s">
        <v>699</v>
      </c>
      <c r="BI3" s="131" t="s">
        <v>699</v>
      </c>
      <c r="BJ3" s="131" t="s">
        <v>709</v>
      </c>
      <c r="BK3" s="131" t="s">
        <v>709</v>
      </c>
      <c r="BL3" s="131">
        <v>0</v>
      </c>
      <c r="BM3" s="134">
        <v>0</v>
      </c>
      <c r="BN3" s="131">
        <v>0</v>
      </c>
      <c r="BO3" s="134">
        <v>0</v>
      </c>
      <c r="BP3" s="131">
        <v>0</v>
      </c>
      <c r="BQ3" s="134">
        <v>0</v>
      </c>
      <c r="BR3" s="131">
        <v>39</v>
      </c>
      <c r="BS3" s="134">
        <v>100</v>
      </c>
      <c r="BT3" s="131">
        <v>39</v>
      </c>
      <c r="BU3" s="3"/>
      <c r="BV3" s="3"/>
    </row>
    <row r="4" spans="1:77" ht="41.45" customHeight="1">
      <c r="A4" s="14" t="s">
        <v>222</v>
      </c>
      <c r="C4" s="15"/>
      <c r="D4" s="15" t="s">
        <v>64</v>
      </c>
      <c r="E4" s="95">
        <v>1000</v>
      </c>
      <c r="F4" s="81">
        <v>87.32595744680852</v>
      </c>
      <c r="G4" s="114" t="s">
        <v>448</v>
      </c>
      <c r="H4" s="15"/>
      <c r="I4" s="16" t="s">
        <v>222</v>
      </c>
      <c r="J4" s="66"/>
      <c r="K4" s="66"/>
      <c r="L4" s="116" t="s">
        <v>483</v>
      </c>
      <c r="M4" s="96">
        <v>4224.835914893617</v>
      </c>
      <c r="N4" s="97">
        <v>8015.767578125</v>
      </c>
      <c r="O4" s="97">
        <v>5570.03125</v>
      </c>
      <c r="P4" s="77"/>
      <c r="Q4" s="98"/>
      <c r="R4" s="98"/>
      <c r="S4" s="99"/>
      <c r="T4" s="51">
        <v>1</v>
      </c>
      <c r="U4" s="51">
        <v>0</v>
      </c>
      <c r="V4" s="52">
        <v>0</v>
      </c>
      <c r="W4" s="52">
        <v>0.333333</v>
      </c>
      <c r="X4" s="52">
        <v>0</v>
      </c>
      <c r="Y4" s="52">
        <v>0.770248</v>
      </c>
      <c r="Z4" s="52">
        <v>0</v>
      </c>
      <c r="AA4" s="52">
        <v>0</v>
      </c>
      <c r="AB4" s="82">
        <v>4</v>
      </c>
      <c r="AC4" s="82"/>
      <c r="AD4" s="100"/>
      <c r="AE4" s="85" t="s">
        <v>354</v>
      </c>
      <c r="AF4" s="85">
        <v>100</v>
      </c>
      <c r="AG4" s="85">
        <v>14893</v>
      </c>
      <c r="AH4" s="85">
        <v>7213</v>
      </c>
      <c r="AI4" s="85">
        <v>8001</v>
      </c>
      <c r="AJ4" s="85"/>
      <c r="AK4" s="85" t="s">
        <v>373</v>
      </c>
      <c r="AL4" s="85" t="s">
        <v>392</v>
      </c>
      <c r="AM4" s="90" t="s">
        <v>406</v>
      </c>
      <c r="AN4" s="85"/>
      <c r="AO4" s="87">
        <v>41244.67868055555</v>
      </c>
      <c r="AP4" s="90" t="s">
        <v>421</v>
      </c>
      <c r="AQ4" s="85" t="b">
        <v>0</v>
      </c>
      <c r="AR4" s="85" t="b">
        <v>0</v>
      </c>
      <c r="AS4" s="85" t="b">
        <v>0</v>
      </c>
      <c r="AT4" s="85"/>
      <c r="AU4" s="85">
        <v>1214</v>
      </c>
      <c r="AV4" s="90" t="s">
        <v>440</v>
      </c>
      <c r="AW4" s="85" t="b">
        <v>0</v>
      </c>
      <c r="AX4" s="85" t="s">
        <v>462</v>
      </c>
      <c r="AY4" s="90" t="s">
        <v>464</v>
      </c>
      <c r="AZ4" s="85" t="s">
        <v>65</v>
      </c>
      <c r="BA4" s="85" t="str">
        <f>REPLACE(INDEX(GroupVertices[Group],MATCH(Vertices[[#This Row],[Vertex]],GroupVertices[Vertex],0)),1,1,"")</f>
        <v>3</v>
      </c>
      <c r="BB4" s="51"/>
      <c r="BC4" s="51"/>
      <c r="BD4" s="51"/>
      <c r="BE4" s="51"/>
      <c r="BF4" s="51"/>
      <c r="BG4" s="51"/>
      <c r="BH4" s="51"/>
      <c r="BI4" s="51"/>
      <c r="BJ4" s="51"/>
      <c r="BK4" s="51"/>
      <c r="BL4" s="51"/>
      <c r="BM4" s="52"/>
      <c r="BN4" s="51"/>
      <c r="BO4" s="52"/>
      <c r="BP4" s="51"/>
      <c r="BQ4" s="52"/>
      <c r="BR4" s="51"/>
      <c r="BS4" s="52"/>
      <c r="BT4" s="51"/>
      <c r="BU4" s="2"/>
      <c r="BV4" s="3"/>
      <c r="BW4" s="3"/>
      <c r="BX4" s="3"/>
      <c r="BY4" s="3"/>
    </row>
    <row r="5" spans="1:77" ht="41.45" customHeight="1">
      <c r="A5" s="14" t="s">
        <v>223</v>
      </c>
      <c r="C5" s="15"/>
      <c r="D5" s="15" t="s">
        <v>64</v>
      </c>
      <c r="E5" s="95">
        <v>209.6874559548978</v>
      </c>
      <c r="F5" s="81">
        <v>99.45021276595745</v>
      </c>
      <c r="G5" s="114" t="s">
        <v>449</v>
      </c>
      <c r="H5" s="15"/>
      <c r="I5" s="16" t="s">
        <v>223</v>
      </c>
      <c r="J5" s="66"/>
      <c r="K5" s="66"/>
      <c r="L5" s="116" t="s">
        <v>484</v>
      </c>
      <c r="M5" s="96">
        <v>184.22575886524822</v>
      </c>
      <c r="N5" s="97">
        <v>8015.767578125</v>
      </c>
      <c r="O5" s="97">
        <v>8287.40625</v>
      </c>
      <c r="P5" s="77"/>
      <c r="Q5" s="98"/>
      <c r="R5" s="98"/>
      <c r="S5" s="99"/>
      <c r="T5" s="51">
        <v>1</v>
      </c>
      <c r="U5" s="51">
        <v>0</v>
      </c>
      <c r="V5" s="52">
        <v>0</v>
      </c>
      <c r="W5" s="52">
        <v>0.333333</v>
      </c>
      <c r="X5" s="52">
        <v>0</v>
      </c>
      <c r="Y5" s="52">
        <v>0.770248</v>
      </c>
      <c r="Z5" s="52">
        <v>0</v>
      </c>
      <c r="AA5" s="52">
        <v>0</v>
      </c>
      <c r="AB5" s="82">
        <v>5</v>
      </c>
      <c r="AC5" s="82"/>
      <c r="AD5" s="100"/>
      <c r="AE5" s="85" t="s">
        <v>355</v>
      </c>
      <c r="AF5" s="85">
        <v>452</v>
      </c>
      <c r="AG5" s="85">
        <v>647</v>
      </c>
      <c r="AH5" s="85">
        <v>144</v>
      </c>
      <c r="AI5" s="85">
        <v>157</v>
      </c>
      <c r="AJ5" s="85"/>
      <c r="AK5" s="85" t="s">
        <v>374</v>
      </c>
      <c r="AL5" s="85" t="s">
        <v>329</v>
      </c>
      <c r="AM5" s="90" t="s">
        <v>407</v>
      </c>
      <c r="AN5" s="85"/>
      <c r="AO5" s="87">
        <v>43545.739803240744</v>
      </c>
      <c r="AP5" s="90" t="s">
        <v>422</v>
      </c>
      <c r="AQ5" s="85" t="b">
        <v>0</v>
      </c>
      <c r="AR5" s="85" t="b">
        <v>0</v>
      </c>
      <c r="AS5" s="85" t="b">
        <v>0</v>
      </c>
      <c r="AT5" s="85"/>
      <c r="AU5" s="85">
        <v>10</v>
      </c>
      <c r="AV5" s="90" t="s">
        <v>440</v>
      </c>
      <c r="AW5" s="85" t="b">
        <v>0</v>
      </c>
      <c r="AX5" s="85" t="s">
        <v>462</v>
      </c>
      <c r="AY5" s="90" t="s">
        <v>465</v>
      </c>
      <c r="AZ5" s="85" t="s">
        <v>65</v>
      </c>
      <c r="BA5" s="85" t="str">
        <f>REPLACE(INDEX(GroupVertices[Group],MATCH(Vertices[[#This Row],[Vertex]],GroupVertices[Vertex],0)),1,1,"")</f>
        <v>3</v>
      </c>
      <c r="BB5" s="51"/>
      <c r="BC5" s="51"/>
      <c r="BD5" s="51"/>
      <c r="BE5" s="51"/>
      <c r="BF5" s="51"/>
      <c r="BG5" s="51"/>
      <c r="BH5" s="51"/>
      <c r="BI5" s="51"/>
      <c r="BJ5" s="51"/>
      <c r="BK5" s="51"/>
      <c r="BL5" s="51"/>
      <c r="BM5" s="52"/>
      <c r="BN5" s="51"/>
      <c r="BO5" s="52"/>
      <c r="BP5" s="51"/>
      <c r="BQ5" s="52"/>
      <c r="BR5" s="51"/>
      <c r="BS5" s="52"/>
      <c r="BT5" s="51"/>
      <c r="BU5" s="2"/>
      <c r="BV5" s="3"/>
      <c r="BW5" s="3"/>
      <c r="BX5" s="3"/>
      <c r="BY5" s="3"/>
    </row>
    <row r="6" spans="1:77" ht="41.45" customHeight="1">
      <c r="A6" s="14" t="s">
        <v>215</v>
      </c>
      <c r="C6" s="15"/>
      <c r="D6" s="15" t="s">
        <v>64</v>
      </c>
      <c r="E6" s="95">
        <v>187.76303735024666</v>
      </c>
      <c r="F6" s="81">
        <v>99.70297872340426</v>
      </c>
      <c r="G6" s="114" t="s">
        <v>273</v>
      </c>
      <c r="H6" s="15"/>
      <c r="I6" s="16" t="s">
        <v>215</v>
      </c>
      <c r="J6" s="66"/>
      <c r="K6" s="66"/>
      <c r="L6" s="116" t="s">
        <v>485</v>
      </c>
      <c r="M6" s="96">
        <v>99.98729078014185</v>
      </c>
      <c r="N6" s="97">
        <v>2963.739990234375</v>
      </c>
      <c r="O6" s="97">
        <v>1043.163818359375</v>
      </c>
      <c r="P6" s="77"/>
      <c r="Q6" s="98"/>
      <c r="R6" s="98"/>
      <c r="S6" s="99"/>
      <c r="T6" s="51">
        <v>0</v>
      </c>
      <c r="U6" s="51">
        <v>1</v>
      </c>
      <c r="V6" s="52">
        <v>0</v>
      </c>
      <c r="W6" s="52">
        <v>0.041667</v>
      </c>
      <c r="X6" s="52">
        <v>0.090389</v>
      </c>
      <c r="Y6" s="52">
        <v>0.556272</v>
      </c>
      <c r="Z6" s="52">
        <v>0</v>
      </c>
      <c r="AA6" s="52">
        <v>0</v>
      </c>
      <c r="AB6" s="82">
        <v>6</v>
      </c>
      <c r="AC6" s="82"/>
      <c r="AD6" s="100"/>
      <c r="AE6" s="85" t="s">
        <v>356</v>
      </c>
      <c r="AF6" s="85">
        <v>444</v>
      </c>
      <c r="AG6" s="85">
        <v>350</v>
      </c>
      <c r="AH6" s="85">
        <v>5746</v>
      </c>
      <c r="AI6" s="85">
        <v>634</v>
      </c>
      <c r="AJ6" s="85"/>
      <c r="AK6" s="85" t="s">
        <v>375</v>
      </c>
      <c r="AL6" s="85" t="s">
        <v>393</v>
      </c>
      <c r="AM6" s="85"/>
      <c r="AN6" s="85"/>
      <c r="AO6" s="87">
        <v>40702.21895833333</v>
      </c>
      <c r="AP6" s="90" t="s">
        <v>423</v>
      </c>
      <c r="AQ6" s="85" t="b">
        <v>0</v>
      </c>
      <c r="AR6" s="85" t="b">
        <v>0</v>
      </c>
      <c r="AS6" s="85" t="b">
        <v>0</v>
      </c>
      <c r="AT6" s="85"/>
      <c r="AU6" s="85">
        <v>5</v>
      </c>
      <c r="AV6" s="90" t="s">
        <v>441</v>
      </c>
      <c r="AW6" s="85" t="b">
        <v>0</v>
      </c>
      <c r="AX6" s="85" t="s">
        <v>462</v>
      </c>
      <c r="AY6" s="90" t="s">
        <v>466</v>
      </c>
      <c r="AZ6" s="85" t="s">
        <v>66</v>
      </c>
      <c r="BA6" s="85" t="str">
        <f>REPLACE(INDEX(GroupVertices[Group],MATCH(Vertices[[#This Row],[Vertex]],GroupVertices[Vertex],0)),1,1,"")</f>
        <v>1</v>
      </c>
      <c r="BB6" s="51" t="s">
        <v>247</v>
      </c>
      <c r="BC6" s="51" t="s">
        <v>247</v>
      </c>
      <c r="BD6" s="51" t="s">
        <v>253</v>
      </c>
      <c r="BE6" s="51" t="s">
        <v>253</v>
      </c>
      <c r="BF6" s="51" t="s">
        <v>258</v>
      </c>
      <c r="BG6" s="51" t="s">
        <v>258</v>
      </c>
      <c r="BH6" s="131" t="s">
        <v>700</v>
      </c>
      <c r="BI6" s="131" t="s">
        <v>700</v>
      </c>
      <c r="BJ6" s="131" t="s">
        <v>710</v>
      </c>
      <c r="BK6" s="131" t="s">
        <v>710</v>
      </c>
      <c r="BL6" s="131">
        <v>0</v>
      </c>
      <c r="BM6" s="134">
        <v>0</v>
      </c>
      <c r="BN6" s="131">
        <v>0</v>
      </c>
      <c r="BO6" s="134">
        <v>0</v>
      </c>
      <c r="BP6" s="131">
        <v>0</v>
      </c>
      <c r="BQ6" s="134">
        <v>0</v>
      </c>
      <c r="BR6" s="131">
        <v>13</v>
      </c>
      <c r="BS6" s="134">
        <v>100</v>
      </c>
      <c r="BT6" s="131">
        <v>13</v>
      </c>
      <c r="BU6" s="2"/>
      <c r="BV6" s="3"/>
      <c r="BW6" s="3"/>
      <c r="BX6" s="3"/>
      <c r="BY6" s="3"/>
    </row>
    <row r="7" spans="1:77" ht="41.45" customHeight="1">
      <c r="A7" s="14" t="s">
        <v>218</v>
      </c>
      <c r="C7" s="15"/>
      <c r="D7" s="15" t="s">
        <v>64</v>
      </c>
      <c r="E7" s="95">
        <v>503.26797040169134</v>
      </c>
      <c r="F7" s="81">
        <v>96.06553191489361</v>
      </c>
      <c r="G7" s="114" t="s">
        <v>275</v>
      </c>
      <c r="H7" s="15"/>
      <c r="I7" s="16" t="s">
        <v>218</v>
      </c>
      <c r="J7" s="66"/>
      <c r="K7" s="66"/>
      <c r="L7" s="116" t="s">
        <v>486</v>
      </c>
      <c r="M7" s="96">
        <v>1312.2270638297873</v>
      </c>
      <c r="N7" s="97">
        <v>1903.691162109375</v>
      </c>
      <c r="O7" s="97">
        <v>4999.70654296875</v>
      </c>
      <c r="P7" s="77"/>
      <c r="Q7" s="98"/>
      <c r="R7" s="98"/>
      <c r="S7" s="99"/>
      <c r="T7" s="51">
        <v>2</v>
      </c>
      <c r="U7" s="51">
        <v>7</v>
      </c>
      <c r="V7" s="52">
        <v>78</v>
      </c>
      <c r="W7" s="52">
        <v>0.066667</v>
      </c>
      <c r="X7" s="52">
        <v>0.290848</v>
      </c>
      <c r="Y7" s="52">
        <v>3.82376</v>
      </c>
      <c r="Z7" s="52">
        <v>0</v>
      </c>
      <c r="AA7" s="52">
        <v>0</v>
      </c>
      <c r="AB7" s="82">
        <v>7</v>
      </c>
      <c r="AC7" s="82"/>
      <c r="AD7" s="100"/>
      <c r="AE7" s="85" t="s">
        <v>357</v>
      </c>
      <c r="AF7" s="85">
        <v>3151</v>
      </c>
      <c r="AG7" s="85">
        <v>4624</v>
      </c>
      <c r="AH7" s="85">
        <v>45504</v>
      </c>
      <c r="AI7" s="85">
        <v>32901</v>
      </c>
      <c r="AJ7" s="85"/>
      <c r="AK7" s="85" t="s">
        <v>376</v>
      </c>
      <c r="AL7" s="85" t="s">
        <v>394</v>
      </c>
      <c r="AM7" s="90" t="s">
        <v>408</v>
      </c>
      <c r="AN7" s="85"/>
      <c r="AO7" s="87">
        <v>40947.403912037036</v>
      </c>
      <c r="AP7" s="90" t="s">
        <v>424</v>
      </c>
      <c r="AQ7" s="85" t="b">
        <v>0</v>
      </c>
      <c r="AR7" s="85" t="b">
        <v>0</v>
      </c>
      <c r="AS7" s="85" t="b">
        <v>1</v>
      </c>
      <c r="AT7" s="85"/>
      <c r="AU7" s="85">
        <v>390</v>
      </c>
      <c r="AV7" s="90" t="s">
        <v>442</v>
      </c>
      <c r="AW7" s="85" t="b">
        <v>0</v>
      </c>
      <c r="AX7" s="85" t="s">
        <v>462</v>
      </c>
      <c r="AY7" s="90" t="s">
        <v>467</v>
      </c>
      <c r="AZ7" s="85" t="s">
        <v>66</v>
      </c>
      <c r="BA7" s="85" t="str">
        <f>REPLACE(INDEX(GroupVertices[Group],MATCH(Vertices[[#This Row],[Vertex]],GroupVertices[Vertex],0)),1,1,"")</f>
        <v>1</v>
      </c>
      <c r="BB7" s="51" t="s">
        <v>689</v>
      </c>
      <c r="BC7" s="51" t="s">
        <v>689</v>
      </c>
      <c r="BD7" s="51" t="s">
        <v>692</v>
      </c>
      <c r="BE7" s="51" t="s">
        <v>692</v>
      </c>
      <c r="BF7" s="51" t="s">
        <v>695</v>
      </c>
      <c r="BG7" s="51" t="s">
        <v>697</v>
      </c>
      <c r="BH7" s="131" t="s">
        <v>701</v>
      </c>
      <c r="BI7" s="131" t="s">
        <v>707</v>
      </c>
      <c r="BJ7" s="131" t="s">
        <v>711</v>
      </c>
      <c r="BK7" s="131" t="s">
        <v>717</v>
      </c>
      <c r="BL7" s="131">
        <v>0</v>
      </c>
      <c r="BM7" s="134">
        <v>0</v>
      </c>
      <c r="BN7" s="131">
        <v>0</v>
      </c>
      <c r="BO7" s="134">
        <v>0</v>
      </c>
      <c r="BP7" s="131">
        <v>0</v>
      </c>
      <c r="BQ7" s="134">
        <v>0</v>
      </c>
      <c r="BR7" s="131">
        <v>144</v>
      </c>
      <c r="BS7" s="134">
        <v>100</v>
      </c>
      <c r="BT7" s="131">
        <v>144</v>
      </c>
      <c r="BU7" s="2"/>
      <c r="BV7" s="3"/>
      <c r="BW7" s="3"/>
      <c r="BX7" s="3"/>
      <c r="BY7" s="3"/>
    </row>
    <row r="8" spans="1:77" ht="41.45" customHeight="1">
      <c r="A8" s="14" t="s">
        <v>216</v>
      </c>
      <c r="C8" s="15"/>
      <c r="D8" s="15" t="s">
        <v>64</v>
      </c>
      <c r="E8" s="95">
        <v>248.88565891472868</v>
      </c>
      <c r="F8" s="81">
        <v>98.99829787234043</v>
      </c>
      <c r="G8" s="114" t="s">
        <v>450</v>
      </c>
      <c r="H8" s="15"/>
      <c r="I8" s="16" t="s">
        <v>216</v>
      </c>
      <c r="J8" s="66"/>
      <c r="K8" s="66"/>
      <c r="L8" s="116" t="s">
        <v>487</v>
      </c>
      <c r="M8" s="96">
        <v>334.8339290780142</v>
      </c>
      <c r="N8" s="97">
        <v>4661.65185546875</v>
      </c>
      <c r="O8" s="97">
        <v>5772.95166015625</v>
      </c>
      <c r="P8" s="77"/>
      <c r="Q8" s="98"/>
      <c r="R8" s="98"/>
      <c r="S8" s="99"/>
      <c r="T8" s="51">
        <v>0</v>
      </c>
      <c r="U8" s="51">
        <v>3</v>
      </c>
      <c r="V8" s="52">
        <v>34</v>
      </c>
      <c r="W8" s="52">
        <v>0.043478</v>
      </c>
      <c r="X8" s="52">
        <v>0.039551</v>
      </c>
      <c r="Y8" s="52">
        <v>1.611906</v>
      </c>
      <c r="Z8" s="52">
        <v>0</v>
      </c>
      <c r="AA8" s="52">
        <v>0</v>
      </c>
      <c r="AB8" s="82">
        <v>8</v>
      </c>
      <c r="AC8" s="82"/>
      <c r="AD8" s="100"/>
      <c r="AE8" s="85" t="s">
        <v>358</v>
      </c>
      <c r="AF8" s="85">
        <v>1068</v>
      </c>
      <c r="AG8" s="85">
        <v>1178</v>
      </c>
      <c r="AH8" s="85">
        <v>7518</v>
      </c>
      <c r="AI8" s="85">
        <v>11469</v>
      </c>
      <c r="AJ8" s="85"/>
      <c r="AK8" s="85" t="s">
        <v>377</v>
      </c>
      <c r="AL8" s="85" t="s">
        <v>395</v>
      </c>
      <c r="AM8" s="90" t="s">
        <v>409</v>
      </c>
      <c r="AN8" s="85"/>
      <c r="AO8" s="87">
        <v>40491.942928240744</v>
      </c>
      <c r="AP8" s="90" t="s">
        <v>425</v>
      </c>
      <c r="AQ8" s="85" t="b">
        <v>0</v>
      </c>
      <c r="AR8" s="85" t="b">
        <v>0</v>
      </c>
      <c r="AS8" s="85" t="b">
        <v>1</v>
      </c>
      <c r="AT8" s="85"/>
      <c r="AU8" s="85">
        <v>149</v>
      </c>
      <c r="AV8" s="90" t="s">
        <v>443</v>
      </c>
      <c r="AW8" s="85" t="b">
        <v>0</v>
      </c>
      <c r="AX8" s="85" t="s">
        <v>462</v>
      </c>
      <c r="AY8" s="90" t="s">
        <v>468</v>
      </c>
      <c r="AZ8" s="85" t="s">
        <v>66</v>
      </c>
      <c r="BA8" s="85" t="str">
        <f>REPLACE(INDEX(GroupVertices[Group],MATCH(Vertices[[#This Row],[Vertex]],GroupVertices[Vertex],0)),1,1,"")</f>
        <v>2</v>
      </c>
      <c r="BB8" s="51"/>
      <c r="BC8" s="51"/>
      <c r="BD8" s="51"/>
      <c r="BE8" s="51"/>
      <c r="BF8" s="51" t="s">
        <v>259</v>
      </c>
      <c r="BG8" s="51" t="s">
        <v>259</v>
      </c>
      <c r="BH8" s="131" t="s">
        <v>702</v>
      </c>
      <c r="BI8" s="131" t="s">
        <v>702</v>
      </c>
      <c r="BJ8" s="131" t="s">
        <v>712</v>
      </c>
      <c r="BK8" s="131" t="s">
        <v>712</v>
      </c>
      <c r="BL8" s="131">
        <v>0</v>
      </c>
      <c r="BM8" s="134">
        <v>0</v>
      </c>
      <c r="BN8" s="131">
        <v>0</v>
      </c>
      <c r="BO8" s="134">
        <v>0</v>
      </c>
      <c r="BP8" s="131">
        <v>0</v>
      </c>
      <c r="BQ8" s="134">
        <v>0</v>
      </c>
      <c r="BR8" s="131">
        <v>25</v>
      </c>
      <c r="BS8" s="134">
        <v>100</v>
      </c>
      <c r="BT8" s="131">
        <v>25</v>
      </c>
      <c r="BU8" s="2"/>
      <c r="BV8" s="3"/>
      <c r="BW8" s="3"/>
      <c r="BX8" s="3"/>
      <c r="BY8" s="3"/>
    </row>
    <row r="9" spans="1:77" ht="41.45" customHeight="1">
      <c r="A9" s="14" t="s">
        <v>224</v>
      </c>
      <c r="C9" s="15"/>
      <c r="D9" s="15" t="s">
        <v>64</v>
      </c>
      <c r="E9" s="95">
        <v>209.0968992248062</v>
      </c>
      <c r="F9" s="81">
        <v>99.45702127659574</v>
      </c>
      <c r="G9" s="114" t="s">
        <v>451</v>
      </c>
      <c r="H9" s="15"/>
      <c r="I9" s="16" t="s">
        <v>224</v>
      </c>
      <c r="J9" s="66"/>
      <c r="K9" s="66"/>
      <c r="L9" s="116" t="s">
        <v>488</v>
      </c>
      <c r="M9" s="96">
        <v>181.95670921985817</v>
      </c>
      <c r="N9" s="97">
        <v>4661.65185546875</v>
      </c>
      <c r="O9" s="97">
        <v>8355.046875</v>
      </c>
      <c r="P9" s="77"/>
      <c r="Q9" s="98"/>
      <c r="R9" s="98"/>
      <c r="S9" s="99"/>
      <c r="T9" s="51">
        <v>1</v>
      </c>
      <c r="U9" s="51">
        <v>0</v>
      </c>
      <c r="V9" s="52">
        <v>0</v>
      </c>
      <c r="W9" s="52">
        <v>0.03125</v>
      </c>
      <c r="X9" s="52">
        <v>0.012292</v>
      </c>
      <c r="Y9" s="52">
        <v>0.606704</v>
      </c>
      <c r="Z9" s="52">
        <v>0</v>
      </c>
      <c r="AA9" s="52">
        <v>0</v>
      </c>
      <c r="AB9" s="82">
        <v>9</v>
      </c>
      <c r="AC9" s="82"/>
      <c r="AD9" s="100"/>
      <c r="AE9" s="85" t="s">
        <v>359</v>
      </c>
      <c r="AF9" s="85">
        <v>575</v>
      </c>
      <c r="AG9" s="85">
        <v>639</v>
      </c>
      <c r="AH9" s="85">
        <v>1012</v>
      </c>
      <c r="AI9" s="85">
        <v>1780</v>
      </c>
      <c r="AJ9" s="85"/>
      <c r="AK9" s="85" t="s">
        <v>378</v>
      </c>
      <c r="AL9" s="85" t="s">
        <v>396</v>
      </c>
      <c r="AM9" s="90" t="s">
        <v>410</v>
      </c>
      <c r="AN9" s="85"/>
      <c r="AO9" s="87">
        <v>40802.912523148145</v>
      </c>
      <c r="AP9" s="90" t="s">
        <v>426</v>
      </c>
      <c r="AQ9" s="85" t="b">
        <v>0</v>
      </c>
      <c r="AR9" s="85" t="b">
        <v>0</v>
      </c>
      <c r="AS9" s="85" t="b">
        <v>1</v>
      </c>
      <c r="AT9" s="85"/>
      <c r="AU9" s="85">
        <v>54</v>
      </c>
      <c r="AV9" s="90" t="s">
        <v>440</v>
      </c>
      <c r="AW9" s="85" t="b">
        <v>0</v>
      </c>
      <c r="AX9" s="85" t="s">
        <v>462</v>
      </c>
      <c r="AY9" s="90" t="s">
        <v>469</v>
      </c>
      <c r="AZ9" s="85" t="s">
        <v>65</v>
      </c>
      <c r="BA9" s="85" t="str">
        <f>REPLACE(INDEX(GroupVertices[Group],MATCH(Vertices[[#This Row],[Vertex]],GroupVertices[Vertex],0)),1,1,"")</f>
        <v>2</v>
      </c>
      <c r="BB9" s="51"/>
      <c r="BC9" s="51"/>
      <c r="BD9" s="51"/>
      <c r="BE9" s="51"/>
      <c r="BF9" s="51"/>
      <c r="BG9" s="51"/>
      <c r="BH9" s="51"/>
      <c r="BI9" s="51"/>
      <c r="BJ9" s="51"/>
      <c r="BK9" s="51"/>
      <c r="BL9" s="51"/>
      <c r="BM9" s="52"/>
      <c r="BN9" s="51"/>
      <c r="BO9" s="52"/>
      <c r="BP9" s="51"/>
      <c r="BQ9" s="52"/>
      <c r="BR9" s="51"/>
      <c r="BS9" s="52"/>
      <c r="BT9" s="51"/>
      <c r="BU9" s="2"/>
      <c r="BV9" s="3"/>
      <c r="BW9" s="3"/>
      <c r="BX9" s="3"/>
      <c r="BY9" s="3"/>
    </row>
    <row r="10" spans="1:77" ht="41.45" customHeight="1">
      <c r="A10" s="14" t="s">
        <v>225</v>
      </c>
      <c r="C10" s="15"/>
      <c r="D10" s="15" t="s">
        <v>64</v>
      </c>
      <c r="E10" s="95">
        <v>349.0588442565187</v>
      </c>
      <c r="F10" s="81">
        <v>97.84340425531914</v>
      </c>
      <c r="G10" s="114" t="s">
        <v>452</v>
      </c>
      <c r="H10" s="15"/>
      <c r="I10" s="16" t="s">
        <v>225</v>
      </c>
      <c r="J10" s="66"/>
      <c r="K10" s="66"/>
      <c r="L10" s="116" t="s">
        <v>489</v>
      </c>
      <c r="M10" s="96">
        <v>719.7214751773049</v>
      </c>
      <c r="N10" s="97">
        <v>6370.38330078125</v>
      </c>
      <c r="O10" s="97">
        <v>5772.95166015625</v>
      </c>
      <c r="P10" s="77"/>
      <c r="Q10" s="98"/>
      <c r="R10" s="98"/>
      <c r="S10" s="99"/>
      <c r="T10" s="51">
        <v>1</v>
      </c>
      <c r="U10" s="51">
        <v>0</v>
      </c>
      <c r="V10" s="52">
        <v>0</v>
      </c>
      <c r="W10" s="52">
        <v>0.03125</v>
      </c>
      <c r="X10" s="52">
        <v>0.012292</v>
      </c>
      <c r="Y10" s="52">
        <v>0.606704</v>
      </c>
      <c r="Z10" s="52">
        <v>0</v>
      </c>
      <c r="AA10" s="52">
        <v>0</v>
      </c>
      <c r="AB10" s="82">
        <v>10</v>
      </c>
      <c r="AC10" s="82"/>
      <c r="AD10" s="100"/>
      <c r="AE10" s="85" t="s">
        <v>360</v>
      </c>
      <c r="AF10" s="85">
        <v>465</v>
      </c>
      <c r="AG10" s="85">
        <v>2535</v>
      </c>
      <c r="AH10" s="85">
        <v>5130</v>
      </c>
      <c r="AI10" s="85">
        <v>3273</v>
      </c>
      <c r="AJ10" s="85"/>
      <c r="AK10" s="85" t="s">
        <v>379</v>
      </c>
      <c r="AL10" s="85" t="s">
        <v>397</v>
      </c>
      <c r="AM10" s="90" t="s">
        <v>411</v>
      </c>
      <c r="AN10" s="85"/>
      <c r="AO10" s="87">
        <v>42993.675416666665</v>
      </c>
      <c r="AP10" s="90" t="s">
        <v>427</v>
      </c>
      <c r="AQ10" s="85" t="b">
        <v>0</v>
      </c>
      <c r="AR10" s="85" t="b">
        <v>0</v>
      </c>
      <c r="AS10" s="85" t="b">
        <v>1</v>
      </c>
      <c r="AT10" s="85"/>
      <c r="AU10" s="85">
        <v>80</v>
      </c>
      <c r="AV10" s="90" t="s">
        <v>440</v>
      </c>
      <c r="AW10" s="85" t="b">
        <v>0</v>
      </c>
      <c r="AX10" s="85" t="s">
        <v>462</v>
      </c>
      <c r="AY10" s="90" t="s">
        <v>470</v>
      </c>
      <c r="AZ10" s="85" t="s">
        <v>65</v>
      </c>
      <c r="BA10" s="85" t="str">
        <f>REPLACE(INDEX(GroupVertices[Group],MATCH(Vertices[[#This Row],[Vertex]],GroupVertices[Vertex],0)),1,1,"")</f>
        <v>2</v>
      </c>
      <c r="BB10" s="51"/>
      <c r="BC10" s="51"/>
      <c r="BD10" s="51"/>
      <c r="BE10" s="51"/>
      <c r="BF10" s="51"/>
      <c r="BG10" s="51"/>
      <c r="BH10" s="51"/>
      <c r="BI10" s="51"/>
      <c r="BJ10" s="51"/>
      <c r="BK10" s="51"/>
      <c r="BL10" s="51"/>
      <c r="BM10" s="52"/>
      <c r="BN10" s="51"/>
      <c r="BO10" s="52"/>
      <c r="BP10" s="51"/>
      <c r="BQ10" s="52"/>
      <c r="BR10" s="51"/>
      <c r="BS10" s="52"/>
      <c r="BT10" s="51"/>
      <c r="BU10" s="2"/>
      <c r="BV10" s="3"/>
      <c r="BW10" s="3"/>
      <c r="BX10" s="3"/>
      <c r="BY10" s="3"/>
    </row>
    <row r="11" spans="1:77" ht="41.45" customHeight="1">
      <c r="A11" s="14" t="s">
        <v>226</v>
      </c>
      <c r="C11" s="15"/>
      <c r="D11" s="15" t="s">
        <v>64</v>
      </c>
      <c r="E11" s="95">
        <v>226.3706835799859</v>
      </c>
      <c r="F11" s="81">
        <v>99.25787234042554</v>
      </c>
      <c r="G11" s="114" t="s">
        <v>453</v>
      </c>
      <c r="H11" s="15"/>
      <c r="I11" s="16" t="s">
        <v>226</v>
      </c>
      <c r="J11" s="66"/>
      <c r="K11" s="66"/>
      <c r="L11" s="116" t="s">
        <v>490</v>
      </c>
      <c r="M11" s="96">
        <v>248.32641134751773</v>
      </c>
      <c r="N11" s="97">
        <v>6370.38330078125</v>
      </c>
      <c r="O11" s="97">
        <v>8355.046875</v>
      </c>
      <c r="P11" s="77"/>
      <c r="Q11" s="98"/>
      <c r="R11" s="98"/>
      <c r="S11" s="99"/>
      <c r="T11" s="51">
        <v>2</v>
      </c>
      <c r="U11" s="51">
        <v>0</v>
      </c>
      <c r="V11" s="52">
        <v>42</v>
      </c>
      <c r="W11" s="52">
        <v>0.055556</v>
      </c>
      <c r="X11" s="52">
        <v>0.102681</v>
      </c>
      <c r="Y11" s="52">
        <v>1.012976</v>
      </c>
      <c r="Z11" s="52">
        <v>0</v>
      </c>
      <c r="AA11" s="52">
        <v>0</v>
      </c>
      <c r="AB11" s="82">
        <v>11</v>
      </c>
      <c r="AC11" s="82"/>
      <c r="AD11" s="100"/>
      <c r="AE11" s="85" t="s">
        <v>361</v>
      </c>
      <c r="AF11" s="85">
        <v>982</v>
      </c>
      <c r="AG11" s="85">
        <v>873</v>
      </c>
      <c r="AH11" s="85">
        <v>3189</v>
      </c>
      <c r="AI11" s="85">
        <v>642</v>
      </c>
      <c r="AJ11" s="85"/>
      <c r="AK11" s="85" t="s">
        <v>380</v>
      </c>
      <c r="AL11" s="85" t="s">
        <v>398</v>
      </c>
      <c r="AM11" s="90" t="s">
        <v>412</v>
      </c>
      <c r="AN11" s="85"/>
      <c r="AO11" s="87">
        <v>39968.586689814816</v>
      </c>
      <c r="AP11" s="90" t="s">
        <v>428</v>
      </c>
      <c r="AQ11" s="85" t="b">
        <v>0</v>
      </c>
      <c r="AR11" s="85" t="b">
        <v>0</v>
      </c>
      <c r="AS11" s="85" t="b">
        <v>1</v>
      </c>
      <c r="AT11" s="85"/>
      <c r="AU11" s="85">
        <v>115</v>
      </c>
      <c r="AV11" s="90" t="s">
        <v>439</v>
      </c>
      <c r="AW11" s="85" t="b">
        <v>0</v>
      </c>
      <c r="AX11" s="85" t="s">
        <v>462</v>
      </c>
      <c r="AY11" s="90" t="s">
        <v>471</v>
      </c>
      <c r="AZ11" s="85" t="s">
        <v>65</v>
      </c>
      <c r="BA11" s="85" t="str">
        <f>REPLACE(INDEX(GroupVertices[Group],MATCH(Vertices[[#This Row],[Vertex]],GroupVertices[Vertex],0)),1,1,"")</f>
        <v>2</v>
      </c>
      <c r="BB11" s="51"/>
      <c r="BC11" s="51"/>
      <c r="BD11" s="51"/>
      <c r="BE11" s="51"/>
      <c r="BF11" s="51"/>
      <c r="BG11" s="51"/>
      <c r="BH11" s="51"/>
      <c r="BI11" s="51"/>
      <c r="BJ11" s="51"/>
      <c r="BK11" s="51"/>
      <c r="BL11" s="51"/>
      <c r="BM11" s="52"/>
      <c r="BN11" s="51"/>
      <c r="BO11" s="52"/>
      <c r="BP11" s="51"/>
      <c r="BQ11" s="52"/>
      <c r="BR11" s="51"/>
      <c r="BS11" s="52"/>
      <c r="BT11" s="51"/>
      <c r="BU11" s="2"/>
      <c r="BV11" s="3"/>
      <c r="BW11" s="3"/>
      <c r="BX11" s="3"/>
      <c r="BY11" s="3"/>
    </row>
    <row r="12" spans="1:77" ht="41.45" customHeight="1">
      <c r="A12" s="14" t="s">
        <v>217</v>
      </c>
      <c r="C12" s="15"/>
      <c r="D12" s="15" t="s">
        <v>64</v>
      </c>
      <c r="E12" s="95">
        <v>211.0900281888654</v>
      </c>
      <c r="F12" s="81">
        <v>99.43404255319149</v>
      </c>
      <c r="G12" s="114" t="s">
        <v>274</v>
      </c>
      <c r="H12" s="15"/>
      <c r="I12" s="16" t="s">
        <v>217</v>
      </c>
      <c r="J12" s="66"/>
      <c r="K12" s="66"/>
      <c r="L12" s="116" t="s">
        <v>491</v>
      </c>
      <c r="M12" s="96">
        <v>189.61475177304965</v>
      </c>
      <c r="N12" s="97">
        <v>8611.8740234375</v>
      </c>
      <c r="O12" s="97">
        <v>1229.288818359375</v>
      </c>
      <c r="P12" s="77"/>
      <c r="Q12" s="98"/>
      <c r="R12" s="98"/>
      <c r="S12" s="99"/>
      <c r="T12" s="51">
        <v>0</v>
      </c>
      <c r="U12" s="51">
        <v>1</v>
      </c>
      <c r="V12" s="52">
        <v>0</v>
      </c>
      <c r="W12" s="52">
        <v>1</v>
      </c>
      <c r="X12" s="52">
        <v>0</v>
      </c>
      <c r="Y12" s="52">
        <v>0.999971</v>
      </c>
      <c r="Z12" s="52">
        <v>0</v>
      </c>
      <c r="AA12" s="52">
        <v>0</v>
      </c>
      <c r="AB12" s="82">
        <v>12</v>
      </c>
      <c r="AC12" s="82"/>
      <c r="AD12" s="100"/>
      <c r="AE12" s="85" t="s">
        <v>362</v>
      </c>
      <c r="AF12" s="85">
        <v>1300</v>
      </c>
      <c r="AG12" s="85">
        <v>666</v>
      </c>
      <c r="AH12" s="85">
        <v>7635</v>
      </c>
      <c r="AI12" s="85">
        <v>5841</v>
      </c>
      <c r="AJ12" s="85"/>
      <c r="AK12" s="85" t="s">
        <v>381</v>
      </c>
      <c r="AL12" s="85" t="s">
        <v>399</v>
      </c>
      <c r="AM12" s="90" t="s">
        <v>413</v>
      </c>
      <c r="AN12" s="85"/>
      <c r="AO12" s="87">
        <v>40236.77570601852</v>
      </c>
      <c r="AP12" s="90" t="s">
        <v>429</v>
      </c>
      <c r="AQ12" s="85" t="b">
        <v>0</v>
      </c>
      <c r="AR12" s="85" t="b">
        <v>0</v>
      </c>
      <c r="AS12" s="85" t="b">
        <v>0</v>
      </c>
      <c r="AT12" s="85"/>
      <c r="AU12" s="85">
        <v>111</v>
      </c>
      <c r="AV12" s="90" t="s">
        <v>444</v>
      </c>
      <c r="AW12" s="85" t="b">
        <v>0</v>
      </c>
      <c r="AX12" s="85" t="s">
        <v>462</v>
      </c>
      <c r="AY12" s="90" t="s">
        <v>472</v>
      </c>
      <c r="AZ12" s="85" t="s">
        <v>66</v>
      </c>
      <c r="BA12" s="85" t="str">
        <f>REPLACE(INDEX(GroupVertices[Group],MATCH(Vertices[[#This Row],[Vertex]],GroupVertices[Vertex],0)),1,1,"")</f>
        <v>5</v>
      </c>
      <c r="BB12" s="51"/>
      <c r="BC12" s="51"/>
      <c r="BD12" s="51"/>
      <c r="BE12" s="51"/>
      <c r="BF12" s="51" t="s">
        <v>257</v>
      </c>
      <c r="BG12" s="51" t="s">
        <v>257</v>
      </c>
      <c r="BH12" s="131" t="s">
        <v>703</v>
      </c>
      <c r="BI12" s="131" t="s">
        <v>703</v>
      </c>
      <c r="BJ12" s="131" t="s">
        <v>713</v>
      </c>
      <c r="BK12" s="131" t="s">
        <v>713</v>
      </c>
      <c r="BL12" s="131">
        <v>0</v>
      </c>
      <c r="BM12" s="134">
        <v>0</v>
      </c>
      <c r="BN12" s="131">
        <v>0</v>
      </c>
      <c r="BO12" s="134">
        <v>0</v>
      </c>
      <c r="BP12" s="131">
        <v>0</v>
      </c>
      <c r="BQ12" s="134">
        <v>0</v>
      </c>
      <c r="BR12" s="131">
        <v>3</v>
      </c>
      <c r="BS12" s="134">
        <v>100</v>
      </c>
      <c r="BT12" s="131">
        <v>3</v>
      </c>
      <c r="BU12" s="2"/>
      <c r="BV12" s="3"/>
      <c r="BW12" s="3"/>
      <c r="BX12" s="3"/>
      <c r="BY12" s="3"/>
    </row>
    <row r="13" spans="1:77" ht="41.45" customHeight="1">
      <c r="A13" s="14" t="s">
        <v>227</v>
      </c>
      <c r="C13" s="15"/>
      <c r="D13" s="15" t="s">
        <v>64</v>
      </c>
      <c r="E13" s="95">
        <v>169.82487667371387</v>
      </c>
      <c r="F13" s="81">
        <v>99.90978723404255</v>
      </c>
      <c r="G13" s="114" t="s">
        <v>454</v>
      </c>
      <c r="H13" s="15"/>
      <c r="I13" s="16" t="s">
        <v>227</v>
      </c>
      <c r="J13" s="66"/>
      <c r="K13" s="66"/>
      <c r="L13" s="116" t="s">
        <v>492</v>
      </c>
      <c r="M13" s="96">
        <v>31.06490780141844</v>
      </c>
      <c r="N13" s="97">
        <v>8611.8740234375</v>
      </c>
      <c r="O13" s="97">
        <v>2982.0546875</v>
      </c>
      <c r="P13" s="77"/>
      <c r="Q13" s="98"/>
      <c r="R13" s="98"/>
      <c r="S13" s="99"/>
      <c r="T13" s="51">
        <v>1</v>
      </c>
      <c r="U13" s="51">
        <v>0</v>
      </c>
      <c r="V13" s="52">
        <v>0</v>
      </c>
      <c r="W13" s="52">
        <v>1</v>
      </c>
      <c r="X13" s="52">
        <v>0</v>
      </c>
      <c r="Y13" s="52">
        <v>0.999971</v>
      </c>
      <c r="Z13" s="52">
        <v>0</v>
      </c>
      <c r="AA13" s="52">
        <v>0</v>
      </c>
      <c r="AB13" s="82">
        <v>13</v>
      </c>
      <c r="AC13" s="82"/>
      <c r="AD13" s="100"/>
      <c r="AE13" s="85" t="s">
        <v>363</v>
      </c>
      <c r="AF13" s="85">
        <v>219</v>
      </c>
      <c r="AG13" s="85">
        <v>107</v>
      </c>
      <c r="AH13" s="85">
        <v>270</v>
      </c>
      <c r="AI13" s="85">
        <v>373</v>
      </c>
      <c r="AJ13" s="85"/>
      <c r="AK13" s="85" t="s">
        <v>382</v>
      </c>
      <c r="AL13" s="85" t="s">
        <v>400</v>
      </c>
      <c r="AM13" s="85"/>
      <c r="AN13" s="85"/>
      <c r="AO13" s="87">
        <v>43736.31516203703</v>
      </c>
      <c r="AP13" s="90" t="s">
        <v>430</v>
      </c>
      <c r="AQ13" s="85" t="b">
        <v>1</v>
      </c>
      <c r="AR13" s="85" t="b">
        <v>0</v>
      </c>
      <c r="AS13" s="85" t="b">
        <v>0</v>
      </c>
      <c r="AT13" s="85"/>
      <c r="AU13" s="85">
        <v>1</v>
      </c>
      <c r="AV13" s="85"/>
      <c r="AW13" s="85" t="b">
        <v>0</v>
      </c>
      <c r="AX13" s="85" t="s">
        <v>462</v>
      </c>
      <c r="AY13" s="90" t="s">
        <v>473</v>
      </c>
      <c r="AZ13" s="85" t="s">
        <v>65</v>
      </c>
      <c r="BA13" s="85" t="str">
        <f>REPLACE(INDEX(GroupVertices[Group],MATCH(Vertices[[#This Row],[Vertex]],GroupVertices[Vertex],0)),1,1,"")</f>
        <v>5</v>
      </c>
      <c r="BB13" s="51"/>
      <c r="BC13" s="51"/>
      <c r="BD13" s="51"/>
      <c r="BE13" s="51"/>
      <c r="BF13" s="51"/>
      <c r="BG13" s="51"/>
      <c r="BH13" s="51"/>
      <c r="BI13" s="51"/>
      <c r="BJ13" s="51"/>
      <c r="BK13" s="51"/>
      <c r="BL13" s="51"/>
      <c r="BM13" s="52"/>
      <c r="BN13" s="51"/>
      <c r="BO13" s="52"/>
      <c r="BP13" s="51"/>
      <c r="BQ13" s="52"/>
      <c r="BR13" s="51"/>
      <c r="BS13" s="52"/>
      <c r="BT13" s="51"/>
      <c r="BU13" s="2"/>
      <c r="BV13" s="3"/>
      <c r="BW13" s="3"/>
      <c r="BX13" s="3"/>
      <c r="BY13" s="3"/>
    </row>
    <row r="14" spans="1:77" ht="41.45" customHeight="1">
      <c r="A14" s="14" t="s">
        <v>228</v>
      </c>
      <c r="C14" s="15"/>
      <c r="D14" s="15" t="s">
        <v>64</v>
      </c>
      <c r="E14" s="95">
        <v>1000</v>
      </c>
      <c r="F14" s="81">
        <v>70</v>
      </c>
      <c r="G14" s="114" t="s">
        <v>455</v>
      </c>
      <c r="H14" s="15"/>
      <c r="I14" s="16" t="s">
        <v>228</v>
      </c>
      <c r="J14" s="66"/>
      <c r="K14" s="66"/>
      <c r="L14" s="116" t="s">
        <v>493</v>
      </c>
      <c r="M14" s="96">
        <v>9999</v>
      </c>
      <c r="N14" s="97">
        <v>3612.374267578125</v>
      </c>
      <c r="O14" s="97">
        <v>5689.51318359375</v>
      </c>
      <c r="P14" s="77"/>
      <c r="Q14" s="98"/>
      <c r="R14" s="98"/>
      <c r="S14" s="99"/>
      <c r="T14" s="51">
        <v>1</v>
      </c>
      <c r="U14" s="51">
        <v>0</v>
      </c>
      <c r="V14" s="52">
        <v>0</v>
      </c>
      <c r="W14" s="52">
        <v>0.041667</v>
      </c>
      <c r="X14" s="52">
        <v>0.090389</v>
      </c>
      <c r="Y14" s="52">
        <v>0.556272</v>
      </c>
      <c r="Z14" s="52">
        <v>0</v>
      </c>
      <c r="AA14" s="52">
        <v>0</v>
      </c>
      <c r="AB14" s="82">
        <v>14</v>
      </c>
      <c r="AC14" s="82"/>
      <c r="AD14" s="100"/>
      <c r="AE14" s="85" t="s">
        <v>364</v>
      </c>
      <c r="AF14" s="85">
        <v>5940</v>
      </c>
      <c r="AG14" s="85">
        <v>35251</v>
      </c>
      <c r="AH14" s="85">
        <v>47031</v>
      </c>
      <c r="AI14" s="85">
        <v>84010</v>
      </c>
      <c r="AJ14" s="85"/>
      <c r="AK14" s="85" t="s">
        <v>383</v>
      </c>
      <c r="AL14" s="85" t="s">
        <v>401</v>
      </c>
      <c r="AM14" s="90" t="s">
        <v>414</v>
      </c>
      <c r="AN14" s="85"/>
      <c r="AO14" s="87">
        <v>40219.56888888889</v>
      </c>
      <c r="AP14" s="90" t="s">
        <v>431</v>
      </c>
      <c r="AQ14" s="85" t="b">
        <v>0</v>
      </c>
      <c r="AR14" s="85" t="b">
        <v>0</v>
      </c>
      <c r="AS14" s="85" t="b">
        <v>1</v>
      </c>
      <c r="AT14" s="85"/>
      <c r="AU14" s="85">
        <v>2209</v>
      </c>
      <c r="AV14" s="90" t="s">
        <v>445</v>
      </c>
      <c r="AW14" s="85" t="b">
        <v>0</v>
      </c>
      <c r="AX14" s="85" t="s">
        <v>462</v>
      </c>
      <c r="AY14" s="90" t="s">
        <v>474</v>
      </c>
      <c r="AZ14" s="85" t="s">
        <v>65</v>
      </c>
      <c r="BA14" s="85" t="str">
        <f>REPLACE(INDEX(GroupVertices[Group],MATCH(Vertices[[#This Row],[Vertex]],GroupVertices[Vertex],0)),1,1,"")</f>
        <v>1</v>
      </c>
      <c r="BB14" s="51"/>
      <c r="BC14" s="51"/>
      <c r="BD14" s="51"/>
      <c r="BE14" s="51"/>
      <c r="BF14" s="51"/>
      <c r="BG14" s="51"/>
      <c r="BH14" s="51"/>
      <c r="BI14" s="51"/>
      <c r="BJ14" s="51"/>
      <c r="BK14" s="51"/>
      <c r="BL14" s="51"/>
      <c r="BM14" s="52"/>
      <c r="BN14" s="51"/>
      <c r="BO14" s="52"/>
      <c r="BP14" s="51"/>
      <c r="BQ14" s="52"/>
      <c r="BR14" s="51"/>
      <c r="BS14" s="52"/>
      <c r="BT14" s="51"/>
      <c r="BU14" s="2"/>
      <c r="BV14" s="3"/>
      <c r="BW14" s="3"/>
      <c r="BX14" s="3"/>
      <c r="BY14" s="3"/>
    </row>
    <row r="15" spans="1:77" ht="41.45" customHeight="1">
      <c r="A15" s="14" t="s">
        <v>229</v>
      </c>
      <c r="C15" s="15"/>
      <c r="D15" s="15" t="s">
        <v>64</v>
      </c>
      <c r="E15" s="95">
        <v>1000</v>
      </c>
      <c r="F15" s="81">
        <v>90.33872340425532</v>
      </c>
      <c r="G15" s="114" t="s">
        <v>456</v>
      </c>
      <c r="H15" s="15"/>
      <c r="I15" s="16" t="s">
        <v>229</v>
      </c>
      <c r="J15" s="66"/>
      <c r="K15" s="66"/>
      <c r="L15" s="116" t="s">
        <v>494</v>
      </c>
      <c r="M15" s="96">
        <v>3220.7814468085107</v>
      </c>
      <c r="N15" s="97">
        <v>1255.0709228515625</v>
      </c>
      <c r="O15" s="97">
        <v>817.6830444335938</v>
      </c>
      <c r="P15" s="77"/>
      <c r="Q15" s="98"/>
      <c r="R15" s="98"/>
      <c r="S15" s="99"/>
      <c r="T15" s="51">
        <v>1</v>
      </c>
      <c r="U15" s="51">
        <v>0</v>
      </c>
      <c r="V15" s="52">
        <v>0</v>
      </c>
      <c r="W15" s="52">
        <v>0.041667</v>
      </c>
      <c r="X15" s="52">
        <v>0.090389</v>
      </c>
      <c r="Y15" s="52">
        <v>0.556272</v>
      </c>
      <c r="Z15" s="52">
        <v>0</v>
      </c>
      <c r="AA15" s="52">
        <v>0</v>
      </c>
      <c r="AB15" s="82">
        <v>15</v>
      </c>
      <c r="AC15" s="82"/>
      <c r="AD15" s="100"/>
      <c r="AE15" s="85" t="s">
        <v>365</v>
      </c>
      <c r="AF15" s="85">
        <v>4235</v>
      </c>
      <c r="AG15" s="85">
        <v>11353</v>
      </c>
      <c r="AH15" s="85">
        <v>13413</v>
      </c>
      <c r="AI15" s="85">
        <v>13653</v>
      </c>
      <c r="AJ15" s="85"/>
      <c r="AK15" s="85" t="s">
        <v>384</v>
      </c>
      <c r="AL15" s="85" t="s">
        <v>396</v>
      </c>
      <c r="AM15" s="90" t="s">
        <v>415</v>
      </c>
      <c r="AN15" s="85"/>
      <c r="AO15" s="87">
        <v>40788.50402777778</v>
      </c>
      <c r="AP15" s="90" t="s">
        <v>432</v>
      </c>
      <c r="AQ15" s="85" t="b">
        <v>0</v>
      </c>
      <c r="AR15" s="85" t="b">
        <v>0</v>
      </c>
      <c r="AS15" s="85" t="b">
        <v>1</v>
      </c>
      <c r="AT15" s="85"/>
      <c r="AU15" s="85">
        <v>1249</v>
      </c>
      <c r="AV15" s="90" t="s">
        <v>440</v>
      </c>
      <c r="AW15" s="85" t="b">
        <v>0</v>
      </c>
      <c r="AX15" s="85" t="s">
        <v>462</v>
      </c>
      <c r="AY15" s="90" t="s">
        <v>475</v>
      </c>
      <c r="AZ15" s="85" t="s">
        <v>65</v>
      </c>
      <c r="BA15" s="85" t="str">
        <f>REPLACE(INDEX(GroupVertices[Group],MATCH(Vertices[[#This Row],[Vertex]],GroupVertices[Vertex],0)),1,1,"")</f>
        <v>1</v>
      </c>
      <c r="BB15" s="51"/>
      <c r="BC15" s="51"/>
      <c r="BD15" s="51"/>
      <c r="BE15" s="51"/>
      <c r="BF15" s="51"/>
      <c r="BG15" s="51"/>
      <c r="BH15" s="51"/>
      <c r="BI15" s="51"/>
      <c r="BJ15" s="51"/>
      <c r="BK15" s="51"/>
      <c r="BL15" s="51"/>
      <c r="BM15" s="52"/>
      <c r="BN15" s="51"/>
      <c r="BO15" s="52"/>
      <c r="BP15" s="51"/>
      <c r="BQ15" s="52"/>
      <c r="BR15" s="51"/>
      <c r="BS15" s="52"/>
      <c r="BT15" s="51"/>
      <c r="BU15" s="2"/>
      <c r="BV15" s="3"/>
      <c r="BW15" s="3"/>
      <c r="BX15" s="3"/>
      <c r="BY15" s="3"/>
    </row>
    <row r="16" spans="1:77" ht="41.45" customHeight="1">
      <c r="A16" s="14" t="s">
        <v>230</v>
      </c>
      <c r="C16" s="15"/>
      <c r="D16" s="15" t="s">
        <v>64</v>
      </c>
      <c r="E16" s="95">
        <v>174.91842847075407</v>
      </c>
      <c r="F16" s="81">
        <v>99.85106382978724</v>
      </c>
      <c r="G16" s="114" t="s">
        <v>457</v>
      </c>
      <c r="H16" s="15"/>
      <c r="I16" s="16" t="s">
        <v>230</v>
      </c>
      <c r="J16" s="66"/>
      <c r="K16" s="66"/>
      <c r="L16" s="116" t="s">
        <v>495</v>
      </c>
      <c r="M16" s="96">
        <v>50.6354609929078</v>
      </c>
      <c r="N16" s="97">
        <v>245.3945770263672</v>
      </c>
      <c r="O16" s="97">
        <v>4309.7353515625</v>
      </c>
      <c r="P16" s="77"/>
      <c r="Q16" s="98"/>
      <c r="R16" s="98"/>
      <c r="S16" s="99"/>
      <c r="T16" s="51">
        <v>1</v>
      </c>
      <c r="U16" s="51">
        <v>0</v>
      </c>
      <c r="V16" s="52">
        <v>0</v>
      </c>
      <c r="W16" s="52">
        <v>0.041667</v>
      </c>
      <c r="X16" s="52">
        <v>0.090389</v>
      </c>
      <c r="Y16" s="52">
        <v>0.556272</v>
      </c>
      <c r="Z16" s="52">
        <v>0</v>
      </c>
      <c r="AA16" s="52">
        <v>0</v>
      </c>
      <c r="AB16" s="82">
        <v>16</v>
      </c>
      <c r="AC16" s="82"/>
      <c r="AD16" s="100"/>
      <c r="AE16" s="85" t="s">
        <v>366</v>
      </c>
      <c r="AF16" s="85">
        <v>166</v>
      </c>
      <c r="AG16" s="85">
        <v>176</v>
      </c>
      <c r="AH16" s="85">
        <v>693</v>
      </c>
      <c r="AI16" s="85">
        <v>72</v>
      </c>
      <c r="AJ16" s="85"/>
      <c r="AK16" s="85" t="s">
        <v>385</v>
      </c>
      <c r="AL16" s="85" t="s">
        <v>402</v>
      </c>
      <c r="AM16" s="85"/>
      <c r="AN16" s="85"/>
      <c r="AO16" s="87">
        <v>40777.71372685185</v>
      </c>
      <c r="AP16" s="90" t="s">
        <v>433</v>
      </c>
      <c r="AQ16" s="85" t="b">
        <v>0</v>
      </c>
      <c r="AR16" s="85" t="b">
        <v>0</v>
      </c>
      <c r="AS16" s="85" t="b">
        <v>0</v>
      </c>
      <c r="AT16" s="85"/>
      <c r="AU16" s="85">
        <v>4</v>
      </c>
      <c r="AV16" s="90" t="s">
        <v>446</v>
      </c>
      <c r="AW16" s="85" t="b">
        <v>0</v>
      </c>
      <c r="AX16" s="85" t="s">
        <v>462</v>
      </c>
      <c r="AY16" s="90" t="s">
        <v>476</v>
      </c>
      <c r="AZ16" s="85" t="s">
        <v>65</v>
      </c>
      <c r="BA16" s="85" t="str">
        <f>REPLACE(INDEX(GroupVertices[Group],MATCH(Vertices[[#This Row],[Vertex]],GroupVertices[Vertex],0)),1,1,"")</f>
        <v>1</v>
      </c>
      <c r="BB16" s="51"/>
      <c r="BC16" s="51"/>
      <c r="BD16" s="51"/>
      <c r="BE16" s="51"/>
      <c r="BF16" s="51"/>
      <c r="BG16" s="51"/>
      <c r="BH16" s="51"/>
      <c r="BI16" s="51"/>
      <c r="BJ16" s="51"/>
      <c r="BK16" s="51"/>
      <c r="BL16" s="51"/>
      <c r="BM16" s="52"/>
      <c r="BN16" s="51"/>
      <c r="BO16" s="52"/>
      <c r="BP16" s="51"/>
      <c r="BQ16" s="52"/>
      <c r="BR16" s="51"/>
      <c r="BS16" s="52"/>
      <c r="BT16" s="51"/>
      <c r="BU16" s="2"/>
      <c r="BV16" s="3"/>
      <c r="BW16" s="3"/>
      <c r="BX16" s="3"/>
      <c r="BY16" s="3"/>
    </row>
    <row r="17" spans="1:77" ht="41.45" customHeight="1">
      <c r="A17" s="14" t="s">
        <v>231</v>
      </c>
      <c r="C17" s="15"/>
      <c r="D17" s="15" t="s">
        <v>64</v>
      </c>
      <c r="E17" s="95">
        <v>171.6703664552502</v>
      </c>
      <c r="F17" s="81">
        <v>99.88851063829787</v>
      </c>
      <c r="G17" s="114" t="s">
        <v>458</v>
      </c>
      <c r="H17" s="15"/>
      <c r="I17" s="16" t="s">
        <v>231</v>
      </c>
      <c r="J17" s="66"/>
      <c r="K17" s="66"/>
      <c r="L17" s="116" t="s">
        <v>496</v>
      </c>
      <c r="M17" s="96">
        <v>38.155687943262414</v>
      </c>
      <c r="N17" s="97">
        <v>843.86962890625</v>
      </c>
      <c r="O17" s="97">
        <v>8956.771484375</v>
      </c>
      <c r="P17" s="77"/>
      <c r="Q17" s="98"/>
      <c r="R17" s="98"/>
      <c r="S17" s="99"/>
      <c r="T17" s="51">
        <v>1</v>
      </c>
      <c r="U17" s="51">
        <v>0</v>
      </c>
      <c r="V17" s="52">
        <v>0</v>
      </c>
      <c r="W17" s="52">
        <v>0.041667</v>
      </c>
      <c r="X17" s="52">
        <v>0.090389</v>
      </c>
      <c r="Y17" s="52">
        <v>0.556272</v>
      </c>
      <c r="Z17" s="52">
        <v>0</v>
      </c>
      <c r="AA17" s="52">
        <v>0</v>
      </c>
      <c r="AB17" s="82">
        <v>17</v>
      </c>
      <c r="AC17" s="82"/>
      <c r="AD17" s="100"/>
      <c r="AE17" s="85" t="s">
        <v>367</v>
      </c>
      <c r="AF17" s="85">
        <v>76</v>
      </c>
      <c r="AG17" s="85">
        <v>132</v>
      </c>
      <c r="AH17" s="85">
        <v>144</v>
      </c>
      <c r="AI17" s="85">
        <v>492</v>
      </c>
      <c r="AJ17" s="85"/>
      <c r="AK17" s="85" t="s">
        <v>386</v>
      </c>
      <c r="AL17" s="85" t="s">
        <v>325</v>
      </c>
      <c r="AM17" s="90" t="s">
        <v>416</v>
      </c>
      <c r="AN17" s="85"/>
      <c r="AO17" s="87">
        <v>43781.681875</v>
      </c>
      <c r="AP17" s="90" t="s">
        <v>434</v>
      </c>
      <c r="AQ17" s="85" t="b">
        <v>1</v>
      </c>
      <c r="AR17" s="85" t="b">
        <v>0</v>
      </c>
      <c r="AS17" s="85" t="b">
        <v>0</v>
      </c>
      <c r="AT17" s="85"/>
      <c r="AU17" s="85">
        <v>2</v>
      </c>
      <c r="AV17" s="85"/>
      <c r="AW17" s="85" t="b">
        <v>0</v>
      </c>
      <c r="AX17" s="85" t="s">
        <v>462</v>
      </c>
      <c r="AY17" s="90" t="s">
        <v>477</v>
      </c>
      <c r="AZ17" s="85" t="s">
        <v>65</v>
      </c>
      <c r="BA17" s="85" t="str">
        <f>REPLACE(INDEX(GroupVertices[Group],MATCH(Vertices[[#This Row],[Vertex]],GroupVertices[Vertex],0)),1,1,"")</f>
        <v>1</v>
      </c>
      <c r="BB17" s="51"/>
      <c r="BC17" s="51"/>
      <c r="BD17" s="51"/>
      <c r="BE17" s="51"/>
      <c r="BF17" s="51"/>
      <c r="BG17" s="51"/>
      <c r="BH17" s="51"/>
      <c r="BI17" s="51"/>
      <c r="BJ17" s="51"/>
      <c r="BK17" s="51"/>
      <c r="BL17" s="51"/>
      <c r="BM17" s="52"/>
      <c r="BN17" s="51"/>
      <c r="BO17" s="52"/>
      <c r="BP17" s="51"/>
      <c r="BQ17" s="52"/>
      <c r="BR17" s="51"/>
      <c r="BS17" s="52"/>
      <c r="BT17" s="51"/>
      <c r="BU17" s="2"/>
      <c r="BV17" s="3"/>
      <c r="BW17" s="3"/>
      <c r="BX17" s="3"/>
      <c r="BY17" s="3"/>
    </row>
    <row r="18" spans="1:77" ht="41.45" customHeight="1">
      <c r="A18" s="14" t="s">
        <v>232</v>
      </c>
      <c r="C18" s="15"/>
      <c r="D18" s="15" t="s">
        <v>64</v>
      </c>
      <c r="E18" s="95">
        <v>419.55655391120507</v>
      </c>
      <c r="F18" s="81">
        <v>97.03063829787234</v>
      </c>
      <c r="G18" s="114" t="s">
        <v>459</v>
      </c>
      <c r="H18" s="15"/>
      <c r="I18" s="16" t="s">
        <v>232</v>
      </c>
      <c r="J18" s="66"/>
      <c r="K18" s="66"/>
      <c r="L18" s="116" t="s">
        <v>497</v>
      </c>
      <c r="M18" s="96">
        <v>990.5892765957446</v>
      </c>
      <c r="N18" s="97">
        <v>2552.70703125</v>
      </c>
      <c r="O18" s="97">
        <v>9408.587890625</v>
      </c>
      <c r="P18" s="77"/>
      <c r="Q18" s="98"/>
      <c r="R18" s="98"/>
      <c r="S18" s="99"/>
      <c r="T18" s="51">
        <v>1</v>
      </c>
      <c r="U18" s="51">
        <v>0</v>
      </c>
      <c r="V18" s="52">
        <v>0</v>
      </c>
      <c r="W18" s="52">
        <v>0.041667</v>
      </c>
      <c r="X18" s="52">
        <v>0.090389</v>
      </c>
      <c r="Y18" s="52">
        <v>0.556272</v>
      </c>
      <c r="Z18" s="52">
        <v>0</v>
      </c>
      <c r="AA18" s="52">
        <v>0</v>
      </c>
      <c r="AB18" s="82">
        <v>18</v>
      </c>
      <c r="AC18" s="82"/>
      <c r="AD18" s="100"/>
      <c r="AE18" s="85" t="s">
        <v>368</v>
      </c>
      <c r="AF18" s="85">
        <v>826</v>
      </c>
      <c r="AG18" s="85">
        <v>3490</v>
      </c>
      <c r="AH18" s="85">
        <v>9560</v>
      </c>
      <c r="AI18" s="85">
        <v>21033</v>
      </c>
      <c r="AJ18" s="85"/>
      <c r="AK18" s="85" t="s">
        <v>387</v>
      </c>
      <c r="AL18" s="85" t="s">
        <v>403</v>
      </c>
      <c r="AM18" s="90" t="s">
        <v>417</v>
      </c>
      <c r="AN18" s="85"/>
      <c r="AO18" s="87">
        <v>42566.50951388889</v>
      </c>
      <c r="AP18" s="90" t="s">
        <v>435</v>
      </c>
      <c r="AQ18" s="85" t="b">
        <v>0</v>
      </c>
      <c r="AR18" s="85" t="b">
        <v>0</v>
      </c>
      <c r="AS18" s="85" t="b">
        <v>0</v>
      </c>
      <c r="AT18" s="85"/>
      <c r="AU18" s="85">
        <v>200</v>
      </c>
      <c r="AV18" s="90" t="s">
        <v>440</v>
      </c>
      <c r="AW18" s="85" t="b">
        <v>0</v>
      </c>
      <c r="AX18" s="85" t="s">
        <v>462</v>
      </c>
      <c r="AY18" s="90" t="s">
        <v>478</v>
      </c>
      <c r="AZ18" s="85" t="s">
        <v>65</v>
      </c>
      <c r="BA18" s="85" t="str">
        <f>REPLACE(INDEX(GroupVertices[Group],MATCH(Vertices[[#This Row],[Vertex]],GroupVertices[Vertex],0)),1,1,"")</f>
        <v>1</v>
      </c>
      <c r="BB18" s="51"/>
      <c r="BC18" s="51"/>
      <c r="BD18" s="51"/>
      <c r="BE18" s="51"/>
      <c r="BF18" s="51"/>
      <c r="BG18" s="51"/>
      <c r="BH18" s="51"/>
      <c r="BI18" s="51"/>
      <c r="BJ18" s="51"/>
      <c r="BK18" s="51"/>
      <c r="BL18" s="51"/>
      <c r="BM18" s="52"/>
      <c r="BN18" s="51"/>
      <c r="BO18" s="52"/>
      <c r="BP18" s="51"/>
      <c r="BQ18" s="52"/>
      <c r="BR18" s="51"/>
      <c r="BS18" s="52"/>
      <c r="BT18" s="51"/>
      <c r="BU18" s="2"/>
      <c r="BV18" s="3"/>
      <c r="BW18" s="3"/>
      <c r="BX18" s="3"/>
      <c r="BY18" s="3"/>
    </row>
    <row r="19" spans="1:77" ht="41.45" customHeight="1">
      <c r="A19" s="14" t="s">
        <v>219</v>
      </c>
      <c r="C19" s="15"/>
      <c r="D19" s="15" t="s">
        <v>64</v>
      </c>
      <c r="E19" s="95">
        <v>162</v>
      </c>
      <c r="F19" s="81">
        <v>100</v>
      </c>
      <c r="G19" s="114" t="s">
        <v>460</v>
      </c>
      <c r="H19" s="15"/>
      <c r="I19" s="16" t="s">
        <v>219</v>
      </c>
      <c r="J19" s="66"/>
      <c r="K19" s="66"/>
      <c r="L19" s="116" t="s">
        <v>498</v>
      </c>
      <c r="M19" s="96">
        <v>1</v>
      </c>
      <c r="N19" s="97">
        <v>4661.65185546875</v>
      </c>
      <c r="O19" s="97">
        <v>3184.9755859375</v>
      </c>
      <c r="P19" s="77"/>
      <c r="Q19" s="98"/>
      <c r="R19" s="98"/>
      <c r="S19" s="99"/>
      <c r="T19" s="51">
        <v>1</v>
      </c>
      <c r="U19" s="51">
        <v>1</v>
      </c>
      <c r="V19" s="52">
        <v>0</v>
      </c>
      <c r="W19" s="52">
        <v>0</v>
      </c>
      <c r="X19" s="52">
        <v>0</v>
      </c>
      <c r="Y19" s="52">
        <v>0.999971</v>
      </c>
      <c r="Z19" s="52">
        <v>0</v>
      </c>
      <c r="AA19" s="52" t="s">
        <v>553</v>
      </c>
      <c r="AB19" s="82">
        <v>19</v>
      </c>
      <c r="AC19" s="82"/>
      <c r="AD19" s="100"/>
      <c r="AE19" s="85" t="s">
        <v>369</v>
      </c>
      <c r="AF19" s="85">
        <v>17</v>
      </c>
      <c r="AG19" s="85">
        <v>1</v>
      </c>
      <c r="AH19" s="85">
        <v>14</v>
      </c>
      <c r="AI19" s="85">
        <v>16</v>
      </c>
      <c r="AJ19" s="85"/>
      <c r="AK19" s="85" t="s">
        <v>388</v>
      </c>
      <c r="AL19" s="85"/>
      <c r="AM19" s="90" t="s">
        <v>418</v>
      </c>
      <c r="AN19" s="85"/>
      <c r="AO19" s="87">
        <v>43769.45819444444</v>
      </c>
      <c r="AP19" s="90" t="s">
        <v>436</v>
      </c>
      <c r="AQ19" s="85" t="b">
        <v>1</v>
      </c>
      <c r="AR19" s="85" t="b">
        <v>0</v>
      </c>
      <c r="AS19" s="85" t="b">
        <v>0</v>
      </c>
      <c r="AT19" s="85"/>
      <c r="AU19" s="85">
        <v>0</v>
      </c>
      <c r="AV19" s="85"/>
      <c r="AW19" s="85" t="b">
        <v>0</v>
      </c>
      <c r="AX19" s="85" t="s">
        <v>462</v>
      </c>
      <c r="AY19" s="90" t="s">
        <v>479</v>
      </c>
      <c r="AZ19" s="85" t="s">
        <v>66</v>
      </c>
      <c r="BA19" s="85" t="str">
        <f>REPLACE(INDEX(GroupVertices[Group],MATCH(Vertices[[#This Row],[Vertex]],GroupVertices[Vertex],0)),1,1,"")</f>
        <v>4</v>
      </c>
      <c r="BB19" s="51" t="s">
        <v>251</v>
      </c>
      <c r="BC19" s="51" t="s">
        <v>251</v>
      </c>
      <c r="BD19" s="51" t="s">
        <v>256</v>
      </c>
      <c r="BE19" s="51" t="s">
        <v>256</v>
      </c>
      <c r="BF19" s="51" t="s">
        <v>263</v>
      </c>
      <c r="BG19" s="51" t="s">
        <v>263</v>
      </c>
      <c r="BH19" s="131" t="s">
        <v>704</v>
      </c>
      <c r="BI19" s="131" t="s">
        <v>704</v>
      </c>
      <c r="BJ19" s="131" t="s">
        <v>714</v>
      </c>
      <c r="BK19" s="131" t="s">
        <v>714</v>
      </c>
      <c r="BL19" s="131">
        <v>0</v>
      </c>
      <c r="BM19" s="134">
        <v>0</v>
      </c>
      <c r="BN19" s="131">
        <v>1</v>
      </c>
      <c r="BO19" s="134">
        <v>4.545454545454546</v>
      </c>
      <c r="BP19" s="131">
        <v>0</v>
      </c>
      <c r="BQ19" s="134">
        <v>0</v>
      </c>
      <c r="BR19" s="131">
        <v>21</v>
      </c>
      <c r="BS19" s="134">
        <v>95.45454545454545</v>
      </c>
      <c r="BT19" s="131">
        <v>22</v>
      </c>
      <c r="BU19" s="2"/>
      <c r="BV19" s="3"/>
      <c r="BW19" s="3"/>
      <c r="BX19" s="3"/>
      <c r="BY19" s="3"/>
    </row>
    <row r="20" spans="1:77" ht="41.45" customHeight="1">
      <c r="A20" s="14" t="s">
        <v>220</v>
      </c>
      <c r="C20" s="15"/>
      <c r="D20" s="15" t="s">
        <v>64</v>
      </c>
      <c r="E20" s="95">
        <v>304.54563072586325</v>
      </c>
      <c r="F20" s="81">
        <v>98.35659574468085</v>
      </c>
      <c r="G20" s="114" t="s">
        <v>461</v>
      </c>
      <c r="H20" s="15"/>
      <c r="I20" s="16" t="s">
        <v>220</v>
      </c>
      <c r="J20" s="66"/>
      <c r="K20" s="66"/>
      <c r="L20" s="116" t="s">
        <v>499</v>
      </c>
      <c r="M20" s="96">
        <v>548.6918581560284</v>
      </c>
      <c r="N20" s="97">
        <v>4661.65185546875</v>
      </c>
      <c r="O20" s="97">
        <v>1296.9290771484375</v>
      </c>
      <c r="P20" s="77"/>
      <c r="Q20" s="98"/>
      <c r="R20" s="98"/>
      <c r="S20" s="99"/>
      <c r="T20" s="51">
        <v>1</v>
      </c>
      <c r="U20" s="51">
        <v>1</v>
      </c>
      <c r="V20" s="52">
        <v>0</v>
      </c>
      <c r="W20" s="52">
        <v>0</v>
      </c>
      <c r="X20" s="52">
        <v>0</v>
      </c>
      <c r="Y20" s="52">
        <v>0.999971</v>
      </c>
      <c r="Z20" s="52">
        <v>0</v>
      </c>
      <c r="AA20" s="52" t="s">
        <v>553</v>
      </c>
      <c r="AB20" s="82">
        <v>20</v>
      </c>
      <c r="AC20" s="82"/>
      <c r="AD20" s="100"/>
      <c r="AE20" s="85" t="s">
        <v>370</v>
      </c>
      <c r="AF20" s="85">
        <v>1678</v>
      </c>
      <c r="AG20" s="85">
        <v>1932</v>
      </c>
      <c r="AH20" s="85">
        <v>1820</v>
      </c>
      <c r="AI20" s="85">
        <v>693</v>
      </c>
      <c r="AJ20" s="85"/>
      <c r="AK20" s="85" t="s">
        <v>389</v>
      </c>
      <c r="AL20" s="85" t="s">
        <v>402</v>
      </c>
      <c r="AM20" s="90" t="s">
        <v>418</v>
      </c>
      <c r="AN20" s="85"/>
      <c r="AO20" s="87">
        <v>40387.5146875</v>
      </c>
      <c r="AP20" s="90" t="s">
        <v>437</v>
      </c>
      <c r="AQ20" s="85" t="b">
        <v>0</v>
      </c>
      <c r="AR20" s="85" t="b">
        <v>0</v>
      </c>
      <c r="AS20" s="85" t="b">
        <v>1</v>
      </c>
      <c r="AT20" s="85"/>
      <c r="AU20" s="85">
        <v>67</v>
      </c>
      <c r="AV20" s="90" t="s">
        <v>440</v>
      </c>
      <c r="AW20" s="85" t="b">
        <v>0</v>
      </c>
      <c r="AX20" s="85" t="s">
        <v>462</v>
      </c>
      <c r="AY20" s="90" t="s">
        <v>480</v>
      </c>
      <c r="AZ20" s="85" t="s">
        <v>66</v>
      </c>
      <c r="BA20" s="85" t="str">
        <f>REPLACE(INDEX(GroupVertices[Group],MATCH(Vertices[[#This Row],[Vertex]],GroupVertices[Vertex],0)),1,1,"")</f>
        <v>4</v>
      </c>
      <c r="BB20" s="51" t="s">
        <v>252</v>
      </c>
      <c r="BC20" s="51" t="s">
        <v>252</v>
      </c>
      <c r="BD20" s="51" t="s">
        <v>256</v>
      </c>
      <c r="BE20" s="51" t="s">
        <v>256</v>
      </c>
      <c r="BF20" s="51" t="s">
        <v>264</v>
      </c>
      <c r="BG20" s="51" t="s">
        <v>264</v>
      </c>
      <c r="BH20" s="131" t="s">
        <v>704</v>
      </c>
      <c r="BI20" s="131" t="s">
        <v>704</v>
      </c>
      <c r="BJ20" s="131" t="s">
        <v>714</v>
      </c>
      <c r="BK20" s="131" t="s">
        <v>714</v>
      </c>
      <c r="BL20" s="131">
        <v>0</v>
      </c>
      <c r="BM20" s="134">
        <v>0</v>
      </c>
      <c r="BN20" s="131">
        <v>1</v>
      </c>
      <c r="BO20" s="134">
        <v>4.3478260869565215</v>
      </c>
      <c r="BP20" s="131">
        <v>0</v>
      </c>
      <c r="BQ20" s="134">
        <v>0</v>
      </c>
      <c r="BR20" s="131">
        <v>22</v>
      </c>
      <c r="BS20" s="134">
        <v>95.65217391304348</v>
      </c>
      <c r="BT20" s="131">
        <v>23</v>
      </c>
      <c r="BU20" s="2"/>
      <c r="BV20" s="3"/>
      <c r="BW20" s="3"/>
      <c r="BX20" s="3"/>
      <c r="BY20" s="3"/>
    </row>
    <row r="21" spans="1:77" ht="41.45" customHeight="1">
      <c r="A21" s="101" t="s">
        <v>221</v>
      </c>
      <c r="C21" s="102"/>
      <c r="D21" s="102" t="s">
        <v>64</v>
      </c>
      <c r="E21" s="103">
        <v>162.5905567300916</v>
      </c>
      <c r="F21" s="104">
        <v>99.9931914893617</v>
      </c>
      <c r="G21" s="115" t="s">
        <v>276</v>
      </c>
      <c r="H21" s="102"/>
      <c r="I21" s="105" t="s">
        <v>221</v>
      </c>
      <c r="J21" s="106"/>
      <c r="K21" s="106"/>
      <c r="L21" s="117" t="s">
        <v>500</v>
      </c>
      <c r="M21" s="107">
        <v>3.269049645390071</v>
      </c>
      <c r="N21" s="108">
        <v>6370.38330078125</v>
      </c>
      <c r="O21" s="108">
        <v>3184.9755859375</v>
      </c>
      <c r="P21" s="109"/>
      <c r="Q21" s="110"/>
      <c r="R21" s="110"/>
      <c r="S21" s="111"/>
      <c r="T21" s="51">
        <v>1</v>
      </c>
      <c r="U21" s="51">
        <v>1</v>
      </c>
      <c r="V21" s="52">
        <v>0</v>
      </c>
      <c r="W21" s="52">
        <v>0</v>
      </c>
      <c r="X21" s="52">
        <v>0</v>
      </c>
      <c r="Y21" s="52">
        <v>0.999971</v>
      </c>
      <c r="Z21" s="52">
        <v>0</v>
      </c>
      <c r="AA21" s="52" t="s">
        <v>553</v>
      </c>
      <c r="AB21" s="112">
        <v>21</v>
      </c>
      <c r="AC21" s="112"/>
      <c r="AD21" s="113"/>
      <c r="AE21" s="85" t="s">
        <v>371</v>
      </c>
      <c r="AF21" s="85">
        <v>80</v>
      </c>
      <c r="AG21" s="85">
        <v>9</v>
      </c>
      <c r="AH21" s="85">
        <v>76</v>
      </c>
      <c r="AI21" s="85">
        <v>18</v>
      </c>
      <c r="AJ21" s="85"/>
      <c r="AK21" s="85" t="s">
        <v>390</v>
      </c>
      <c r="AL21" s="85" t="s">
        <v>404</v>
      </c>
      <c r="AM21" s="90" t="s">
        <v>419</v>
      </c>
      <c r="AN21" s="85"/>
      <c r="AO21" s="87">
        <v>43609.79336805556</v>
      </c>
      <c r="AP21" s="90" t="s">
        <v>438</v>
      </c>
      <c r="AQ21" s="85" t="b">
        <v>0</v>
      </c>
      <c r="AR21" s="85" t="b">
        <v>0</v>
      </c>
      <c r="AS21" s="85" t="b">
        <v>0</v>
      </c>
      <c r="AT21" s="85"/>
      <c r="AU21" s="85">
        <v>0</v>
      </c>
      <c r="AV21" s="90" t="s">
        <v>440</v>
      </c>
      <c r="AW21" s="85" t="b">
        <v>0</v>
      </c>
      <c r="AX21" s="85" t="s">
        <v>462</v>
      </c>
      <c r="AY21" s="90" t="s">
        <v>481</v>
      </c>
      <c r="AZ21" s="85" t="s">
        <v>66</v>
      </c>
      <c r="BA21" s="85" t="str">
        <f>REPLACE(INDEX(GroupVertices[Group],MATCH(Vertices[[#This Row],[Vertex]],GroupVertices[Vertex],0)),1,1,"")</f>
        <v>4</v>
      </c>
      <c r="BB21" s="51"/>
      <c r="BC21" s="51"/>
      <c r="BD21" s="51"/>
      <c r="BE21" s="51"/>
      <c r="BF21" s="51" t="s">
        <v>257</v>
      </c>
      <c r="BG21" s="51" t="s">
        <v>257</v>
      </c>
      <c r="BH21" s="131" t="s">
        <v>705</v>
      </c>
      <c r="BI21" s="131" t="s">
        <v>705</v>
      </c>
      <c r="BJ21" s="131" t="s">
        <v>715</v>
      </c>
      <c r="BK21" s="131" t="s">
        <v>715</v>
      </c>
      <c r="BL21" s="131">
        <v>0</v>
      </c>
      <c r="BM21" s="134">
        <v>0</v>
      </c>
      <c r="BN21" s="131">
        <v>0</v>
      </c>
      <c r="BO21" s="134">
        <v>0</v>
      </c>
      <c r="BP21" s="131">
        <v>0</v>
      </c>
      <c r="BQ21" s="134">
        <v>0</v>
      </c>
      <c r="BR21" s="131">
        <v>26</v>
      </c>
      <c r="BS21" s="134">
        <v>100</v>
      </c>
      <c r="BT21" s="131">
        <v>26</v>
      </c>
      <c r="BU21" s="2"/>
      <c r="BV21" s="3"/>
      <c r="BW21" s="3"/>
      <c r="BX21" s="3"/>
      <c r="BY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1"/>
    <dataValidation allowBlank="1" showInputMessage="1" promptTitle="Vertex Tooltip" prompt="Enter optional text that will pop up when the mouse is hovered over the vertex." errorTitle="Invalid Vertex Image Key" sqref="L3:L2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1"/>
    <dataValidation allowBlank="1" showInputMessage="1" promptTitle="Vertex Label Fill Color" prompt="To select an optional fill color for the Label shape, right-click and select Select Color on the right-click menu." sqref="J3:J21"/>
    <dataValidation allowBlank="1" showInputMessage="1" promptTitle="Vertex Image File" prompt="Enter the path to an image file.  Hover over the column header for examples." errorTitle="Invalid Vertex Image Key" sqref="G3:G21"/>
    <dataValidation allowBlank="1" showInputMessage="1" promptTitle="Vertex Color" prompt="To select an optional vertex color, right-click and select Select Color on the right-click menu." sqref="C3:C21"/>
    <dataValidation allowBlank="1" showInputMessage="1" promptTitle="Vertex Opacity" prompt="Enter an optional vertex opacity between 0 (transparent) and 100 (opaque)." errorTitle="Invalid Vertex Opacity" error="The optional vertex opacity must be a whole number between 0 and 10." sqref="F3:F21"/>
    <dataValidation type="list" allowBlank="1" showInputMessage="1" showErrorMessage="1" promptTitle="Vertex Shape" prompt="Select an optional vertex shape." errorTitle="Invalid Vertex Shape" error="You have entered an invalid vertex shape.  Try selecting from the drop-down list instead." sqref="D3:D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1">
      <formula1>ValidVertexLabelPositions</formula1>
    </dataValidation>
    <dataValidation allowBlank="1" showInputMessage="1" showErrorMessage="1" promptTitle="Vertex Name" prompt="Enter the name of the vertex." sqref="A3:A21"/>
  </dataValidations>
  <hyperlinks>
    <hyperlink ref="AM3" r:id="rId1" display="https://t.co/ytg9qJJMmX"/>
    <hyperlink ref="AM4" r:id="rId2" display="https://t.co/vOlPhGXqPS"/>
    <hyperlink ref="AM5" r:id="rId3" display="https://t.co/QgoNWjUlFm"/>
    <hyperlink ref="AM7" r:id="rId4" display="https://t.co/StnA2Ietnj"/>
    <hyperlink ref="AM8" r:id="rId5" display="https://t.co/7hthR29gbx"/>
    <hyperlink ref="AM9" r:id="rId6" display="https://t.co/d1MBkT0c1l"/>
    <hyperlink ref="AM10" r:id="rId7" display="https://t.co/uYGI6B5YGW"/>
    <hyperlink ref="AM11" r:id="rId8" display="https://t.co/qVECNogzvp"/>
    <hyperlink ref="AM12" r:id="rId9" display="https://t.co/mLxAcFEkUT"/>
    <hyperlink ref="AM14" r:id="rId10" display="https://t.co/dHdGEb95yH"/>
    <hyperlink ref="AM15" r:id="rId11" display="https://t.co/iyjCymjIkK"/>
    <hyperlink ref="AM17" r:id="rId12" display="https://t.co/ncDuFSLcoC"/>
    <hyperlink ref="AM18" r:id="rId13" display="https://t.co/c9YFrEbTQf"/>
    <hyperlink ref="AM19" r:id="rId14" display="https://t.co/S17OmHT1Rj"/>
    <hyperlink ref="AM20" r:id="rId15" display="https://t.co/S17OmHT1Rj"/>
    <hyperlink ref="AM21" r:id="rId16" display="https://t.co/P8KL3xn5Od"/>
    <hyperlink ref="AP3" r:id="rId17" display="https://pbs.twimg.com/profile_banners/237772063/1559001080"/>
    <hyperlink ref="AP4" r:id="rId18" display="https://pbs.twimg.com/profile_banners/982863403/1541622427"/>
    <hyperlink ref="AP5" r:id="rId19" display="https://pbs.twimg.com/profile_banners/1108786679492632577/1553280077"/>
    <hyperlink ref="AP6" r:id="rId20" display="https://pbs.twimg.com/profile_banners/313119010/1397021612"/>
    <hyperlink ref="AP7" r:id="rId21" display="https://pbs.twimg.com/profile_banners/486457326/1548109625"/>
    <hyperlink ref="AP8" r:id="rId22" display="https://pbs.twimg.com/profile_banners/213836759/1570399610"/>
    <hyperlink ref="AP9" r:id="rId23" display="https://pbs.twimg.com/profile_banners/374756384/1491862038"/>
    <hyperlink ref="AP10" r:id="rId24" display="https://pbs.twimg.com/profile_banners/908725246072643585/1505494071"/>
    <hyperlink ref="AP11" r:id="rId25" display="https://pbs.twimg.com/profile_banners/44622172/1553336316"/>
    <hyperlink ref="AP12" r:id="rId26" display="https://pbs.twimg.com/profile_banners/118139362/1393496786"/>
    <hyperlink ref="AP13" r:id="rId27" display="https://pbs.twimg.com/profile_banners/1177848592737980416/1574083473"/>
    <hyperlink ref="AP14" r:id="rId28" display="https://pbs.twimg.com/profile_banners/113031601/1551871239"/>
    <hyperlink ref="AP15" r:id="rId29" display="https://pbs.twimg.com/profile_banners/366563895/1564072285"/>
    <hyperlink ref="AP16" r:id="rId30" display="https://pbs.twimg.com/profile_banners/360077991/1574168721"/>
    <hyperlink ref="AP17" r:id="rId31" display="https://pbs.twimg.com/profile_banners/1194289179041181696/1574193597"/>
    <hyperlink ref="AP18" r:id="rId32" display="https://pbs.twimg.com/profile_banners/753925506534404096/1573564245"/>
    <hyperlink ref="AP19" r:id="rId33" display="https://pbs.twimg.com/profile_banners/1189859471419424768/1572520502"/>
    <hyperlink ref="AP20" r:id="rId34" display="https://pbs.twimg.com/profile_banners/171888707/1416471969"/>
    <hyperlink ref="AP21" r:id="rId35" display="https://pbs.twimg.com/profile_banners/1131998913970495488/1566851745"/>
    <hyperlink ref="AV3" r:id="rId36" display="http://abs.twimg.com/images/themes/theme9/bg.gif"/>
    <hyperlink ref="AV4" r:id="rId37" display="http://abs.twimg.com/images/themes/theme1/bg.png"/>
    <hyperlink ref="AV5" r:id="rId38" display="http://abs.twimg.com/images/themes/theme1/bg.png"/>
    <hyperlink ref="AV6" r:id="rId39" display="http://abs.twimg.com/images/themes/theme11/bg.gif"/>
    <hyperlink ref="AV7" r:id="rId40" display="http://abs.twimg.com/images/themes/theme10/bg.gif"/>
    <hyperlink ref="AV8" r:id="rId41" display="http://abs.twimg.com/images/themes/theme18/bg.gif"/>
    <hyperlink ref="AV9" r:id="rId42" display="http://abs.twimg.com/images/themes/theme1/bg.png"/>
    <hyperlink ref="AV10" r:id="rId43" display="http://abs.twimg.com/images/themes/theme1/bg.png"/>
    <hyperlink ref="AV11" r:id="rId44" display="http://abs.twimg.com/images/themes/theme9/bg.gif"/>
    <hyperlink ref="AV12" r:id="rId45" display="http://abs.twimg.com/images/themes/theme15/bg.png"/>
    <hyperlink ref="AV14" r:id="rId46" display="http://abs.twimg.com/images/themes/theme14/bg.gif"/>
    <hyperlink ref="AV15" r:id="rId47" display="http://abs.twimg.com/images/themes/theme1/bg.png"/>
    <hyperlink ref="AV16" r:id="rId48" display="http://abs.twimg.com/images/themes/theme7/bg.gif"/>
    <hyperlink ref="AV18" r:id="rId49" display="http://abs.twimg.com/images/themes/theme1/bg.png"/>
    <hyperlink ref="AV20" r:id="rId50" display="http://abs.twimg.com/images/themes/theme1/bg.png"/>
    <hyperlink ref="AV21" r:id="rId51" display="http://abs.twimg.com/images/themes/theme1/bg.png"/>
    <hyperlink ref="G3" r:id="rId52" display="http://pbs.twimg.com/profile_images/1189917844890357771/fmN5rUGS_normal.jpg"/>
    <hyperlink ref="G4" r:id="rId53" display="http://pbs.twimg.com/profile_images/943210688016715777/mY05VU0m_normal.jpg"/>
    <hyperlink ref="G5" r:id="rId54" display="http://pbs.twimg.com/profile_images/1109163241899466752/A0UbqBUx_normal.png"/>
    <hyperlink ref="G6" r:id="rId55" display="http://pbs.twimg.com/profile_images/1049123765777551365/pvYcTGvG_normal.jpg"/>
    <hyperlink ref="G7" r:id="rId56" display="http://pbs.twimg.com/profile_images/1088138110385487872/U7EOX_tL_normal.jpg"/>
    <hyperlink ref="G8" r:id="rId57" display="http://pbs.twimg.com/profile_images/1191771743700037632/m_F-2AEs_normal.jpg"/>
    <hyperlink ref="G9" r:id="rId58" display="http://pbs.twimg.com/profile_images/861967879843008512/arfU0P4J_normal.jpg"/>
    <hyperlink ref="G10" r:id="rId59" display="http://pbs.twimg.com/profile_images/908733768411881472/vYw9qUh4_normal.jpg"/>
    <hyperlink ref="G11" r:id="rId60" display="http://pbs.twimg.com/profile_images/378800000739424002/c64ac5ab00169776d04b3cb9fe86967f_normal.png"/>
    <hyperlink ref="G12" r:id="rId61" display="http://pbs.twimg.com/profile_images/2706271892/883f2f5ff5270db72dc14a1b73d320b9_normal.jpeg"/>
    <hyperlink ref="G13" r:id="rId62" display="http://pbs.twimg.com/profile_images/1177849277680369664/8AxZHXGj_normal.jpg"/>
    <hyperlink ref="G14" r:id="rId63" display="http://pbs.twimg.com/profile_images/956587275844046849/NReghtd__normal.jpg"/>
    <hyperlink ref="G15" r:id="rId64" display="http://pbs.twimg.com/profile_images/1063392280772521984/Mqgu2ZxR_normal.jpg"/>
    <hyperlink ref="G16" r:id="rId65" display="http://pbs.twimg.com/profile_images/705861914442731520/wObfBpnc_normal.jpg"/>
    <hyperlink ref="G17" r:id="rId66" display="http://pbs.twimg.com/profile_images/1196725579053178881/leARfnPO_normal.jpg"/>
    <hyperlink ref="G18" r:id="rId67" display="http://pbs.twimg.com/profile_images/1194242784615641089/2PmcYCXQ_normal.jpg"/>
    <hyperlink ref="G19" r:id="rId68" display="http://pbs.twimg.com/profile_images/1189859565975875584/F0GjaaSS_normal.jpg"/>
    <hyperlink ref="G20" r:id="rId69" display="http://pbs.twimg.com/profile_images/737879722617606144/RWcPszMG_normal.jpg"/>
    <hyperlink ref="G21" r:id="rId70" display="http://pbs.twimg.com/profile_images/1166084493138157569/73BdMap8_normal.jpg"/>
    <hyperlink ref="AY3" r:id="rId71" display="https://twitter.com/oletna"/>
    <hyperlink ref="AY4" r:id="rId72" display="https://twitter.com/deanromero10"/>
    <hyperlink ref="AY5" r:id="rId73" display="https://twitter.com/dinorankseo"/>
    <hyperlink ref="AY6" r:id="rId74" display="https://twitter.com/crislinarezc"/>
    <hyperlink ref="AY7" r:id="rId75" display="https://twitter.com/perbea123"/>
    <hyperlink ref="AY8" r:id="rId76" display="https://twitter.com/loredibattista"/>
    <hyperlink ref="AY9" r:id="rId77" display="https://twitter.com/bivanova"/>
    <hyperlink ref="AY10" r:id="rId78" display="https://twitter.com/web_escuela"/>
    <hyperlink ref="AY11" r:id="rId79" display="https://twitter.com/albablanco_d"/>
    <hyperlink ref="AY12" r:id="rId80" display="https://twitter.com/cesarlab69"/>
    <hyperlink ref="AY13" r:id="rId81" display="https://twitter.com/tabatamartinezd"/>
    <hyperlink ref="AY14" r:id="rId82" display="https://twitter.com/facchinjose"/>
    <hyperlink ref="AY15" r:id="rId83" display="https://twitter.com/inboundcycle"/>
    <hyperlink ref="AY16" r:id="rId84" display="https://twitter.com/mariatoledo_"/>
    <hyperlink ref="AY17" r:id="rId85" display="https://twitter.com/adsclever"/>
    <hyperlink ref="AY18" r:id="rId86" display="https://twitter.com/anaivarsparcero"/>
    <hyperlink ref="AY19" r:id="rId87" display="https://twitter.com/bisuroom1"/>
    <hyperlink ref="AY20" r:id="rId88" display="https://twitter.com/abarretosalas"/>
    <hyperlink ref="AY21" r:id="rId89" display="https://twitter.com/iio_web"/>
  </hyperlinks>
  <printOptions/>
  <pageMargins left="0.7" right="0.7" top="0.75" bottom="0.75" header="0.3" footer="0.3"/>
  <pageSetup horizontalDpi="600" verticalDpi="600" orientation="portrait" r:id="rId94"/>
  <drawing r:id="rId93"/>
  <legacyDrawing r:id="rId91"/>
  <tableParts>
    <tablePart r:id="rId9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566</v>
      </c>
      <c r="Z2" s="13" t="s">
        <v>575</v>
      </c>
      <c r="AA2" s="13" t="s">
        <v>596</v>
      </c>
      <c r="AB2" s="13" t="s">
        <v>629</v>
      </c>
      <c r="AC2" s="13" t="s">
        <v>656</v>
      </c>
      <c r="AD2" s="13" t="s">
        <v>671</v>
      </c>
      <c r="AE2" s="13" t="s">
        <v>672</v>
      </c>
      <c r="AF2" s="13" t="s">
        <v>682</v>
      </c>
      <c r="AG2" s="67" t="s">
        <v>748</v>
      </c>
      <c r="AH2" s="67" t="s">
        <v>749</v>
      </c>
      <c r="AI2" s="67" t="s">
        <v>750</v>
      </c>
      <c r="AJ2" s="67" t="s">
        <v>751</v>
      </c>
      <c r="AK2" s="67" t="s">
        <v>752</v>
      </c>
      <c r="AL2" s="67" t="s">
        <v>753</v>
      </c>
      <c r="AM2" s="67" t="s">
        <v>754</v>
      </c>
      <c r="AN2" s="67" t="s">
        <v>755</v>
      </c>
      <c r="AO2" s="67" t="s">
        <v>758</v>
      </c>
    </row>
    <row r="3" spans="1:41" ht="15">
      <c r="A3" s="128" t="s">
        <v>540</v>
      </c>
      <c r="B3" s="129" t="s">
        <v>545</v>
      </c>
      <c r="C3" s="129" t="s">
        <v>56</v>
      </c>
      <c r="D3" s="120"/>
      <c r="E3" s="119"/>
      <c r="F3" s="121" t="s">
        <v>793</v>
      </c>
      <c r="G3" s="122"/>
      <c r="H3" s="122"/>
      <c r="I3" s="123">
        <v>3</v>
      </c>
      <c r="J3" s="124"/>
      <c r="K3" s="51">
        <v>7</v>
      </c>
      <c r="L3" s="51">
        <v>6</v>
      </c>
      <c r="M3" s="51">
        <v>2</v>
      </c>
      <c r="N3" s="51">
        <v>8</v>
      </c>
      <c r="O3" s="51">
        <v>1</v>
      </c>
      <c r="P3" s="52">
        <v>0</v>
      </c>
      <c r="Q3" s="52">
        <v>0</v>
      </c>
      <c r="R3" s="51">
        <v>1</v>
      </c>
      <c r="S3" s="51">
        <v>0</v>
      </c>
      <c r="T3" s="51">
        <v>7</v>
      </c>
      <c r="U3" s="51">
        <v>8</v>
      </c>
      <c r="V3" s="51">
        <v>2</v>
      </c>
      <c r="W3" s="52">
        <v>1.469388</v>
      </c>
      <c r="X3" s="52">
        <v>0.14285714285714285</v>
      </c>
      <c r="Y3" s="85" t="s">
        <v>567</v>
      </c>
      <c r="Z3" s="85" t="s">
        <v>576</v>
      </c>
      <c r="AA3" s="85" t="s">
        <v>597</v>
      </c>
      <c r="AB3" s="93" t="s">
        <v>630</v>
      </c>
      <c r="AC3" s="93" t="s">
        <v>657</v>
      </c>
      <c r="AD3" s="93"/>
      <c r="AE3" s="93" t="s">
        <v>673</v>
      </c>
      <c r="AF3" s="93" t="s">
        <v>683</v>
      </c>
      <c r="AG3" s="131">
        <v>0</v>
      </c>
      <c r="AH3" s="134">
        <v>0</v>
      </c>
      <c r="AI3" s="131">
        <v>0</v>
      </c>
      <c r="AJ3" s="134">
        <v>0</v>
      </c>
      <c r="AK3" s="131">
        <v>0</v>
      </c>
      <c r="AL3" s="134">
        <v>0</v>
      </c>
      <c r="AM3" s="131">
        <v>157</v>
      </c>
      <c r="AN3" s="134">
        <v>100</v>
      </c>
      <c r="AO3" s="131">
        <v>157</v>
      </c>
    </row>
    <row r="4" spans="1:41" ht="15">
      <c r="A4" s="128" t="s">
        <v>541</v>
      </c>
      <c r="B4" s="129" t="s">
        <v>546</v>
      </c>
      <c r="C4" s="129" t="s">
        <v>56</v>
      </c>
      <c r="D4" s="125"/>
      <c r="E4" s="102"/>
      <c r="F4" s="105" t="s">
        <v>794</v>
      </c>
      <c r="G4" s="109"/>
      <c r="H4" s="109"/>
      <c r="I4" s="126">
        <v>4</v>
      </c>
      <c r="J4" s="112"/>
      <c r="K4" s="51">
        <v>4</v>
      </c>
      <c r="L4" s="51">
        <v>3</v>
      </c>
      <c r="M4" s="51">
        <v>0</v>
      </c>
      <c r="N4" s="51">
        <v>3</v>
      </c>
      <c r="O4" s="51">
        <v>0</v>
      </c>
      <c r="P4" s="52">
        <v>0</v>
      </c>
      <c r="Q4" s="52">
        <v>0</v>
      </c>
      <c r="R4" s="51">
        <v>1</v>
      </c>
      <c r="S4" s="51">
        <v>0</v>
      </c>
      <c r="T4" s="51">
        <v>4</v>
      </c>
      <c r="U4" s="51">
        <v>3</v>
      </c>
      <c r="V4" s="51">
        <v>2</v>
      </c>
      <c r="W4" s="52">
        <v>1.125</v>
      </c>
      <c r="X4" s="52">
        <v>0.25</v>
      </c>
      <c r="Y4" s="85"/>
      <c r="Z4" s="85"/>
      <c r="AA4" s="85" t="s">
        <v>259</v>
      </c>
      <c r="AB4" s="93" t="s">
        <v>226</v>
      </c>
      <c r="AC4" s="93" t="s">
        <v>316</v>
      </c>
      <c r="AD4" s="93"/>
      <c r="AE4" s="93" t="s">
        <v>674</v>
      </c>
      <c r="AF4" s="93" t="s">
        <v>684</v>
      </c>
      <c r="AG4" s="131">
        <v>0</v>
      </c>
      <c r="AH4" s="134">
        <v>0</v>
      </c>
      <c r="AI4" s="131">
        <v>0</v>
      </c>
      <c r="AJ4" s="134">
        <v>0</v>
      </c>
      <c r="AK4" s="131">
        <v>0</v>
      </c>
      <c r="AL4" s="134">
        <v>0</v>
      </c>
      <c r="AM4" s="131">
        <v>25</v>
      </c>
      <c r="AN4" s="134">
        <v>100</v>
      </c>
      <c r="AO4" s="131">
        <v>25</v>
      </c>
    </row>
    <row r="5" spans="1:41" ht="15">
      <c r="A5" s="128" t="s">
        <v>542</v>
      </c>
      <c r="B5" s="129" t="s">
        <v>547</v>
      </c>
      <c r="C5" s="129" t="s">
        <v>56</v>
      </c>
      <c r="D5" s="125"/>
      <c r="E5" s="102"/>
      <c r="F5" s="105" t="s">
        <v>795</v>
      </c>
      <c r="G5" s="109"/>
      <c r="H5" s="109"/>
      <c r="I5" s="126">
        <v>5</v>
      </c>
      <c r="J5" s="112"/>
      <c r="K5" s="51">
        <v>3</v>
      </c>
      <c r="L5" s="51">
        <v>2</v>
      </c>
      <c r="M5" s="51">
        <v>0</v>
      </c>
      <c r="N5" s="51">
        <v>2</v>
      </c>
      <c r="O5" s="51">
        <v>0</v>
      </c>
      <c r="P5" s="52">
        <v>0</v>
      </c>
      <c r="Q5" s="52">
        <v>0</v>
      </c>
      <c r="R5" s="51">
        <v>1</v>
      </c>
      <c r="S5" s="51">
        <v>0</v>
      </c>
      <c r="T5" s="51">
        <v>3</v>
      </c>
      <c r="U5" s="51">
        <v>2</v>
      </c>
      <c r="V5" s="51">
        <v>2</v>
      </c>
      <c r="W5" s="52">
        <v>0.888889</v>
      </c>
      <c r="X5" s="52">
        <v>0.3333333333333333</v>
      </c>
      <c r="Y5" s="85"/>
      <c r="Z5" s="85"/>
      <c r="AA5" s="85" t="s">
        <v>257</v>
      </c>
      <c r="AB5" s="93" t="s">
        <v>631</v>
      </c>
      <c r="AC5" s="93" t="s">
        <v>316</v>
      </c>
      <c r="AD5" s="93"/>
      <c r="AE5" s="93" t="s">
        <v>675</v>
      </c>
      <c r="AF5" s="93" t="s">
        <v>685</v>
      </c>
      <c r="AG5" s="131">
        <v>0</v>
      </c>
      <c r="AH5" s="134">
        <v>0</v>
      </c>
      <c r="AI5" s="131">
        <v>0</v>
      </c>
      <c r="AJ5" s="134">
        <v>0</v>
      </c>
      <c r="AK5" s="131">
        <v>0</v>
      </c>
      <c r="AL5" s="134">
        <v>0</v>
      </c>
      <c r="AM5" s="131">
        <v>39</v>
      </c>
      <c r="AN5" s="134">
        <v>100</v>
      </c>
      <c r="AO5" s="131">
        <v>39</v>
      </c>
    </row>
    <row r="6" spans="1:41" ht="15">
      <c r="A6" s="128" t="s">
        <v>543</v>
      </c>
      <c r="B6" s="129" t="s">
        <v>548</v>
      </c>
      <c r="C6" s="129" t="s">
        <v>56</v>
      </c>
      <c r="D6" s="125"/>
      <c r="E6" s="102"/>
      <c r="F6" s="105" t="s">
        <v>796</v>
      </c>
      <c r="G6" s="109"/>
      <c r="H6" s="109"/>
      <c r="I6" s="126">
        <v>6</v>
      </c>
      <c r="J6" s="112"/>
      <c r="K6" s="51">
        <v>3</v>
      </c>
      <c r="L6" s="51">
        <v>3</v>
      </c>
      <c r="M6" s="51">
        <v>0</v>
      </c>
      <c r="N6" s="51">
        <v>3</v>
      </c>
      <c r="O6" s="51">
        <v>3</v>
      </c>
      <c r="P6" s="52" t="s">
        <v>553</v>
      </c>
      <c r="Q6" s="52" t="s">
        <v>553</v>
      </c>
      <c r="R6" s="51">
        <v>3</v>
      </c>
      <c r="S6" s="51">
        <v>3</v>
      </c>
      <c r="T6" s="51">
        <v>1</v>
      </c>
      <c r="U6" s="51">
        <v>1</v>
      </c>
      <c r="V6" s="51">
        <v>0</v>
      </c>
      <c r="W6" s="52">
        <v>0</v>
      </c>
      <c r="X6" s="52">
        <v>0</v>
      </c>
      <c r="Y6" s="85" t="s">
        <v>568</v>
      </c>
      <c r="Z6" s="85" t="s">
        <v>256</v>
      </c>
      <c r="AA6" s="85" t="s">
        <v>598</v>
      </c>
      <c r="AB6" s="93" t="s">
        <v>632</v>
      </c>
      <c r="AC6" s="93" t="s">
        <v>658</v>
      </c>
      <c r="AD6" s="93"/>
      <c r="AE6" s="93"/>
      <c r="AF6" s="93" t="s">
        <v>686</v>
      </c>
      <c r="AG6" s="131">
        <v>0</v>
      </c>
      <c r="AH6" s="134">
        <v>0</v>
      </c>
      <c r="AI6" s="131">
        <v>2</v>
      </c>
      <c r="AJ6" s="134">
        <v>2.816901408450704</v>
      </c>
      <c r="AK6" s="131">
        <v>0</v>
      </c>
      <c r="AL6" s="134">
        <v>0</v>
      </c>
      <c r="AM6" s="131">
        <v>69</v>
      </c>
      <c r="AN6" s="134">
        <v>97.1830985915493</v>
      </c>
      <c r="AO6" s="131">
        <v>71</v>
      </c>
    </row>
    <row r="7" spans="1:41" ht="15">
      <c r="A7" s="128" t="s">
        <v>544</v>
      </c>
      <c r="B7" s="129" t="s">
        <v>549</v>
      </c>
      <c r="C7" s="129" t="s">
        <v>56</v>
      </c>
      <c r="D7" s="125"/>
      <c r="E7" s="102"/>
      <c r="F7" s="105" t="s">
        <v>544</v>
      </c>
      <c r="G7" s="109"/>
      <c r="H7" s="109"/>
      <c r="I7" s="126">
        <v>7</v>
      </c>
      <c r="J7" s="112"/>
      <c r="K7" s="51">
        <v>2</v>
      </c>
      <c r="L7" s="51">
        <v>1</v>
      </c>
      <c r="M7" s="51">
        <v>0</v>
      </c>
      <c r="N7" s="51">
        <v>1</v>
      </c>
      <c r="O7" s="51">
        <v>0</v>
      </c>
      <c r="P7" s="52">
        <v>0</v>
      </c>
      <c r="Q7" s="52">
        <v>0</v>
      </c>
      <c r="R7" s="51">
        <v>1</v>
      </c>
      <c r="S7" s="51">
        <v>0</v>
      </c>
      <c r="T7" s="51">
        <v>2</v>
      </c>
      <c r="U7" s="51">
        <v>1</v>
      </c>
      <c r="V7" s="51">
        <v>1</v>
      </c>
      <c r="W7" s="52">
        <v>0.5</v>
      </c>
      <c r="X7" s="52">
        <v>0.5</v>
      </c>
      <c r="Y7" s="85"/>
      <c r="Z7" s="85"/>
      <c r="AA7" s="85" t="s">
        <v>257</v>
      </c>
      <c r="AB7" s="93" t="s">
        <v>316</v>
      </c>
      <c r="AC7" s="93" t="s">
        <v>316</v>
      </c>
      <c r="AD7" s="93"/>
      <c r="AE7" s="93" t="s">
        <v>227</v>
      </c>
      <c r="AF7" s="93" t="s">
        <v>687</v>
      </c>
      <c r="AG7" s="131">
        <v>0</v>
      </c>
      <c r="AH7" s="134">
        <v>0</v>
      </c>
      <c r="AI7" s="131">
        <v>0</v>
      </c>
      <c r="AJ7" s="134">
        <v>0</v>
      </c>
      <c r="AK7" s="131">
        <v>0</v>
      </c>
      <c r="AL7" s="134">
        <v>0</v>
      </c>
      <c r="AM7" s="131">
        <v>3</v>
      </c>
      <c r="AN7" s="134">
        <v>100</v>
      </c>
      <c r="AO7" s="131">
        <v>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540</v>
      </c>
      <c r="B2" s="93" t="s">
        <v>218</v>
      </c>
      <c r="C2" s="85">
        <f>VLOOKUP(GroupVertices[[#This Row],[Vertex]],Vertices[],MATCH("ID",Vertices[[#Headers],[Vertex]:[Vertex Content Word Count]],0),FALSE)</f>
        <v>7</v>
      </c>
    </row>
    <row r="3" spans="1:3" ht="15">
      <c r="A3" s="85" t="s">
        <v>540</v>
      </c>
      <c r="B3" s="93" t="s">
        <v>232</v>
      </c>
      <c r="C3" s="85">
        <f>VLOOKUP(GroupVertices[[#This Row],[Vertex]],Vertices[],MATCH("ID",Vertices[[#Headers],[Vertex]:[Vertex Content Word Count]],0),FALSE)</f>
        <v>18</v>
      </c>
    </row>
    <row r="4" spans="1:3" ht="15">
      <c r="A4" s="85" t="s">
        <v>540</v>
      </c>
      <c r="B4" s="93" t="s">
        <v>231</v>
      </c>
      <c r="C4" s="85">
        <f>VLOOKUP(GroupVertices[[#This Row],[Vertex]],Vertices[],MATCH("ID",Vertices[[#Headers],[Vertex]:[Vertex Content Word Count]],0),FALSE)</f>
        <v>17</v>
      </c>
    </row>
    <row r="5" spans="1:3" ht="15">
      <c r="A5" s="85" t="s">
        <v>540</v>
      </c>
      <c r="B5" s="93" t="s">
        <v>230</v>
      </c>
      <c r="C5" s="85">
        <f>VLOOKUP(GroupVertices[[#This Row],[Vertex]],Vertices[],MATCH("ID",Vertices[[#Headers],[Vertex]:[Vertex Content Word Count]],0),FALSE)</f>
        <v>16</v>
      </c>
    </row>
    <row r="6" spans="1:3" ht="15">
      <c r="A6" s="85" t="s">
        <v>540</v>
      </c>
      <c r="B6" s="93" t="s">
        <v>229</v>
      </c>
      <c r="C6" s="85">
        <f>VLOOKUP(GroupVertices[[#This Row],[Vertex]],Vertices[],MATCH("ID",Vertices[[#Headers],[Vertex]:[Vertex Content Word Count]],0),FALSE)</f>
        <v>15</v>
      </c>
    </row>
    <row r="7" spans="1:3" ht="15">
      <c r="A7" s="85" t="s">
        <v>540</v>
      </c>
      <c r="B7" s="93" t="s">
        <v>228</v>
      </c>
      <c r="C7" s="85">
        <f>VLOOKUP(GroupVertices[[#This Row],[Vertex]],Vertices[],MATCH("ID",Vertices[[#Headers],[Vertex]:[Vertex Content Word Count]],0),FALSE)</f>
        <v>14</v>
      </c>
    </row>
    <row r="8" spans="1:3" ht="15">
      <c r="A8" s="85" t="s">
        <v>540</v>
      </c>
      <c r="B8" s="93" t="s">
        <v>215</v>
      </c>
      <c r="C8" s="85">
        <f>VLOOKUP(GroupVertices[[#This Row],[Vertex]],Vertices[],MATCH("ID",Vertices[[#Headers],[Vertex]:[Vertex Content Word Count]],0),FALSE)</f>
        <v>6</v>
      </c>
    </row>
    <row r="9" spans="1:3" ht="15">
      <c r="A9" s="85" t="s">
        <v>541</v>
      </c>
      <c r="B9" s="93" t="s">
        <v>226</v>
      </c>
      <c r="C9" s="85">
        <f>VLOOKUP(GroupVertices[[#This Row],[Vertex]],Vertices[],MATCH("ID",Vertices[[#Headers],[Vertex]:[Vertex Content Word Count]],0),FALSE)</f>
        <v>11</v>
      </c>
    </row>
    <row r="10" spans="1:3" ht="15">
      <c r="A10" s="85" t="s">
        <v>541</v>
      </c>
      <c r="B10" s="93" t="s">
        <v>216</v>
      </c>
      <c r="C10" s="85">
        <f>VLOOKUP(GroupVertices[[#This Row],[Vertex]],Vertices[],MATCH("ID",Vertices[[#Headers],[Vertex]:[Vertex Content Word Count]],0),FALSE)</f>
        <v>8</v>
      </c>
    </row>
    <row r="11" spans="1:3" ht="15">
      <c r="A11" s="85" t="s">
        <v>541</v>
      </c>
      <c r="B11" s="93" t="s">
        <v>225</v>
      </c>
      <c r="C11" s="85">
        <f>VLOOKUP(GroupVertices[[#This Row],[Vertex]],Vertices[],MATCH("ID",Vertices[[#Headers],[Vertex]:[Vertex Content Word Count]],0),FALSE)</f>
        <v>10</v>
      </c>
    </row>
    <row r="12" spans="1:3" ht="15">
      <c r="A12" s="85" t="s">
        <v>541</v>
      </c>
      <c r="B12" s="93" t="s">
        <v>224</v>
      </c>
      <c r="C12" s="85">
        <f>VLOOKUP(GroupVertices[[#This Row],[Vertex]],Vertices[],MATCH("ID",Vertices[[#Headers],[Vertex]:[Vertex Content Word Count]],0),FALSE)</f>
        <v>9</v>
      </c>
    </row>
    <row r="13" spans="1:3" ht="15">
      <c r="A13" s="85" t="s">
        <v>542</v>
      </c>
      <c r="B13" s="93" t="s">
        <v>214</v>
      </c>
      <c r="C13" s="85">
        <f>VLOOKUP(GroupVertices[[#This Row],[Vertex]],Vertices[],MATCH("ID",Vertices[[#Headers],[Vertex]:[Vertex Content Word Count]],0),FALSE)</f>
        <v>3</v>
      </c>
    </row>
    <row r="14" spans="1:3" ht="15">
      <c r="A14" s="85" t="s">
        <v>542</v>
      </c>
      <c r="B14" s="93" t="s">
        <v>223</v>
      </c>
      <c r="C14" s="85">
        <f>VLOOKUP(GroupVertices[[#This Row],[Vertex]],Vertices[],MATCH("ID",Vertices[[#Headers],[Vertex]:[Vertex Content Word Count]],0),FALSE)</f>
        <v>5</v>
      </c>
    </row>
    <row r="15" spans="1:3" ht="15">
      <c r="A15" s="85" t="s">
        <v>542</v>
      </c>
      <c r="B15" s="93" t="s">
        <v>222</v>
      </c>
      <c r="C15" s="85">
        <f>VLOOKUP(GroupVertices[[#This Row],[Vertex]],Vertices[],MATCH("ID",Vertices[[#Headers],[Vertex]:[Vertex Content Word Count]],0),FALSE)</f>
        <v>4</v>
      </c>
    </row>
    <row r="16" spans="1:3" ht="15">
      <c r="A16" s="85" t="s">
        <v>543</v>
      </c>
      <c r="B16" s="93" t="s">
        <v>219</v>
      </c>
      <c r="C16" s="85">
        <f>VLOOKUP(GroupVertices[[#This Row],[Vertex]],Vertices[],MATCH("ID",Vertices[[#Headers],[Vertex]:[Vertex Content Word Count]],0),FALSE)</f>
        <v>19</v>
      </c>
    </row>
    <row r="17" spans="1:3" ht="15">
      <c r="A17" s="85" t="s">
        <v>543</v>
      </c>
      <c r="B17" s="93" t="s">
        <v>220</v>
      </c>
      <c r="C17" s="85">
        <f>VLOOKUP(GroupVertices[[#This Row],[Vertex]],Vertices[],MATCH("ID",Vertices[[#Headers],[Vertex]:[Vertex Content Word Count]],0),FALSE)</f>
        <v>20</v>
      </c>
    </row>
    <row r="18" spans="1:3" ht="15">
      <c r="A18" s="85" t="s">
        <v>543</v>
      </c>
      <c r="B18" s="93" t="s">
        <v>221</v>
      </c>
      <c r="C18" s="85">
        <f>VLOOKUP(GroupVertices[[#This Row],[Vertex]],Vertices[],MATCH("ID",Vertices[[#Headers],[Vertex]:[Vertex Content Word Count]],0),FALSE)</f>
        <v>21</v>
      </c>
    </row>
    <row r="19" spans="1:3" ht="15">
      <c r="A19" s="85" t="s">
        <v>544</v>
      </c>
      <c r="B19" s="93" t="s">
        <v>217</v>
      </c>
      <c r="C19" s="85">
        <f>VLOOKUP(GroupVertices[[#This Row],[Vertex]],Vertices[],MATCH("ID",Vertices[[#Headers],[Vertex]:[Vertex Content Word Count]],0),FALSE)</f>
        <v>12</v>
      </c>
    </row>
    <row r="20" spans="1:3" ht="15">
      <c r="A20" s="85" t="s">
        <v>544</v>
      </c>
      <c r="B20" s="93" t="s">
        <v>227</v>
      </c>
      <c r="C20" s="85">
        <f>VLOOKUP(GroupVertices[[#This Row],[Vertex]],Vertices[],MATCH("ID",Vertices[[#Headers],[Vertex]:[Vertex Content Word Count]],0),FALSE)</f>
        <v>13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762</v>
      </c>
      <c r="B2" s="36" t="s">
        <v>501</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15</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8</v>
      </c>
      <c r="P2" s="39">
        <f>MIN(Vertices[PageRank])</f>
        <v>0.556272</v>
      </c>
      <c r="Q2" s="40">
        <f>COUNTIF(Vertices[PageRank],"&gt;= "&amp;P2)-COUNTIF(Vertices[PageRank],"&gt;="&amp;P3)</f>
        <v>8</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7"/>
      <c r="B3" s="137"/>
      <c r="D3" s="34">
        <f aca="true" t="shared" si="1" ref="D3:D26">D2+($D$57-$D$2)/BinDivisor</f>
        <v>0</v>
      </c>
      <c r="E3" s="3">
        <f>COUNTIF(Vertices[Degree],"&gt;= "&amp;D3)-COUNTIF(Vertices[Degree],"&gt;="&amp;D4)</f>
        <v>0</v>
      </c>
      <c r="F3" s="41">
        <f aca="true" t="shared" si="2" ref="F3:F26">F2+($F$57-$F$2)/BinDivisor</f>
        <v>0.03636363636363636</v>
      </c>
      <c r="G3" s="42">
        <f>COUNTIF(Vertices[In-Degree],"&gt;= "&amp;F3)-COUNTIF(Vertices[In-Degree],"&gt;="&amp;F4)</f>
        <v>0</v>
      </c>
      <c r="H3" s="41">
        <f aca="true" t="shared" si="3" ref="H3:H26">H2+($H$57-$H$2)/BinDivisor</f>
        <v>0.12727272727272726</v>
      </c>
      <c r="I3" s="42">
        <f>COUNTIF(Vertices[Out-Degree],"&gt;= "&amp;H3)-COUNTIF(Vertices[Out-Degree],"&gt;="&amp;H4)</f>
        <v>0</v>
      </c>
      <c r="J3" s="41">
        <f aca="true" t="shared" si="4" ref="J3:J26">J2+($J$57-$J$2)/BinDivisor</f>
        <v>1.4181818181818182</v>
      </c>
      <c r="K3" s="42">
        <f>COUNTIF(Vertices[Betweenness Centrality],"&gt;= "&amp;J3)-COUNTIF(Vertices[Betweenness Centrality],"&gt;="&amp;J4)</f>
        <v>1</v>
      </c>
      <c r="L3" s="41">
        <f aca="true" t="shared" si="5" ref="L3:L26">L2+($L$57-$L$2)/BinDivisor</f>
        <v>0.01818181818181818</v>
      </c>
      <c r="M3" s="42">
        <f>COUNTIF(Vertices[Closeness Centrality],"&gt;= "&amp;L3)-COUNTIF(Vertices[Closeness Centrality],"&gt;="&amp;L4)</f>
        <v>2</v>
      </c>
      <c r="N3" s="41">
        <f aca="true" t="shared" si="6" ref="N3:N26">N2+($N$57-$N$2)/BinDivisor</f>
        <v>0.005288145454545454</v>
      </c>
      <c r="O3" s="42">
        <f>COUNTIF(Vertices[Eigenvector Centrality],"&gt;= "&amp;N3)-COUNTIF(Vertices[Eigenvector Centrality],"&gt;="&amp;N4)</f>
        <v>0</v>
      </c>
      <c r="P3" s="41">
        <f aca="true" t="shared" si="7" ref="P3:P26">P2+($P$57-$P$2)/BinDivisor</f>
        <v>0.6156808727272727</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19</v>
      </c>
      <c r="D4" s="34">
        <f t="shared" si="1"/>
        <v>0</v>
      </c>
      <c r="E4" s="3">
        <f>COUNTIF(Vertices[Degree],"&gt;= "&amp;D4)-COUNTIF(Vertices[Degree],"&gt;="&amp;D5)</f>
        <v>0</v>
      </c>
      <c r="F4" s="39">
        <f t="shared" si="2"/>
        <v>0.07272727272727272</v>
      </c>
      <c r="G4" s="40">
        <f>COUNTIF(Vertices[In-Degree],"&gt;= "&amp;F4)-COUNTIF(Vertices[In-Degree],"&gt;="&amp;F5)</f>
        <v>0</v>
      </c>
      <c r="H4" s="39">
        <f t="shared" si="3"/>
        <v>0.2545454545454545</v>
      </c>
      <c r="I4" s="40">
        <f>COUNTIF(Vertices[Out-Degree],"&gt;= "&amp;H4)-COUNTIF(Vertices[Out-Degree],"&gt;="&amp;H5)</f>
        <v>0</v>
      </c>
      <c r="J4" s="39">
        <f t="shared" si="4"/>
        <v>2.8363636363636364</v>
      </c>
      <c r="K4" s="40">
        <f>COUNTIF(Vertices[Betweenness Centrality],"&gt;= "&amp;J4)-COUNTIF(Vertices[Betweenness Centrality],"&gt;="&amp;J5)</f>
        <v>0</v>
      </c>
      <c r="L4" s="39">
        <f t="shared" si="5"/>
        <v>0.03636363636363636</v>
      </c>
      <c r="M4" s="40">
        <f>COUNTIF(Vertices[Closeness Centrality],"&gt;= "&amp;L4)-COUNTIF(Vertices[Closeness Centrality],"&gt;="&amp;L5)</f>
        <v>7</v>
      </c>
      <c r="N4" s="39">
        <f t="shared" si="6"/>
        <v>0.010576290909090909</v>
      </c>
      <c r="O4" s="40">
        <f>COUNTIF(Vertices[Eigenvector Centrality],"&gt;= "&amp;N4)-COUNTIF(Vertices[Eigenvector Centrality],"&gt;="&amp;N5)</f>
        <v>2</v>
      </c>
      <c r="P4" s="39">
        <f t="shared" si="7"/>
        <v>0.6750897454545454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7"/>
      <c r="B5" s="137"/>
      <c r="D5" s="34">
        <f t="shared" si="1"/>
        <v>0</v>
      </c>
      <c r="E5" s="3">
        <f>COUNTIF(Vertices[Degree],"&gt;= "&amp;D5)-COUNTIF(Vertices[Degree],"&gt;="&amp;D6)</f>
        <v>0</v>
      </c>
      <c r="F5" s="41">
        <f t="shared" si="2"/>
        <v>0.10909090909090909</v>
      </c>
      <c r="G5" s="42">
        <f>COUNTIF(Vertices[In-Degree],"&gt;= "&amp;F5)-COUNTIF(Vertices[In-Degree],"&gt;="&amp;F6)</f>
        <v>0</v>
      </c>
      <c r="H5" s="41">
        <f t="shared" si="3"/>
        <v>0.3818181818181818</v>
      </c>
      <c r="I5" s="42">
        <f>COUNTIF(Vertices[Out-Degree],"&gt;= "&amp;H5)-COUNTIF(Vertices[Out-Degree],"&gt;="&amp;H6)</f>
        <v>0</v>
      </c>
      <c r="J5" s="41">
        <f t="shared" si="4"/>
        <v>4.254545454545455</v>
      </c>
      <c r="K5" s="42">
        <f>COUNTIF(Vertices[Betweenness Centrality],"&gt;= "&amp;J5)-COUNTIF(Vertices[Betweenness Centrality],"&gt;="&amp;J6)</f>
        <v>0</v>
      </c>
      <c r="L5" s="41">
        <f t="shared" si="5"/>
        <v>0.05454545454545454</v>
      </c>
      <c r="M5" s="42">
        <f>COUNTIF(Vertices[Closeness Centrality],"&gt;= "&amp;L5)-COUNTIF(Vertices[Closeness Centrality],"&gt;="&amp;L6)</f>
        <v>2</v>
      </c>
      <c r="N5" s="41">
        <f t="shared" si="6"/>
        <v>0.015864436363636363</v>
      </c>
      <c r="O5" s="42">
        <f>COUNTIF(Vertices[Eigenvector Centrality],"&gt;= "&amp;N5)-COUNTIF(Vertices[Eigenvector Centrality],"&gt;="&amp;N6)</f>
        <v>0</v>
      </c>
      <c r="P5" s="41">
        <f t="shared" si="7"/>
        <v>0.734498618181818</v>
      </c>
      <c r="Q5" s="42">
        <f>COUNTIF(Vertices[PageRank],"&gt;= "&amp;P5)-COUNTIF(Vertices[PageRank],"&gt;="&amp;P6)</f>
        <v>2</v>
      </c>
      <c r="R5" s="41">
        <f t="shared" si="8"/>
        <v>0</v>
      </c>
      <c r="S5" s="46">
        <f>COUNTIF(Vertices[Clustering Coefficient],"&gt;= "&amp;R5)-COUNTIF(Vertices[Clustering Coefficient],"&gt;="&amp;R6)</f>
        <v>0</v>
      </c>
      <c r="T5" s="41" t="e">
        <f ca="1" t="shared" si="9"/>
        <v>#REF!</v>
      </c>
      <c r="U5" s="42" t="e">
        <f ca="1" t="shared" si="0"/>
        <v>#REF!</v>
      </c>
    </row>
    <row r="6" spans="1:21" ht="15">
      <c r="A6" s="36" t="s">
        <v>148</v>
      </c>
      <c r="B6" s="36">
        <v>16</v>
      </c>
      <c r="D6" s="34">
        <f t="shared" si="1"/>
        <v>0</v>
      </c>
      <c r="E6" s="3">
        <f>COUNTIF(Vertices[Degree],"&gt;= "&amp;D6)-COUNTIF(Vertices[Degree],"&gt;="&amp;D7)</f>
        <v>0</v>
      </c>
      <c r="F6" s="39">
        <f t="shared" si="2"/>
        <v>0.14545454545454545</v>
      </c>
      <c r="G6" s="40">
        <f>COUNTIF(Vertices[In-Degree],"&gt;= "&amp;F6)-COUNTIF(Vertices[In-Degree],"&gt;="&amp;F7)</f>
        <v>0</v>
      </c>
      <c r="H6" s="39">
        <f t="shared" si="3"/>
        <v>0.509090909090909</v>
      </c>
      <c r="I6" s="40">
        <f>COUNTIF(Vertices[Out-Degree],"&gt;= "&amp;H6)-COUNTIF(Vertices[Out-Degree],"&gt;="&amp;H7)</f>
        <v>0</v>
      </c>
      <c r="J6" s="39">
        <f t="shared" si="4"/>
        <v>5.672727272727273</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0.021152581818181818</v>
      </c>
      <c r="O6" s="40">
        <f>COUNTIF(Vertices[Eigenvector Centrality],"&gt;= "&amp;N6)-COUNTIF(Vertices[Eigenvector Centrality],"&gt;="&amp;N7)</f>
        <v>0</v>
      </c>
      <c r="P6" s="39">
        <f t="shared" si="7"/>
        <v>0.7939074909090907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0.18181818181818182</v>
      </c>
      <c r="G7" s="42">
        <f>COUNTIF(Vertices[In-Degree],"&gt;= "&amp;F7)-COUNTIF(Vertices[In-Degree],"&gt;="&amp;F8)</f>
        <v>0</v>
      </c>
      <c r="H7" s="41">
        <f t="shared" si="3"/>
        <v>0.6363636363636362</v>
      </c>
      <c r="I7" s="42">
        <f>COUNTIF(Vertices[Out-Degree],"&gt;= "&amp;H7)-COUNTIF(Vertices[Out-Degree],"&gt;="&amp;H8)</f>
        <v>0</v>
      </c>
      <c r="J7" s="41">
        <f t="shared" si="4"/>
        <v>7.090909090909091</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0.026440727272727272</v>
      </c>
      <c r="O7" s="42">
        <f>COUNTIF(Vertices[Eigenvector Centrality],"&gt;= "&amp;N7)-COUNTIF(Vertices[Eigenvector Centrality],"&gt;="&amp;N8)</f>
        <v>0</v>
      </c>
      <c r="P7" s="41">
        <f t="shared" si="7"/>
        <v>0.8533163636363634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18</v>
      </c>
      <c r="D8" s="34">
        <f t="shared" si="1"/>
        <v>0</v>
      </c>
      <c r="E8" s="3">
        <f>COUNTIF(Vertices[Degree],"&gt;= "&amp;D8)-COUNTIF(Vertices[Degree],"&gt;="&amp;D9)</f>
        <v>0</v>
      </c>
      <c r="F8" s="39">
        <f t="shared" si="2"/>
        <v>0.2181818181818182</v>
      </c>
      <c r="G8" s="40">
        <f>COUNTIF(Vertices[In-Degree],"&gt;= "&amp;F8)-COUNTIF(Vertices[In-Degree],"&gt;="&amp;F9)</f>
        <v>0</v>
      </c>
      <c r="H8" s="39">
        <f t="shared" si="3"/>
        <v>0.7636363636363634</v>
      </c>
      <c r="I8" s="40">
        <f>COUNTIF(Vertices[Out-Degree],"&gt;= "&amp;H8)-COUNTIF(Vertices[Out-Degree],"&gt;="&amp;H9)</f>
        <v>0</v>
      </c>
      <c r="J8" s="39">
        <f t="shared" si="4"/>
        <v>8.50909090909091</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0.031728872727272726</v>
      </c>
      <c r="O8" s="40">
        <f>COUNTIF(Vertices[Eigenvector Centrality],"&gt;= "&amp;N8)-COUNTIF(Vertices[Eigenvector Centrality],"&gt;="&amp;N9)</f>
        <v>0</v>
      </c>
      <c r="P8" s="39">
        <f t="shared" si="7"/>
        <v>0.9127252363636361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7"/>
      <c r="B9" s="137"/>
      <c r="D9" s="34">
        <f t="shared" si="1"/>
        <v>0</v>
      </c>
      <c r="E9" s="3">
        <f>COUNTIF(Vertices[Degree],"&gt;= "&amp;D9)-COUNTIF(Vertices[Degree],"&gt;="&amp;D10)</f>
        <v>0</v>
      </c>
      <c r="F9" s="41">
        <f t="shared" si="2"/>
        <v>0.2545454545454546</v>
      </c>
      <c r="G9" s="42">
        <f>COUNTIF(Vertices[In-Degree],"&gt;= "&amp;F9)-COUNTIF(Vertices[In-Degree],"&gt;="&amp;F10)</f>
        <v>0</v>
      </c>
      <c r="H9" s="41">
        <f t="shared" si="3"/>
        <v>0.8909090909090907</v>
      </c>
      <c r="I9" s="42">
        <f>COUNTIF(Vertices[Out-Degree],"&gt;= "&amp;H9)-COUNTIF(Vertices[Out-Degree],"&gt;="&amp;H10)</f>
        <v>5</v>
      </c>
      <c r="J9" s="41">
        <f t="shared" si="4"/>
        <v>9.927272727272728</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0.037017018181818184</v>
      </c>
      <c r="O9" s="42">
        <f>COUNTIF(Vertices[Eigenvector Centrality],"&gt;= "&amp;N9)-COUNTIF(Vertices[Eigenvector Centrality],"&gt;="&amp;N10)</f>
        <v>1</v>
      </c>
      <c r="P9" s="41">
        <f t="shared" si="7"/>
        <v>0.9721341090909088</v>
      </c>
      <c r="Q9" s="42">
        <f>COUNTIF(Vertices[PageRank],"&gt;= "&amp;P9)-COUNTIF(Vertices[PageRank],"&gt;="&amp;P10)</f>
        <v>6</v>
      </c>
      <c r="R9" s="41">
        <f t="shared" si="8"/>
        <v>0</v>
      </c>
      <c r="S9" s="46">
        <f>COUNTIF(Vertices[Clustering Coefficient],"&gt;= "&amp;R9)-COUNTIF(Vertices[Clustering Coefficient],"&gt;="&amp;R10)</f>
        <v>0</v>
      </c>
      <c r="T9" s="41" t="e">
        <f ca="1" t="shared" si="9"/>
        <v>#REF!</v>
      </c>
      <c r="U9" s="42" t="e">
        <f ca="1" t="shared" si="0"/>
        <v>#REF!</v>
      </c>
    </row>
    <row r="10" spans="1:21" ht="15">
      <c r="A10" s="36" t="s">
        <v>151</v>
      </c>
      <c r="B10" s="36">
        <v>4</v>
      </c>
      <c r="D10" s="34">
        <f t="shared" si="1"/>
        <v>0</v>
      </c>
      <c r="E10" s="3">
        <f>COUNTIF(Vertices[Degree],"&gt;= "&amp;D10)-COUNTIF(Vertices[Degree],"&gt;="&amp;D11)</f>
        <v>0</v>
      </c>
      <c r="F10" s="39">
        <f t="shared" si="2"/>
        <v>0.29090909090909095</v>
      </c>
      <c r="G10" s="40">
        <f>COUNTIF(Vertices[In-Degree],"&gt;= "&amp;F10)-COUNTIF(Vertices[In-Degree],"&gt;="&amp;F11)</f>
        <v>0</v>
      </c>
      <c r="H10" s="39">
        <f t="shared" si="3"/>
        <v>1.0181818181818179</v>
      </c>
      <c r="I10" s="40">
        <f>COUNTIF(Vertices[Out-Degree],"&gt;= "&amp;H10)-COUNTIF(Vertices[Out-Degree],"&gt;="&amp;H11)</f>
        <v>0</v>
      </c>
      <c r="J10" s="39">
        <f t="shared" si="4"/>
        <v>11.345454545454546</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0.042305163636363635</v>
      </c>
      <c r="O10" s="40">
        <f>COUNTIF(Vertices[Eigenvector Centrality],"&gt;= "&amp;N10)-COUNTIF(Vertices[Eigenvector Centrality],"&gt;="&amp;N11)</f>
        <v>0</v>
      </c>
      <c r="P10" s="39">
        <f t="shared" si="7"/>
        <v>1.0315429818181816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7"/>
      <c r="B11" s="137"/>
      <c r="D11" s="34">
        <f t="shared" si="1"/>
        <v>0</v>
      </c>
      <c r="E11" s="3">
        <f>COUNTIF(Vertices[Degree],"&gt;= "&amp;D11)-COUNTIF(Vertices[Degree],"&gt;="&amp;D12)</f>
        <v>0</v>
      </c>
      <c r="F11" s="41">
        <f t="shared" si="2"/>
        <v>0.3272727272727273</v>
      </c>
      <c r="G11" s="42">
        <f>COUNTIF(Vertices[In-Degree],"&gt;= "&amp;F11)-COUNTIF(Vertices[In-Degree],"&gt;="&amp;F12)</f>
        <v>0</v>
      </c>
      <c r="H11" s="41">
        <f t="shared" si="3"/>
        <v>1.145454545454545</v>
      </c>
      <c r="I11" s="42">
        <f>COUNTIF(Vertices[Out-Degree],"&gt;= "&amp;H11)-COUNTIF(Vertices[Out-Degree],"&gt;="&amp;H12)</f>
        <v>0</v>
      </c>
      <c r="J11" s="41">
        <f t="shared" si="4"/>
        <v>12.763636363636364</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0.047593309090909086</v>
      </c>
      <c r="O11" s="42">
        <f>COUNTIF(Vertices[Eigenvector Centrality],"&gt;= "&amp;N11)-COUNTIF(Vertices[Eigenvector Centrality],"&gt;="&amp;N12)</f>
        <v>0</v>
      </c>
      <c r="P11" s="41">
        <f t="shared" si="7"/>
        <v>1.0909518545454544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0</v>
      </c>
      <c r="E12" s="3">
        <f>COUNTIF(Vertices[Degree],"&gt;= "&amp;D12)-COUNTIF(Vertices[Degree],"&gt;="&amp;D13)</f>
        <v>0</v>
      </c>
      <c r="F12" s="39">
        <f t="shared" si="2"/>
        <v>0.3636363636363637</v>
      </c>
      <c r="G12" s="40">
        <f>COUNTIF(Vertices[In-Degree],"&gt;= "&amp;F12)-COUNTIF(Vertices[In-Degree],"&gt;="&amp;F13)</f>
        <v>0</v>
      </c>
      <c r="H12" s="39">
        <f t="shared" si="3"/>
        <v>1.2727272727272723</v>
      </c>
      <c r="I12" s="40">
        <f>COUNTIF(Vertices[Out-Degree],"&gt;= "&amp;H12)-COUNTIF(Vertices[Out-Degree],"&gt;="&amp;H13)</f>
        <v>0</v>
      </c>
      <c r="J12" s="39">
        <f t="shared" si="4"/>
        <v>14.181818181818182</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0.05288145454545454</v>
      </c>
      <c r="O12" s="40">
        <f>COUNTIF(Vertices[Eigenvector Centrality],"&gt;= "&amp;N12)-COUNTIF(Vertices[Eigenvector Centrality],"&gt;="&amp;N13)</f>
        <v>0</v>
      </c>
      <c r="P12" s="39">
        <f t="shared" si="7"/>
        <v>1.1503607272727272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0</v>
      </c>
      <c r="E13" s="3">
        <f>COUNTIF(Vertices[Degree],"&gt;= "&amp;D13)-COUNTIF(Vertices[Degree],"&gt;="&amp;D14)</f>
        <v>0</v>
      </c>
      <c r="F13" s="41">
        <f t="shared" si="2"/>
        <v>0.4000000000000001</v>
      </c>
      <c r="G13" s="42">
        <f>COUNTIF(Vertices[In-Degree],"&gt;= "&amp;F13)-COUNTIF(Vertices[In-Degree],"&gt;="&amp;F14)</f>
        <v>0</v>
      </c>
      <c r="H13" s="41">
        <f t="shared" si="3"/>
        <v>1.3999999999999995</v>
      </c>
      <c r="I13" s="42">
        <f>COUNTIF(Vertices[Out-Degree],"&gt;= "&amp;H13)-COUNTIF(Vertices[Out-Degree],"&gt;="&amp;H14)</f>
        <v>0</v>
      </c>
      <c r="J13" s="41">
        <f t="shared" si="4"/>
        <v>15.6</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0.05816959999999999</v>
      </c>
      <c r="O13" s="42">
        <f>COUNTIF(Vertices[Eigenvector Centrality],"&gt;= "&amp;N13)-COUNTIF(Vertices[Eigenvector Centrality],"&gt;="&amp;N14)</f>
        <v>0</v>
      </c>
      <c r="P13" s="41">
        <f t="shared" si="7"/>
        <v>1.2097696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7"/>
      <c r="B14" s="137"/>
      <c r="D14" s="34">
        <f t="shared" si="1"/>
        <v>0</v>
      </c>
      <c r="E14" s="3">
        <f>COUNTIF(Vertices[Degree],"&gt;= "&amp;D14)-COUNTIF(Vertices[Degree],"&gt;="&amp;D15)</f>
        <v>0</v>
      </c>
      <c r="F14" s="39">
        <f t="shared" si="2"/>
        <v>0.43636363636363645</v>
      </c>
      <c r="G14" s="40">
        <f>COUNTIF(Vertices[In-Degree],"&gt;= "&amp;F14)-COUNTIF(Vertices[In-Degree],"&gt;="&amp;F15)</f>
        <v>0</v>
      </c>
      <c r="H14" s="39">
        <f t="shared" si="3"/>
        <v>1.5272727272727267</v>
      </c>
      <c r="I14" s="40">
        <f>COUNTIF(Vertices[Out-Degree],"&gt;= "&amp;H14)-COUNTIF(Vertices[Out-Degree],"&gt;="&amp;H15)</f>
        <v>0</v>
      </c>
      <c r="J14" s="39">
        <f t="shared" si="4"/>
        <v>17.01818181818182</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0.06345774545454544</v>
      </c>
      <c r="O14" s="40">
        <f>COUNTIF(Vertices[Eigenvector Centrality],"&gt;= "&amp;N14)-COUNTIF(Vertices[Eigenvector Centrality],"&gt;="&amp;N15)</f>
        <v>0</v>
      </c>
      <c r="P14" s="39">
        <f t="shared" si="7"/>
        <v>1.2691784727272728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152</v>
      </c>
      <c r="B15" s="36">
        <v>6</v>
      </c>
      <c r="D15" s="34">
        <f t="shared" si="1"/>
        <v>0</v>
      </c>
      <c r="E15" s="3">
        <f>COUNTIF(Vertices[Degree],"&gt;= "&amp;D15)-COUNTIF(Vertices[Degree],"&gt;="&amp;D16)</f>
        <v>0</v>
      </c>
      <c r="F15" s="41">
        <f t="shared" si="2"/>
        <v>0.47272727272727283</v>
      </c>
      <c r="G15" s="42">
        <f>COUNTIF(Vertices[In-Degree],"&gt;= "&amp;F15)-COUNTIF(Vertices[In-Degree],"&gt;="&amp;F16)</f>
        <v>0</v>
      </c>
      <c r="H15" s="41">
        <f t="shared" si="3"/>
        <v>1.6545454545454539</v>
      </c>
      <c r="I15" s="42">
        <f>COUNTIF(Vertices[Out-Degree],"&gt;= "&amp;H15)-COUNTIF(Vertices[Out-Degree],"&gt;="&amp;H16)</f>
        <v>0</v>
      </c>
      <c r="J15" s="41">
        <f t="shared" si="4"/>
        <v>18.436363636363637</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0.06874589090909089</v>
      </c>
      <c r="O15" s="42">
        <f>COUNTIF(Vertices[Eigenvector Centrality],"&gt;= "&amp;N15)-COUNTIF(Vertices[Eigenvector Centrality],"&gt;="&amp;N16)</f>
        <v>0</v>
      </c>
      <c r="P15" s="41">
        <f t="shared" si="7"/>
        <v>1.3285873454545456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153</v>
      </c>
      <c r="B16" s="36">
        <v>3</v>
      </c>
      <c r="D16" s="34">
        <f t="shared" si="1"/>
        <v>0</v>
      </c>
      <c r="E16" s="3">
        <f>COUNTIF(Vertices[Degree],"&gt;= "&amp;D16)-COUNTIF(Vertices[Degree],"&gt;="&amp;D17)</f>
        <v>0</v>
      </c>
      <c r="F16" s="39">
        <f t="shared" si="2"/>
        <v>0.5090909090909091</v>
      </c>
      <c r="G16" s="40">
        <f>COUNTIF(Vertices[In-Degree],"&gt;= "&amp;F16)-COUNTIF(Vertices[In-Degree],"&gt;="&amp;F17)</f>
        <v>0</v>
      </c>
      <c r="H16" s="39">
        <f t="shared" si="3"/>
        <v>1.781818181818181</v>
      </c>
      <c r="I16" s="40">
        <f>COUNTIF(Vertices[Out-Degree],"&gt;= "&amp;H16)-COUNTIF(Vertices[Out-Degree],"&gt;="&amp;H17)</f>
        <v>0</v>
      </c>
      <c r="J16" s="39">
        <f t="shared" si="4"/>
        <v>19.854545454545455</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0.07403403636363634</v>
      </c>
      <c r="O16" s="40">
        <f>COUNTIF(Vertices[Eigenvector Centrality],"&gt;= "&amp;N16)-COUNTIF(Vertices[Eigenvector Centrality],"&gt;="&amp;N17)</f>
        <v>0</v>
      </c>
      <c r="P16" s="39">
        <f t="shared" si="7"/>
        <v>1.3879962181818184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154</v>
      </c>
      <c r="B17" s="36">
        <v>11</v>
      </c>
      <c r="D17" s="34">
        <f t="shared" si="1"/>
        <v>0</v>
      </c>
      <c r="E17" s="3">
        <f>COUNTIF(Vertices[Degree],"&gt;= "&amp;D17)-COUNTIF(Vertices[Degree],"&gt;="&amp;D18)</f>
        <v>0</v>
      </c>
      <c r="F17" s="41">
        <f t="shared" si="2"/>
        <v>0.5454545454545455</v>
      </c>
      <c r="G17" s="42">
        <f>COUNTIF(Vertices[In-Degree],"&gt;= "&amp;F17)-COUNTIF(Vertices[In-Degree],"&gt;="&amp;F18)</f>
        <v>0</v>
      </c>
      <c r="H17" s="41">
        <f t="shared" si="3"/>
        <v>1.9090909090909083</v>
      </c>
      <c r="I17" s="42">
        <f>COUNTIF(Vertices[Out-Degree],"&gt;= "&amp;H17)-COUNTIF(Vertices[Out-Degree],"&gt;="&amp;H18)</f>
        <v>1</v>
      </c>
      <c r="J17" s="41">
        <f t="shared" si="4"/>
        <v>21.272727272727273</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0.07932218181818179</v>
      </c>
      <c r="O17" s="42">
        <f>COUNTIF(Vertices[Eigenvector Centrality],"&gt;= "&amp;N17)-COUNTIF(Vertices[Eigenvector Centrality],"&gt;="&amp;N18)</f>
        <v>0</v>
      </c>
      <c r="P17" s="41">
        <f t="shared" si="7"/>
        <v>1.4474050909090912</v>
      </c>
      <c r="Q17" s="42">
        <f>COUNTIF(Vertices[PageRank],"&gt;= "&amp;P17)-COUNTIF(Vertices[PageRank],"&gt;="&amp;P18)</f>
        <v>1</v>
      </c>
      <c r="R17" s="41">
        <f t="shared" si="8"/>
        <v>0</v>
      </c>
      <c r="S17" s="46">
        <f>COUNTIF(Vertices[Clustering Coefficient],"&gt;= "&amp;R17)-COUNTIF(Vertices[Clustering Coefficient],"&gt;="&amp;R18)</f>
        <v>0</v>
      </c>
      <c r="T17" s="41" t="e">
        <f ca="1" t="shared" si="9"/>
        <v>#REF!</v>
      </c>
      <c r="U17" s="42" t="e">
        <f ca="1" t="shared" si="0"/>
        <v>#REF!</v>
      </c>
    </row>
    <row r="18" spans="1:21" ht="15">
      <c r="A18" s="36" t="s">
        <v>155</v>
      </c>
      <c r="B18" s="36">
        <v>12</v>
      </c>
      <c r="D18" s="34">
        <f t="shared" si="1"/>
        <v>0</v>
      </c>
      <c r="E18" s="3">
        <f>COUNTIF(Vertices[Degree],"&gt;= "&amp;D18)-COUNTIF(Vertices[Degree],"&gt;="&amp;D19)</f>
        <v>0</v>
      </c>
      <c r="F18" s="39">
        <f t="shared" si="2"/>
        <v>0.5818181818181819</v>
      </c>
      <c r="G18" s="40">
        <f>COUNTIF(Vertices[In-Degree],"&gt;= "&amp;F18)-COUNTIF(Vertices[In-Degree],"&gt;="&amp;F19)</f>
        <v>0</v>
      </c>
      <c r="H18" s="39">
        <f t="shared" si="3"/>
        <v>2.0363636363636357</v>
      </c>
      <c r="I18" s="40">
        <f>COUNTIF(Vertices[Out-Degree],"&gt;= "&amp;H18)-COUNTIF(Vertices[Out-Degree],"&gt;="&amp;H19)</f>
        <v>0</v>
      </c>
      <c r="J18" s="39">
        <f t="shared" si="4"/>
        <v>22.69090909090909</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0.08461032727272724</v>
      </c>
      <c r="O18" s="40">
        <f>COUNTIF(Vertices[Eigenvector Centrality],"&gt;= "&amp;N18)-COUNTIF(Vertices[Eigenvector Centrality],"&gt;="&amp;N19)</f>
        <v>0</v>
      </c>
      <c r="P18" s="39">
        <f t="shared" si="7"/>
        <v>1.506813963636364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7"/>
      <c r="B19" s="137"/>
      <c r="D19" s="34">
        <f t="shared" si="1"/>
        <v>0</v>
      </c>
      <c r="E19" s="3">
        <f>COUNTIF(Vertices[Degree],"&gt;= "&amp;D19)-COUNTIF(Vertices[Degree],"&gt;="&amp;D20)</f>
        <v>0</v>
      </c>
      <c r="F19" s="41">
        <f t="shared" si="2"/>
        <v>0.6181818181818183</v>
      </c>
      <c r="G19" s="42">
        <f>COUNTIF(Vertices[In-Degree],"&gt;= "&amp;F19)-COUNTIF(Vertices[In-Degree],"&gt;="&amp;F20)</f>
        <v>0</v>
      </c>
      <c r="H19" s="41">
        <f t="shared" si="3"/>
        <v>2.163636363636363</v>
      </c>
      <c r="I19" s="42">
        <f>COUNTIF(Vertices[Out-Degree],"&gt;= "&amp;H19)-COUNTIF(Vertices[Out-Degree],"&gt;="&amp;H20)</f>
        <v>0</v>
      </c>
      <c r="J19" s="41">
        <f t="shared" si="4"/>
        <v>24.10909090909091</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0.0898984727272727</v>
      </c>
      <c r="O19" s="42">
        <f>COUNTIF(Vertices[Eigenvector Centrality],"&gt;= "&amp;N19)-COUNTIF(Vertices[Eigenvector Centrality],"&gt;="&amp;N20)</f>
        <v>6</v>
      </c>
      <c r="P19" s="41">
        <f t="shared" si="7"/>
        <v>1.5662228363636368</v>
      </c>
      <c r="Q19" s="42">
        <f>COUNTIF(Vertices[PageRank],"&gt;= "&amp;P19)-COUNTIF(Vertices[PageRank],"&gt;="&amp;P20)</f>
        <v>1</v>
      </c>
      <c r="R19" s="41">
        <f t="shared" si="8"/>
        <v>0</v>
      </c>
      <c r="S19" s="46">
        <f>COUNTIF(Vertices[Clustering Coefficient],"&gt;= "&amp;R19)-COUNTIF(Vertices[Clustering Coefficient],"&gt;="&amp;R20)</f>
        <v>0</v>
      </c>
      <c r="T19" s="41" t="e">
        <f ca="1" t="shared" si="9"/>
        <v>#REF!</v>
      </c>
      <c r="U19" s="42" t="e">
        <f ca="1" t="shared" si="0"/>
        <v>#REF!</v>
      </c>
    </row>
    <row r="20" spans="1:21" ht="15">
      <c r="A20" s="36" t="s">
        <v>156</v>
      </c>
      <c r="B20" s="36">
        <v>4</v>
      </c>
      <c r="D20" s="34">
        <f t="shared" si="1"/>
        <v>0</v>
      </c>
      <c r="E20" s="3">
        <f>COUNTIF(Vertices[Degree],"&gt;= "&amp;D20)-COUNTIF(Vertices[Degree],"&gt;="&amp;D21)</f>
        <v>0</v>
      </c>
      <c r="F20" s="39">
        <f t="shared" si="2"/>
        <v>0.6545454545454547</v>
      </c>
      <c r="G20" s="40">
        <f>COUNTIF(Vertices[In-Degree],"&gt;= "&amp;F20)-COUNTIF(Vertices[In-Degree],"&gt;="&amp;F21)</f>
        <v>0</v>
      </c>
      <c r="H20" s="39">
        <f t="shared" si="3"/>
        <v>2.2909090909090906</v>
      </c>
      <c r="I20" s="40">
        <f>COUNTIF(Vertices[Out-Degree],"&gt;= "&amp;H20)-COUNTIF(Vertices[Out-Degree],"&gt;="&amp;H21)</f>
        <v>0</v>
      </c>
      <c r="J20" s="39">
        <f t="shared" si="4"/>
        <v>25.527272727272727</v>
      </c>
      <c r="K20" s="40">
        <f>COUNTIF(Vertices[Betweenness Centrality],"&gt;= "&amp;J20)-COUNTIF(Vertices[Betweenness Centrality],"&gt;="&amp;J21)</f>
        <v>0</v>
      </c>
      <c r="L20" s="39">
        <f t="shared" si="5"/>
        <v>0.3272727272727273</v>
      </c>
      <c r="M20" s="40">
        <f>COUNTIF(Vertices[Closeness Centrality],"&gt;= "&amp;L20)-COUNTIF(Vertices[Closeness Centrality],"&gt;="&amp;L21)</f>
        <v>2</v>
      </c>
      <c r="N20" s="39">
        <f t="shared" si="6"/>
        <v>0.09518661818181814</v>
      </c>
      <c r="O20" s="40">
        <f>COUNTIF(Vertices[Eigenvector Centrality],"&gt;= "&amp;N20)-COUNTIF(Vertices[Eigenvector Centrality],"&gt;="&amp;N21)</f>
        <v>0</v>
      </c>
      <c r="P20" s="39">
        <f t="shared" si="7"/>
        <v>1.6256317090909096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157</v>
      </c>
      <c r="B21" s="36">
        <v>2</v>
      </c>
      <c r="D21" s="34">
        <f t="shared" si="1"/>
        <v>0</v>
      </c>
      <c r="E21" s="3">
        <f>COUNTIF(Vertices[Degree],"&gt;= "&amp;D21)-COUNTIF(Vertices[Degree],"&gt;="&amp;D22)</f>
        <v>0</v>
      </c>
      <c r="F21" s="41">
        <f t="shared" si="2"/>
        <v>0.690909090909091</v>
      </c>
      <c r="G21" s="42">
        <f>COUNTIF(Vertices[In-Degree],"&gt;= "&amp;F21)-COUNTIF(Vertices[In-Degree],"&gt;="&amp;F22)</f>
        <v>0</v>
      </c>
      <c r="H21" s="41">
        <f t="shared" si="3"/>
        <v>2.418181818181818</v>
      </c>
      <c r="I21" s="42">
        <f>COUNTIF(Vertices[Out-Degree],"&gt;= "&amp;H21)-COUNTIF(Vertices[Out-Degree],"&gt;="&amp;H22)</f>
        <v>0</v>
      </c>
      <c r="J21" s="41">
        <f t="shared" si="4"/>
        <v>26.945454545454545</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0.1004747636363636</v>
      </c>
      <c r="O21" s="42">
        <f>COUNTIF(Vertices[Eigenvector Centrality],"&gt;= "&amp;N21)-COUNTIF(Vertices[Eigenvector Centrality],"&gt;="&amp;N22)</f>
        <v>1</v>
      </c>
      <c r="P21" s="41">
        <f t="shared" si="7"/>
        <v>1.6850405818181824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37"/>
      <c r="B22" s="137"/>
      <c r="D22" s="34">
        <f t="shared" si="1"/>
        <v>0</v>
      </c>
      <c r="E22" s="3">
        <f>COUNTIF(Vertices[Degree],"&gt;= "&amp;D22)-COUNTIF(Vertices[Degree],"&gt;="&amp;D23)</f>
        <v>0</v>
      </c>
      <c r="F22" s="39">
        <f t="shared" si="2"/>
        <v>0.7272727272727274</v>
      </c>
      <c r="G22" s="40">
        <f>COUNTIF(Vertices[In-Degree],"&gt;= "&amp;F22)-COUNTIF(Vertices[In-Degree],"&gt;="&amp;F23)</f>
        <v>0</v>
      </c>
      <c r="H22" s="39">
        <f t="shared" si="3"/>
        <v>2.5454545454545454</v>
      </c>
      <c r="I22" s="40">
        <f>COUNTIF(Vertices[Out-Degree],"&gt;= "&amp;H22)-COUNTIF(Vertices[Out-Degree],"&gt;="&amp;H23)</f>
        <v>0</v>
      </c>
      <c r="J22" s="39">
        <f t="shared" si="4"/>
        <v>28.363636363636363</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0.10576290909090905</v>
      </c>
      <c r="O22" s="40">
        <f>COUNTIF(Vertices[Eigenvector Centrality],"&gt;= "&amp;N22)-COUNTIF(Vertices[Eigenvector Centrality],"&gt;="&amp;N23)</f>
        <v>0</v>
      </c>
      <c r="P22" s="39">
        <f t="shared" si="7"/>
        <v>1.7444494545454552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158</v>
      </c>
      <c r="B23" s="36">
        <v>0.038011695906432746</v>
      </c>
      <c r="D23" s="34">
        <f t="shared" si="1"/>
        <v>0</v>
      </c>
      <c r="E23" s="3">
        <f>COUNTIF(Vertices[Degree],"&gt;= "&amp;D23)-COUNTIF(Vertices[Degree],"&gt;="&amp;D24)</f>
        <v>0</v>
      </c>
      <c r="F23" s="41">
        <f t="shared" si="2"/>
        <v>0.7636363636363638</v>
      </c>
      <c r="G23" s="42">
        <f>COUNTIF(Vertices[In-Degree],"&gt;= "&amp;F23)-COUNTIF(Vertices[In-Degree],"&gt;="&amp;F24)</f>
        <v>0</v>
      </c>
      <c r="H23" s="41">
        <f t="shared" si="3"/>
        <v>2.672727272727273</v>
      </c>
      <c r="I23" s="42">
        <f>COUNTIF(Vertices[Out-Degree],"&gt;= "&amp;H23)-COUNTIF(Vertices[Out-Degree],"&gt;="&amp;H24)</f>
        <v>0</v>
      </c>
      <c r="J23" s="41">
        <f t="shared" si="4"/>
        <v>29.78181818181818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0.1110510545454545</v>
      </c>
      <c r="O23" s="42">
        <f>COUNTIF(Vertices[Eigenvector Centrality],"&gt;= "&amp;N23)-COUNTIF(Vertices[Eigenvector Centrality],"&gt;="&amp;N24)</f>
        <v>0</v>
      </c>
      <c r="P23" s="41">
        <f t="shared" si="7"/>
        <v>1.803858327272728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763</v>
      </c>
      <c r="B24" s="36">
        <v>0.566358</v>
      </c>
      <c r="D24" s="34">
        <f t="shared" si="1"/>
        <v>0</v>
      </c>
      <c r="E24" s="3">
        <f>COUNTIF(Vertices[Degree],"&gt;= "&amp;D24)-COUNTIF(Vertices[Degree],"&gt;="&amp;D25)</f>
        <v>0</v>
      </c>
      <c r="F24" s="39">
        <f t="shared" si="2"/>
        <v>0.8000000000000002</v>
      </c>
      <c r="G24" s="40">
        <f>COUNTIF(Vertices[In-Degree],"&gt;= "&amp;F24)-COUNTIF(Vertices[In-Degree],"&gt;="&amp;F25)</f>
        <v>0</v>
      </c>
      <c r="H24" s="39">
        <f t="shared" si="3"/>
        <v>2.8000000000000003</v>
      </c>
      <c r="I24" s="40">
        <f>COUNTIF(Vertices[Out-Degree],"&gt;= "&amp;H24)-COUNTIF(Vertices[Out-Degree],"&gt;="&amp;H25)</f>
        <v>0</v>
      </c>
      <c r="J24" s="39">
        <f t="shared" si="4"/>
        <v>31.2</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0.11633919999999995</v>
      </c>
      <c r="O24" s="40">
        <f>COUNTIF(Vertices[Eigenvector Centrality],"&gt;= "&amp;N24)-COUNTIF(Vertices[Eigenvector Centrality],"&gt;="&amp;N25)</f>
        <v>0</v>
      </c>
      <c r="P24" s="39">
        <f t="shared" si="7"/>
        <v>1.8632672000000008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7"/>
      <c r="B25" s="137"/>
      <c r="D25" s="34">
        <f t="shared" si="1"/>
        <v>0</v>
      </c>
      <c r="E25" s="3">
        <f>COUNTIF(Vertices[Degree],"&gt;= "&amp;D25)-COUNTIF(Vertices[Degree],"&gt;="&amp;D26)</f>
        <v>0</v>
      </c>
      <c r="F25" s="41">
        <f t="shared" si="2"/>
        <v>0.8363636363636365</v>
      </c>
      <c r="G25" s="42">
        <f>COUNTIF(Vertices[In-Degree],"&gt;= "&amp;F25)-COUNTIF(Vertices[In-Degree],"&gt;="&amp;F26)</f>
        <v>0</v>
      </c>
      <c r="H25" s="41">
        <f t="shared" si="3"/>
        <v>2.9272727272727277</v>
      </c>
      <c r="I25" s="42">
        <f>COUNTIF(Vertices[Out-Degree],"&gt;= "&amp;H25)-COUNTIF(Vertices[Out-Degree],"&gt;="&amp;H26)</f>
        <v>1</v>
      </c>
      <c r="J25" s="41">
        <f t="shared" si="4"/>
        <v>32.61818181818182</v>
      </c>
      <c r="K25" s="42">
        <f>COUNTIF(Vertices[Betweenness Centrality],"&gt;= "&amp;J25)-COUNTIF(Vertices[Betweenness Centrality],"&gt;="&amp;J26)</f>
        <v>1</v>
      </c>
      <c r="L25" s="41">
        <f t="shared" si="5"/>
        <v>0.41818181818181827</v>
      </c>
      <c r="M25" s="42">
        <f>COUNTIF(Vertices[Closeness Centrality],"&gt;= "&amp;L25)-COUNTIF(Vertices[Closeness Centrality],"&gt;="&amp;L26)</f>
        <v>0</v>
      </c>
      <c r="N25" s="41">
        <f t="shared" si="6"/>
        <v>0.1216273454545454</v>
      </c>
      <c r="O25" s="42">
        <f>COUNTIF(Vertices[Eigenvector Centrality],"&gt;= "&amp;N25)-COUNTIF(Vertices[Eigenvector Centrality],"&gt;="&amp;N26)</f>
        <v>0</v>
      </c>
      <c r="P25" s="41">
        <f t="shared" si="7"/>
        <v>1.9226760727272736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764</v>
      </c>
      <c r="B26" s="36" t="s">
        <v>778</v>
      </c>
      <c r="D26" s="34">
        <f t="shared" si="1"/>
        <v>0</v>
      </c>
      <c r="E26" s="3">
        <f>COUNTIF(Vertices[Degree],"&gt;= "&amp;D26)-COUNTIF(Vertices[Degree],"&gt;="&amp;D28)</f>
        <v>0</v>
      </c>
      <c r="F26" s="39">
        <f t="shared" si="2"/>
        <v>0.8727272727272729</v>
      </c>
      <c r="G26" s="40">
        <f>COUNTIF(Vertices[In-Degree],"&gt;= "&amp;F26)-COUNTIF(Vertices[In-Degree],"&gt;="&amp;F28)</f>
        <v>0</v>
      </c>
      <c r="H26" s="39">
        <f t="shared" si="3"/>
        <v>3.054545454545455</v>
      </c>
      <c r="I26" s="40">
        <f>COUNTIF(Vertices[Out-Degree],"&gt;= "&amp;H26)-COUNTIF(Vertices[Out-Degree],"&gt;="&amp;H28)</f>
        <v>0</v>
      </c>
      <c r="J26" s="39">
        <f t="shared" si="4"/>
        <v>34.03636363636364</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0.12691549090909085</v>
      </c>
      <c r="O26" s="40">
        <f>COUNTIF(Vertices[Eigenvector Centrality],"&gt;= "&amp;N26)-COUNTIF(Vertices[Eigenvector Centrality],"&gt;="&amp;N28)</f>
        <v>0</v>
      </c>
      <c r="P26" s="39">
        <f t="shared" si="7"/>
        <v>1.9820849454545464</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7"/>
      <c r="B27" s="137"/>
      <c r="D27" s="34"/>
      <c r="E27" s="3">
        <f>COUNTIF(Vertices[Degree],"&gt;= "&amp;D27)-COUNTIF(Vertices[Degree],"&gt;="&amp;D28)</f>
        <v>0</v>
      </c>
      <c r="F27" s="78"/>
      <c r="G27" s="79">
        <f>COUNTIF(Vertices[In-Degree],"&gt;= "&amp;F27)-COUNTIF(Vertices[In-Degree],"&gt;="&amp;F28)</f>
        <v>-15</v>
      </c>
      <c r="H27" s="78"/>
      <c r="I27" s="79">
        <f>COUNTIF(Vertices[Out-Degree],"&gt;= "&amp;H27)-COUNTIF(Vertices[Out-Degree],"&gt;="&amp;H28)</f>
        <v>-1</v>
      </c>
      <c r="J27" s="78"/>
      <c r="K27" s="79">
        <f>COUNTIF(Vertices[Betweenness Centrality],"&gt;= "&amp;J27)-COUNTIF(Vertices[Betweenness Centrality],"&gt;="&amp;J28)</f>
        <v>-2</v>
      </c>
      <c r="L27" s="78"/>
      <c r="M27" s="79">
        <f>COUNTIF(Vertices[Closeness Centrality],"&gt;= "&amp;L27)-COUNTIF(Vertices[Closeness Centrality],"&gt;="&amp;L28)</f>
        <v>-3</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-19</v>
      </c>
      <c r="T27" s="78"/>
      <c r="U27" s="79">
        <f ca="1">COUNTIF(Vertices[Clustering Coefficient],"&gt;= "&amp;T27)-COUNTIF(Vertices[Clustering Coefficient],"&gt;="&amp;T28)</f>
        <v>0</v>
      </c>
    </row>
    <row r="28" spans="1:21" ht="15">
      <c r="A28" s="36" t="s">
        <v>765</v>
      </c>
      <c r="B28" s="36" t="s">
        <v>85</v>
      </c>
      <c r="D28" s="34">
        <f>D26+($D$57-$D$2)/BinDivisor</f>
        <v>0</v>
      </c>
      <c r="E28" s="3">
        <f>COUNTIF(Vertices[Degree],"&gt;= "&amp;D28)-COUNTIF(Vertices[Degree],"&gt;="&amp;D40)</f>
        <v>0</v>
      </c>
      <c r="F28" s="41">
        <f>F26+($F$57-$F$2)/BinDivisor</f>
        <v>0.9090909090909093</v>
      </c>
      <c r="G28" s="42">
        <f>COUNTIF(Vertices[In-Degree],"&gt;= "&amp;F28)-COUNTIF(Vertices[In-Degree],"&gt;="&amp;F40)</f>
        <v>0</v>
      </c>
      <c r="H28" s="41">
        <f>H26+($H$57-$H$2)/BinDivisor</f>
        <v>3.1818181818181825</v>
      </c>
      <c r="I28" s="42">
        <f>COUNTIF(Vertices[Out-Degree],"&gt;= "&amp;H28)-COUNTIF(Vertices[Out-Degree],"&gt;="&amp;H40)</f>
        <v>0</v>
      </c>
      <c r="J28" s="41">
        <f>J26+($J$57-$J$2)/BinDivisor</f>
        <v>35.45454545454546</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0.1322036363636363</v>
      </c>
      <c r="O28" s="42">
        <f>COUNTIF(Vertices[Eigenvector Centrality],"&gt;= "&amp;N28)-COUNTIF(Vertices[Eigenvector Centrality],"&gt;="&amp;N40)</f>
        <v>0</v>
      </c>
      <c r="P28" s="41">
        <f>P26+($P$57-$P$2)/BinDivisor</f>
        <v>2.041493818181819</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37"/>
      <c r="B29" s="137"/>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766</v>
      </c>
      <c r="B30" s="36" t="s">
        <v>85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767</v>
      </c>
      <c r="B31" s="36" t="s">
        <v>85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768</v>
      </c>
      <c r="B32" s="36" t="s">
        <v>85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769</v>
      </c>
      <c r="B33" s="36" t="s">
        <v>85</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770</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771</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772</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773</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774</v>
      </c>
      <c r="B38" s="36" t="s">
        <v>85</v>
      </c>
      <c r="D38" s="34"/>
      <c r="E38" s="3">
        <f>COUNTIF(Vertices[Degree],"&gt;= "&amp;D38)-COUNTIF(Vertices[Degree],"&gt;="&amp;D40)</f>
        <v>0</v>
      </c>
      <c r="F38" s="78"/>
      <c r="G38" s="79">
        <f>COUNTIF(Vertices[In-Degree],"&gt;= "&amp;F38)-COUNTIF(Vertices[In-Degree],"&gt;="&amp;F40)</f>
        <v>-15</v>
      </c>
      <c r="H38" s="78"/>
      <c r="I38" s="79">
        <f>COUNTIF(Vertices[Out-Degree],"&gt;= "&amp;H38)-COUNTIF(Vertices[Out-Degree],"&gt;="&amp;H40)</f>
        <v>-1</v>
      </c>
      <c r="J38" s="78"/>
      <c r="K38" s="79">
        <f>COUNTIF(Vertices[Betweenness Centrality],"&gt;= "&amp;J38)-COUNTIF(Vertices[Betweenness Centrality],"&gt;="&amp;J40)</f>
        <v>-2</v>
      </c>
      <c r="L38" s="78"/>
      <c r="M38" s="79">
        <f>COUNTIF(Vertices[Closeness Centrality],"&gt;= "&amp;L38)-COUNTIF(Vertices[Closeness Centrality],"&gt;="&amp;L40)</f>
        <v>-3</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-19</v>
      </c>
      <c r="T38" s="78"/>
      <c r="U38" s="79">
        <f ca="1">COUNTIF(Vertices[Clustering Coefficient],"&gt;= "&amp;T38)-COUNTIF(Vertices[Clustering Coefficient],"&gt;="&amp;T40)</f>
        <v>0</v>
      </c>
    </row>
    <row r="39" spans="1:21" ht="15">
      <c r="A39" s="36" t="s">
        <v>21</v>
      </c>
      <c r="B39" s="36" t="s">
        <v>85</v>
      </c>
      <c r="D39" s="34"/>
      <c r="E39" s="3">
        <f>COUNTIF(Vertices[Degree],"&gt;= "&amp;D39)-COUNTIF(Vertices[Degree],"&gt;="&amp;D40)</f>
        <v>0</v>
      </c>
      <c r="F39" s="78"/>
      <c r="G39" s="79">
        <f>COUNTIF(Vertices[In-Degree],"&gt;= "&amp;F39)-COUNTIF(Vertices[In-Degree],"&gt;="&amp;F40)</f>
        <v>-15</v>
      </c>
      <c r="H39" s="78"/>
      <c r="I39" s="79">
        <f>COUNTIF(Vertices[Out-Degree],"&gt;= "&amp;H39)-COUNTIF(Vertices[Out-Degree],"&gt;="&amp;H40)</f>
        <v>-1</v>
      </c>
      <c r="J39" s="78"/>
      <c r="K39" s="79">
        <f>COUNTIF(Vertices[Betweenness Centrality],"&gt;= "&amp;J39)-COUNTIF(Vertices[Betweenness Centrality],"&gt;="&amp;J40)</f>
        <v>-2</v>
      </c>
      <c r="L39" s="78"/>
      <c r="M39" s="79">
        <f>COUNTIF(Vertices[Closeness Centrality],"&gt;= "&amp;L39)-COUNTIF(Vertices[Closeness Centrality],"&gt;="&amp;L40)</f>
        <v>-3</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-19</v>
      </c>
      <c r="T39" s="78"/>
      <c r="U39" s="79">
        <f ca="1">COUNTIF(Vertices[Clustering Coefficient],"&gt;= "&amp;T39)-COUNTIF(Vertices[Clustering Coefficient],"&gt;="&amp;T40)</f>
        <v>0</v>
      </c>
    </row>
    <row r="40" spans="1:21" ht="15">
      <c r="A40" s="36" t="s">
        <v>775</v>
      </c>
      <c r="B40" s="36" t="s">
        <v>85</v>
      </c>
      <c r="D40" s="34">
        <f>D28+($D$57-$D$2)/BinDivisor</f>
        <v>0</v>
      </c>
      <c r="E40" s="3">
        <f>COUNTIF(Vertices[Degree],"&gt;= "&amp;D40)-COUNTIF(Vertices[Degree],"&gt;="&amp;D41)</f>
        <v>0</v>
      </c>
      <c r="F40" s="39">
        <f>F28+($F$57-$F$2)/BinDivisor</f>
        <v>0.9454545454545457</v>
      </c>
      <c r="G40" s="40">
        <f>COUNTIF(Vertices[In-Degree],"&gt;= "&amp;F40)-COUNTIF(Vertices[In-Degree],"&gt;="&amp;F41)</f>
        <v>0</v>
      </c>
      <c r="H40" s="39">
        <f>H28+($H$57-$H$2)/BinDivisor</f>
        <v>3.30909090909091</v>
      </c>
      <c r="I40" s="40">
        <f>COUNTIF(Vertices[Out-Degree],"&gt;= "&amp;H40)-COUNTIF(Vertices[Out-Degree],"&gt;="&amp;H41)</f>
        <v>0</v>
      </c>
      <c r="J40" s="39">
        <f>J28+($J$57-$J$2)/BinDivisor</f>
        <v>36.87272727272728</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0.13749178181818175</v>
      </c>
      <c r="O40" s="40">
        <f>COUNTIF(Vertices[Eigenvector Centrality],"&gt;= "&amp;N40)-COUNTIF(Vertices[Eigenvector Centrality],"&gt;="&amp;N41)</f>
        <v>0</v>
      </c>
      <c r="P40" s="39">
        <f>P28+($P$57-$P$2)/BinDivisor</f>
        <v>2.1009026909090918</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s="36" t="s">
        <v>776</v>
      </c>
      <c r="B41" s="36" t="s">
        <v>85</v>
      </c>
      <c r="D41" s="34">
        <f aca="true" t="shared" si="10" ref="D41:D56">D40+($D$57-$D$2)/BinDivisor</f>
        <v>0</v>
      </c>
      <c r="E41" s="3">
        <f>COUNTIF(Vertices[Degree],"&gt;= "&amp;D41)-COUNTIF(Vertices[Degree],"&gt;="&amp;D42)</f>
        <v>0</v>
      </c>
      <c r="F41" s="41">
        <f aca="true" t="shared" si="11" ref="F41:F56">F40+($F$57-$F$2)/BinDivisor</f>
        <v>0.981818181818182</v>
      </c>
      <c r="G41" s="42">
        <f>COUNTIF(Vertices[In-Degree],"&gt;= "&amp;F41)-COUNTIF(Vertices[In-Degree],"&gt;="&amp;F42)</f>
        <v>13</v>
      </c>
      <c r="H41" s="41">
        <f aca="true" t="shared" si="12" ref="H41:H56">H40+($H$57-$H$2)/BinDivisor</f>
        <v>3.4363636363636374</v>
      </c>
      <c r="I41" s="42">
        <f>COUNTIF(Vertices[Out-Degree],"&gt;= "&amp;H41)-COUNTIF(Vertices[Out-Degree],"&gt;="&amp;H42)</f>
        <v>0</v>
      </c>
      <c r="J41" s="41">
        <f aca="true" t="shared" si="13" ref="J41:J56">J40+($J$57-$J$2)/BinDivisor</f>
        <v>38.2909090909091</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1</v>
      </c>
      <c r="N41" s="41">
        <f aca="true" t="shared" si="15" ref="N41:N56">N40+($N$57-$N$2)/BinDivisor</f>
        <v>0.1427799272727272</v>
      </c>
      <c r="O41" s="42">
        <f>COUNTIF(Vertices[Eigenvector Centrality],"&gt;= "&amp;N41)-COUNTIF(Vertices[Eigenvector Centrality],"&gt;="&amp;N42)</f>
        <v>0</v>
      </c>
      <c r="P41" s="41">
        <f aca="true" t="shared" si="16" ref="P41:P56">P40+($P$57-$P$2)/BinDivisor</f>
        <v>2.1603115636363643</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6" t="s">
        <v>777</v>
      </c>
      <c r="B42" s="36" t="s">
        <v>85</v>
      </c>
      <c r="D42" s="34">
        <f t="shared" si="10"/>
        <v>0</v>
      </c>
      <c r="E42" s="3">
        <f>COUNTIF(Vertices[Degree],"&gt;= "&amp;D42)-COUNTIF(Vertices[Degree],"&gt;="&amp;D43)</f>
        <v>0</v>
      </c>
      <c r="F42" s="39">
        <f t="shared" si="11"/>
        <v>1.0181818181818183</v>
      </c>
      <c r="G42" s="40">
        <f>COUNTIF(Vertices[In-Degree],"&gt;= "&amp;F42)-COUNTIF(Vertices[In-Degree],"&gt;="&amp;F43)</f>
        <v>0</v>
      </c>
      <c r="H42" s="39">
        <f t="shared" si="12"/>
        <v>3.563636363636365</v>
      </c>
      <c r="I42" s="40">
        <f>COUNTIF(Vertices[Out-Degree],"&gt;= "&amp;H42)-COUNTIF(Vertices[Out-Degree],"&gt;="&amp;H43)</f>
        <v>0</v>
      </c>
      <c r="J42" s="39">
        <f t="shared" si="13"/>
        <v>39.709090909090925</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0.14806807272727265</v>
      </c>
      <c r="O42" s="40">
        <f>COUNTIF(Vertices[Eigenvector Centrality],"&gt;= "&amp;N42)-COUNTIF(Vertices[Eigenvector Centrality],"&gt;="&amp;N43)</f>
        <v>0</v>
      </c>
      <c r="P42" s="39">
        <f t="shared" si="16"/>
        <v>2.219720436363637</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t="s">
        <v>163</v>
      </c>
      <c r="B43" t="s">
        <v>17</v>
      </c>
      <c r="D43" s="34">
        <f t="shared" si="10"/>
        <v>0</v>
      </c>
      <c r="E43" s="3">
        <f>COUNTIF(Vertices[Degree],"&gt;= "&amp;D43)-COUNTIF(Vertices[Degree],"&gt;="&amp;D44)</f>
        <v>0</v>
      </c>
      <c r="F43" s="41">
        <f t="shared" si="11"/>
        <v>1.0545454545454547</v>
      </c>
      <c r="G43" s="42">
        <f>COUNTIF(Vertices[In-Degree],"&gt;= "&amp;F43)-COUNTIF(Vertices[In-Degree],"&gt;="&amp;F44)</f>
        <v>0</v>
      </c>
      <c r="H43" s="41">
        <f t="shared" si="12"/>
        <v>3.6909090909090922</v>
      </c>
      <c r="I43" s="42">
        <f>COUNTIF(Vertices[Out-Degree],"&gt;= "&amp;H43)-COUNTIF(Vertices[Out-Degree],"&gt;="&amp;H44)</f>
        <v>0</v>
      </c>
      <c r="J43" s="41">
        <f t="shared" si="13"/>
        <v>41.12727272727275</v>
      </c>
      <c r="K43" s="42">
        <f>COUNTIF(Vertices[Betweenness Centrality],"&gt;= "&amp;J43)-COUNTIF(Vertices[Betweenness Centrality],"&gt;="&amp;J44)</f>
        <v>1</v>
      </c>
      <c r="L43" s="41">
        <f t="shared" si="14"/>
        <v>0.5272727272727273</v>
      </c>
      <c r="M43" s="42">
        <f>COUNTIF(Vertices[Closeness Centrality],"&gt;= "&amp;L43)-COUNTIF(Vertices[Closeness Centrality],"&gt;="&amp;L44)</f>
        <v>0</v>
      </c>
      <c r="N43" s="41">
        <f t="shared" si="15"/>
        <v>0.1533562181818181</v>
      </c>
      <c r="O43" s="42">
        <f>COUNTIF(Vertices[Eigenvector Centrality],"&gt;= "&amp;N43)-COUNTIF(Vertices[Eigenvector Centrality],"&gt;="&amp;N44)</f>
        <v>0</v>
      </c>
      <c r="P43" s="41">
        <f t="shared" si="16"/>
        <v>2.2791293090909095</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1.090909090909091</v>
      </c>
      <c r="G44" s="40">
        <f>COUNTIF(Vertices[In-Degree],"&gt;= "&amp;F44)-COUNTIF(Vertices[In-Degree],"&gt;="&amp;F45)</f>
        <v>0</v>
      </c>
      <c r="H44" s="39">
        <f t="shared" si="12"/>
        <v>3.8181818181818197</v>
      </c>
      <c r="I44" s="40">
        <f>COUNTIF(Vertices[Out-Degree],"&gt;= "&amp;H44)-COUNTIF(Vertices[Out-Degree],"&gt;="&amp;H45)</f>
        <v>0</v>
      </c>
      <c r="J44" s="39">
        <f t="shared" si="13"/>
        <v>42.54545454545457</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0.15864436363636356</v>
      </c>
      <c r="O44" s="40">
        <f>COUNTIF(Vertices[Eigenvector Centrality],"&gt;= "&amp;N44)-COUNTIF(Vertices[Eigenvector Centrality],"&gt;="&amp;N45)</f>
        <v>0</v>
      </c>
      <c r="P44" s="39">
        <f t="shared" si="16"/>
        <v>2.338538181818182</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5"/>
      <c r="B45" s="35"/>
      <c r="D45" s="34">
        <f t="shared" si="10"/>
        <v>0</v>
      </c>
      <c r="E45" s="3">
        <f>COUNTIF(Vertices[Degree],"&gt;= "&amp;D45)-COUNTIF(Vertices[Degree],"&gt;="&amp;D46)</f>
        <v>0</v>
      </c>
      <c r="F45" s="41">
        <f t="shared" si="11"/>
        <v>1.1272727272727274</v>
      </c>
      <c r="G45" s="42">
        <f>COUNTIF(Vertices[In-Degree],"&gt;= "&amp;F45)-COUNTIF(Vertices[In-Degree],"&gt;="&amp;F46)</f>
        <v>0</v>
      </c>
      <c r="H45" s="41">
        <f t="shared" si="12"/>
        <v>3.945454545454547</v>
      </c>
      <c r="I45" s="42">
        <f>COUNTIF(Vertices[Out-Degree],"&gt;= "&amp;H45)-COUNTIF(Vertices[Out-Degree],"&gt;="&amp;H46)</f>
        <v>0</v>
      </c>
      <c r="J45" s="41">
        <f t="shared" si="13"/>
        <v>43.96363636363639</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0.163932509090909</v>
      </c>
      <c r="O45" s="42">
        <f>COUNTIF(Vertices[Eigenvector Centrality],"&gt;= "&amp;N45)-COUNTIF(Vertices[Eigenvector Centrality],"&gt;="&amp;N46)</f>
        <v>0</v>
      </c>
      <c r="P45" s="41">
        <f t="shared" si="16"/>
        <v>2.3979470545454546</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5"/>
      <c r="B46" s="35"/>
      <c r="D46" s="34">
        <f t="shared" si="10"/>
        <v>0</v>
      </c>
      <c r="E46" s="3">
        <f>COUNTIF(Vertices[Degree],"&gt;= "&amp;D46)-COUNTIF(Vertices[Degree],"&gt;="&amp;D47)</f>
        <v>0</v>
      </c>
      <c r="F46" s="39">
        <f t="shared" si="11"/>
        <v>1.1636363636363638</v>
      </c>
      <c r="G46" s="40">
        <f>COUNTIF(Vertices[In-Degree],"&gt;= "&amp;F46)-COUNTIF(Vertices[In-Degree],"&gt;="&amp;F47)</f>
        <v>0</v>
      </c>
      <c r="H46" s="39">
        <f t="shared" si="12"/>
        <v>4.072727272727274</v>
      </c>
      <c r="I46" s="40">
        <f>COUNTIF(Vertices[Out-Degree],"&gt;= "&amp;H46)-COUNTIF(Vertices[Out-Degree],"&gt;="&amp;H47)</f>
        <v>0</v>
      </c>
      <c r="J46" s="39">
        <f t="shared" si="13"/>
        <v>45.38181818181821</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0.16922065454545446</v>
      </c>
      <c r="O46" s="40">
        <f>COUNTIF(Vertices[Eigenvector Centrality],"&gt;= "&amp;N46)-COUNTIF(Vertices[Eigenvector Centrality],"&gt;="&amp;N47)</f>
        <v>0</v>
      </c>
      <c r="P46" s="39">
        <f t="shared" si="16"/>
        <v>2.4573559272727272</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1.2000000000000002</v>
      </c>
      <c r="G47" s="42">
        <f>COUNTIF(Vertices[In-Degree],"&gt;= "&amp;F47)-COUNTIF(Vertices[In-Degree],"&gt;="&amp;F48)</f>
        <v>0</v>
      </c>
      <c r="H47" s="41">
        <f t="shared" si="12"/>
        <v>4.200000000000001</v>
      </c>
      <c r="I47" s="42">
        <f>COUNTIF(Vertices[Out-Degree],"&gt;= "&amp;H47)-COUNTIF(Vertices[Out-Degree],"&gt;="&amp;H48)</f>
        <v>0</v>
      </c>
      <c r="J47" s="41">
        <f t="shared" si="13"/>
        <v>46.80000000000003</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0.1745087999999999</v>
      </c>
      <c r="O47" s="42">
        <f>COUNTIF(Vertices[Eigenvector Centrality],"&gt;= "&amp;N47)-COUNTIF(Vertices[Eigenvector Centrality],"&gt;="&amp;N48)</f>
        <v>0</v>
      </c>
      <c r="P47" s="41">
        <f t="shared" si="16"/>
        <v>2.5167648</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1.2363636363636366</v>
      </c>
      <c r="G48" s="40">
        <f>COUNTIF(Vertices[In-Degree],"&gt;= "&amp;F48)-COUNTIF(Vertices[In-Degree],"&gt;="&amp;F49)</f>
        <v>0</v>
      </c>
      <c r="H48" s="39">
        <f t="shared" si="12"/>
        <v>4.327272727272728</v>
      </c>
      <c r="I48" s="40">
        <f>COUNTIF(Vertices[Out-Degree],"&gt;= "&amp;H48)-COUNTIF(Vertices[Out-Degree],"&gt;="&amp;H49)</f>
        <v>0</v>
      </c>
      <c r="J48" s="39">
        <f t="shared" si="13"/>
        <v>48.218181818181854</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0.17979694545454536</v>
      </c>
      <c r="O48" s="40">
        <f>COUNTIF(Vertices[Eigenvector Centrality],"&gt;= "&amp;N48)-COUNTIF(Vertices[Eigenvector Centrality],"&gt;="&amp;N49)</f>
        <v>0</v>
      </c>
      <c r="P48" s="39">
        <f t="shared" si="16"/>
        <v>2.5761736727272724</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1.272727272727273</v>
      </c>
      <c r="G49" s="42">
        <f>COUNTIF(Vertices[In-Degree],"&gt;= "&amp;F49)-COUNTIF(Vertices[In-Degree],"&gt;="&amp;F50)</f>
        <v>0</v>
      </c>
      <c r="H49" s="41">
        <f t="shared" si="12"/>
        <v>4.454545454545455</v>
      </c>
      <c r="I49" s="42">
        <f>COUNTIF(Vertices[Out-Degree],"&gt;= "&amp;H49)-COUNTIF(Vertices[Out-Degree],"&gt;="&amp;H50)</f>
        <v>0</v>
      </c>
      <c r="J49" s="41">
        <f t="shared" si="13"/>
        <v>49.636363636363676</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0.1850850909090908</v>
      </c>
      <c r="O49" s="42">
        <f>COUNTIF(Vertices[Eigenvector Centrality],"&gt;= "&amp;N49)-COUNTIF(Vertices[Eigenvector Centrality],"&gt;="&amp;N50)</f>
        <v>0</v>
      </c>
      <c r="P49" s="41">
        <f t="shared" si="16"/>
        <v>2.635582545454545</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1.3090909090909093</v>
      </c>
      <c r="G50" s="40">
        <f>COUNTIF(Vertices[In-Degree],"&gt;= "&amp;F50)-COUNTIF(Vertices[In-Degree],"&gt;="&amp;F51)</f>
        <v>0</v>
      </c>
      <c r="H50" s="39">
        <f t="shared" si="12"/>
        <v>4.581818181818182</v>
      </c>
      <c r="I50" s="40">
        <f>COUNTIF(Vertices[Out-Degree],"&gt;= "&amp;H50)-COUNTIF(Vertices[Out-Degree],"&gt;="&amp;H51)</f>
        <v>0</v>
      </c>
      <c r="J50" s="39">
        <f t="shared" si="13"/>
        <v>51.0545454545455</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0.19037323636363626</v>
      </c>
      <c r="O50" s="40">
        <f>COUNTIF(Vertices[Eigenvector Centrality],"&gt;= "&amp;N50)-COUNTIF(Vertices[Eigenvector Centrality],"&gt;="&amp;N51)</f>
        <v>0</v>
      </c>
      <c r="P50" s="39">
        <f t="shared" si="16"/>
        <v>2.6949914181818175</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1.3454545454545457</v>
      </c>
      <c r="G51" s="42">
        <f>COUNTIF(Vertices[In-Degree],"&gt;= "&amp;F51)-COUNTIF(Vertices[In-Degree],"&gt;="&amp;F52)</f>
        <v>0</v>
      </c>
      <c r="H51" s="41">
        <f t="shared" si="12"/>
        <v>4.709090909090909</v>
      </c>
      <c r="I51" s="42">
        <f>COUNTIF(Vertices[Out-Degree],"&gt;= "&amp;H51)-COUNTIF(Vertices[Out-Degree],"&gt;="&amp;H52)</f>
        <v>0</v>
      </c>
      <c r="J51" s="41">
        <f t="shared" si="13"/>
        <v>52.47272727272732</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0.1956613818181817</v>
      </c>
      <c r="O51" s="42">
        <f>COUNTIF(Vertices[Eigenvector Centrality],"&gt;= "&amp;N51)-COUNTIF(Vertices[Eigenvector Centrality],"&gt;="&amp;N52)</f>
        <v>0</v>
      </c>
      <c r="P51" s="41">
        <f t="shared" si="16"/>
        <v>2.75440029090909</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1.381818181818182</v>
      </c>
      <c r="G52" s="40">
        <f>COUNTIF(Vertices[In-Degree],"&gt;= "&amp;F52)-COUNTIF(Vertices[In-Degree],"&gt;="&amp;F53)</f>
        <v>0</v>
      </c>
      <c r="H52" s="39">
        <f t="shared" si="12"/>
        <v>4.836363636363636</v>
      </c>
      <c r="I52" s="40">
        <f>COUNTIF(Vertices[Out-Degree],"&gt;= "&amp;H52)-COUNTIF(Vertices[Out-Degree],"&gt;="&amp;H53)</f>
        <v>0</v>
      </c>
      <c r="J52" s="39">
        <f t="shared" si="13"/>
        <v>53.89090909090914</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0.20094952727272716</v>
      </c>
      <c r="O52" s="40">
        <f>COUNTIF(Vertices[Eigenvector Centrality],"&gt;= "&amp;N52)-COUNTIF(Vertices[Eigenvector Centrality],"&gt;="&amp;N53)</f>
        <v>0</v>
      </c>
      <c r="P52" s="39">
        <f t="shared" si="16"/>
        <v>2.8138091636363627</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1.4181818181818184</v>
      </c>
      <c r="G53" s="42">
        <f>COUNTIF(Vertices[In-Degree],"&gt;= "&amp;F53)-COUNTIF(Vertices[In-Degree],"&gt;="&amp;F54)</f>
        <v>0</v>
      </c>
      <c r="H53" s="41">
        <f t="shared" si="12"/>
        <v>4.963636363636363</v>
      </c>
      <c r="I53" s="42">
        <f>COUNTIF(Vertices[Out-Degree],"&gt;= "&amp;H53)-COUNTIF(Vertices[Out-Degree],"&gt;="&amp;H54)</f>
        <v>0</v>
      </c>
      <c r="J53" s="41">
        <f t="shared" si="13"/>
        <v>55.30909090909096</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0.20623767272727261</v>
      </c>
      <c r="O53" s="42">
        <f>COUNTIF(Vertices[Eigenvector Centrality],"&gt;= "&amp;N53)-COUNTIF(Vertices[Eigenvector Centrality],"&gt;="&amp;N54)</f>
        <v>0</v>
      </c>
      <c r="P53" s="41">
        <f t="shared" si="16"/>
        <v>2.8732180363636353</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1.4545454545454548</v>
      </c>
      <c r="G54" s="40">
        <f>COUNTIF(Vertices[In-Degree],"&gt;= "&amp;F54)-COUNTIF(Vertices[In-Degree],"&gt;="&amp;F55)</f>
        <v>0</v>
      </c>
      <c r="H54" s="39">
        <f t="shared" si="12"/>
        <v>5.09090909090909</v>
      </c>
      <c r="I54" s="40">
        <f>COUNTIF(Vertices[Out-Degree],"&gt;= "&amp;H54)-COUNTIF(Vertices[Out-Degree],"&gt;="&amp;H55)</f>
        <v>0</v>
      </c>
      <c r="J54" s="39">
        <f t="shared" si="13"/>
        <v>56.72727272727278</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0.21152581818181806</v>
      </c>
      <c r="O54" s="40">
        <f>COUNTIF(Vertices[Eigenvector Centrality],"&gt;= "&amp;N54)-COUNTIF(Vertices[Eigenvector Centrality],"&gt;="&amp;N55)</f>
        <v>0</v>
      </c>
      <c r="P54" s="39">
        <f t="shared" si="16"/>
        <v>2.932626909090908</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1.4909090909090912</v>
      </c>
      <c r="G55" s="42">
        <f>COUNTIF(Vertices[In-Degree],"&gt;= "&amp;F55)-COUNTIF(Vertices[In-Degree],"&gt;="&amp;F56)</f>
        <v>0</v>
      </c>
      <c r="H55" s="41">
        <f t="shared" si="12"/>
        <v>5.218181818181817</v>
      </c>
      <c r="I55" s="42">
        <f>COUNTIF(Vertices[Out-Degree],"&gt;= "&amp;H55)-COUNTIF(Vertices[Out-Degree],"&gt;="&amp;H56)</f>
        <v>0</v>
      </c>
      <c r="J55" s="41">
        <f t="shared" si="13"/>
        <v>58.145454545454605</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0.21681396363636352</v>
      </c>
      <c r="O55" s="42">
        <f>COUNTIF(Vertices[Eigenvector Centrality],"&gt;= "&amp;N55)-COUNTIF(Vertices[Eigenvector Centrality],"&gt;="&amp;N56)</f>
        <v>0</v>
      </c>
      <c r="P55" s="41">
        <f t="shared" si="16"/>
        <v>2.9920357818181804</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1.5272727272727276</v>
      </c>
      <c r="G56" s="40">
        <f>COUNTIF(Vertices[In-Degree],"&gt;= "&amp;F56)-COUNTIF(Vertices[In-Degree],"&gt;="&amp;F57)</f>
        <v>0</v>
      </c>
      <c r="H56" s="39">
        <f t="shared" si="12"/>
        <v>5.345454545454544</v>
      </c>
      <c r="I56" s="40">
        <f>COUNTIF(Vertices[Out-Degree],"&gt;= "&amp;H56)-COUNTIF(Vertices[Out-Degree],"&gt;="&amp;H57)</f>
        <v>0</v>
      </c>
      <c r="J56" s="39">
        <f t="shared" si="13"/>
        <v>59.56363636363643</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0.22210210909090897</v>
      </c>
      <c r="O56" s="40">
        <f>COUNTIF(Vertices[Eigenvector Centrality],"&gt;= "&amp;N56)-COUNTIF(Vertices[Eigenvector Centrality],"&gt;="&amp;N57)</f>
        <v>0</v>
      </c>
      <c r="P56" s="39">
        <f t="shared" si="16"/>
        <v>3.051444654545453</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81</v>
      </c>
      <c r="B57" s="48" t="str">
        <f>IF(COUNT(Vertices[Degree])&gt;0,D2,NoMetricMessage)</f>
        <v>Not Available</v>
      </c>
      <c r="D57" s="34">
        <f>MAX(Vertices[Degree])</f>
        <v>0</v>
      </c>
      <c r="E57" s="3">
        <f>COUNTIF(Vertices[Degree],"&gt;= "&amp;D57)-COUNTIF(Vertices[Degree],"&gt;="&amp;D58)</f>
        <v>0</v>
      </c>
      <c r="F57" s="43">
        <f>MAX(Vertices[In-Degree])</f>
        <v>2</v>
      </c>
      <c r="G57" s="44">
        <f>COUNTIF(Vertices[In-Degree],"&gt;= "&amp;F57)-COUNTIF(Vertices[In-Degree],"&gt;="&amp;F58)</f>
        <v>2</v>
      </c>
      <c r="H57" s="43">
        <f>MAX(Vertices[Out-Degree])</f>
        <v>7</v>
      </c>
      <c r="I57" s="44">
        <f>COUNTIF(Vertices[Out-Degree],"&gt;= "&amp;H57)-COUNTIF(Vertices[Out-Degree],"&gt;="&amp;H58)</f>
        <v>1</v>
      </c>
      <c r="J57" s="43">
        <f>MAX(Vertices[Betweenness Centrality])</f>
        <v>78</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0.290848</v>
      </c>
      <c r="O57" s="44">
        <f>COUNTIF(Vertices[Eigenvector Centrality],"&gt;= "&amp;N57)-COUNTIF(Vertices[Eigenvector Centrality],"&gt;="&amp;N58)</f>
        <v>1</v>
      </c>
      <c r="P57" s="43">
        <f>MAX(Vertices[PageRank])</f>
        <v>3.82376</v>
      </c>
      <c r="Q57" s="44">
        <f>COUNTIF(Vertices[PageRank],"&gt;= "&amp;P57)-COUNTIF(Vertices[PageRank],"&gt;="&amp;P58)</f>
        <v>1</v>
      </c>
      <c r="R57" s="43">
        <f>MAX(Vertices[Clustering Coefficient])</f>
        <v>0</v>
      </c>
      <c r="S57" s="47">
        <f>COUNTIF(Vertices[Clustering Coefficient],"&gt;= "&amp;R57)-COUNTIF(Vertices[Clustering Coefficient],"&gt;="&amp;R58)</f>
        <v>19</v>
      </c>
      <c r="T57" s="43" t="e">
        <f ca="1">MAX(INDIRECT(DynamicFilterSourceColumnRange))</f>
        <v>#REF!</v>
      </c>
      <c r="U57" s="44" t="e">
        <f ca="1" t="shared" si="0"/>
        <v>#REF!</v>
      </c>
    </row>
    <row r="58" spans="1:2" ht="15">
      <c r="A58" s="35" t="s">
        <v>82</v>
      </c>
      <c r="B58" s="48" t="str">
        <f>IF(COUNT(Vertices[Degree])&gt;0,D57,NoMetricMessage)</f>
        <v>Not Available</v>
      </c>
    </row>
    <row r="59" spans="1:2" ht="15">
      <c r="A59" s="35" t="s">
        <v>83</v>
      </c>
      <c r="B59" s="49" t="str">
        <f>_xlfn.IFERROR(AVERAGE(Vertices[Degree]),NoMetricMessage)</f>
        <v>Not Available</v>
      </c>
    </row>
    <row r="60" spans="1:2" ht="15">
      <c r="A60" s="35" t="s">
        <v>84</v>
      </c>
      <c r="B60" s="49" t="str">
        <f>_xlfn.IFERROR(MEDIAN(Vertices[Degree]),NoMetricMessage)</f>
        <v>Not Available</v>
      </c>
    </row>
    <row r="71" spans="1:2" ht="15">
      <c r="A71" s="35" t="s">
        <v>88</v>
      </c>
      <c r="B71" s="48">
        <f>IF(COUNT(Vertices[In-Degree])&gt;0,F2,NoMetricMessage)</f>
        <v>0</v>
      </c>
    </row>
    <row r="72" spans="1:2" ht="15">
      <c r="A72" s="35" t="s">
        <v>89</v>
      </c>
      <c r="B72" s="48">
        <f>IF(COUNT(Vertices[In-Degree])&gt;0,F57,NoMetricMessage)</f>
        <v>2</v>
      </c>
    </row>
    <row r="73" spans="1:2" ht="15">
      <c r="A73" s="35" t="s">
        <v>90</v>
      </c>
      <c r="B73" s="49">
        <f>_xlfn.IFERROR(AVERAGE(Vertices[In-Degree]),NoMetricMessage)</f>
        <v>0.8947368421052632</v>
      </c>
    </row>
    <row r="74" spans="1:2" ht="15">
      <c r="A74" s="35" t="s">
        <v>91</v>
      </c>
      <c r="B74" s="49">
        <f>_xlfn.IFERROR(MEDIAN(Vertices[In-Degree]),NoMetricMessage)</f>
        <v>1</v>
      </c>
    </row>
    <row r="85" spans="1:2" ht="15">
      <c r="A85" s="35" t="s">
        <v>94</v>
      </c>
      <c r="B85" s="48">
        <f>IF(COUNT(Vertices[Out-Degree])&gt;0,H2,NoMetricMessage)</f>
        <v>0</v>
      </c>
    </row>
    <row r="86" spans="1:2" ht="15">
      <c r="A86" s="35" t="s">
        <v>95</v>
      </c>
      <c r="B86" s="48">
        <f>IF(COUNT(Vertices[Out-Degree])&gt;0,H57,NoMetricMessage)</f>
        <v>7</v>
      </c>
    </row>
    <row r="87" spans="1:2" ht="15">
      <c r="A87" s="35" t="s">
        <v>96</v>
      </c>
      <c r="B87" s="49">
        <f>_xlfn.IFERROR(AVERAGE(Vertices[Out-Degree]),NoMetricMessage)</f>
        <v>0.8947368421052632</v>
      </c>
    </row>
    <row r="88" spans="1:2" ht="15">
      <c r="A88" s="35" t="s">
        <v>97</v>
      </c>
      <c r="B88" s="49">
        <f>_xlfn.IFERROR(MEDIAN(Vertices[Out-Degree]),NoMetricMessage)</f>
        <v>0</v>
      </c>
    </row>
    <row r="99" spans="1:2" ht="15">
      <c r="A99" s="35" t="s">
        <v>100</v>
      </c>
      <c r="B99" s="49">
        <f>IF(COUNT(Vertices[Betweenness Centrality])&gt;0,J2,NoMetricMessage)</f>
        <v>0</v>
      </c>
    </row>
    <row r="100" spans="1:2" ht="15">
      <c r="A100" s="35" t="s">
        <v>101</v>
      </c>
      <c r="B100" s="49">
        <f>IF(COUNT(Vertices[Betweenness Centrality])&gt;0,J57,NoMetricMessage)</f>
        <v>78</v>
      </c>
    </row>
    <row r="101" spans="1:2" ht="15">
      <c r="A101" s="35" t="s">
        <v>102</v>
      </c>
      <c r="B101" s="49">
        <f>_xlfn.IFERROR(AVERAGE(Vertices[Betweenness Centrality]),NoMetricMessage)</f>
        <v>8.210526315789474</v>
      </c>
    </row>
    <row r="102" spans="1:2" ht="15">
      <c r="A102" s="35" t="s">
        <v>103</v>
      </c>
      <c r="B102" s="49">
        <f>_xlfn.IFERROR(MEDIAN(Vertices[Betweenness Centrality]),NoMetricMessage)</f>
        <v>0</v>
      </c>
    </row>
    <row r="113" spans="1:2" ht="15">
      <c r="A113" s="35" t="s">
        <v>106</v>
      </c>
      <c r="B113" s="49">
        <f>IF(COUNT(Vertices[Closeness Centrality])&gt;0,L2,NoMetricMessage)</f>
        <v>0</v>
      </c>
    </row>
    <row r="114" spans="1:2" ht="15">
      <c r="A114" s="35" t="s">
        <v>107</v>
      </c>
      <c r="B114" s="49">
        <f>IF(COUNT(Vertices[Closeness Centrality])&gt;0,L57,NoMetricMessage)</f>
        <v>1</v>
      </c>
    </row>
    <row r="115" spans="1:2" ht="15">
      <c r="A115" s="35" t="s">
        <v>108</v>
      </c>
      <c r="B115" s="49">
        <f>_xlfn.IFERROR(AVERAGE(Vertices[Closeness Centrality]),NoMetricMessage)</f>
        <v>0.19183521052631577</v>
      </c>
    </row>
    <row r="116" spans="1:2" ht="15">
      <c r="A116" s="35" t="s">
        <v>109</v>
      </c>
      <c r="B116" s="49">
        <f>_xlfn.IFERROR(MEDIAN(Vertices[Closeness Centrality]),NoMetricMessage)</f>
        <v>0.041667</v>
      </c>
    </row>
    <row r="127" spans="1:2" ht="15">
      <c r="A127" s="35" t="s">
        <v>112</v>
      </c>
      <c r="B127" s="49">
        <f>IF(COUNT(Vertices[Eigenvector Centrality])&gt;0,N2,NoMetricMessage)</f>
        <v>0</v>
      </c>
    </row>
    <row r="128" spans="1:2" ht="15">
      <c r="A128" s="35" t="s">
        <v>113</v>
      </c>
      <c r="B128" s="49">
        <f>IF(COUNT(Vertices[Eigenvector Centrality])&gt;0,N57,NoMetricMessage)</f>
        <v>0.290848</v>
      </c>
    </row>
    <row r="129" spans="1:2" ht="15">
      <c r="A129" s="35" t="s">
        <v>114</v>
      </c>
      <c r="B129" s="49">
        <f>_xlfn.IFERROR(AVERAGE(Vertices[Eigenvector Centrality]),NoMetricMessage)</f>
        <v>0.052631473684210534</v>
      </c>
    </row>
    <row r="130" spans="1:2" ht="15">
      <c r="A130" s="35" t="s">
        <v>115</v>
      </c>
      <c r="B130" s="49">
        <f>_xlfn.IFERROR(MEDIAN(Vertices[Eigenvector Centrality]),NoMetricMessage)</f>
        <v>0.012292</v>
      </c>
    </row>
    <row r="141" spans="1:2" ht="15">
      <c r="A141" s="35" t="s">
        <v>140</v>
      </c>
      <c r="B141" s="49">
        <f>IF(COUNT(Vertices[PageRank])&gt;0,P2,NoMetricMessage)</f>
        <v>0.556272</v>
      </c>
    </row>
    <row r="142" spans="1:2" ht="15">
      <c r="A142" s="35" t="s">
        <v>141</v>
      </c>
      <c r="B142" s="49">
        <f>IF(COUNT(Vertices[PageRank])&gt;0,P57,NoMetricMessage)</f>
        <v>3.82376</v>
      </c>
    </row>
    <row r="143" spans="1:2" ht="15">
      <c r="A143" s="35" t="s">
        <v>142</v>
      </c>
      <c r="B143" s="49">
        <f>_xlfn.IFERROR(AVERAGE(Vertices[PageRank]),NoMetricMessage)</f>
        <v>0.9999710526315787</v>
      </c>
    </row>
    <row r="144" spans="1:2" ht="15">
      <c r="A144" s="35" t="s">
        <v>143</v>
      </c>
      <c r="B144" s="49">
        <f>_xlfn.IFERROR(MEDIAN(Vertices[PageRank]),NoMetricMessage)</f>
        <v>0.770248</v>
      </c>
    </row>
    <row r="155" spans="1:2" ht="15">
      <c r="A155" s="35" t="s">
        <v>118</v>
      </c>
      <c r="B155" s="49">
        <f>IF(COUNT(Vertices[Clustering Coefficient])&gt;0,R2,NoMetricMessage)</f>
        <v>0</v>
      </c>
    </row>
    <row r="156" spans="1:2" ht="15">
      <c r="A156" s="35" t="s">
        <v>119</v>
      </c>
      <c r="B156" s="49">
        <f>IF(COUNT(Vertices[Clustering Coefficient])&gt;0,R57,NoMetricMessage)</f>
        <v>0</v>
      </c>
    </row>
    <row r="157" spans="1:2" ht="15">
      <c r="A157" s="35" t="s">
        <v>120</v>
      </c>
      <c r="B157" s="49">
        <f>_xlfn.IFERROR(AVERAGE(Vertices[Clustering Coefficient]),NoMetricMessage)</f>
        <v>0</v>
      </c>
    </row>
    <row r="158" spans="1:2" ht="15">
      <c r="A158" s="35" t="s">
        <v>121</v>
      </c>
      <c r="B15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502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503</v>
      </c>
      <c r="K7" s="13" t="s">
        <v>504</v>
      </c>
    </row>
    <row r="8" spans="1:11" ht="409.5">
      <c r="A8"/>
      <c r="B8">
        <v>2</v>
      </c>
      <c r="C8">
        <v>2</v>
      </c>
      <c r="D8" t="s">
        <v>61</v>
      </c>
      <c r="E8" t="s">
        <v>61</v>
      </c>
      <c r="H8" t="s">
        <v>73</v>
      </c>
      <c r="J8" t="s">
        <v>505</v>
      </c>
      <c r="K8" s="13" t="s">
        <v>506</v>
      </c>
    </row>
    <row r="9" spans="1:11" ht="409.5">
      <c r="A9"/>
      <c r="B9">
        <v>3</v>
      </c>
      <c r="C9">
        <v>4</v>
      </c>
      <c r="D9" t="s">
        <v>62</v>
      </c>
      <c r="E9" t="s">
        <v>62</v>
      </c>
      <c r="H9" t="s">
        <v>74</v>
      </c>
      <c r="J9" t="s">
        <v>507</v>
      </c>
      <c r="K9" s="118" t="s">
        <v>508</v>
      </c>
    </row>
    <row r="10" spans="1:11" ht="409.5">
      <c r="A10"/>
      <c r="B10">
        <v>4</v>
      </c>
      <c r="D10" t="s">
        <v>63</v>
      </c>
      <c r="E10" t="s">
        <v>63</v>
      </c>
      <c r="H10" t="s">
        <v>75</v>
      </c>
      <c r="J10" t="s">
        <v>509</v>
      </c>
      <c r="K10" s="13" t="s">
        <v>510</v>
      </c>
    </row>
    <row r="11" spans="1:11" ht="15">
      <c r="A11"/>
      <c r="B11">
        <v>5</v>
      </c>
      <c r="D11" t="s">
        <v>46</v>
      </c>
      <c r="E11">
        <v>1</v>
      </c>
      <c r="H11" t="s">
        <v>76</v>
      </c>
      <c r="J11" t="s">
        <v>511</v>
      </c>
      <c r="K11" t="s">
        <v>512</v>
      </c>
    </row>
    <row r="12" spans="1:11" ht="15">
      <c r="A12"/>
      <c r="B12"/>
      <c r="D12" t="s">
        <v>64</v>
      </c>
      <c r="E12">
        <v>2</v>
      </c>
      <c r="H12">
        <v>0</v>
      </c>
      <c r="J12" t="s">
        <v>513</v>
      </c>
      <c r="K12" t="s">
        <v>514</v>
      </c>
    </row>
    <row r="13" spans="1:11" ht="15">
      <c r="A13"/>
      <c r="B13"/>
      <c r="D13">
        <v>1</v>
      </c>
      <c r="E13">
        <v>3</v>
      </c>
      <c r="H13">
        <v>1</v>
      </c>
      <c r="J13" t="s">
        <v>515</v>
      </c>
      <c r="K13" t="s">
        <v>516</v>
      </c>
    </row>
    <row r="14" spans="4:11" ht="15">
      <c r="D14">
        <v>2</v>
      </c>
      <c r="E14">
        <v>4</v>
      </c>
      <c r="H14">
        <v>2</v>
      </c>
      <c r="J14" t="s">
        <v>517</v>
      </c>
      <c r="K14" t="s">
        <v>518</v>
      </c>
    </row>
    <row r="15" spans="4:11" ht="15">
      <c r="D15">
        <v>3</v>
      </c>
      <c r="E15">
        <v>5</v>
      </c>
      <c r="H15">
        <v>3</v>
      </c>
      <c r="J15" t="s">
        <v>519</v>
      </c>
      <c r="K15" t="s">
        <v>520</v>
      </c>
    </row>
    <row r="16" spans="4:11" ht="15">
      <c r="D16">
        <v>4</v>
      </c>
      <c r="E16">
        <v>6</v>
      </c>
      <c r="H16">
        <v>4</v>
      </c>
      <c r="J16" t="s">
        <v>521</v>
      </c>
      <c r="K16" t="s">
        <v>522</v>
      </c>
    </row>
    <row r="17" spans="4:11" ht="15">
      <c r="D17">
        <v>5</v>
      </c>
      <c r="E17">
        <v>7</v>
      </c>
      <c r="H17">
        <v>5</v>
      </c>
      <c r="J17" t="s">
        <v>523</v>
      </c>
      <c r="K17" t="s">
        <v>524</v>
      </c>
    </row>
    <row r="18" spans="4:11" ht="15">
      <c r="D18">
        <v>6</v>
      </c>
      <c r="E18">
        <v>8</v>
      </c>
      <c r="H18">
        <v>6</v>
      </c>
      <c r="J18" t="s">
        <v>525</v>
      </c>
      <c r="K18" t="s">
        <v>526</v>
      </c>
    </row>
    <row r="19" spans="4:11" ht="15">
      <c r="D19">
        <v>7</v>
      </c>
      <c r="E19">
        <v>9</v>
      </c>
      <c r="H19">
        <v>7</v>
      </c>
      <c r="J19" t="s">
        <v>527</v>
      </c>
      <c r="K19" t="s">
        <v>528</v>
      </c>
    </row>
    <row r="20" spans="4:11" ht="15">
      <c r="D20">
        <v>8</v>
      </c>
      <c r="H20">
        <v>8</v>
      </c>
      <c r="J20" t="s">
        <v>529</v>
      </c>
      <c r="K20" t="s">
        <v>530</v>
      </c>
    </row>
    <row r="21" spans="4:11" ht="409.5">
      <c r="D21">
        <v>9</v>
      </c>
      <c r="H21">
        <v>9</v>
      </c>
      <c r="J21" t="s">
        <v>531</v>
      </c>
      <c r="K21" s="13" t="s">
        <v>532</v>
      </c>
    </row>
    <row r="22" spans="4:11" ht="409.5">
      <c r="D22">
        <v>10</v>
      </c>
      <c r="J22" t="s">
        <v>533</v>
      </c>
      <c r="K22" s="13" t="s">
        <v>534</v>
      </c>
    </row>
    <row r="23" spans="4:11" ht="409.5">
      <c r="D23">
        <v>11</v>
      </c>
      <c r="J23" t="s">
        <v>535</v>
      </c>
      <c r="K23" s="13" t="s">
        <v>536</v>
      </c>
    </row>
    <row r="24" spans="10:11" ht="409.5">
      <c r="J24" t="s">
        <v>537</v>
      </c>
      <c r="K24" s="13" t="s">
        <v>800</v>
      </c>
    </row>
    <row r="25" spans="10:11" ht="15">
      <c r="J25" t="s">
        <v>538</v>
      </c>
      <c r="K25" t="b">
        <v>0</v>
      </c>
    </row>
    <row r="26" spans="10:11" ht="15">
      <c r="J26" t="s">
        <v>797</v>
      </c>
      <c r="K26" t="s">
        <v>798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s>
  <sheetData>
    <row r="1" spans="1:12" ht="15" customHeight="1">
      <c r="A1" s="13" t="s">
        <v>554</v>
      </c>
      <c r="B1" s="13" t="s">
        <v>555</v>
      </c>
      <c r="C1" s="13" t="s">
        <v>556</v>
      </c>
      <c r="D1" s="13" t="s">
        <v>558</v>
      </c>
      <c r="E1" s="85" t="s">
        <v>557</v>
      </c>
      <c r="F1" s="85" t="s">
        <v>560</v>
      </c>
      <c r="G1" s="85" t="s">
        <v>559</v>
      </c>
      <c r="H1" s="85" t="s">
        <v>562</v>
      </c>
      <c r="I1" s="13" t="s">
        <v>561</v>
      </c>
      <c r="J1" s="13" t="s">
        <v>564</v>
      </c>
      <c r="K1" s="85" t="s">
        <v>563</v>
      </c>
      <c r="L1" s="85" t="s">
        <v>565</v>
      </c>
    </row>
    <row r="2" spans="1:12" ht="15">
      <c r="A2" s="90" t="s">
        <v>247</v>
      </c>
      <c r="B2" s="85">
        <v>2</v>
      </c>
      <c r="C2" s="90" t="s">
        <v>247</v>
      </c>
      <c r="D2" s="85">
        <v>2</v>
      </c>
      <c r="E2" s="85"/>
      <c r="F2" s="85"/>
      <c r="G2" s="85"/>
      <c r="H2" s="85"/>
      <c r="I2" s="90" t="s">
        <v>251</v>
      </c>
      <c r="J2" s="85">
        <v>1</v>
      </c>
      <c r="K2" s="85"/>
      <c r="L2" s="85"/>
    </row>
    <row r="3" spans="1:12" ht="15">
      <c r="A3" s="90" t="s">
        <v>252</v>
      </c>
      <c r="B3" s="85">
        <v>1</v>
      </c>
      <c r="C3" s="90" t="s">
        <v>248</v>
      </c>
      <c r="D3" s="85">
        <v>1</v>
      </c>
      <c r="E3" s="85"/>
      <c r="F3" s="85"/>
      <c r="G3" s="85"/>
      <c r="H3" s="85"/>
      <c r="I3" s="90" t="s">
        <v>252</v>
      </c>
      <c r="J3" s="85">
        <v>1</v>
      </c>
      <c r="K3" s="85"/>
      <c r="L3" s="85"/>
    </row>
    <row r="4" spans="1:12" ht="15">
      <c r="A4" s="90" t="s">
        <v>251</v>
      </c>
      <c r="B4" s="85">
        <v>1</v>
      </c>
      <c r="C4" s="90" t="s">
        <v>249</v>
      </c>
      <c r="D4" s="85">
        <v>1</v>
      </c>
      <c r="E4" s="85"/>
      <c r="F4" s="85"/>
      <c r="G4" s="85"/>
      <c r="H4" s="85"/>
      <c r="I4" s="85"/>
      <c r="J4" s="85"/>
      <c r="K4" s="85"/>
      <c r="L4" s="85"/>
    </row>
    <row r="5" spans="1:12" ht="15">
      <c r="A5" s="90" t="s">
        <v>250</v>
      </c>
      <c r="B5" s="85">
        <v>1</v>
      </c>
      <c r="C5" s="90" t="s">
        <v>250</v>
      </c>
      <c r="D5" s="85">
        <v>1</v>
      </c>
      <c r="E5" s="85"/>
      <c r="F5" s="85"/>
      <c r="G5" s="85"/>
      <c r="H5" s="85"/>
      <c r="I5" s="85"/>
      <c r="J5" s="85"/>
      <c r="K5" s="85"/>
      <c r="L5" s="85"/>
    </row>
    <row r="6" spans="1:12" ht="15">
      <c r="A6" s="90" t="s">
        <v>249</v>
      </c>
      <c r="B6" s="85">
        <v>1</v>
      </c>
      <c r="C6" s="85"/>
      <c r="D6" s="85"/>
      <c r="E6" s="85"/>
      <c r="F6" s="85"/>
      <c r="G6" s="85"/>
      <c r="H6" s="85"/>
      <c r="I6" s="85"/>
      <c r="J6" s="85"/>
      <c r="K6" s="85"/>
      <c r="L6" s="85"/>
    </row>
    <row r="7" spans="1:12" ht="15">
      <c r="A7" s="90" t="s">
        <v>248</v>
      </c>
      <c r="B7" s="85">
        <v>1</v>
      </c>
      <c r="C7" s="85"/>
      <c r="D7" s="85"/>
      <c r="E7" s="85"/>
      <c r="F7" s="85"/>
      <c r="G7" s="85"/>
      <c r="H7" s="85"/>
      <c r="I7" s="85"/>
      <c r="J7" s="85"/>
      <c r="K7" s="85"/>
      <c r="L7" s="85"/>
    </row>
    <row r="10" spans="1:12" ht="15" customHeight="1">
      <c r="A10" s="13" t="s">
        <v>569</v>
      </c>
      <c r="B10" s="13" t="s">
        <v>555</v>
      </c>
      <c r="C10" s="13" t="s">
        <v>570</v>
      </c>
      <c r="D10" s="13" t="s">
        <v>558</v>
      </c>
      <c r="E10" s="85" t="s">
        <v>571</v>
      </c>
      <c r="F10" s="85" t="s">
        <v>560</v>
      </c>
      <c r="G10" s="85" t="s">
        <v>572</v>
      </c>
      <c r="H10" s="85" t="s">
        <v>562</v>
      </c>
      <c r="I10" s="13" t="s">
        <v>573</v>
      </c>
      <c r="J10" s="13" t="s">
        <v>564</v>
      </c>
      <c r="K10" s="85" t="s">
        <v>574</v>
      </c>
      <c r="L10" s="85" t="s">
        <v>565</v>
      </c>
    </row>
    <row r="11" spans="1:12" ht="15">
      <c r="A11" s="85" t="s">
        <v>256</v>
      </c>
      <c r="B11" s="85">
        <v>2</v>
      </c>
      <c r="C11" s="85" t="s">
        <v>253</v>
      </c>
      <c r="D11" s="85">
        <v>2</v>
      </c>
      <c r="E11" s="85"/>
      <c r="F11" s="85"/>
      <c r="G11" s="85"/>
      <c r="H11" s="85"/>
      <c r="I11" s="85" t="s">
        <v>256</v>
      </c>
      <c r="J11" s="85">
        <v>2</v>
      </c>
      <c r="K11" s="85"/>
      <c r="L11" s="85"/>
    </row>
    <row r="12" spans="1:12" ht="15">
      <c r="A12" s="85" t="s">
        <v>255</v>
      </c>
      <c r="B12" s="85">
        <v>2</v>
      </c>
      <c r="C12" s="85" t="s">
        <v>255</v>
      </c>
      <c r="D12" s="85">
        <v>2</v>
      </c>
      <c r="E12" s="85"/>
      <c r="F12" s="85"/>
      <c r="G12" s="85"/>
      <c r="H12" s="85"/>
      <c r="I12" s="85"/>
      <c r="J12" s="85"/>
      <c r="K12" s="85"/>
      <c r="L12" s="85"/>
    </row>
    <row r="13" spans="1:12" ht="15">
      <c r="A13" s="85" t="s">
        <v>253</v>
      </c>
      <c r="B13" s="85">
        <v>2</v>
      </c>
      <c r="C13" s="85" t="s">
        <v>254</v>
      </c>
      <c r="D13" s="85">
        <v>1</v>
      </c>
      <c r="E13" s="85"/>
      <c r="F13" s="85"/>
      <c r="G13" s="85"/>
      <c r="H13" s="85"/>
      <c r="I13" s="85"/>
      <c r="J13" s="85"/>
      <c r="K13" s="85"/>
      <c r="L13" s="85"/>
    </row>
    <row r="14" spans="1:12" ht="15">
      <c r="A14" s="85" t="s">
        <v>254</v>
      </c>
      <c r="B14" s="85">
        <v>1</v>
      </c>
      <c r="C14" s="85"/>
      <c r="D14" s="85"/>
      <c r="E14" s="85"/>
      <c r="F14" s="85"/>
      <c r="G14" s="85"/>
      <c r="H14" s="85"/>
      <c r="I14" s="85"/>
      <c r="J14" s="85"/>
      <c r="K14" s="85"/>
      <c r="L14" s="85"/>
    </row>
    <row r="17" spans="1:12" ht="15" customHeight="1">
      <c r="A17" s="13" t="s">
        <v>577</v>
      </c>
      <c r="B17" s="13" t="s">
        <v>555</v>
      </c>
      <c r="C17" s="13" t="s">
        <v>587</v>
      </c>
      <c r="D17" s="13" t="s">
        <v>558</v>
      </c>
      <c r="E17" s="13" t="s">
        <v>591</v>
      </c>
      <c r="F17" s="13" t="s">
        <v>560</v>
      </c>
      <c r="G17" s="13" t="s">
        <v>592</v>
      </c>
      <c r="H17" s="13" t="s">
        <v>562</v>
      </c>
      <c r="I17" s="13" t="s">
        <v>593</v>
      </c>
      <c r="J17" s="13" t="s">
        <v>564</v>
      </c>
      <c r="K17" s="13" t="s">
        <v>595</v>
      </c>
      <c r="L17" s="13" t="s">
        <v>565</v>
      </c>
    </row>
    <row r="18" spans="1:12" ht="15">
      <c r="A18" s="85" t="s">
        <v>257</v>
      </c>
      <c r="B18" s="85">
        <v>13</v>
      </c>
      <c r="C18" s="85" t="s">
        <v>257</v>
      </c>
      <c r="D18" s="85">
        <v>7</v>
      </c>
      <c r="E18" s="85" t="s">
        <v>585</v>
      </c>
      <c r="F18" s="85">
        <v>1</v>
      </c>
      <c r="G18" s="85" t="s">
        <v>257</v>
      </c>
      <c r="H18" s="85">
        <v>1</v>
      </c>
      <c r="I18" s="85" t="s">
        <v>257</v>
      </c>
      <c r="J18" s="85">
        <v>3</v>
      </c>
      <c r="K18" s="85" t="s">
        <v>257</v>
      </c>
      <c r="L18" s="85">
        <v>1</v>
      </c>
    </row>
    <row r="19" spans="1:12" ht="15">
      <c r="A19" s="85" t="s">
        <v>578</v>
      </c>
      <c r="B19" s="85">
        <v>2</v>
      </c>
      <c r="C19" s="85" t="s">
        <v>586</v>
      </c>
      <c r="D19" s="85">
        <v>2</v>
      </c>
      <c r="E19" s="85" t="s">
        <v>257</v>
      </c>
      <c r="F19" s="85">
        <v>1</v>
      </c>
      <c r="G19" s="85"/>
      <c r="H19" s="85"/>
      <c r="I19" s="85" t="s">
        <v>578</v>
      </c>
      <c r="J19" s="85">
        <v>2</v>
      </c>
      <c r="K19" s="85"/>
      <c r="L19" s="85"/>
    </row>
    <row r="20" spans="1:12" ht="15">
      <c r="A20" s="85" t="s">
        <v>579</v>
      </c>
      <c r="B20" s="85">
        <v>2</v>
      </c>
      <c r="C20" s="85" t="s">
        <v>588</v>
      </c>
      <c r="D20" s="85">
        <v>2</v>
      </c>
      <c r="E20" s="85"/>
      <c r="F20" s="85"/>
      <c r="G20" s="85"/>
      <c r="H20" s="85"/>
      <c r="I20" s="85" t="s">
        <v>579</v>
      </c>
      <c r="J20" s="85">
        <v>2</v>
      </c>
      <c r="K20" s="85"/>
      <c r="L20" s="85"/>
    </row>
    <row r="21" spans="1:12" ht="15">
      <c r="A21" s="85" t="s">
        <v>580</v>
      </c>
      <c r="B21" s="85">
        <v>2</v>
      </c>
      <c r="C21" s="85" t="s">
        <v>589</v>
      </c>
      <c r="D21" s="85">
        <v>1</v>
      </c>
      <c r="E21" s="85"/>
      <c r="F21" s="85"/>
      <c r="G21" s="85"/>
      <c r="H21" s="85"/>
      <c r="I21" s="85" t="s">
        <v>580</v>
      </c>
      <c r="J21" s="85">
        <v>2</v>
      </c>
      <c r="K21" s="85"/>
      <c r="L21" s="85"/>
    </row>
    <row r="22" spans="1:12" ht="15">
      <c r="A22" s="85" t="s">
        <v>581</v>
      </c>
      <c r="B22" s="85">
        <v>2</v>
      </c>
      <c r="C22" s="85" t="s">
        <v>585</v>
      </c>
      <c r="D22" s="85">
        <v>1</v>
      </c>
      <c r="E22" s="85"/>
      <c r="F22" s="85"/>
      <c r="G22" s="85"/>
      <c r="H22" s="85"/>
      <c r="I22" s="85" t="s">
        <v>581</v>
      </c>
      <c r="J22" s="85">
        <v>2</v>
      </c>
      <c r="K22" s="85"/>
      <c r="L22" s="85"/>
    </row>
    <row r="23" spans="1:12" ht="15">
      <c r="A23" s="85" t="s">
        <v>582</v>
      </c>
      <c r="B23" s="85">
        <v>2</v>
      </c>
      <c r="C23" s="85" t="s">
        <v>590</v>
      </c>
      <c r="D23" s="85">
        <v>1</v>
      </c>
      <c r="E23" s="85"/>
      <c r="F23" s="85"/>
      <c r="G23" s="85"/>
      <c r="H23" s="85"/>
      <c r="I23" s="85" t="s">
        <v>582</v>
      </c>
      <c r="J23" s="85">
        <v>2</v>
      </c>
      <c r="K23" s="85"/>
      <c r="L23" s="85"/>
    </row>
    <row r="24" spans="1:12" ht="15">
      <c r="A24" s="85" t="s">
        <v>583</v>
      </c>
      <c r="B24" s="85">
        <v>2</v>
      </c>
      <c r="C24" s="85"/>
      <c r="D24" s="85"/>
      <c r="E24" s="85"/>
      <c r="F24" s="85"/>
      <c r="G24" s="85"/>
      <c r="H24" s="85"/>
      <c r="I24" s="85" t="s">
        <v>583</v>
      </c>
      <c r="J24" s="85">
        <v>2</v>
      </c>
      <c r="K24" s="85"/>
      <c r="L24" s="85"/>
    </row>
    <row r="25" spans="1:12" ht="15">
      <c r="A25" s="85" t="s">
        <v>584</v>
      </c>
      <c r="B25" s="85">
        <v>2</v>
      </c>
      <c r="C25" s="85"/>
      <c r="D25" s="85"/>
      <c r="E25" s="85"/>
      <c r="F25" s="85"/>
      <c r="G25" s="85"/>
      <c r="H25" s="85"/>
      <c r="I25" s="85" t="s">
        <v>584</v>
      </c>
      <c r="J25" s="85">
        <v>2</v>
      </c>
      <c r="K25" s="85"/>
      <c r="L25" s="85"/>
    </row>
    <row r="26" spans="1:12" ht="15">
      <c r="A26" s="85" t="s">
        <v>585</v>
      </c>
      <c r="B26" s="85">
        <v>2</v>
      </c>
      <c r="C26" s="85"/>
      <c r="D26" s="85"/>
      <c r="E26" s="85"/>
      <c r="F26" s="85"/>
      <c r="G26" s="85"/>
      <c r="H26" s="85"/>
      <c r="I26" s="85" t="s">
        <v>594</v>
      </c>
      <c r="J26" s="85">
        <v>1</v>
      </c>
      <c r="K26" s="85"/>
      <c r="L26" s="85"/>
    </row>
    <row r="27" spans="1:12" ht="15">
      <c r="A27" s="85" t="s">
        <v>586</v>
      </c>
      <c r="B27" s="85">
        <v>2</v>
      </c>
      <c r="C27" s="85"/>
      <c r="D27" s="85"/>
      <c r="E27" s="85"/>
      <c r="F27" s="85"/>
      <c r="G27" s="85"/>
      <c r="H27" s="85"/>
      <c r="I27" s="85"/>
      <c r="J27" s="85"/>
      <c r="K27" s="85"/>
      <c r="L27" s="85"/>
    </row>
    <row r="30" spans="1:12" ht="15" customHeight="1">
      <c r="A30" s="13" t="s">
        <v>599</v>
      </c>
      <c r="B30" s="13" t="s">
        <v>555</v>
      </c>
      <c r="C30" s="13" t="s">
        <v>608</v>
      </c>
      <c r="D30" s="13" t="s">
        <v>558</v>
      </c>
      <c r="E30" s="13" t="s">
        <v>614</v>
      </c>
      <c r="F30" s="13" t="s">
        <v>560</v>
      </c>
      <c r="G30" s="13" t="s">
        <v>615</v>
      </c>
      <c r="H30" s="13" t="s">
        <v>562</v>
      </c>
      <c r="I30" s="13" t="s">
        <v>618</v>
      </c>
      <c r="J30" s="13" t="s">
        <v>564</v>
      </c>
      <c r="K30" s="85" t="s">
        <v>628</v>
      </c>
      <c r="L30" s="85" t="s">
        <v>565</v>
      </c>
    </row>
    <row r="31" spans="1:12" ht="15">
      <c r="A31" s="93" t="s">
        <v>600</v>
      </c>
      <c r="B31" s="93">
        <v>0</v>
      </c>
      <c r="C31" s="93" t="s">
        <v>605</v>
      </c>
      <c r="D31" s="93">
        <v>7</v>
      </c>
      <c r="E31" s="93" t="s">
        <v>226</v>
      </c>
      <c r="F31" s="93">
        <v>2</v>
      </c>
      <c r="G31" s="93" t="s">
        <v>616</v>
      </c>
      <c r="H31" s="93">
        <v>2</v>
      </c>
      <c r="I31" s="93" t="s">
        <v>605</v>
      </c>
      <c r="J31" s="93">
        <v>3</v>
      </c>
      <c r="K31" s="93"/>
      <c r="L31" s="93"/>
    </row>
    <row r="32" spans="1:12" ht="15">
      <c r="A32" s="93" t="s">
        <v>601</v>
      </c>
      <c r="B32" s="93">
        <v>2</v>
      </c>
      <c r="C32" s="93" t="s">
        <v>606</v>
      </c>
      <c r="D32" s="93">
        <v>4</v>
      </c>
      <c r="E32" s="93"/>
      <c r="F32" s="93"/>
      <c r="G32" s="93" t="s">
        <v>223</v>
      </c>
      <c r="H32" s="93">
        <v>2</v>
      </c>
      <c r="I32" s="93" t="s">
        <v>619</v>
      </c>
      <c r="J32" s="93">
        <v>2</v>
      </c>
      <c r="K32" s="93"/>
      <c r="L32" s="93"/>
    </row>
    <row r="33" spans="1:12" ht="15">
      <c r="A33" s="93" t="s">
        <v>602</v>
      </c>
      <c r="B33" s="93">
        <v>0</v>
      </c>
      <c r="C33" s="93" t="s">
        <v>607</v>
      </c>
      <c r="D33" s="93">
        <v>3</v>
      </c>
      <c r="E33" s="93"/>
      <c r="F33" s="93"/>
      <c r="G33" s="93" t="s">
        <v>617</v>
      </c>
      <c r="H33" s="93">
        <v>2</v>
      </c>
      <c r="I33" s="93" t="s">
        <v>620</v>
      </c>
      <c r="J33" s="93">
        <v>2</v>
      </c>
      <c r="K33" s="93"/>
      <c r="L33" s="93"/>
    </row>
    <row r="34" spans="1:12" ht="15">
      <c r="A34" s="93" t="s">
        <v>603</v>
      </c>
      <c r="B34" s="93">
        <v>293</v>
      </c>
      <c r="C34" s="93" t="s">
        <v>609</v>
      </c>
      <c r="D34" s="93">
        <v>2</v>
      </c>
      <c r="E34" s="93"/>
      <c r="F34" s="93"/>
      <c r="G34" s="93"/>
      <c r="H34" s="93"/>
      <c r="I34" s="93" t="s">
        <v>621</v>
      </c>
      <c r="J34" s="93">
        <v>2</v>
      </c>
      <c r="K34" s="93"/>
      <c r="L34" s="93"/>
    </row>
    <row r="35" spans="1:12" ht="15">
      <c r="A35" s="93" t="s">
        <v>604</v>
      </c>
      <c r="B35" s="93">
        <v>295</v>
      </c>
      <c r="C35" s="93" t="s">
        <v>610</v>
      </c>
      <c r="D35" s="93">
        <v>2</v>
      </c>
      <c r="E35" s="93"/>
      <c r="F35" s="93"/>
      <c r="G35" s="93"/>
      <c r="H35" s="93"/>
      <c r="I35" s="93" t="s">
        <v>622</v>
      </c>
      <c r="J35" s="93">
        <v>2</v>
      </c>
      <c r="K35" s="93"/>
      <c r="L35" s="93"/>
    </row>
    <row r="36" spans="1:12" ht="15">
      <c r="A36" s="93" t="s">
        <v>605</v>
      </c>
      <c r="B36" s="93">
        <v>13</v>
      </c>
      <c r="C36" s="93" t="s">
        <v>611</v>
      </c>
      <c r="D36" s="93">
        <v>2</v>
      </c>
      <c r="E36" s="93"/>
      <c r="F36" s="93"/>
      <c r="G36" s="93"/>
      <c r="H36" s="93"/>
      <c r="I36" s="93" t="s">
        <v>623</v>
      </c>
      <c r="J36" s="93">
        <v>2</v>
      </c>
      <c r="K36" s="93"/>
      <c r="L36" s="93"/>
    </row>
    <row r="37" spans="1:12" ht="15">
      <c r="A37" s="93" t="s">
        <v>606</v>
      </c>
      <c r="B37" s="93">
        <v>6</v>
      </c>
      <c r="C37" s="93" t="s">
        <v>586</v>
      </c>
      <c r="D37" s="93">
        <v>2</v>
      </c>
      <c r="E37" s="93"/>
      <c r="F37" s="93"/>
      <c r="G37" s="93"/>
      <c r="H37" s="93"/>
      <c r="I37" s="93" t="s">
        <v>624</v>
      </c>
      <c r="J37" s="93">
        <v>2</v>
      </c>
      <c r="K37" s="93"/>
      <c r="L37" s="93"/>
    </row>
    <row r="38" spans="1:12" ht="15">
      <c r="A38" s="93" t="s">
        <v>607</v>
      </c>
      <c r="B38" s="93">
        <v>3</v>
      </c>
      <c r="C38" s="93" t="s">
        <v>612</v>
      </c>
      <c r="D38" s="93">
        <v>2</v>
      </c>
      <c r="E38" s="93"/>
      <c r="F38" s="93"/>
      <c r="G38" s="93"/>
      <c r="H38" s="93"/>
      <c r="I38" s="93" t="s">
        <v>625</v>
      </c>
      <c r="J38" s="93">
        <v>2</v>
      </c>
      <c r="K38" s="93"/>
      <c r="L38" s="93"/>
    </row>
    <row r="39" spans="1:12" ht="15">
      <c r="A39" s="93" t="s">
        <v>226</v>
      </c>
      <c r="B39" s="93">
        <v>3</v>
      </c>
      <c r="C39" s="93" t="s">
        <v>613</v>
      </c>
      <c r="D39" s="93">
        <v>2</v>
      </c>
      <c r="E39" s="93"/>
      <c r="F39" s="93"/>
      <c r="G39" s="93"/>
      <c r="H39" s="93"/>
      <c r="I39" s="93" t="s">
        <v>626</v>
      </c>
      <c r="J39" s="93">
        <v>2</v>
      </c>
      <c r="K39" s="93"/>
      <c r="L39" s="93"/>
    </row>
    <row r="40" spans="1:12" ht="15">
      <c r="A40" s="93" t="s">
        <v>586</v>
      </c>
      <c r="B40" s="93">
        <v>3</v>
      </c>
      <c r="C40" s="93" t="s">
        <v>218</v>
      </c>
      <c r="D40" s="93">
        <v>2</v>
      </c>
      <c r="E40" s="93"/>
      <c r="F40" s="93"/>
      <c r="G40" s="93"/>
      <c r="H40" s="93"/>
      <c r="I40" s="93" t="s">
        <v>627</v>
      </c>
      <c r="J40" s="93">
        <v>2</v>
      </c>
      <c r="K40" s="93"/>
      <c r="L40" s="93"/>
    </row>
    <row r="43" spans="1:12" ht="15" customHeight="1">
      <c r="A43" s="13" t="s">
        <v>633</v>
      </c>
      <c r="B43" s="13" t="s">
        <v>555</v>
      </c>
      <c r="C43" s="13" t="s">
        <v>644</v>
      </c>
      <c r="D43" s="13" t="s">
        <v>558</v>
      </c>
      <c r="E43" s="85" t="s">
        <v>652</v>
      </c>
      <c r="F43" s="85" t="s">
        <v>560</v>
      </c>
      <c r="G43" s="85" t="s">
        <v>653</v>
      </c>
      <c r="H43" s="85" t="s">
        <v>562</v>
      </c>
      <c r="I43" s="13" t="s">
        <v>654</v>
      </c>
      <c r="J43" s="13" t="s">
        <v>564</v>
      </c>
      <c r="K43" s="85" t="s">
        <v>655</v>
      </c>
      <c r="L43" s="85" t="s">
        <v>565</v>
      </c>
    </row>
    <row r="44" spans="1:12" ht="15">
      <c r="A44" s="93" t="s">
        <v>634</v>
      </c>
      <c r="B44" s="93">
        <v>2</v>
      </c>
      <c r="C44" s="93" t="s">
        <v>645</v>
      </c>
      <c r="D44" s="93">
        <v>2</v>
      </c>
      <c r="E44" s="93"/>
      <c r="F44" s="93"/>
      <c r="G44" s="93"/>
      <c r="H44" s="93"/>
      <c r="I44" s="93" t="s">
        <v>634</v>
      </c>
      <c r="J44" s="93">
        <v>2</v>
      </c>
      <c r="K44" s="93"/>
      <c r="L44" s="93"/>
    </row>
    <row r="45" spans="1:12" ht="15">
      <c r="A45" s="93" t="s">
        <v>635</v>
      </c>
      <c r="B45" s="93">
        <v>2</v>
      </c>
      <c r="C45" s="93" t="s">
        <v>646</v>
      </c>
      <c r="D45" s="93">
        <v>2</v>
      </c>
      <c r="E45" s="93"/>
      <c r="F45" s="93"/>
      <c r="G45" s="93"/>
      <c r="H45" s="93"/>
      <c r="I45" s="93" t="s">
        <v>635</v>
      </c>
      <c r="J45" s="93">
        <v>2</v>
      </c>
      <c r="K45" s="93"/>
      <c r="L45" s="93"/>
    </row>
    <row r="46" spans="1:12" ht="15">
      <c r="A46" s="93" t="s">
        <v>636</v>
      </c>
      <c r="B46" s="93">
        <v>2</v>
      </c>
      <c r="C46" s="93" t="s">
        <v>647</v>
      </c>
      <c r="D46" s="93">
        <v>2</v>
      </c>
      <c r="E46" s="93"/>
      <c r="F46" s="93"/>
      <c r="G46" s="93"/>
      <c r="H46" s="93"/>
      <c r="I46" s="93" t="s">
        <v>636</v>
      </c>
      <c r="J46" s="93">
        <v>2</v>
      </c>
      <c r="K46" s="93"/>
      <c r="L46" s="93"/>
    </row>
    <row r="47" spans="1:12" ht="15">
      <c r="A47" s="93" t="s">
        <v>637</v>
      </c>
      <c r="B47" s="93">
        <v>2</v>
      </c>
      <c r="C47" s="93" t="s">
        <v>648</v>
      </c>
      <c r="D47" s="93">
        <v>2</v>
      </c>
      <c r="E47" s="93"/>
      <c r="F47" s="93"/>
      <c r="G47" s="93"/>
      <c r="H47" s="93"/>
      <c r="I47" s="93" t="s">
        <v>637</v>
      </c>
      <c r="J47" s="93">
        <v>2</v>
      </c>
      <c r="K47" s="93"/>
      <c r="L47" s="93"/>
    </row>
    <row r="48" spans="1:12" ht="15">
      <c r="A48" s="93" t="s">
        <v>638</v>
      </c>
      <c r="B48" s="93">
        <v>2</v>
      </c>
      <c r="C48" s="93" t="s">
        <v>649</v>
      </c>
      <c r="D48" s="93">
        <v>2</v>
      </c>
      <c r="E48" s="93"/>
      <c r="F48" s="93"/>
      <c r="G48" s="93"/>
      <c r="H48" s="93"/>
      <c r="I48" s="93" t="s">
        <v>638</v>
      </c>
      <c r="J48" s="93">
        <v>2</v>
      </c>
      <c r="K48" s="93"/>
      <c r="L48" s="93"/>
    </row>
    <row r="49" spans="1:12" ht="15">
      <c r="A49" s="93" t="s">
        <v>639</v>
      </c>
      <c r="B49" s="93">
        <v>2</v>
      </c>
      <c r="C49" s="93" t="s">
        <v>650</v>
      </c>
      <c r="D49" s="93">
        <v>2</v>
      </c>
      <c r="E49" s="93"/>
      <c r="F49" s="93"/>
      <c r="G49" s="93"/>
      <c r="H49" s="93"/>
      <c r="I49" s="93" t="s">
        <v>639</v>
      </c>
      <c r="J49" s="93">
        <v>2</v>
      </c>
      <c r="K49" s="93"/>
      <c r="L49" s="93"/>
    </row>
    <row r="50" spans="1:12" ht="15">
      <c r="A50" s="93" t="s">
        <v>640</v>
      </c>
      <c r="B50" s="93">
        <v>2</v>
      </c>
      <c r="C50" s="93" t="s">
        <v>651</v>
      </c>
      <c r="D50" s="93">
        <v>2</v>
      </c>
      <c r="E50" s="93"/>
      <c r="F50" s="93"/>
      <c r="G50" s="93"/>
      <c r="H50" s="93"/>
      <c r="I50" s="93" t="s">
        <v>640</v>
      </c>
      <c r="J50" s="93">
        <v>2</v>
      </c>
      <c r="K50" s="93"/>
      <c r="L50" s="93"/>
    </row>
    <row r="51" spans="1:12" ht="15">
      <c r="A51" s="93" t="s">
        <v>641</v>
      </c>
      <c r="B51" s="93">
        <v>2</v>
      </c>
      <c r="C51" s="93"/>
      <c r="D51" s="93"/>
      <c r="E51" s="93"/>
      <c r="F51" s="93"/>
      <c r="G51" s="93"/>
      <c r="H51" s="93"/>
      <c r="I51" s="93" t="s">
        <v>641</v>
      </c>
      <c r="J51" s="93">
        <v>2</v>
      </c>
      <c r="K51" s="93"/>
      <c r="L51" s="93"/>
    </row>
    <row r="52" spans="1:12" ht="15">
      <c r="A52" s="93" t="s">
        <v>642</v>
      </c>
      <c r="B52" s="93">
        <v>2</v>
      </c>
      <c r="C52" s="93"/>
      <c r="D52" s="93"/>
      <c r="E52" s="93"/>
      <c r="F52" s="93"/>
      <c r="G52" s="93"/>
      <c r="H52" s="93"/>
      <c r="I52" s="93" t="s">
        <v>642</v>
      </c>
      <c r="J52" s="93">
        <v>2</v>
      </c>
      <c r="K52" s="93"/>
      <c r="L52" s="93"/>
    </row>
    <row r="53" spans="1:12" ht="15">
      <c r="A53" s="93" t="s">
        <v>643</v>
      </c>
      <c r="B53" s="93">
        <v>2</v>
      </c>
      <c r="C53" s="93"/>
      <c r="D53" s="93"/>
      <c r="E53" s="93"/>
      <c r="F53" s="93"/>
      <c r="G53" s="93"/>
      <c r="H53" s="93"/>
      <c r="I53" s="93" t="s">
        <v>643</v>
      </c>
      <c r="J53" s="93">
        <v>2</v>
      </c>
      <c r="K53" s="93"/>
      <c r="L53" s="93"/>
    </row>
    <row r="56" spans="1:12" ht="15" customHeight="1">
      <c r="A56" s="85" t="s">
        <v>659</v>
      </c>
      <c r="B56" s="85" t="s">
        <v>555</v>
      </c>
      <c r="C56" s="85" t="s">
        <v>661</v>
      </c>
      <c r="D56" s="85" t="s">
        <v>558</v>
      </c>
      <c r="E56" s="85" t="s">
        <v>662</v>
      </c>
      <c r="F56" s="85" t="s">
        <v>560</v>
      </c>
      <c r="G56" s="85" t="s">
        <v>665</v>
      </c>
      <c r="H56" s="85" t="s">
        <v>562</v>
      </c>
      <c r="I56" s="85" t="s">
        <v>667</v>
      </c>
      <c r="J56" s="85" t="s">
        <v>564</v>
      </c>
      <c r="K56" s="85" t="s">
        <v>669</v>
      </c>
      <c r="L56" s="85" t="s">
        <v>565</v>
      </c>
    </row>
    <row r="57" spans="1:12" ht="15">
      <c r="A57" s="85"/>
      <c r="B57" s="85"/>
      <c r="C57" s="85"/>
      <c r="D57" s="85"/>
      <c r="E57" s="85"/>
      <c r="F57" s="85"/>
      <c r="G57" s="85"/>
      <c r="H57" s="85"/>
      <c r="I57" s="85"/>
      <c r="J57" s="85"/>
      <c r="K57" s="85"/>
      <c r="L57" s="85"/>
    </row>
    <row r="59" spans="1:12" ht="15" customHeight="1">
      <c r="A59" s="13" t="s">
        <v>660</v>
      </c>
      <c r="B59" s="13" t="s">
        <v>555</v>
      </c>
      <c r="C59" s="13" t="s">
        <v>663</v>
      </c>
      <c r="D59" s="13" t="s">
        <v>558</v>
      </c>
      <c r="E59" s="13" t="s">
        <v>664</v>
      </c>
      <c r="F59" s="13" t="s">
        <v>560</v>
      </c>
      <c r="G59" s="13" t="s">
        <v>666</v>
      </c>
      <c r="H59" s="13" t="s">
        <v>562</v>
      </c>
      <c r="I59" s="85" t="s">
        <v>668</v>
      </c>
      <c r="J59" s="85" t="s">
        <v>564</v>
      </c>
      <c r="K59" s="13" t="s">
        <v>670</v>
      </c>
      <c r="L59" s="13" t="s">
        <v>565</v>
      </c>
    </row>
    <row r="60" spans="1:12" ht="15">
      <c r="A60" s="85" t="s">
        <v>226</v>
      </c>
      <c r="B60" s="85">
        <v>2</v>
      </c>
      <c r="C60" s="85" t="s">
        <v>218</v>
      </c>
      <c r="D60" s="85">
        <v>2</v>
      </c>
      <c r="E60" s="85" t="s">
        <v>226</v>
      </c>
      <c r="F60" s="85">
        <v>1</v>
      </c>
      <c r="G60" s="85" t="s">
        <v>223</v>
      </c>
      <c r="H60" s="85">
        <v>1</v>
      </c>
      <c r="I60" s="85"/>
      <c r="J60" s="85"/>
      <c r="K60" s="85" t="s">
        <v>227</v>
      </c>
      <c r="L60" s="85">
        <v>1</v>
      </c>
    </row>
    <row r="61" spans="1:12" ht="15">
      <c r="A61" s="85" t="s">
        <v>218</v>
      </c>
      <c r="B61" s="85">
        <v>2</v>
      </c>
      <c r="C61" s="85" t="s">
        <v>232</v>
      </c>
      <c r="D61" s="85">
        <v>1</v>
      </c>
      <c r="E61" s="85" t="s">
        <v>225</v>
      </c>
      <c r="F61" s="85">
        <v>1</v>
      </c>
      <c r="G61" s="85" t="s">
        <v>222</v>
      </c>
      <c r="H61" s="85">
        <v>1</v>
      </c>
      <c r="I61" s="85"/>
      <c r="J61" s="85"/>
      <c r="K61" s="85"/>
      <c r="L61" s="85"/>
    </row>
    <row r="62" spans="1:12" ht="15">
      <c r="A62" s="85" t="s">
        <v>232</v>
      </c>
      <c r="B62" s="85">
        <v>1</v>
      </c>
      <c r="C62" s="85" t="s">
        <v>226</v>
      </c>
      <c r="D62" s="85">
        <v>1</v>
      </c>
      <c r="E62" s="85" t="s">
        <v>224</v>
      </c>
      <c r="F62" s="85">
        <v>1</v>
      </c>
      <c r="G62" s="85"/>
      <c r="H62" s="85"/>
      <c r="I62" s="85"/>
      <c r="J62" s="85"/>
      <c r="K62" s="85"/>
      <c r="L62" s="85"/>
    </row>
    <row r="63" spans="1:12" ht="15">
      <c r="A63" s="85" t="s">
        <v>231</v>
      </c>
      <c r="B63" s="85">
        <v>1</v>
      </c>
      <c r="C63" s="85" t="s">
        <v>228</v>
      </c>
      <c r="D63" s="85">
        <v>1</v>
      </c>
      <c r="E63" s="85"/>
      <c r="F63" s="85"/>
      <c r="G63" s="85"/>
      <c r="H63" s="85"/>
      <c r="I63" s="85"/>
      <c r="J63" s="85"/>
      <c r="K63" s="85"/>
      <c r="L63" s="85"/>
    </row>
    <row r="64" spans="1:12" ht="15">
      <c r="A64" s="85" t="s">
        <v>230</v>
      </c>
      <c r="B64" s="85">
        <v>1</v>
      </c>
      <c r="C64" s="85" t="s">
        <v>230</v>
      </c>
      <c r="D64" s="85">
        <v>1</v>
      </c>
      <c r="E64" s="85"/>
      <c r="F64" s="85"/>
      <c r="G64" s="85"/>
      <c r="H64" s="85"/>
      <c r="I64" s="85"/>
      <c r="J64" s="85"/>
      <c r="K64" s="85"/>
      <c r="L64" s="85"/>
    </row>
    <row r="65" spans="1:12" ht="15">
      <c r="A65" s="85" t="s">
        <v>229</v>
      </c>
      <c r="B65" s="85">
        <v>1</v>
      </c>
      <c r="C65" s="85" t="s">
        <v>229</v>
      </c>
      <c r="D65" s="85">
        <v>1</v>
      </c>
      <c r="E65" s="85"/>
      <c r="F65" s="85"/>
      <c r="G65" s="85"/>
      <c r="H65" s="85"/>
      <c r="I65" s="85"/>
      <c r="J65" s="85"/>
      <c r="K65" s="85"/>
      <c r="L65" s="85"/>
    </row>
    <row r="66" spans="1:12" ht="15">
      <c r="A66" s="85" t="s">
        <v>228</v>
      </c>
      <c r="B66" s="85">
        <v>1</v>
      </c>
      <c r="C66" s="85" t="s">
        <v>231</v>
      </c>
      <c r="D66" s="85">
        <v>1</v>
      </c>
      <c r="E66" s="85"/>
      <c r="F66" s="85"/>
      <c r="G66" s="85"/>
      <c r="H66" s="85"/>
      <c r="I66" s="85"/>
      <c r="J66" s="85"/>
      <c r="K66" s="85"/>
      <c r="L66" s="85"/>
    </row>
    <row r="67" spans="1:12" ht="15">
      <c r="A67" s="85" t="s">
        <v>227</v>
      </c>
      <c r="B67" s="85">
        <v>1</v>
      </c>
      <c r="C67" s="85"/>
      <c r="D67" s="85"/>
      <c r="E67" s="85"/>
      <c r="F67" s="85"/>
      <c r="G67" s="85"/>
      <c r="H67" s="85"/>
      <c r="I67" s="85"/>
      <c r="J67" s="85"/>
      <c r="K67" s="85"/>
      <c r="L67" s="85"/>
    </row>
    <row r="68" spans="1:12" ht="15">
      <c r="A68" s="85" t="s">
        <v>225</v>
      </c>
      <c r="B68" s="85">
        <v>1</v>
      </c>
      <c r="C68" s="85"/>
      <c r="D68" s="85"/>
      <c r="E68" s="85"/>
      <c r="F68" s="85"/>
      <c r="G68" s="85"/>
      <c r="H68" s="85"/>
      <c r="I68" s="85"/>
      <c r="J68" s="85"/>
      <c r="K68" s="85"/>
      <c r="L68" s="85"/>
    </row>
    <row r="69" spans="1:12" ht="15">
      <c r="A69" s="85" t="s">
        <v>224</v>
      </c>
      <c r="B69" s="85">
        <v>1</v>
      </c>
      <c r="C69" s="85"/>
      <c r="D69" s="85"/>
      <c r="E69" s="85"/>
      <c r="F69" s="85"/>
      <c r="G69" s="85"/>
      <c r="H69" s="85"/>
      <c r="I69" s="85"/>
      <c r="J69" s="85"/>
      <c r="K69" s="85"/>
      <c r="L69" s="85"/>
    </row>
    <row r="72" spans="1:12" ht="15" customHeight="1">
      <c r="A72" s="13" t="s">
        <v>676</v>
      </c>
      <c r="B72" s="13" t="s">
        <v>555</v>
      </c>
      <c r="C72" s="13" t="s">
        <v>677</v>
      </c>
      <c r="D72" s="13" t="s">
        <v>558</v>
      </c>
      <c r="E72" s="13" t="s">
        <v>678</v>
      </c>
      <c r="F72" s="13" t="s">
        <v>560</v>
      </c>
      <c r="G72" s="13" t="s">
        <v>679</v>
      </c>
      <c r="H72" s="13" t="s">
        <v>562</v>
      </c>
      <c r="I72" s="13" t="s">
        <v>680</v>
      </c>
      <c r="J72" s="13" t="s">
        <v>564</v>
      </c>
      <c r="K72" s="13" t="s">
        <v>681</v>
      </c>
      <c r="L72" s="13" t="s">
        <v>565</v>
      </c>
    </row>
    <row r="73" spans="1:12" ht="15">
      <c r="A73" s="127" t="s">
        <v>228</v>
      </c>
      <c r="B73" s="85">
        <v>47031</v>
      </c>
      <c r="C73" s="127" t="s">
        <v>228</v>
      </c>
      <c r="D73" s="85">
        <v>47031</v>
      </c>
      <c r="E73" s="127" t="s">
        <v>216</v>
      </c>
      <c r="F73" s="85">
        <v>7518</v>
      </c>
      <c r="G73" s="127" t="s">
        <v>222</v>
      </c>
      <c r="H73" s="85">
        <v>7213</v>
      </c>
      <c r="I73" s="127" t="s">
        <v>220</v>
      </c>
      <c r="J73" s="85">
        <v>1820</v>
      </c>
      <c r="K73" s="127" t="s">
        <v>217</v>
      </c>
      <c r="L73" s="85">
        <v>7635</v>
      </c>
    </row>
    <row r="74" spans="1:12" ht="15">
      <c r="A74" s="127" t="s">
        <v>218</v>
      </c>
      <c r="B74" s="85">
        <v>45504</v>
      </c>
      <c r="C74" s="127" t="s">
        <v>218</v>
      </c>
      <c r="D74" s="85">
        <v>45504</v>
      </c>
      <c r="E74" s="127" t="s">
        <v>225</v>
      </c>
      <c r="F74" s="85">
        <v>5130</v>
      </c>
      <c r="G74" s="127" t="s">
        <v>214</v>
      </c>
      <c r="H74" s="85">
        <v>4548</v>
      </c>
      <c r="I74" s="127" t="s">
        <v>221</v>
      </c>
      <c r="J74" s="85">
        <v>76</v>
      </c>
      <c r="K74" s="127" t="s">
        <v>227</v>
      </c>
      <c r="L74" s="85">
        <v>270</v>
      </c>
    </row>
    <row r="75" spans="1:12" ht="15">
      <c r="A75" s="127" t="s">
        <v>229</v>
      </c>
      <c r="B75" s="85">
        <v>13413</v>
      </c>
      <c r="C75" s="127" t="s">
        <v>229</v>
      </c>
      <c r="D75" s="85">
        <v>13413</v>
      </c>
      <c r="E75" s="127" t="s">
        <v>226</v>
      </c>
      <c r="F75" s="85">
        <v>3189</v>
      </c>
      <c r="G75" s="127" t="s">
        <v>223</v>
      </c>
      <c r="H75" s="85">
        <v>144</v>
      </c>
      <c r="I75" s="127" t="s">
        <v>219</v>
      </c>
      <c r="J75" s="85">
        <v>14</v>
      </c>
      <c r="K75" s="127"/>
      <c r="L75" s="85"/>
    </row>
    <row r="76" spans="1:12" ht="15">
      <c r="A76" s="127" t="s">
        <v>232</v>
      </c>
      <c r="B76" s="85">
        <v>9560</v>
      </c>
      <c r="C76" s="127" t="s">
        <v>232</v>
      </c>
      <c r="D76" s="85">
        <v>9560</v>
      </c>
      <c r="E76" s="127" t="s">
        <v>224</v>
      </c>
      <c r="F76" s="85">
        <v>1012</v>
      </c>
      <c r="G76" s="127"/>
      <c r="H76" s="85"/>
      <c r="I76" s="127"/>
      <c r="J76" s="85"/>
      <c r="K76" s="127"/>
      <c r="L76" s="85"/>
    </row>
    <row r="77" spans="1:12" ht="15">
      <c r="A77" s="127" t="s">
        <v>217</v>
      </c>
      <c r="B77" s="85">
        <v>7635</v>
      </c>
      <c r="C77" s="127" t="s">
        <v>215</v>
      </c>
      <c r="D77" s="85">
        <v>5746</v>
      </c>
      <c r="E77" s="127"/>
      <c r="F77" s="85"/>
      <c r="G77" s="127"/>
      <c r="H77" s="85"/>
      <c r="I77" s="127"/>
      <c r="J77" s="85"/>
      <c r="K77" s="127"/>
      <c r="L77" s="85"/>
    </row>
    <row r="78" spans="1:12" ht="15">
      <c r="A78" s="127" t="s">
        <v>216</v>
      </c>
      <c r="B78" s="85">
        <v>7518</v>
      </c>
      <c r="C78" s="127" t="s">
        <v>230</v>
      </c>
      <c r="D78" s="85">
        <v>693</v>
      </c>
      <c r="E78" s="127"/>
      <c r="F78" s="85"/>
      <c r="G78" s="127"/>
      <c r="H78" s="85"/>
      <c r="I78" s="127"/>
      <c r="J78" s="85"/>
      <c r="K78" s="127"/>
      <c r="L78" s="85"/>
    </row>
    <row r="79" spans="1:12" ht="15">
      <c r="A79" s="127" t="s">
        <v>222</v>
      </c>
      <c r="B79" s="85">
        <v>7213</v>
      </c>
      <c r="C79" s="127" t="s">
        <v>231</v>
      </c>
      <c r="D79" s="85">
        <v>144</v>
      </c>
      <c r="E79" s="127"/>
      <c r="F79" s="85"/>
      <c r="G79" s="127"/>
      <c r="H79" s="85"/>
      <c r="I79" s="127"/>
      <c r="J79" s="85"/>
      <c r="K79" s="127"/>
      <c r="L79" s="85"/>
    </row>
    <row r="80" spans="1:12" ht="15">
      <c r="A80" s="127" t="s">
        <v>215</v>
      </c>
      <c r="B80" s="85">
        <v>5746</v>
      </c>
      <c r="C80" s="127"/>
      <c r="D80" s="85"/>
      <c r="E80" s="127"/>
      <c r="F80" s="85"/>
      <c r="G80" s="127"/>
      <c r="H80" s="85"/>
      <c r="I80" s="127"/>
      <c r="J80" s="85"/>
      <c r="K80" s="127"/>
      <c r="L80" s="85"/>
    </row>
    <row r="81" spans="1:12" ht="15">
      <c r="A81" s="127" t="s">
        <v>225</v>
      </c>
      <c r="B81" s="85">
        <v>5130</v>
      </c>
      <c r="C81" s="127"/>
      <c r="D81" s="85"/>
      <c r="E81" s="127"/>
      <c r="F81" s="85"/>
      <c r="G81" s="127"/>
      <c r="H81" s="85"/>
      <c r="I81" s="127"/>
      <c r="J81" s="85"/>
      <c r="K81" s="127"/>
      <c r="L81" s="85"/>
    </row>
    <row r="82" spans="1:12" ht="15">
      <c r="A82" s="127" t="s">
        <v>214</v>
      </c>
      <c r="B82" s="85">
        <v>4548</v>
      </c>
      <c r="C82" s="127"/>
      <c r="D82" s="85"/>
      <c r="E82" s="127"/>
      <c r="F82" s="85"/>
      <c r="G82" s="127"/>
      <c r="H82" s="85"/>
      <c r="I82" s="127"/>
      <c r="J82" s="85"/>
      <c r="K82" s="127"/>
      <c r="L82" s="85"/>
    </row>
  </sheetData>
  <hyperlinks>
    <hyperlink ref="A2" r:id="rId1" display="https://unaperlaenlared.wordpress.com/2018/12/27/monetizar-blog-marketing-de-afiliados/?utm_content=bufferb6e6c&amp;utm_medium=social&amp;utm_source=twitter.com&amp;utm_campaign=buffer"/>
    <hyperlink ref="A3" r:id="rId2" display="https://bisuroom.es/programa-de-af"/>
    <hyperlink ref="A4" r:id="rId3" display="https://bisuroom.es/programa-de-afiliados/"/>
    <hyperlink ref="A5" r:id="rId4" display="https://twitter.com/seodecanarias/status/1196840068004093952"/>
    <hyperlink ref="A6" r:id="rId5" display="https://twitter.com/JessicaQueroM/status/1196804350087180290"/>
    <hyperlink ref="A7" r:id="rId6" display="https://josefacchin.com/congreso-online/"/>
    <hyperlink ref="C2" r:id="rId7" display="https://unaperlaenlared.wordpress.com/2018/12/27/monetizar-blog-marketing-de-afiliados/?utm_content=bufferb6e6c&amp;utm_medium=social&amp;utm_source=twitter.com&amp;utm_campaign=buffer"/>
    <hyperlink ref="C3" r:id="rId8" display="https://josefacchin.com/congreso-online/"/>
    <hyperlink ref="C4" r:id="rId9" display="https://twitter.com/JessicaQueroM/status/1196804350087180290"/>
    <hyperlink ref="C5" r:id="rId10" display="https://twitter.com/seodecanarias/status/1196840068004093952"/>
    <hyperlink ref="I2" r:id="rId11" display="https://bisuroom.es/programa-de-afiliados/"/>
    <hyperlink ref="I3" r:id="rId12" display="https://bisuroom.es/programa-de-af"/>
  </hyperlinks>
  <printOptions/>
  <pageMargins left="0.7" right="0.7" top="0.75" bottom="0.75" header="0.3" footer="0.3"/>
  <pageSetup orientation="portrait" paperSize="9"/>
  <tableParts>
    <tablePart r:id="rId17"/>
    <tablePart r:id="rId18"/>
    <tablePart r:id="rId20"/>
    <tablePart r:id="rId16"/>
    <tablePart r:id="rId13"/>
    <tablePart r:id="rId14"/>
    <tablePart r:id="rId19"/>
    <tablePart r:id="rId1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718</v>
      </c>
      <c r="B1" s="13" t="s">
        <v>733</v>
      </c>
      <c r="C1" s="13" t="s">
        <v>734</v>
      </c>
      <c r="D1" s="13" t="s">
        <v>144</v>
      </c>
      <c r="E1" s="13" t="s">
        <v>736</v>
      </c>
      <c r="F1" s="13" t="s">
        <v>737</v>
      </c>
      <c r="G1" s="13" t="s">
        <v>738</v>
      </c>
    </row>
    <row r="2" spans="1:7" ht="15">
      <c r="A2" s="85" t="s">
        <v>600</v>
      </c>
      <c r="B2" s="85">
        <v>0</v>
      </c>
      <c r="C2" s="132">
        <v>0</v>
      </c>
      <c r="D2" s="85" t="s">
        <v>735</v>
      </c>
      <c r="E2" s="85"/>
      <c r="F2" s="85"/>
      <c r="G2" s="85"/>
    </row>
    <row r="3" spans="1:7" ht="15">
      <c r="A3" s="85" t="s">
        <v>601</v>
      </c>
      <c r="B3" s="85">
        <v>2</v>
      </c>
      <c r="C3" s="132">
        <v>0.006779661016949152</v>
      </c>
      <c r="D3" s="85" t="s">
        <v>735</v>
      </c>
      <c r="E3" s="85"/>
      <c r="F3" s="85"/>
      <c r="G3" s="85"/>
    </row>
    <row r="4" spans="1:7" ht="15">
      <c r="A4" s="85" t="s">
        <v>602</v>
      </c>
      <c r="B4" s="85">
        <v>0</v>
      </c>
      <c r="C4" s="132">
        <v>0</v>
      </c>
      <c r="D4" s="85" t="s">
        <v>735</v>
      </c>
      <c r="E4" s="85"/>
      <c r="F4" s="85"/>
      <c r="G4" s="85"/>
    </row>
    <row r="5" spans="1:7" ht="15">
      <c r="A5" s="85" t="s">
        <v>603</v>
      </c>
      <c r="B5" s="85">
        <v>293</v>
      </c>
      <c r="C5" s="132">
        <v>0.9932203389830508</v>
      </c>
      <c r="D5" s="85" t="s">
        <v>735</v>
      </c>
      <c r="E5" s="85"/>
      <c r="F5" s="85"/>
      <c r="G5" s="85"/>
    </row>
    <row r="6" spans="1:7" ht="15">
      <c r="A6" s="85" t="s">
        <v>604</v>
      </c>
      <c r="B6" s="85">
        <v>295</v>
      </c>
      <c r="C6" s="132">
        <v>1</v>
      </c>
      <c r="D6" s="85" t="s">
        <v>735</v>
      </c>
      <c r="E6" s="85"/>
      <c r="F6" s="85"/>
      <c r="G6" s="85"/>
    </row>
    <row r="7" spans="1:7" ht="15">
      <c r="A7" s="93" t="s">
        <v>605</v>
      </c>
      <c r="B7" s="93">
        <v>13</v>
      </c>
      <c r="C7" s="133">
        <v>0</v>
      </c>
      <c r="D7" s="93" t="s">
        <v>735</v>
      </c>
      <c r="E7" s="93" t="b">
        <v>0</v>
      </c>
      <c r="F7" s="93" t="b">
        <v>0</v>
      </c>
      <c r="G7" s="93" t="b">
        <v>0</v>
      </c>
    </row>
    <row r="8" spans="1:7" ht="15">
      <c r="A8" s="93" t="s">
        <v>606</v>
      </c>
      <c r="B8" s="93">
        <v>6</v>
      </c>
      <c r="C8" s="133">
        <v>0.010279350058873258</v>
      </c>
      <c r="D8" s="93" t="s">
        <v>735</v>
      </c>
      <c r="E8" s="93" t="b">
        <v>0</v>
      </c>
      <c r="F8" s="93" t="b">
        <v>0</v>
      </c>
      <c r="G8" s="93" t="b">
        <v>0</v>
      </c>
    </row>
    <row r="9" spans="1:7" ht="15">
      <c r="A9" s="93" t="s">
        <v>607</v>
      </c>
      <c r="B9" s="93">
        <v>3</v>
      </c>
      <c r="C9" s="133">
        <v>0.009747277003885321</v>
      </c>
      <c r="D9" s="93" t="s">
        <v>735</v>
      </c>
      <c r="E9" s="93" t="b">
        <v>0</v>
      </c>
      <c r="F9" s="93" t="b">
        <v>0</v>
      </c>
      <c r="G9" s="93" t="b">
        <v>0</v>
      </c>
    </row>
    <row r="10" spans="1:7" ht="15">
      <c r="A10" s="93" t="s">
        <v>226</v>
      </c>
      <c r="B10" s="93">
        <v>3</v>
      </c>
      <c r="C10" s="133">
        <v>0.012442551377186565</v>
      </c>
      <c r="D10" s="93" t="s">
        <v>735</v>
      </c>
      <c r="E10" s="93" t="b">
        <v>0</v>
      </c>
      <c r="F10" s="93" t="b">
        <v>0</v>
      </c>
      <c r="G10" s="93" t="b">
        <v>0</v>
      </c>
    </row>
    <row r="11" spans="1:7" ht="15">
      <c r="A11" s="93" t="s">
        <v>586</v>
      </c>
      <c r="B11" s="93">
        <v>3</v>
      </c>
      <c r="C11" s="133">
        <v>0.009747277003885321</v>
      </c>
      <c r="D11" s="93" t="s">
        <v>735</v>
      </c>
      <c r="E11" s="93" t="b">
        <v>0</v>
      </c>
      <c r="F11" s="93" t="b">
        <v>0</v>
      </c>
      <c r="G11" s="93" t="b">
        <v>0</v>
      </c>
    </row>
    <row r="12" spans="1:7" ht="15">
      <c r="A12" s="93" t="s">
        <v>619</v>
      </c>
      <c r="B12" s="93">
        <v>2</v>
      </c>
      <c r="C12" s="133">
        <v>0.008295034251457709</v>
      </c>
      <c r="D12" s="93" t="s">
        <v>735</v>
      </c>
      <c r="E12" s="93" t="b">
        <v>0</v>
      </c>
      <c r="F12" s="93" t="b">
        <v>0</v>
      </c>
      <c r="G12" s="93" t="b">
        <v>0</v>
      </c>
    </row>
    <row r="13" spans="1:7" ht="15">
      <c r="A13" s="93" t="s">
        <v>620</v>
      </c>
      <c r="B13" s="93">
        <v>2</v>
      </c>
      <c r="C13" s="133">
        <v>0.008295034251457709</v>
      </c>
      <c r="D13" s="93" t="s">
        <v>735</v>
      </c>
      <c r="E13" s="93" t="b">
        <v>0</v>
      </c>
      <c r="F13" s="93" t="b">
        <v>0</v>
      </c>
      <c r="G13" s="93" t="b">
        <v>0</v>
      </c>
    </row>
    <row r="14" spans="1:7" ht="15">
      <c r="A14" s="93" t="s">
        <v>621</v>
      </c>
      <c r="B14" s="93">
        <v>2</v>
      </c>
      <c r="C14" s="133">
        <v>0.008295034251457709</v>
      </c>
      <c r="D14" s="93" t="s">
        <v>735</v>
      </c>
      <c r="E14" s="93" t="b">
        <v>0</v>
      </c>
      <c r="F14" s="93" t="b">
        <v>0</v>
      </c>
      <c r="G14" s="93" t="b">
        <v>0</v>
      </c>
    </row>
    <row r="15" spans="1:7" ht="15">
      <c r="A15" s="93" t="s">
        <v>622</v>
      </c>
      <c r="B15" s="93">
        <v>2</v>
      </c>
      <c r="C15" s="133">
        <v>0.008295034251457709</v>
      </c>
      <c r="D15" s="93" t="s">
        <v>735</v>
      </c>
      <c r="E15" s="93" t="b">
        <v>0</v>
      </c>
      <c r="F15" s="93" t="b">
        <v>0</v>
      </c>
      <c r="G15" s="93" t="b">
        <v>0</v>
      </c>
    </row>
    <row r="16" spans="1:7" ht="15">
      <c r="A16" s="93" t="s">
        <v>623</v>
      </c>
      <c r="B16" s="93">
        <v>2</v>
      </c>
      <c r="C16" s="133">
        <v>0.008295034251457709</v>
      </c>
      <c r="D16" s="93" t="s">
        <v>735</v>
      </c>
      <c r="E16" s="93" t="b">
        <v>0</v>
      </c>
      <c r="F16" s="93" t="b">
        <v>0</v>
      </c>
      <c r="G16" s="93" t="b">
        <v>0</v>
      </c>
    </row>
    <row r="17" spans="1:7" ht="15">
      <c r="A17" s="93" t="s">
        <v>624</v>
      </c>
      <c r="B17" s="93">
        <v>2</v>
      </c>
      <c r="C17" s="133">
        <v>0.008295034251457709</v>
      </c>
      <c r="D17" s="93" t="s">
        <v>735</v>
      </c>
      <c r="E17" s="93" t="b">
        <v>0</v>
      </c>
      <c r="F17" s="93" t="b">
        <v>0</v>
      </c>
      <c r="G17" s="93" t="b">
        <v>0</v>
      </c>
    </row>
    <row r="18" spans="1:7" ht="15">
      <c r="A18" s="93" t="s">
        <v>625</v>
      </c>
      <c r="B18" s="93">
        <v>2</v>
      </c>
      <c r="C18" s="133">
        <v>0.008295034251457709</v>
      </c>
      <c r="D18" s="93" t="s">
        <v>735</v>
      </c>
      <c r="E18" s="93" t="b">
        <v>0</v>
      </c>
      <c r="F18" s="93" t="b">
        <v>0</v>
      </c>
      <c r="G18" s="93" t="b">
        <v>0</v>
      </c>
    </row>
    <row r="19" spans="1:7" ht="15">
      <c r="A19" s="93" t="s">
        <v>626</v>
      </c>
      <c r="B19" s="93">
        <v>2</v>
      </c>
      <c r="C19" s="133">
        <v>0.008295034251457709</v>
      </c>
      <c r="D19" s="93" t="s">
        <v>735</v>
      </c>
      <c r="E19" s="93" t="b">
        <v>0</v>
      </c>
      <c r="F19" s="93" t="b">
        <v>0</v>
      </c>
      <c r="G19" s="93" t="b">
        <v>0</v>
      </c>
    </row>
    <row r="20" spans="1:7" ht="15">
      <c r="A20" s="93" t="s">
        <v>627</v>
      </c>
      <c r="B20" s="93">
        <v>2</v>
      </c>
      <c r="C20" s="133">
        <v>0.008295034251457709</v>
      </c>
      <c r="D20" s="93" t="s">
        <v>735</v>
      </c>
      <c r="E20" s="93" t="b">
        <v>0</v>
      </c>
      <c r="F20" s="93" t="b">
        <v>0</v>
      </c>
      <c r="G20" s="93" t="b">
        <v>0</v>
      </c>
    </row>
    <row r="21" spans="1:7" ht="15">
      <c r="A21" s="93" t="s">
        <v>719</v>
      </c>
      <c r="B21" s="93">
        <v>2</v>
      </c>
      <c r="C21" s="133">
        <v>0.008295034251457709</v>
      </c>
      <c r="D21" s="93" t="s">
        <v>735</v>
      </c>
      <c r="E21" s="93" t="b">
        <v>0</v>
      </c>
      <c r="F21" s="93" t="b">
        <v>0</v>
      </c>
      <c r="G21" s="93" t="b">
        <v>0</v>
      </c>
    </row>
    <row r="22" spans="1:7" ht="15">
      <c r="A22" s="93" t="s">
        <v>720</v>
      </c>
      <c r="B22" s="93">
        <v>2</v>
      </c>
      <c r="C22" s="133">
        <v>0.008295034251457709</v>
      </c>
      <c r="D22" s="93" t="s">
        <v>735</v>
      </c>
      <c r="E22" s="93" t="b">
        <v>0</v>
      </c>
      <c r="F22" s="93" t="b">
        <v>0</v>
      </c>
      <c r="G22" s="93" t="b">
        <v>0</v>
      </c>
    </row>
    <row r="23" spans="1:7" ht="15">
      <c r="A23" s="93" t="s">
        <v>721</v>
      </c>
      <c r="B23" s="93">
        <v>2</v>
      </c>
      <c r="C23" s="133">
        <v>0.008295034251457709</v>
      </c>
      <c r="D23" s="93" t="s">
        <v>735</v>
      </c>
      <c r="E23" s="93" t="b">
        <v>0</v>
      </c>
      <c r="F23" s="93" t="b">
        <v>0</v>
      </c>
      <c r="G23" s="93" t="b">
        <v>0</v>
      </c>
    </row>
    <row r="24" spans="1:7" ht="15">
      <c r="A24" s="93" t="s">
        <v>722</v>
      </c>
      <c r="B24" s="93">
        <v>2</v>
      </c>
      <c r="C24" s="133">
        <v>0.008295034251457709</v>
      </c>
      <c r="D24" s="93" t="s">
        <v>735</v>
      </c>
      <c r="E24" s="93" t="b">
        <v>0</v>
      </c>
      <c r="F24" s="93" t="b">
        <v>0</v>
      </c>
      <c r="G24" s="93" t="b">
        <v>0</v>
      </c>
    </row>
    <row r="25" spans="1:7" ht="15">
      <c r="A25" s="93" t="s">
        <v>723</v>
      </c>
      <c r="B25" s="93">
        <v>2</v>
      </c>
      <c r="C25" s="133">
        <v>0.008295034251457709</v>
      </c>
      <c r="D25" s="93" t="s">
        <v>735</v>
      </c>
      <c r="E25" s="93" t="b">
        <v>0</v>
      </c>
      <c r="F25" s="93" t="b">
        <v>0</v>
      </c>
      <c r="G25" s="93" t="b">
        <v>0</v>
      </c>
    </row>
    <row r="26" spans="1:7" ht="15">
      <c r="A26" s="93" t="s">
        <v>724</v>
      </c>
      <c r="B26" s="93">
        <v>2</v>
      </c>
      <c r="C26" s="133">
        <v>0.008295034251457709</v>
      </c>
      <c r="D26" s="93" t="s">
        <v>735</v>
      </c>
      <c r="E26" s="93" t="b">
        <v>0</v>
      </c>
      <c r="F26" s="93" t="b">
        <v>0</v>
      </c>
      <c r="G26" s="93" t="b">
        <v>0</v>
      </c>
    </row>
    <row r="27" spans="1:7" ht="15">
      <c r="A27" s="93" t="s">
        <v>725</v>
      </c>
      <c r="B27" s="93">
        <v>2</v>
      </c>
      <c r="C27" s="133">
        <v>0.008295034251457709</v>
      </c>
      <c r="D27" s="93" t="s">
        <v>735</v>
      </c>
      <c r="E27" s="93" t="b">
        <v>0</v>
      </c>
      <c r="F27" s="93" t="b">
        <v>0</v>
      </c>
      <c r="G27" s="93" t="b">
        <v>0</v>
      </c>
    </row>
    <row r="28" spans="1:7" ht="15">
      <c r="A28" s="93" t="s">
        <v>726</v>
      </c>
      <c r="B28" s="93">
        <v>2</v>
      </c>
      <c r="C28" s="133">
        <v>0.008295034251457709</v>
      </c>
      <c r="D28" s="93" t="s">
        <v>735</v>
      </c>
      <c r="E28" s="93" t="b">
        <v>0</v>
      </c>
      <c r="F28" s="93" t="b">
        <v>0</v>
      </c>
      <c r="G28" s="93" t="b">
        <v>0</v>
      </c>
    </row>
    <row r="29" spans="1:7" ht="15">
      <c r="A29" s="93" t="s">
        <v>609</v>
      </c>
      <c r="B29" s="93">
        <v>2</v>
      </c>
      <c r="C29" s="133">
        <v>0.01136676890109017</v>
      </c>
      <c r="D29" s="93" t="s">
        <v>735</v>
      </c>
      <c r="E29" s="93" t="b">
        <v>0</v>
      </c>
      <c r="F29" s="93" t="b">
        <v>0</v>
      </c>
      <c r="G29" s="93" t="b">
        <v>0</v>
      </c>
    </row>
    <row r="30" spans="1:7" ht="15">
      <c r="A30" s="93" t="s">
        <v>727</v>
      </c>
      <c r="B30" s="93">
        <v>2</v>
      </c>
      <c r="C30" s="133">
        <v>0.008295034251457709</v>
      </c>
      <c r="D30" s="93" t="s">
        <v>735</v>
      </c>
      <c r="E30" s="93" t="b">
        <v>0</v>
      </c>
      <c r="F30" s="93" t="b">
        <v>0</v>
      </c>
      <c r="G30" s="93" t="b">
        <v>0</v>
      </c>
    </row>
    <row r="31" spans="1:7" ht="15">
      <c r="A31" s="93" t="s">
        <v>728</v>
      </c>
      <c r="B31" s="93">
        <v>2</v>
      </c>
      <c r="C31" s="133">
        <v>0.01136676890109017</v>
      </c>
      <c r="D31" s="93" t="s">
        <v>735</v>
      </c>
      <c r="E31" s="93" t="b">
        <v>0</v>
      </c>
      <c r="F31" s="93" t="b">
        <v>0</v>
      </c>
      <c r="G31" s="93" t="b">
        <v>0</v>
      </c>
    </row>
    <row r="32" spans="1:7" ht="15">
      <c r="A32" s="93" t="s">
        <v>729</v>
      </c>
      <c r="B32" s="93">
        <v>2</v>
      </c>
      <c r="C32" s="133">
        <v>0.01136676890109017</v>
      </c>
      <c r="D32" s="93" t="s">
        <v>735</v>
      </c>
      <c r="E32" s="93" t="b">
        <v>0</v>
      </c>
      <c r="F32" s="93" t="b">
        <v>0</v>
      </c>
      <c r="G32" s="93" t="b">
        <v>0</v>
      </c>
    </row>
    <row r="33" spans="1:7" ht="15">
      <c r="A33" s="93" t="s">
        <v>730</v>
      </c>
      <c r="B33" s="93">
        <v>2</v>
      </c>
      <c r="C33" s="133">
        <v>0.008295034251457709</v>
      </c>
      <c r="D33" s="93" t="s">
        <v>735</v>
      </c>
      <c r="E33" s="93" t="b">
        <v>0</v>
      </c>
      <c r="F33" s="93" t="b">
        <v>0</v>
      </c>
      <c r="G33" s="93" t="b">
        <v>0</v>
      </c>
    </row>
    <row r="34" spans="1:7" ht="15">
      <c r="A34" s="93" t="s">
        <v>731</v>
      </c>
      <c r="B34" s="93">
        <v>2</v>
      </c>
      <c r="C34" s="133">
        <v>0.008295034251457709</v>
      </c>
      <c r="D34" s="93" t="s">
        <v>735</v>
      </c>
      <c r="E34" s="93" t="b">
        <v>0</v>
      </c>
      <c r="F34" s="93" t="b">
        <v>0</v>
      </c>
      <c r="G34" s="93" t="b">
        <v>0</v>
      </c>
    </row>
    <row r="35" spans="1:7" ht="15">
      <c r="A35" s="93" t="s">
        <v>732</v>
      </c>
      <c r="B35" s="93">
        <v>2</v>
      </c>
      <c r="C35" s="133">
        <v>0.008295034251457709</v>
      </c>
      <c r="D35" s="93" t="s">
        <v>735</v>
      </c>
      <c r="E35" s="93" t="b">
        <v>0</v>
      </c>
      <c r="F35" s="93" t="b">
        <v>0</v>
      </c>
      <c r="G35" s="93" t="b">
        <v>0</v>
      </c>
    </row>
    <row r="36" spans="1:7" ht="15">
      <c r="A36" s="93" t="s">
        <v>610</v>
      </c>
      <c r="B36" s="93">
        <v>2</v>
      </c>
      <c r="C36" s="133">
        <v>0.008295034251457709</v>
      </c>
      <c r="D36" s="93" t="s">
        <v>735</v>
      </c>
      <c r="E36" s="93" t="b">
        <v>0</v>
      </c>
      <c r="F36" s="93" t="b">
        <v>0</v>
      </c>
      <c r="G36" s="93" t="b">
        <v>0</v>
      </c>
    </row>
    <row r="37" spans="1:7" ht="15">
      <c r="A37" s="93" t="s">
        <v>611</v>
      </c>
      <c r="B37" s="93">
        <v>2</v>
      </c>
      <c r="C37" s="133">
        <v>0.008295034251457709</v>
      </c>
      <c r="D37" s="93" t="s">
        <v>735</v>
      </c>
      <c r="E37" s="93" t="b">
        <v>0</v>
      </c>
      <c r="F37" s="93" t="b">
        <v>0</v>
      </c>
      <c r="G37" s="93" t="b">
        <v>0</v>
      </c>
    </row>
    <row r="38" spans="1:7" ht="15">
      <c r="A38" s="93" t="s">
        <v>612</v>
      </c>
      <c r="B38" s="93">
        <v>2</v>
      </c>
      <c r="C38" s="133">
        <v>0.008295034251457709</v>
      </c>
      <c r="D38" s="93" t="s">
        <v>735</v>
      </c>
      <c r="E38" s="93" t="b">
        <v>0</v>
      </c>
      <c r="F38" s="93" t="b">
        <v>0</v>
      </c>
      <c r="G38" s="93" t="b">
        <v>0</v>
      </c>
    </row>
    <row r="39" spans="1:7" ht="15">
      <c r="A39" s="93" t="s">
        <v>613</v>
      </c>
      <c r="B39" s="93">
        <v>2</v>
      </c>
      <c r="C39" s="133">
        <v>0.008295034251457709</v>
      </c>
      <c r="D39" s="93" t="s">
        <v>735</v>
      </c>
      <c r="E39" s="93" t="b">
        <v>0</v>
      </c>
      <c r="F39" s="93" t="b">
        <v>0</v>
      </c>
      <c r="G39" s="93" t="b">
        <v>0</v>
      </c>
    </row>
    <row r="40" spans="1:7" ht="15">
      <c r="A40" s="93" t="s">
        <v>218</v>
      </c>
      <c r="B40" s="93">
        <v>2</v>
      </c>
      <c r="C40" s="133">
        <v>0.008295034251457709</v>
      </c>
      <c r="D40" s="93" t="s">
        <v>735</v>
      </c>
      <c r="E40" s="93" t="b">
        <v>0</v>
      </c>
      <c r="F40" s="93" t="b">
        <v>0</v>
      </c>
      <c r="G40" s="93" t="b">
        <v>0</v>
      </c>
    </row>
    <row r="41" spans="1:7" ht="15">
      <c r="A41" s="93" t="s">
        <v>616</v>
      </c>
      <c r="B41" s="93">
        <v>2</v>
      </c>
      <c r="C41" s="133">
        <v>0.01136676890109017</v>
      </c>
      <c r="D41" s="93" t="s">
        <v>735</v>
      </c>
      <c r="E41" s="93" t="b">
        <v>0</v>
      </c>
      <c r="F41" s="93" t="b">
        <v>0</v>
      </c>
      <c r="G41" s="93" t="b">
        <v>0</v>
      </c>
    </row>
    <row r="42" spans="1:7" ht="15">
      <c r="A42" s="93" t="s">
        <v>223</v>
      </c>
      <c r="B42" s="93">
        <v>2</v>
      </c>
      <c r="C42" s="133">
        <v>0.01136676890109017</v>
      </c>
      <c r="D42" s="93" t="s">
        <v>735</v>
      </c>
      <c r="E42" s="93" t="b">
        <v>0</v>
      </c>
      <c r="F42" s="93" t="b">
        <v>0</v>
      </c>
      <c r="G42" s="93" t="b">
        <v>0</v>
      </c>
    </row>
    <row r="43" spans="1:7" ht="15">
      <c r="A43" s="93" t="s">
        <v>617</v>
      </c>
      <c r="B43" s="93">
        <v>2</v>
      </c>
      <c r="C43" s="133">
        <v>0.01136676890109017</v>
      </c>
      <c r="D43" s="93" t="s">
        <v>735</v>
      </c>
      <c r="E43" s="93" t="b">
        <v>0</v>
      </c>
      <c r="F43" s="93" t="b">
        <v>0</v>
      </c>
      <c r="G43" s="93" t="b">
        <v>0</v>
      </c>
    </row>
    <row r="44" spans="1:7" ht="15">
      <c r="A44" s="93" t="s">
        <v>605</v>
      </c>
      <c r="B44" s="93">
        <v>7</v>
      </c>
      <c r="C44" s="133">
        <v>0</v>
      </c>
      <c r="D44" s="93" t="s">
        <v>540</v>
      </c>
      <c r="E44" s="93" t="b">
        <v>0</v>
      </c>
      <c r="F44" s="93" t="b">
        <v>0</v>
      </c>
      <c r="G44" s="93" t="b">
        <v>0</v>
      </c>
    </row>
    <row r="45" spans="1:7" ht="15">
      <c r="A45" s="93" t="s">
        <v>606</v>
      </c>
      <c r="B45" s="93">
        <v>4</v>
      </c>
      <c r="C45" s="133">
        <v>0.010126585361928935</v>
      </c>
      <c r="D45" s="93" t="s">
        <v>540</v>
      </c>
      <c r="E45" s="93" t="b">
        <v>0</v>
      </c>
      <c r="F45" s="93" t="b">
        <v>0</v>
      </c>
      <c r="G45" s="93" t="b">
        <v>0</v>
      </c>
    </row>
    <row r="46" spans="1:7" ht="15">
      <c r="A46" s="93" t="s">
        <v>607</v>
      </c>
      <c r="B46" s="93">
        <v>3</v>
      </c>
      <c r="C46" s="133">
        <v>0.011499274540456076</v>
      </c>
      <c r="D46" s="93" t="s">
        <v>540</v>
      </c>
      <c r="E46" s="93" t="b">
        <v>0</v>
      </c>
      <c r="F46" s="93" t="b">
        <v>0</v>
      </c>
      <c r="G46" s="93" t="b">
        <v>0</v>
      </c>
    </row>
    <row r="47" spans="1:7" ht="15">
      <c r="A47" s="93" t="s">
        <v>609</v>
      </c>
      <c r="B47" s="93">
        <v>2</v>
      </c>
      <c r="C47" s="133">
        <v>0.017606209166963684</v>
      </c>
      <c r="D47" s="93" t="s">
        <v>540</v>
      </c>
      <c r="E47" s="93" t="b">
        <v>0</v>
      </c>
      <c r="F47" s="93" t="b">
        <v>0</v>
      </c>
      <c r="G47" s="93" t="b">
        <v>0</v>
      </c>
    </row>
    <row r="48" spans="1:7" ht="15">
      <c r="A48" s="93" t="s">
        <v>610</v>
      </c>
      <c r="B48" s="93">
        <v>2</v>
      </c>
      <c r="C48" s="133">
        <v>0.011334750923964076</v>
      </c>
      <c r="D48" s="93" t="s">
        <v>540</v>
      </c>
      <c r="E48" s="93" t="b">
        <v>0</v>
      </c>
      <c r="F48" s="93" t="b">
        <v>0</v>
      </c>
      <c r="G48" s="93" t="b">
        <v>0</v>
      </c>
    </row>
    <row r="49" spans="1:7" ht="15">
      <c r="A49" s="93" t="s">
        <v>611</v>
      </c>
      <c r="B49" s="93">
        <v>2</v>
      </c>
      <c r="C49" s="133">
        <v>0.011334750923964076</v>
      </c>
      <c r="D49" s="93" t="s">
        <v>540</v>
      </c>
      <c r="E49" s="93" t="b">
        <v>0</v>
      </c>
      <c r="F49" s="93" t="b">
        <v>0</v>
      </c>
      <c r="G49" s="93" t="b">
        <v>0</v>
      </c>
    </row>
    <row r="50" spans="1:7" ht="15">
      <c r="A50" s="93" t="s">
        <v>586</v>
      </c>
      <c r="B50" s="93">
        <v>2</v>
      </c>
      <c r="C50" s="133">
        <v>0.011334750923964076</v>
      </c>
      <c r="D50" s="93" t="s">
        <v>540</v>
      </c>
      <c r="E50" s="93" t="b">
        <v>0</v>
      </c>
      <c r="F50" s="93" t="b">
        <v>0</v>
      </c>
      <c r="G50" s="93" t="b">
        <v>0</v>
      </c>
    </row>
    <row r="51" spans="1:7" ht="15">
      <c r="A51" s="93" t="s">
        <v>612</v>
      </c>
      <c r="B51" s="93">
        <v>2</v>
      </c>
      <c r="C51" s="133">
        <v>0.011334750923964076</v>
      </c>
      <c r="D51" s="93" t="s">
        <v>540</v>
      </c>
      <c r="E51" s="93" t="b">
        <v>0</v>
      </c>
      <c r="F51" s="93" t="b">
        <v>0</v>
      </c>
      <c r="G51" s="93" t="b">
        <v>0</v>
      </c>
    </row>
    <row r="52" spans="1:7" ht="15">
      <c r="A52" s="93" t="s">
        <v>613</v>
      </c>
      <c r="B52" s="93">
        <v>2</v>
      </c>
      <c r="C52" s="133">
        <v>0.011334750923964076</v>
      </c>
      <c r="D52" s="93" t="s">
        <v>540</v>
      </c>
      <c r="E52" s="93" t="b">
        <v>0</v>
      </c>
      <c r="F52" s="93" t="b">
        <v>0</v>
      </c>
      <c r="G52" s="93" t="b">
        <v>0</v>
      </c>
    </row>
    <row r="53" spans="1:7" ht="15">
      <c r="A53" s="93" t="s">
        <v>218</v>
      </c>
      <c r="B53" s="93">
        <v>2</v>
      </c>
      <c r="C53" s="133">
        <v>0.011334750923964076</v>
      </c>
      <c r="D53" s="93" t="s">
        <v>540</v>
      </c>
      <c r="E53" s="93" t="b">
        <v>0</v>
      </c>
      <c r="F53" s="93" t="b">
        <v>0</v>
      </c>
      <c r="G53" s="93" t="b">
        <v>0</v>
      </c>
    </row>
    <row r="54" spans="1:7" ht="15">
      <c r="A54" s="93" t="s">
        <v>727</v>
      </c>
      <c r="B54" s="93">
        <v>2</v>
      </c>
      <c r="C54" s="133">
        <v>0.011334750923964076</v>
      </c>
      <c r="D54" s="93" t="s">
        <v>540</v>
      </c>
      <c r="E54" s="93" t="b">
        <v>0</v>
      </c>
      <c r="F54" s="93" t="b">
        <v>0</v>
      </c>
      <c r="G54" s="93" t="b">
        <v>0</v>
      </c>
    </row>
    <row r="55" spans="1:7" ht="15">
      <c r="A55" s="93" t="s">
        <v>728</v>
      </c>
      <c r="B55" s="93">
        <v>2</v>
      </c>
      <c r="C55" s="133">
        <v>0.017606209166963684</v>
      </c>
      <c r="D55" s="93" t="s">
        <v>540</v>
      </c>
      <c r="E55" s="93" t="b">
        <v>0</v>
      </c>
      <c r="F55" s="93" t="b">
        <v>0</v>
      </c>
      <c r="G55" s="93" t="b">
        <v>0</v>
      </c>
    </row>
    <row r="56" spans="1:7" ht="15">
      <c r="A56" s="93" t="s">
        <v>729</v>
      </c>
      <c r="B56" s="93">
        <v>2</v>
      </c>
      <c r="C56" s="133">
        <v>0.017606209166963684</v>
      </c>
      <c r="D56" s="93" t="s">
        <v>540</v>
      </c>
      <c r="E56" s="93" t="b">
        <v>0</v>
      </c>
      <c r="F56" s="93" t="b">
        <v>0</v>
      </c>
      <c r="G56" s="93" t="b">
        <v>0</v>
      </c>
    </row>
    <row r="57" spans="1:7" ht="15">
      <c r="A57" s="93" t="s">
        <v>226</v>
      </c>
      <c r="B57" s="93">
        <v>2</v>
      </c>
      <c r="C57" s="133">
        <v>0</v>
      </c>
      <c r="D57" s="93" t="s">
        <v>541</v>
      </c>
      <c r="E57" s="93" t="b">
        <v>0</v>
      </c>
      <c r="F57" s="93" t="b">
        <v>0</v>
      </c>
      <c r="G57" s="93" t="b">
        <v>0</v>
      </c>
    </row>
    <row r="58" spans="1:7" ht="15">
      <c r="A58" s="93" t="s">
        <v>616</v>
      </c>
      <c r="B58" s="93">
        <v>2</v>
      </c>
      <c r="C58" s="133">
        <v>0</v>
      </c>
      <c r="D58" s="93" t="s">
        <v>542</v>
      </c>
      <c r="E58" s="93" t="b">
        <v>0</v>
      </c>
      <c r="F58" s="93" t="b">
        <v>0</v>
      </c>
      <c r="G58" s="93" t="b">
        <v>0</v>
      </c>
    </row>
    <row r="59" spans="1:7" ht="15">
      <c r="A59" s="93" t="s">
        <v>223</v>
      </c>
      <c r="B59" s="93">
        <v>2</v>
      </c>
      <c r="C59" s="133">
        <v>0</v>
      </c>
      <c r="D59" s="93" t="s">
        <v>542</v>
      </c>
      <c r="E59" s="93" t="b">
        <v>0</v>
      </c>
      <c r="F59" s="93" t="b">
        <v>0</v>
      </c>
      <c r="G59" s="93" t="b">
        <v>0</v>
      </c>
    </row>
    <row r="60" spans="1:7" ht="15">
      <c r="A60" s="93" t="s">
        <v>617</v>
      </c>
      <c r="B60" s="93">
        <v>2</v>
      </c>
      <c r="C60" s="133">
        <v>0</v>
      </c>
      <c r="D60" s="93" t="s">
        <v>542</v>
      </c>
      <c r="E60" s="93" t="b">
        <v>0</v>
      </c>
      <c r="F60" s="93" t="b">
        <v>0</v>
      </c>
      <c r="G60" s="93" t="b">
        <v>0</v>
      </c>
    </row>
    <row r="61" spans="1:7" ht="15">
      <c r="A61" s="93" t="s">
        <v>605</v>
      </c>
      <c r="B61" s="93">
        <v>3</v>
      </c>
      <c r="C61" s="133">
        <v>0</v>
      </c>
      <c r="D61" s="93" t="s">
        <v>543</v>
      </c>
      <c r="E61" s="93" t="b">
        <v>0</v>
      </c>
      <c r="F61" s="93" t="b">
        <v>0</v>
      </c>
      <c r="G61" s="93" t="b">
        <v>0</v>
      </c>
    </row>
    <row r="62" spans="1:7" ht="15">
      <c r="A62" s="93" t="s">
        <v>619</v>
      </c>
      <c r="B62" s="93">
        <v>2</v>
      </c>
      <c r="C62" s="133">
        <v>0.006772740732910817</v>
      </c>
      <c r="D62" s="93" t="s">
        <v>543</v>
      </c>
      <c r="E62" s="93" t="b">
        <v>0</v>
      </c>
      <c r="F62" s="93" t="b">
        <v>0</v>
      </c>
      <c r="G62" s="93" t="b">
        <v>0</v>
      </c>
    </row>
    <row r="63" spans="1:7" ht="15">
      <c r="A63" s="93" t="s">
        <v>620</v>
      </c>
      <c r="B63" s="93">
        <v>2</v>
      </c>
      <c r="C63" s="133">
        <v>0.006772740732910817</v>
      </c>
      <c r="D63" s="93" t="s">
        <v>543</v>
      </c>
      <c r="E63" s="93" t="b">
        <v>0</v>
      </c>
      <c r="F63" s="93" t="b">
        <v>0</v>
      </c>
      <c r="G63" s="93" t="b">
        <v>0</v>
      </c>
    </row>
    <row r="64" spans="1:7" ht="15">
      <c r="A64" s="93" t="s">
        <v>621</v>
      </c>
      <c r="B64" s="93">
        <v>2</v>
      </c>
      <c r="C64" s="133">
        <v>0.006772740732910817</v>
      </c>
      <c r="D64" s="93" t="s">
        <v>543</v>
      </c>
      <c r="E64" s="93" t="b">
        <v>0</v>
      </c>
      <c r="F64" s="93" t="b">
        <v>0</v>
      </c>
      <c r="G64" s="93" t="b">
        <v>0</v>
      </c>
    </row>
    <row r="65" spans="1:7" ht="15">
      <c r="A65" s="93" t="s">
        <v>622</v>
      </c>
      <c r="B65" s="93">
        <v>2</v>
      </c>
      <c r="C65" s="133">
        <v>0.006772740732910817</v>
      </c>
      <c r="D65" s="93" t="s">
        <v>543</v>
      </c>
      <c r="E65" s="93" t="b">
        <v>0</v>
      </c>
      <c r="F65" s="93" t="b">
        <v>0</v>
      </c>
      <c r="G65" s="93" t="b">
        <v>0</v>
      </c>
    </row>
    <row r="66" spans="1:7" ht="15">
      <c r="A66" s="93" t="s">
        <v>623</v>
      </c>
      <c r="B66" s="93">
        <v>2</v>
      </c>
      <c r="C66" s="133">
        <v>0.006772740732910817</v>
      </c>
      <c r="D66" s="93" t="s">
        <v>543</v>
      </c>
      <c r="E66" s="93" t="b">
        <v>0</v>
      </c>
      <c r="F66" s="93" t="b">
        <v>0</v>
      </c>
      <c r="G66" s="93" t="b">
        <v>0</v>
      </c>
    </row>
    <row r="67" spans="1:7" ht="15">
      <c r="A67" s="93" t="s">
        <v>624</v>
      </c>
      <c r="B67" s="93">
        <v>2</v>
      </c>
      <c r="C67" s="133">
        <v>0.006772740732910817</v>
      </c>
      <c r="D67" s="93" t="s">
        <v>543</v>
      </c>
      <c r="E67" s="93" t="b">
        <v>0</v>
      </c>
      <c r="F67" s="93" t="b">
        <v>0</v>
      </c>
      <c r="G67" s="93" t="b">
        <v>0</v>
      </c>
    </row>
    <row r="68" spans="1:7" ht="15">
      <c r="A68" s="93" t="s">
        <v>625</v>
      </c>
      <c r="B68" s="93">
        <v>2</v>
      </c>
      <c r="C68" s="133">
        <v>0.006772740732910817</v>
      </c>
      <c r="D68" s="93" t="s">
        <v>543</v>
      </c>
      <c r="E68" s="93" t="b">
        <v>0</v>
      </c>
      <c r="F68" s="93" t="b">
        <v>0</v>
      </c>
      <c r="G68" s="93" t="b">
        <v>0</v>
      </c>
    </row>
    <row r="69" spans="1:7" ht="15">
      <c r="A69" s="93" t="s">
        <v>626</v>
      </c>
      <c r="B69" s="93">
        <v>2</v>
      </c>
      <c r="C69" s="133">
        <v>0.006772740732910817</v>
      </c>
      <c r="D69" s="93" t="s">
        <v>543</v>
      </c>
      <c r="E69" s="93" t="b">
        <v>0</v>
      </c>
      <c r="F69" s="93" t="b">
        <v>0</v>
      </c>
      <c r="G69" s="93" t="b">
        <v>0</v>
      </c>
    </row>
    <row r="70" spans="1:7" ht="15">
      <c r="A70" s="93" t="s">
        <v>627</v>
      </c>
      <c r="B70" s="93">
        <v>2</v>
      </c>
      <c r="C70" s="133">
        <v>0.006772740732910817</v>
      </c>
      <c r="D70" s="93" t="s">
        <v>543</v>
      </c>
      <c r="E70" s="93" t="b">
        <v>0</v>
      </c>
      <c r="F70" s="93" t="b">
        <v>0</v>
      </c>
      <c r="G70" s="93" t="b">
        <v>0</v>
      </c>
    </row>
    <row r="71" spans="1:7" ht="15">
      <c r="A71" s="93" t="s">
        <v>719</v>
      </c>
      <c r="B71" s="93">
        <v>2</v>
      </c>
      <c r="C71" s="133">
        <v>0.006772740732910817</v>
      </c>
      <c r="D71" s="93" t="s">
        <v>543</v>
      </c>
      <c r="E71" s="93" t="b">
        <v>0</v>
      </c>
      <c r="F71" s="93" t="b">
        <v>0</v>
      </c>
      <c r="G71" s="93" t="b">
        <v>0</v>
      </c>
    </row>
    <row r="72" spans="1:7" ht="15">
      <c r="A72" s="93" t="s">
        <v>720</v>
      </c>
      <c r="B72" s="93">
        <v>2</v>
      </c>
      <c r="C72" s="133">
        <v>0.006772740732910817</v>
      </c>
      <c r="D72" s="93" t="s">
        <v>543</v>
      </c>
      <c r="E72" s="93" t="b">
        <v>0</v>
      </c>
      <c r="F72" s="93" t="b">
        <v>0</v>
      </c>
      <c r="G72" s="93" t="b">
        <v>0</v>
      </c>
    </row>
    <row r="73" spans="1:7" ht="15">
      <c r="A73" s="93" t="s">
        <v>721</v>
      </c>
      <c r="B73" s="93">
        <v>2</v>
      </c>
      <c r="C73" s="133">
        <v>0.006772740732910817</v>
      </c>
      <c r="D73" s="93" t="s">
        <v>543</v>
      </c>
      <c r="E73" s="93" t="b">
        <v>0</v>
      </c>
      <c r="F73" s="93" t="b">
        <v>0</v>
      </c>
      <c r="G73" s="93" t="b">
        <v>0</v>
      </c>
    </row>
    <row r="74" spans="1:7" ht="15">
      <c r="A74" s="93" t="s">
        <v>722</v>
      </c>
      <c r="B74" s="93">
        <v>2</v>
      </c>
      <c r="C74" s="133">
        <v>0.006772740732910817</v>
      </c>
      <c r="D74" s="93" t="s">
        <v>543</v>
      </c>
      <c r="E74" s="93" t="b">
        <v>0</v>
      </c>
      <c r="F74" s="93" t="b">
        <v>0</v>
      </c>
      <c r="G74" s="93" t="b">
        <v>0</v>
      </c>
    </row>
    <row r="75" spans="1:7" ht="15">
      <c r="A75" s="93" t="s">
        <v>723</v>
      </c>
      <c r="B75" s="93">
        <v>2</v>
      </c>
      <c r="C75" s="133">
        <v>0.006772740732910817</v>
      </c>
      <c r="D75" s="93" t="s">
        <v>543</v>
      </c>
      <c r="E75" s="93" t="b">
        <v>0</v>
      </c>
      <c r="F75" s="93" t="b">
        <v>0</v>
      </c>
      <c r="G75" s="93" t="b">
        <v>0</v>
      </c>
    </row>
    <row r="76" spans="1:7" ht="15">
      <c r="A76" s="93" t="s">
        <v>724</v>
      </c>
      <c r="B76" s="93">
        <v>2</v>
      </c>
      <c r="C76" s="133">
        <v>0.006772740732910817</v>
      </c>
      <c r="D76" s="93" t="s">
        <v>543</v>
      </c>
      <c r="E76" s="93" t="b">
        <v>0</v>
      </c>
      <c r="F76" s="93" t="b">
        <v>0</v>
      </c>
      <c r="G76" s="93" t="b">
        <v>0</v>
      </c>
    </row>
    <row r="77" spans="1:7" ht="15">
      <c r="A77" s="93" t="s">
        <v>725</v>
      </c>
      <c r="B77" s="93">
        <v>2</v>
      </c>
      <c r="C77" s="133">
        <v>0.006772740732910817</v>
      </c>
      <c r="D77" s="93" t="s">
        <v>543</v>
      </c>
      <c r="E77" s="93" t="b">
        <v>0</v>
      </c>
      <c r="F77" s="93" t="b">
        <v>0</v>
      </c>
      <c r="G77" s="93" t="b">
        <v>0</v>
      </c>
    </row>
    <row r="78" spans="1:7" ht="15">
      <c r="A78" s="93" t="s">
        <v>726</v>
      </c>
      <c r="B78" s="93">
        <v>2</v>
      </c>
      <c r="C78" s="133">
        <v>0.006772740732910817</v>
      </c>
      <c r="D78" s="93" t="s">
        <v>543</v>
      </c>
      <c r="E78" s="93" t="b">
        <v>0</v>
      </c>
      <c r="F78" s="93" t="b">
        <v>0</v>
      </c>
      <c r="G78"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2019-11-21T11:44:26Z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