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6.xml" ContentType="application/vnd.openxmlformats-officedocument.spreadsheetml.table+xml"/>
  <Override PartName="/xl/tables/table13.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9" activeTab="14"/>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ime Series Edges" sheetId="14" state="hidden" r:id="rId13"/>
    <sheet name="Top Items" sheetId="13" r:id="rId14"/>
    <sheet name="Time Series" sheetId="15" r:id="rId15"/>
  </sheets>
  <definedNames>
    <definedName name="BinDivisor">'Overall Metrics'!$X$2</definedName>
    <definedName name="DynamicFilterColumnName" localSheetId="12">#REF!</definedName>
    <definedName name="DynamicFilterColumnName">#REF!</definedName>
    <definedName name="DynamicFilterForceCalculationRange" localSheetId="12">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2">#REF!</definedName>
    <definedName name="DynamicFilterTableName">#REF!</definedName>
    <definedName name="LOCAL_MYSQL_DATE_FORMAT" localSheetId="1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6"/>
  </pivotCaches>
  <extLst>
    <ext xmlns:x14="http://schemas.microsoft.com/office/spreadsheetml/2009/9/main" uri="{BBE1A952-AA13-448e-AADC-164F8A28A991}">
      <x14:slicerCaches>
        <x14:slicerCache r:id="rId20"/>
        <x14:slicerCache r:id="rId21"/>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3.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<sst xmlns="http://schemas.openxmlformats.org/spreadsheetml/2006/main" count="6305" uniqueCount="1726">
  <si>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</si>
  <si>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</si>
  <si>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</si>
  <si>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</si>
  <si>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</si>
  <si>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</si>
  <si>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</si>
  <si>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</si>
  <si>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</si>
  <si>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</si>
  <si>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</si>
  <si>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</si>
  <si>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</si>
  <si>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</si>
  <si>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</si>
  <si>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</si>
  <si>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</si>
  <si>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</si>
  <si>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</si>
  <si>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</si>
  <si>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</si>
  <si>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</si>
  <si>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</si>
  <si>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</si>
  <si>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</si>
  <si>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</si>
  <si>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</si>
  <si>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</si>
  <si>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</si>
  <si>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</si>
  <si>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</si>
  <si>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</si>
  <si>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</si>
  <si>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</si>
  <si>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</si>
  <si>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</si>
  <si>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</si>
  <si>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</si>
  <si>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</si>
  <si>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</si>
  <si>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</si>
  <si>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</si>
  <si>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</si>
  <si>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</si>
  <si>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</si>
  <si>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</si>
  <si>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</si>
  <si>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</si>
  <si>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</si>
  <si>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</si>
  <si>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</si>
  <si>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</si>
  <si>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</si>
  <si>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</si>
  <si>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</si>
  <si>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</si>
  <si>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</si>
  <si>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</si>
  <si>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</si>
  <si>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</si>
  <si>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</si>
  <si>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</si>
  <si>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</si>
  <si>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</si>
  <si>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</si>
  <si>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</si>
  <si>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</si>
  <si>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</si>
  <si>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</si>
  <si>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</si>
  <si>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</si>
  <si>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</si>
  <si>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</si>
  <si>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</si>
  <si>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</si>
  <si>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</si>
  <si>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</si>
  <si>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</si>
  <si>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</si>
  <si>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</si>
  <si>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</si>
  <si>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</si>
  <si>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</si>
  <si>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</si>
  <si>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</si>
  <si>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</si>
  <si>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</si>
  <si>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</si>
  <si>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</si>
  <si>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</si>
  <si>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</si>
  <si>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</si>
  <si>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</si>
  <si>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</si>
  <si>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</si>
  <si>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</si>
  <si>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</si>
  <si>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</si>
  <si>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</si>
  <si>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</si>
  <si>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</si>
  <si>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</si>
  <si>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</si>
  <si>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</si>
  <si>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</si>
  <si>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</si>
  <si>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</si>
  <si>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</si>
  <si>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</si>
  <si>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</si>
  <si>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</si>
  <si>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</si>
  <si>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</si>
  <si>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</si>
  <si>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</si>
  <si>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</si>
  <si>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</si>
  <si>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</si>
  <si>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</si>
  <si>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</si>
  <si>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</si>
  <si>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</si>
  <si>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</si>
  <si>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</si>
  <si>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</si>
  <si>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</si>
  <si>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</si>
  <si>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</si>
  <si>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</si>
  <si>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</si>
  <si>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</si>
  <si>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</si>
  <si>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</si>
  <si>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</si>
  <si>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</si>
  <si>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</si>
  <si>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</si>
  <si>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</si>
  <si>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</si>
  <si>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</si>
  <si>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</si>
  <si>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</si>
  <si>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</si>
  <si>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</si>
  <si>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</si>
  <si>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</si>
  <si>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</si>
  <si>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</si>
  <si>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</si>
  <si>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</si>
  <si>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</si>
  <si>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</si>
  <si>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</si>
  <si>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</si>
  <si>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</si>
  <si>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</si>
  <si>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</si>
  <si>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</si>
  <si>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</si>
  <si>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</si>
  <si>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</si>
  <si>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</si>
  <si>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</si>
  <si>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</si>
  <si>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</si>
  <si>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</si>
  <si>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</si>
  <si>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</si>
  <si>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</si>
  <si>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</si>
  <si>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</si>
  <si>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</si>
  <si>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</si>
  <si>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</si>
  <si>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</si>
  <si>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</si>
  <si>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</si>
  <si>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</si>
  <si>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</si>
  <si>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</si>
  <si>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</si>
  <si>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</si>
  <si>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</si>
  <si>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</si>
  <si>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</si>
  <si>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</si>
  <si>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</si>
  <si>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</si>
  <si>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</si>
  <si>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</si>
  <si>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</si>
  <si>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</si>
  <si>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</si>
  <si>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</si>
  <si>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</si>
  <si>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</si>
  <si>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</si>
  <si>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</si>
  <si>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</si>
  <si>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</si>
  <si>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</si>
  <si>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</si>
  <si>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</si>
  <si>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</si>
  <si>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</si>
  <si>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</si>
  <si>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</si>
  <si>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</si>
  <si>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</si>
  <si>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</si>
  <si>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</si>
  <si>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</si>
  <si>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madalynsklar</t>
  </si>
  <si>
    <t>tim4ustefano</t>
  </si>
  <si>
    <t>thinkdesignvis</t>
  </si>
  <si>
    <t>daanianne</t>
  </si>
  <si>
    <t>amexbusiness</t>
  </si>
  <si>
    <t>beaniegurl47</t>
  </si>
  <si>
    <t>socialmediaita</t>
  </si>
  <si>
    <t>williamzappa</t>
  </si>
  <si>
    <t>alody__</t>
  </si>
  <si>
    <t>rshankarsharma</t>
  </si>
  <si>
    <t>jennykim</t>
  </si>
  <si>
    <t>elanaleoni</t>
  </si>
  <si>
    <t>sprintcare</t>
  </si>
  <si>
    <t>alice_elliott</t>
  </si>
  <si>
    <t>talktalk</t>
  </si>
  <si>
    <t>askamex</t>
  </si>
  <si>
    <t>saramemm</t>
  </si>
  <si>
    <t>sbalaparya</t>
  </si>
  <si>
    <t>medialeaders</t>
  </si>
  <si>
    <t>imrananwar</t>
  </si>
  <si>
    <t>profiballester</t>
  </si>
  <si>
    <t>mary03027643</t>
  </si>
  <si>
    <t>scottrossny</t>
  </si>
  <si>
    <t>lexdesmar</t>
  </si>
  <si>
    <t>fmpepe_gaming</t>
  </si>
  <si>
    <t>nacpne</t>
  </si>
  <si>
    <t>hogsface</t>
  </si>
  <si>
    <t>budgetnostalgia</t>
  </si>
  <si>
    <t>chriskevinlee</t>
  </si>
  <si>
    <t>mrcarllister</t>
  </si>
  <si>
    <t>anonbillionaire</t>
  </si>
  <si>
    <t>clueless_pop</t>
  </si>
  <si>
    <t>rach1110</t>
  </si>
  <si>
    <t>hosperanza_</t>
  </si>
  <si>
    <t>ya_tu_sabes14</t>
  </si>
  <si>
    <t>the_keralite</t>
  </si>
  <si>
    <t>mike28a</t>
  </si>
  <si>
    <t>slandau6</t>
  </si>
  <si>
    <t>abiolaoke</t>
  </si>
  <si>
    <t>oliviapsu</t>
  </si>
  <si>
    <t>lvandme</t>
  </si>
  <si>
    <t>dillonjwaters</t>
  </si>
  <si>
    <t>nathan_p_q</t>
  </si>
  <si>
    <t>scatraveler</t>
  </si>
  <si>
    <t>giorgiovalent</t>
  </si>
  <si>
    <t>rickkell</t>
  </si>
  <si>
    <t>supersid04</t>
  </si>
  <si>
    <t>paulolenik</t>
  </si>
  <si>
    <t>coreygans</t>
  </si>
  <si>
    <t>guptavishal7982</t>
  </si>
  <si>
    <t>dseversky</t>
  </si>
  <si>
    <t>sinayilu</t>
  </si>
  <si>
    <t>misteraelee</t>
  </si>
  <si>
    <t>nvkateryna</t>
  </si>
  <si>
    <t>cristianllv</t>
  </si>
  <si>
    <t>ch0c</t>
  </si>
  <si>
    <t>michaelempric</t>
  </si>
  <si>
    <t>c_gimbel</t>
  </si>
  <si>
    <t>flora_lola_nyc</t>
  </si>
  <si>
    <t>wuzhenyu110</t>
  </si>
  <si>
    <t>jtwilla</t>
  </si>
  <si>
    <t>arunprsad</t>
  </si>
  <si>
    <t>serge43490535</t>
  </si>
  <si>
    <t>jstn_lng</t>
  </si>
  <si>
    <t>morti_mer_</t>
  </si>
  <si>
    <t>sandero</t>
  </si>
  <si>
    <t>freda28019637</t>
  </si>
  <si>
    <t>dad_frankie</t>
  </si>
  <si>
    <t>irishbearmd</t>
  </si>
  <si>
    <t>mymrslife</t>
  </si>
  <si>
    <t>jnashtons</t>
  </si>
  <si>
    <t>craigbeachler</t>
  </si>
  <si>
    <t>tessaviolet</t>
  </si>
  <si>
    <t>ccaldwell82</t>
  </si>
  <si>
    <t>franappleseed</t>
  </si>
  <si>
    <t>mingmork</t>
  </si>
  <si>
    <t>Replies to</t>
  </si>
  <si>
    <t>Mentions</t>
  </si>
  <si>
    <t>#TwitterSmarter Podcast: Cocktail Party Conversations with Alan Kâ€™necht and Michelle Stinson-Ross https://t.co/sFwjWquhfj https://t.co/u9xggfIiYh</t>
  </si>
  <si>
    <t>@SaraMemm Ciao Sara, puoi visualizzare l'offerta TIM che fa per te al seguente link https://t.co/83Nhxoljfx Resto a tua disposizione. Buona giornata.</t>
  </si>
  <si>
    <t>RT @rshankarsharma: 21 valuable #Twitterchats for #onlinemarketers
#ContentChat
#InsiderChat
#LinkedInChat
#Bufferchat
#SocialChat
#CMWorldâ€¦</t>
  </si>
  <si>
    <t>Catching up on this week 10â€™s online lecture for #MARK4023 before our #socialchat for #MARK1020 
#knowyoursocial #digitalmarketing #gbc https://t.co/wur49IPZwl</t>
  </si>
  <si>
    <t>@sbalaparya Great. Please go to https://t.co/FHYuawjuvw, log in and we will continue our conversation there.</t>
  </si>
  <si>
    <t>@MediaLeaders We would be happy to chat securely with you to check status of card. Please go to https://t.co/FHYuawjuvw, log in and we will continue our conversation there. ^RK</t>
  </si>
  <si>
    <t>@ImranAnwar Ok. Please go to https://t.co/Svlddnv52j, log in and we will continue our conversation there.  ^Vee</t>
  </si>
  <si>
    <t>I thought _xD83D__xDCAD_ this was pretty neat! #socialchat #socialmedia #marketing https://t.co/Uj4Ux7GpBC</t>
  </si>
  <si>
    <t>#WhatsApp #Business. Possibilita' di inserire il catalogo prodotti e usare la #SocialChat come un #SocialCommerce. #Brokerad sta avviando una sperimentazione in UK entro qualche mese vi condividero' esiti.
https://t.co/vvIZlCwwGX</t>
  </si>
  <si>
    <t>RT @socialmediaita: #WhatsApp #Business. Possibilita' di inserire il catalogo prodotti e usare la #SocialChat come un #SocialCommerce. #Bro…</t>
  </si>
  <si>
    <t>If youre serching for the perfect social media twitter chat I highly recommend #SocialChat every monday at 9pm EST. @profiballester #Pub352Digital19</t>
  </si>
  <si>
    <t>21 valuable #Twitterchats for #onlinemarketers
#ContentChat
#InsiderChat
#LinkedInChat
#Bufferchat
#SocialChat
#CMWorld
#InboundHour
#SEOChat
#SEMrushchat
#HubChat
#BizHeroes
#SproutChat
#GetRealChat
#AssnChat
#HootChat
#BlogChat
#PPCChat
#BrandChat
#MMChat
#CoChat
#SBizHour</t>
  </si>
  <si>
    <t>RT @rshankarsharma: 21 valuable #Twitterchats for #onlinemarketers
#ContentChat
#InsiderChat
#LinkedInChat
#Bufferchat
#SocialChat
#CMWorld…</t>
  </si>
  <si>
    <t>I ❤️  how the most used #emojis in #socialmedia are all happy (ish) emotions... 
_xD83D__xDE00_ _xD83D__xDE02_ ❤️ _xD83D__xDCA9_ 
https://t.co/lUmj8KANwS
#socialmediatips #socialmediamanager #socialchat #twittersmarter</t>
  </si>
  <si>
    <t>@Mary03027643 We advise that you either reach out to our online chat at https://t.co/KNSk7X1Hd7 or visit your nearest store. -IC</t>
  </si>
  <si>
    <t>@scottrossny Hey Scott. Yes we are  good moving forward. Our systems just went down for maintenance, that was all. Feel free to reach back out to us at https://t.co/KNSk7X1Hd7 if you may need further assistance. -SM</t>
  </si>
  <si>
    <t>@lexdesmar Hey Lex. Great news. Feel free to reach out to us at https://t.co/KNSk7X1Hd7 if you need further assistance. -SM</t>
  </si>
  <si>
    <t>Have you read this?  Are you familiar with these five #socialchat rules? https://t.co/9Q5JfpUQcd</t>
  </si>
  <si>
    <t>Have you read this?  6 tips to improve your #socialchat skills https://t.co/AdaJTOFze5</t>
  </si>
  <si>
    <t>@FMPepe_gaming Hi there, I am sorry to hear this. So we can get this looked into please have a chat with our Mobile team here https://t.co/mqRYpei3ni Thanks, Abbie</t>
  </si>
  <si>
    <t>@FMPepe_gaming It is our Mobile team that you need to be in touch with, you can contact them here https://t.co/mqRYpei3ni</t>
  </si>
  <si>
    <t>@NACPNE Hi there, we notify all of our customers when implementing any changes. If you'd like to remove any of these features, please contact our Loyalty Team: https://t.co/mqRYpei3ni Jo</t>
  </si>
  <si>
    <t>@hogsface Hi there, if you have a chat with our loyalty team we can see what is available for you - https://t.co/mqRYpei3ni Vicky</t>
  </si>
  <si>
    <t>@BudgetNostalgia Hi there, if you drop our Loyalty Team a line here: https://t.co/mqRYpei3ni, they'll be able to take a look at the best options available for you. You can also upgrade via 'Offers &amp;amp; Upgrades' in My Account: https://t.co/QlWRi9Sjev. Let us know if you have any questions :) Becky</t>
  </si>
  <si>
    <t>@chriskevinlee Hi Chris, I have asked on two occasions if you can DM over your details so we can look into this further. If you do not wish to tweet these to us; please get in touch here https://t.co/mqRYpei3ni - Thanks, Andy</t>
  </si>
  <si>
    <t>@MrCarlLister Hi Carl, sorry for the delay. If you have a chat with our loyalty team they can advise on that - https://t.co/mqRYpei3ni Vicky</t>
  </si>
  <si>
    <t>@anonbillionaire Please go to https://t.co/ijlV6ZCeLG, log in and we will continue our conversation there. ^Meg</t>
  </si>
  <si>
    <t>@clueless_pop As long as you allow pop ups it should work. Please go to https://t.co/ijlV6ZCeLG, log in and we will continue our conversation there. ^RK</t>
  </si>
  <si>
    <t>@Rach1110 Great. Please go to https://t.co/ijlV6ZCeLG, log in and we will continue our conversation there. ^D</t>
  </si>
  <si>
    <t>@hosperanza_ Please go to https://t.co/ijlV6ZCeLG, log in and we will continue our conversation there. ^Meg</t>
  </si>
  <si>
    <t>@ya_tu_sabes14 Great. Please go to https://t.co/ijlV6ZCeLG, log in  and we will continue our conversation there. ^Meg</t>
  </si>
  <si>
    <t>@The_Keralite DM is not a secure channel. Please go to https://t.co/ijlV6ZCeLG, log in and we will continue our conversation there. ^B</t>
  </si>
  <si>
    <t>@Mike28a Great. Please go to https://t.co/ijlV6ZCeLG, log in and we will continue our conversation there. ^N</t>
  </si>
  <si>
    <t>@slandau6 Great. Please go to https://t.co/ijlV6ZCeLG, log in and we will continue our conversation there. ^RM</t>
  </si>
  <si>
    <t>@Abiolaoke Great. Please go to https://t.co/ijlV6ZCeLG, log in and we will continue our conversation there. ^RM</t>
  </si>
  <si>
    <t>@oliviapsu Great. Please go to https://t.co/ijlV6ZCeLG, log in and we will continue our conversation there. ^RK</t>
  </si>
  <si>
    <t>@oliviapsu Can you try again and go to https://t.co/ijlV6ZCeLG, log in, and we will continue our conversation there. ^W</t>
  </si>
  <si>
    <t>@LVandME Great. Please go to https://t.co/ijlV6ZCeLG, log in and we will continue our conversation there. ^RK</t>
  </si>
  <si>
    <t>@DillonJWaters I will be available to chat securely until 4pm ET.  Please go to https://t.co/ijlV6ZCeLG, log in and we will continue our conversation there. ^RK</t>
  </si>
  <si>
    <t>@Nathan_p_q Great, I will be happy to look into. Please go to https://t.co/ijlV6ZCeLG, log in and we will continue our conversation there. ^RK</t>
  </si>
  <si>
    <t>@SCAtraveler Great. Please go to https://t.co/ijlV6ZCeLG, log in, and we will continue our conversation there. ^W</t>
  </si>
  <si>
    <t>@giorgiovalent Great. Please go to https://t.co/ijlV6ZCeLG, log in, and we will continue our conversation there. ^JAD</t>
  </si>
  <si>
    <t>@rickkell Great. Please go to https://t.co/ijlV6ZCeLG, log in, and we will continue our conversation there. ^W</t>
  </si>
  <si>
    <t>@supersid04 Great. Please go to https://t.co/ijlV6ZCeLG, log in and we will continue our conversation there.</t>
  </si>
  <si>
    <t>@PaulOlenik Great. Please go to https://t.co/ijlV6ZCeLG, log in and we will continue our conversation there. ^B</t>
  </si>
  <si>
    <t>@coreygans Great. Please go to https://t.co/crJMnNNTph, log in and we will continue our conversation there.  ^Vee</t>
  </si>
  <si>
    <t>@coreygans Hi Corey, we apologize for the lapse in service. Please go to https://t.co/crJMnNNTph, log in and we will continue there. ^Vee</t>
  </si>
  <si>
    <t>@guptavishal7982 Great. Please go to https://t.co/crJMnNNTph, log in and we will continue our conversation there. ^Vee</t>
  </si>
  <si>
    <t>@dseversky Since Twitter is not secure, we are not able to obtain account specifics via this channel, but I can chat online with you. Please go to https://t.co/ijlV6ZCeLG, log in and we will continue our conversation there. ^RK</t>
  </si>
  <si>
    <t>@SinaYilu Great. Please go to https://t.co/ijlV6ZCeLG, log in and we will continue our conversation there. ^Meg</t>
  </si>
  <si>
    <t>@MisterAELee Great, I am available to chat securely until 4pm ET today. Please go to https://t.co/ijlV6ZCeLG, log in  and we will continue our conversation there. ^RK</t>
  </si>
  <si>
    <t>@nvkateryna Great. Please go to https://t.co/ijlV6ZCeLG, log in and we will continue our conversation there. ^RK</t>
  </si>
  <si>
    <t>@cristianllv Great. Please go to https://t.co/ijlV6ZCeLG, log in and we will continue our conversation there. ^RK</t>
  </si>
  <si>
    <t>@ch0c Please go to https://t.co/ijlV6ZCeLG, log in and we will continue our conversation there. I need to gather your account details and forward it to our Tech Team to see why you are receiving multiple emails. ^Meg</t>
  </si>
  <si>
    <t>@michaelempric Great. Please go to https://t.co/ijlV6ZCeLG, log in and we will continue our conversation there. ^Meg</t>
  </si>
  <si>
    <t>@C_Gimbel Please go to https://t.co/ijlV6ZCeLG, log in, and we will continue our conversation there. ^JAD</t>
  </si>
  <si>
    <t>@Flora_Lola_NYC Please go to https://t.co/ijlV6ZCeLG, log in and we will continue our conversation there.</t>
  </si>
  <si>
    <t>@wuzhenyu110 I will be available to chat tomorrow from 830am-12pm ET. Please go to https://t.co/ijlV6ZCeLG, log in and we will continue our conversation there. ^RK</t>
  </si>
  <si>
    <t>@jTwilla Great. Please go to https://t.co/ijlV6ZCeLG, log in and we will continue our conversation there. ^Meg</t>
  </si>
  <si>
    <t>@arunprsad I would be happy to look into this. Please go to https://t.co/ijlV6ZCeLG, log in and we will continue our conversation there. ^RK</t>
  </si>
  <si>
    <t>@Serge43490535 Great. Please go to https://t.co/ijlV6ZCeLG, log in, and we will continue our conversation there. ^JAD</t>
  </si>
  <si>
    <t>@jstn_lng Great. Please go to https://t.co/ijlV6ZCeLG, log in and we will continue our conversation there. ^B</t>
  </si>
  <si>
    <t>@morti_mer_ Great. Please go to https://t.co/ijlV6ZCeLG, log in, and we will continue our conversation there. ^JAD</t>
  </si>
  <si>
    <t>@SanderO Great. Please go to https://t.co/ijlV6ZCeLG, log in and we will continue our conversation there. ^RK</t>
  </si>
  <si>
    <t>@Freda28019637 Great. Please go to https://t.co/ijlV6ZCeLG, log in, and we will continue our conversation there. ^W</t>
  </si>
  <si>
    <t>@dad_frankie OK, thank you. Please go to https://t.co/crJMnNNTph, log in and we will continue our conversation there.  I will be sending over account information and will need a secure channel to do so. ^Vee</t>
  </si>
  <si>
    <t>@IrishBearMD Great. Please go to https://t.co/ijlV6ZCeLG, log in, and we will continue our conversation there. ^JAD</t>
  </si>
  <si>
    <t>@MyMrsLife Great. Please go to https://t.co/ijlV6ZCeLG, log in Xand we will continue our conversation there.</t>
  </si>
  <si>
    <t>@JnashtonS Great. Please go to https://t.co/ijlV6ZCeLG, log in and we will continue our conversation there. ^B</t>
  </si>
  <si>
    <t>@CraigBeachler Great. Please go to https://t.co/ijlV6ZCeLG, log in and we will continue our conversation there. ^RK</t>
  </si>
  <si>
    <t>@TessaViolet Great. Please go to https://t.co/ijlV6ZCeLG, log in and we will continue our conversation there. ^RK</t>
  </si>
  <si>
    <t>@ccaldwell82 Great. Please go to https://t.co/ijlV6ZCeLG, log in, and we will continue our conversation there. ^W</t>
  </si>
  <si>
    <t>@FranAppleseed Please go to https://t.co/ijlV6ZCeLG, log in and we will continue our conversation there. ^RK</t>
  </si>
  <si>
    <t>@mingmork Great. Please go to https://t.co/ijlV6ZCeLG, log in  and we will continue our conversation there. ^X</t>
  </si>
  <si>
    <t>http://www.madalynsklar.com/2016/02/15/twittersmarter-podcast-cocktail-party-conversations-with-alan-knecht-and-michelle-stinson-ross-from-socialchat-episode-30/</t>
  </si>
  <si>
    <t>https://www.tim.it/music-games-socialchat-video-card</t>
  </si>
  <si>
    <t>https://www.americanexpress.com/socialchat</t>
  </si>
  <si>
    <t>https://online.americanexpress.com/myca/mycaassist/us/startChat.do?request_type=authreg_home</t>
  </si>
  <si>
    <t>https://www.timesfreepress.com/news/life/entertainment/story/2019/nov/10/gainesville-based-monopoly/507840/</t>
  </si>
  <si>
    <t>https://www.youtube.com/watch?v=goTSdIcwyqs&amp;utm_medium=social&amp;utm_source=twitter&amp;utm_campaign=postfity&amp;utm_content=postfity6cd31</t>
  </si>
  <si>
    <t>https://www.socialmediatoday.com/news/how-to-use-emojis-and-symbols-to-improve-your-marketing-strategy-infograph/566983/</t>
  </si>
  <si>
    <t>http://www.sprint.com/socialchat</t>
  </si>
  <si>
    <t>https://www.thecommentingclub.co.uk/socialchat-rules/?utm_source=ReviveOldPost&amp;utm_medium=social&amp;utm_campaign=ReviveOldPost</t>
  </si>
  <si>
    <t>https://www.thecommentingclub.co.uk/socialchat-skills/?utm_source=ReviveOldPost&amp;utm_medium=social&amp;utm_campaign=ReviveOldPost</t>
  </si>
  <si>
    <t>https://community.talktalk.co.uk/t5/Chat/bd-p/socialchat</t>
  </si>
  <si>
    <t>https://community.talktalk.co.uk/t5/Chat/bd-p/socialchat https://community.talktalk.co.uk/t5/Articles/Our-plans/ta-p/2205171</t>
  </si>
  <si>
    <t>madalynsklar.com</t>
  </si>
  <si>
    <t>tim.it</t>
  </si>
  <si>
    <t>americanexpress.com</t>
  </si>
  <si>
    <t>timesfreepress.com</t>
  </si>
  <si>
    <t>youtube.com</t>
  </si>
  <si>
    <t>socialmediatoday.com</t>
  </si>
  <si>
    <t>sprint.com</t>
  </si>
  <si>
    <t>co.uk</t>
  </si>
  <si>
    <t>co.uk co.uk</t>
  </si>
  <si>
    <t>twittersmarter</t>
  </si>
  <si>
    <t>twitterchats onlinemarketers contentchat insiderchat linkedinchat bufferchat socialchat cmworld</t>
  </si>
  <si>
    <t>mark4023 socialchat mark1020 knowyoursocial digitalmarketing gbc</t>
  </si>
  <si>
    <t>socialchat socialmedia marketing</t>
  </si>
  <si>
    <t>whatsapp business socialchat socialcommerce brokerad</t>
  </si>
  <si>
    <t>whatsapp business socialchat socialcommerce</t>
  </si>
  <si>
    <t>socialchat pub352digital19</t>
  </si>
  <si>
    <t>twitterchats onlinemarketers contentchat insiderchat linkedinchat bufferchat socialchat cmworld inboundhour seochat semrushchat hubchat bizheroes sproutchat getrealchat assnchat hootchat blogchat ppcchat brandchat mmchat cochat sbizhour</t>
  </si>
  <si>
    <t>emojis socialmedia socialmediatips socialmediamanager socialchat twittersmarter</t>
  </si>
  <si>
    <t>socialchat</t>
  </si>
  <si>
    <t>https://pbs.twimg.com/media/EIlGuukWwAUawz0.jpg</t>
  </si>
  <si>
    <t>https://pbs.twimg.com/media/EIxtnXAWkAEjqYD.jpg</t>
  </si>
  <si>
    <t>http://pbs.twimg.com/profile_images/902564057269518337/SCaOWrQ-_normal.jpg</t>
  </si>
  <si>
    <t>http://pbs.twimg.com/profile_images/1166239454908080128/fkosCJOI_normal.png</t>
  </si>
  <si>
    <t>http://pbs.twimg.com/profile_images/982326801493094401/-rNReksM_normal.jpg</t>
  </si>
  <si>
    <t>http://pbs.twimg.com/profile_images/1019347684585562112/8vOAWgob_normal.jpg</t>
  </si>
  <si>
    <t>http://pbs.twimg.com/profile_images/1186582681699704832/5FzvveL5_normal.png</t>
  </si>
  <si>
    <t>http://pbs.twimg.com/profile_images/1005980940819222528/Pl-sWhj2_normal.jpg</t>
  </si>
  <si>
    <t>http://pbs.twimg.com/profile_images/1166082180474388480/FerAcIMt_normal.jpg</t>
  </si>
  <si>
    <t>http://pbs.twimg.com/profile_images/1116612051793633282/NiZtUOdb_normal.png</t>
  </si>
  <si>
    <t>http://pbs.twimg.com/profile_images/533259350609891328/yAlSdl0H_normal.jpeg</t>
  </si>
  <si>
    <t>http://pbs.twimg.com/profile_images/1113853939508633600/uWFb4SLE_normal.png</t>
  </si>
  <si>
    <t>http://pbs.twimg.com/profile_images/1017770615359434753/ECt2ncRL_normal.jpg</t>
  </si>
  <si>
    <t>http://pbs.twimg.com/profile_images/1185147517979299841/J-oKbJdp_normal.png</t>
  </si>
  <si>
    <t>http://pbs.twimg.com/profile_images/1158274545356353537/nJiurH0D_normal.png</t>
  </si>
  <si>
    <t>http://pbs.twimg.com/profile_images/983810906927792128/QToPQDeT_normal.jpg</t>
  </si>
  <si>
    <t>https://twitter.com/#!/madalynsklar/status/1191561346774638593</t>
  </si>
  <si>
    <t>https://twitter.com/#!/tim4ustefano/status/1192012821074206720</t>
  </si>
  <si>
    <t>https://twitter.com/#!/thinkdesignvis/status/1192111250609709063</t>
  </si>
  <si>
    <t>https://twitter.com/#!/daanianne/status/1192448532503941121</t>
  </si>
  <si>
    <t>https://twitter.com/#!/amexbusiness/status/1191805345057906689</t>
  </si>
  <si>
    <t>https://twitter.com/#!/amexbusiness/status/1192460600607215619</t>
  </si>
  <si>
    <t>https://twitter.com/#!/amexbusiness/status/1192632248610238470</t>
  </si>
  <si>
    <t>https://twitter.com/#!/beaniegurl47/status/1193706158353199109</t>
  </si>
  <si>
    <t>https://twitter.com/#!/socialmediaita/status/1193879609957330947</t>
  </si>
  <si>
    <t>https://twitter.com/#!/williamzappa/status/1193881440192278528</t>
  </si>
  <si>
    <t>https://twitter.com/#!/alody__/status/1194682536552734720</t>
  </si>
  <si>
    <t>https://twitter.com/#!/rshankarsharma/status/1117720980556664833</t>
  </si>
  <si>
    <t>https://twitter.com/#!/jennykim/status/1195169825997381634</t>
  </si>
  <si>
    <t>https://twitter.com/#!/elanaleoni/status/1195767246620184576</t>
  </si>
  <si>
    <t>https://twitter.com/#!/sprintcare/status/1195159934771482624</t>
  </si>
  <si>
    <t>https://twitter.com/#!/sprintcare/status/1195977310463123457</t>
  </si>
  <si>
    <t>https://twitter.com/#!/sprintcare/status/1196342574929207296</t>
  </si>
  <si>
    <t>https://twitter.com/#!/alice_elliott/status/1191920599242813440</t>
  </si>
  <si>
    <t>https://twitter.com/#!/alice_elliott/status/1192676562354790400</t>
  </si>
  <si>
    <t>https://twitter.com/#!/alice_elliott/status/1193309731261177863</t>
  </si>
  <si>
    <t>https://twitter.com/#!/alice_elliott/status/1193445629063761921</t>
  </si>
  <si>
    <t>https://twitter.com/#!/alice_elliott/status/1194079798756331521</t>
  </si>
  <si>
    <t>https://twitter.com/#!/alice_elliott/status/1194473166577512448</t>
  </si>
  <si>
    <t>https://twitter.com/#!/alice_elliott/status/1195544402837540865</t>
  </si>
  <si>
    <t>https://twitter.com/#!/alice_elliott/status/1195695482808520704</t>
  </si>
  <si>
    <t>https://twitter.com/#!/alice_elliott/status/1196027731248656385</t>
  </si>
  <si>
    <t>https://twitter.com/#!/alice_elliott/status/1196451432318357505</t>
  </si>
  <si>
    <t>https://twitter.com/#!/talktalk/status/1191676748397715456</t>
  </si>
  <si>
    <t>https://twitter.com/#!/talktalk/status/1191748871220801536</t>
  </si>
  <si>
    <t>https://twitter.com/#!/talktalk/status/1192072260699463680</t>
  </si>
  <si>
    <t>https://twitter.com/#!/talktalk/status/1192763577343627265</t>
  </si>
  <si>
    <t>https://twitter.com/#!/talktalk/status/1192780251815960577</t>
  </si>
  <si>
    <t>https://twitter.com/#!/talktalk/status/1194207743323901952</t>
  </si>
  <si>
    <t>https://twitter.com/#!/talktalk/status/1196478164928741376</t>
  </si>
  <si>
    <t>https://twitter.com/#!/askamex/status/1191750519162884096</t>
  </si>
  <si>
    <t>https://twitter.com/#!/askamex/status/1191752321954390016</t>
  </si>
  <si>
    <t>https://twitter.com/#!/askamex/status/1191757267827339266</t>
  </si>
  <si>
    <t>https://twitter.com/#!/askamex/status/1191770345201639424</t>
  </si>
  <si>
    <t>https://twitter.com/#!/askamex/status/1192143686974541829</t>
  </si>
  <si>
    <t>https://twitter.com/#!/askamex/status/1192175476674048000</t>
  </si>
  <si>
    <t>https://twitter.com/#!/askamex/status/1192473404991057921</t>
  </si>
  <si>
    <t>https://twitter.com/#!/askamex/status/1192529950332637191</t>
  </si>
  <si>
    <t>https://twitter.com/#!/askamex/status/1192562580751101953</t>
  </si>
  <si>
    <t>https://twitter.com/#!/askamex/status/1192844212926070785</t>
  </si>
  <si>
    <t>https://twitter.com/#!/askamex/status/1192877031668797441</t>
  </si>
  <si>
    <t>https://twitter.com/#!/askamex/status/1192882319083917312</t>
  </si>
  <si>
    <t>https://twitter.com/#!/askamex/status/1192887974125547520</t>
  </si>
  <si>
    <t>https://twitter.com/#!/askamex/status/1192888108418846720</t>
  </si>
  <si>
    <t>https://twitter.com/#!/askamex/status/1192888238328942593</t>
  </si>
  <si>
    <t>https://twitter.com/#!/askamex/status/1192905054673616896</t>
  </si>
  <si>
    <t>https://twitter.com/#!/askamex/status/1192905543712681985</t>
  </si>
  <si>
    <t>https://twitter.com/#!/askamex/status/1193572123295600640</t>
  </si>
  <si>
    <t>https://twitter.com/#!/askamex/status/1193603274403913733</t>
  </si>
  <si>
    <t>https://twitter.com/#!/askamex/status/1193570431627911174</t>
  </si>
  <si>
    <t>https://twitter.com/#!/askamex/status/1193607616733339653</t>
  </si>
  <si>
    <t>https://twitter.com/#!/askamex/status/1193613897850347521</t>
  </si>
  <si>
    <t>https://twitter.com/#!/askamex/status/1193908400905691136</t>
  </si>
  <si>
    <t>https://twitter.com/#!/askamex/status/1193935394171228160</t>
  </si>
  <si>
    <t>https://twitter.com/#!/askamex/status/1193988614969077760</t>
  </si>
  <si>
    <t>https://twitter.com/#!/askamex/status/1193996814715932677</t>
  </si>
  <si>
    <t>https://twitter.com/#!/askamex/status/1194361161837359105</t>
  </si>
  <si>
    <t>https://twitter.com/#!/askamex/status/1194366936710299651</t>
  </si>
  <si>
    <t>https://twitter.com/#!/askamex/status/1194379650279055367</t>
  </si>
  <si>
    <t>https://twitter.com/#!/askamex/status/1194385866694811648</t>
  </si>
  <si>
    <t>https://twitter.com/#!/askamex/status/1194688165237444610</t>
  </si>
  <si>
    <t>https://twitter.com/#!/askamex/status/1194735815345295363</t>
  </si>
  <si>
    <t>https://twitter.com/#!/askamex/status/1194981528377479168</t>
  </si>
  <si>
    <t>https://twitter.com/#!/askamex/status/1195006038392619009</t>
  </si>
  <si>
    <t>https://twitter.com/#!/askamex/status/1195125769435000835</t>
  </si>
  <si>
    <t>https://twitter.com/#!/askamex/status/1195135101945950208</t>
  </si>
  <si>
    <t>https://twitter.com/#!/askamex/status/1195350598192959490</t>
  </si>
  <si>
    <t>https://twitter.com/#!/askamex/status/1195359368583229440</t>
  </si>
  <si>
    <t>https://twitter.com/#!/askamex/status/1195360235667513345</t>
  </si>
  <si>
    <t>https://twitter.com/#!/askamex/status/1195463778923663361</t>
  </si>
  <si>
    <t>https://twitter.com/#!/askamex/status/1195840146085683202</t>
  </si>
  <si>
    <t>https://twitter.com/#!/askamex/status/1196127363534381056</t>
  </si>
  <si>
    <t>https://twitter.com/#!/askamex/status/1196177807581286400</t>
  </si>
  <si>
    <t>https://twitter.com/#!/askamex/status/1196462480563875853</t>
  </si>
  <si>
    <t>https://twitter.com/#!/askamex/status/1196488375089401856</t>
  </si>
  <si>
    <t>https://twitter.com/#!/askamex/status/1196498343310045184</t>
  </si>
  <si>
    <t>https://twitter.com/#!/askamex/status/1196506170653134850</t>
  </si>
  <si>
    <t>https://twitter.com/#!/askamex/status/1196580881470828544</t>
  </si>
  <si>
    <t>1191561346774638593</t>
  </si>
  <si>
    <t>1192012821074206720</t>
  </si>
  <si>
    <t>1192111250609709063</t>
  </si>
  <si>
    <t>1192448532503941121</t>
  </si>
  <si>
    <t>1191805345057906689</t>
  </si>
  <si>
    <t>1192460600607215619</t>
  </si>
  <si>
    <t>1192632248610238470</t>
  </si>
  <si>
    <t>1193706158353199109</t>
  </si>
  <si>
    <t>1193879609957330947</t>
  </si>
  <si>
    <t>1193881440192278528</t>
  </si>
  <si>
    <t>1194682536552734720</t>
  </si>
  <si>
    <t>1117720980556664833</t>
  </si>
  <si>
    <t>1195169825997381634</t>
  </si>
  <si>
    <t>1195767246620184576</t>
  </si>
  <si>
    <t>1195159934771482624</t>
  </si>
  <si>
    <t>1195977310463123457</t>
  </si>
  <si>
    <t>1196342574929207296</t>
  </si>
  <si>
    <t>1191920599242813440</t>
  </si>
  <si>
    <t>1192676562354790400</t>
  </si>
  <si>
    <t>1193309731261177863</t>
  </si>
  <si>
    <t>1193445629063761921</t>
  </si>
  <si>
    <t>1194079798756331521</t>
  </si>
  <si>
    <t>1194473166577512448</t>
  </si>
  <si>
    <t>1195544402837540865</t>
  </si>
  <si>
    <t>1195695482808520704</t>
  </si>
  <si>
    <t>1196027731248656385</t>
  </si>
  <si>
    <t>1196451432318357505</t>
  </si>
  <si>
    <t>1191676748397715456</t>
  </si>
  <si>
    <t>1191748871220801536</t>
  </si>
  <si>
    <t>1192072260699463680</t>
  </si>
  <si>
    <t>1192763577343627265</t>
  </si>
  <si>
    <t>1192780251815960577</t>
  </si>
  <si>
    <t>1194207743323901952</t>
  </si>
  <si>
    <t>1196478164928741376</t>
  </si>
  <si>
    <t>1191750519162884096</t>
  </si>
  <si>
    <t>1191752321954390016</t>
  </si>
  <si>
    <t>1191757267827339266</t>
  </si>
  <si>
    <t>1191770345201639424</t>
  </si>
  <si>
    <t>1192143686974541829</t>
  </si>
  <si>
    <t>1192175476674048000</t>
  </si>
  <si>
    <t>1192473404991057921</t>
  </si>
  <si>
    <t>1192529950332637191</t>
  </si>
  <si>
    <t>1192562580751101953</t>
  </si>
  <si>
    <t>1192844212926070785</t>
  </si>
  <si>
    <t>1192877031668797441</t>
  </si>
  <si>
    <t>1192882319083917312</t>
  </si>
  <si>
    <t>1192887974125547520</t>
  </si>
  <si>
    <t>1192888108418846720</t>
  </si>
  <si>
    <t>1192888238328942593</t>
  </si>
  <si>
    <t>1192905054673616896</t>
  </si>
  <si>
    <t>1192905543712681985</t>
  </si>
  <si>
    <t>1193572123295600640</t>
  </si>
  <si>
    <t>1193603274403913733</t>
  </si>
  <si>
    <t>1193570431627911174</t>
  </si>
  <si>
    <t>1193607616733339653</t>
  </si>
  <si>
    <t>1193613897850347521</t>
  </si>
  <si>
    <t>1193908400905691136</t>
  </si>
  <si>
    <t>1193935394171228160</t>
  </si>
  <si>
    <t>1193988614969077760</t>
  </si>
  <si>
    <t>1193996814715932677</t>
  </si>
  <si>
    <t>1194361161837359105</t>
  </si>
  <si>
    <t>1194366936710299651</t>
  </si>
  <si>
    <t>1194379650279055367</t>
  </si>
  <si>
    <t>1194385866694811648</t>
  </si>
  <si>
    <t>1194688165237444610</t>
  </si>
  <si>
    <t>1194735815345295363</t>
  </si>
  <si>
    <t>1194981528377479168</t>
  </si>
  <si>
    <t>1195006038392619009</t>
  </si>
  <si>
    <t>1195125769435000835</t>
  </si>
  <si>
    <t>1195135101945950208</t>
  </si>
  <si>
    <t>1195350598192959490</t>
  </si>
  <si>
    <t>1195359368583229440</t>
  </si>
  <si>
    <t>1195360235667513345</t>
  </si>
  <si>
    <t>1195463778923663361</t>
  </si>
  <si>
    <t>1195840146085683202</t>
  </si>
  <si>
    <t>1196127363534381056</t>
  </si>
  <si>
    <t>1196177807581286400</t>
  </si>
  <si>
    <t>1196462480563875853</t>
  </si>
  <si>
    <t>1196488375089401856</t>
  </si>
  <si>
    <t>1196498343310045184</t>
  </si>
  <si>
    <t>1196506170653134850</t>
  </si>
  <si>
    <t>1196580881470828544</t>
  </si>
  <si>
    <t>1192009996919300096</t>
  </si>
  <si>
    <t>1191804429521113088</t>
  </si>
  <si>
    <t>1192458135954325505</t>
  </si>
  <si>
    <t>1192631750796742656</t>
  </si>
  <si>
    <t>1195158550097678343</t>
  </si>
  <si>
    <t>1195976542146445313</t>
  </si>
  <si>
    <t>1196341011024359424</t>
  </si>
  <si>
    <t>1191417462358757378</t>
  </si>
  <si>
    <t>1191747187895652354</t>
  </si>
  <si>
    <t>1192050771090722816</t>
  </si>
  <si>
    <t>1192552830630080518</t>
  </si>
  <si>
    <t>1192571280404500481</t>
  </si>
  <si>
    <t>1194206052201484295</t>
  </si>
  <si>
    <t>1196207176903208960</t>
  </si>
  <si>
    <t>1191750139351912448</t>
  </si>
  <si>
    <t>1191751196794597379</t>
  </si>
  <si>
    <t>1191756999710531584</t>
  </si>
  <si>
    <t>1191767881815613441</t>
  </si>
  <si>
    <t>1192142841532825603</t>
  </si>
  <si>
    <t>1192174321881505794</t>
  </si>
  <si>
    <t>1192465161317232642</t>
  </si>
  <si>
    <t>1189934498583965696</t>
  </si>
  <si>
    <t>1192548555149459457</t>
  </si>
  <si>
    <t>1192840483996872704</t>
  </si>
  <si>
    <t>1192875469189853185</t>
  </si>
  <si>
    <t>1192875255121031168</t>
  </si>
  <si>
    <t>1192869594475700224</t>
  </si>
  <si>
    <t>1192882997114089472</t>
  </si>
  <si>
    <t>1192878320850857985</t>
  </si>
  <si>
    <t>1192902500527091713</t>
  </si>
  <si>
    <t>1192905038513025025</t>
  </si>
  <si>
    <t>1193555689756643331</t>
  </si>
  <si>
    <t>1193565050247639040</t>
  </si>
  <si>
    <t>1193568547127152641</t>
  </si>
  <si>
    <t>1193591791540482049</t>
  </si>
  <si>
    <t>1193601454390611968</t>
  </si>
  <si>
    <t>1193906867921010688</t>
  </si>
  <si>
    <t>1193933024385257472</t>
  </si>
  <si>
    <t>1193988450233372673</t>
  </si>
  <si>
    <t>1193996612395323393</t>
  </si>
  <si>
    <t>1194358275807932416</t>
  </si>
  <si>
    <t>1194366414582214656</t>
  </si>
  <si>
    <t>1194379534562480133</t>
  </si>
  <si>
    <t>1194383169287532545</t>
  </si>
  <si>
    <t>1193909142035013632</t>
  </si>
  <si>
    <t>1194734076600541185</t>
  </si>
  <si>
    <t>1194979262622650368</t>
  </si>
  <si>
    <t>1195003194621022210</t>
  </si>
  <si>
    <t>1195124579812823040</t>
  </si>
  <si>
    <t>1195134097015881728</t>
  </si>
  <si>
    <t>1195348597178589191</t>
  </si>
  <si>
    <t>1195357612260446208</t>
  </si>
  <si>
    <t>1195359444722425856</t>
  </si>
  <si>
    <t>1195462724739719168</t>
  </si>
  <si>
    <t>1195839071098150913</t>
  </si>
  <si>
    <t>1196125730851217408</t>
  </si>
  <si>
    <t>1196177443989659648</t>
  </si>
  <si>
    <t>1196460668565753856</t>
  </si>
  <si>
    <t>1196487731624521728</t>
  </si>
  <si>
    <t>1196496655656407040</t>
  </si>
  <si>
    <t>1196502682804068353</t>
  </si>
  <si>
    <t>1196565228219056128</t>
  </si>
  <si>
    <t/>
  </si>
  <si>
    <t>212870758</t>
  </si>
  <si>
    <t>2666838356</t>
  </si>
  <si>
    <t>21318183</t>
  </si>
  <si>
    <t>9306542</t>
  </si>
  <si>
    <t>1195155929798451202</t>
  </si>
  <si>
    <t>37714518</t>
  </si>
  <si>
    <t>602187778</t>
  </si>
  <si>
    <t>1121814567556997122</t>
  </si>
  <si>
    <t>89765813</t>
  </si>
  <si>
    <t>442250866</t>
  </si>
  <si>
    <t>1130258520123826176</t>
  </si>
  <si>
    <t>4893000713</t>
  </si>
  <si>
    <t>245541967</t>
  </si>
  <si>
    <t>2215289947</t>
  </si>
  <si>
    <t>790474309</t>
  </si>
  <si>
    <t>22227372</t>
  </si>
  <si>
    <t>2913771618</t>
  </si>
  <si>
    <t>38525608</t>
  </si>
  <si>
    <t>854723893684207618</t>
  </si>
  <si>
    <t>25684228</t>
  </si>
  <si>
    <t>10040312</t>
  </si>
  <si>
    <t>27764597</t>
  </si>
  <si>
    <t>19470763</t>
  </si>
  <si>
    <t>416855765</t>
  </si>
  <si>
    <t>878665644027334660</t>
  </si>
  <si>
    <t>1192240147280138243</t>
  </si>
  <si>
    <t>2834814673</t>
  </si>
  <si>
    <t>2811698963</t>
  </si>
  <si>
    <t>51019482</t>
  </si>
  <si>
    <t>932751698</t>
  </si>
  <si>
    <t>354738652</t>
  </si>
  <si>
    <t>14329348</t>
  </si>
  <si>
    <t>67288159</t>
  </si>
  <si>
    <t>1366218498</t>
  </si>
  <si>
    <t>173125027</t>
  </si>
  <si>
    <t>612964257</t>
  </si>
  <si>
    <t>1667346798</t>
  </si>
  <si>
    <t>706515647908327426</t>
  </si>
  <si>
    <t>17154700</t>
  </si>
  <si>
    <t>90723592</t>
  </si>
  <si>
    <t>210547396</t>
  </si>
  <si>
    <t>528766967</t>
  </si>
  <si>
    <t>3379369101</t>
  </si>
  <si>
    <t>30399011</t>
  </si>
  <si>
    <t>57277193</t>
  </si>
  <si>
    <t>1142415195941326848</t>
  </si>
  <si>
    <t>2665740492</t>
  </si>
  <si>
    <t>56778674</t>
  </si>
  <si>
    <t>19612155</t>
  </si>
  <si>
    <t>1176968664245035010</t>
  </si>
  <si>
    <t>1019348319141687296</t>
  </si>
  <si>
    <t>3374618219</t>
  </si>
  <si>
    <t>322145474</t>
  </si>
  <si>
    <t>752163505587924992</t>
  </si>
  <si>
    <t>767727084</t>
  </si>
  <si>
    <t>16400388</t>
  </si>
  <si>
    <t>259832904</t>
  </si>
  <si>
    <t>2182625830</t>
  </si>
  <si>
    <t>49813532</t>
  </si>
  <si>
    <t>en</t>
  </si>
  <si>
    <t>it</t>
  </si>
  <si>
    <t>The Social Jukebox</t>
  </si>
  <si>
    <t>Lithium Tech.</t>
  </si>
  <si>
    <t>Twitter for Android</t>
  </si>
  <si>
    <t>Twitter for iPhone</t>
  </si>
  <si>
    <t>Liveworld Twitter Integration</t>
  </si>
  <si>
    <t>Postfity.com</t>
  </si>
  <si>
    <t>Twitter Web App</t>
  </si>
  <si>
    <t>Twitter Web Client</t>
  </si>
  <si>
    <t>Buffer</t>
  </si>
  <si>
    <t>Revive Old Posts for TCC</t>
  </si>
  <si>
    <t>Lithium Tech EU</t>
  </si>
  <si>
    <t>Retweet</t>
  </si>
  <si>
    <t>-83.89971,34.238672 
-83.7628886,34.238672 
-83.7628886,34.362593 
-83.89971,34.362593</t>
  </si>
  <si>
    <t>United States</t>
  </si>
  <si>
    <t>US</t>
  </si>
  <si>
    <t>Gainesville, GA</t>
  </si>
  <si>
    <t>ec6dac47648ca27f</t>
  </si>
  <si>
    <t>Gainesville</t>
  </si>
  <si>
    <t>city</t>
  </si>
  <si>
    <t>https://api.twitter.com/1.1/geo/id/ec6dac47648ca27f.json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</si>
  <si>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</si>
  <si>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</si>
  <si>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</si>
  <si>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</si>
  <si>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</si>
  <si>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</si>
  <si>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</si>
  <si>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</si>
  <si>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</si>
  <si>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</si>
  <si>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</si>
  <si>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</si>
  <si>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</si>
  <si>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</si>
  <si>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</si>
  <si>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</si>
  <si>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</si>
  <si>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</si>
  <si>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</si>
  <si>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</si>
  <si>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</si>
  <si>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Madalyn Sklar - Digital Marketing since 1996</t>
  </si>
  <si>
    <t>Stefano</t>
  </si>
  <si>
    <t>pincapallina</t>
  </si>
  <si>
    <t>Aamina Suleman _xD83D__xDC90_</t>
  </si>
  <si>
    <t>ravishankarsharma</t>
  </si>
  <si>
    <t>American Express Business</t>
  </si>
  <si>
    <t>Sarah Jaffery</t>
  </si>
  <si>
    <t>Media Leaders</t>
  </si>
  <si>
    <t>IMRAN™</t>
  </si>
  <si>
    <t>SaBrina</t>
  </si>
  <si>
    <t>Gabriel Einstein (Brokerad Ltd)</t>
  </si>
  <si>
    <t>William Zappa</t>
  </si>
  <si>
    <t>Alondra</t>
  </si>
  <si>
    <t>Profesora Ballester</t>
  </si>
  <si>
    <t>Jenny Kim</t>
  </si>
  <si>
    <t>Elana Leoni _xD83C__xDF1F_ Digital Marketing for EDU _xD83D__xDCDA_</t>
  </si>
  <si>
    <t>Sprint Care</t>
  </si>
  <si>
    <t>Mary</t>
  </si>
  <si>
    <t>Scott A. Ross</t>
  </si>
  <si>
    <t>bepis</t>
  </si>
  <si>
    <t>Alice Elliott</t>
  </si>
  <si>
    <t>TalkTalk</t>
  </si>
  <si>
    <t>FM Pepe</t>
  </si>
  <si>
    <t>LostinYorks</t>
  </si>
  <si>
    <t>BudgetNostalgia</t>
  </si>
  <si>
    <t>ChristopherKevin Lee</t>
  </si>
  <si>
    <t>Carl Lister</t>
  </si>
  <si>
    <t>Ask Amex</t>
  </si>
  <si>
    <t>AnonymousBillionaire</t>
  </si>
  <si>
    <t>KC</t>
  </si>
  <si>
    <t>Rachel Meddar</t>
  </si>
  <si>
    <t>Jake</t>
  </si>
  <si>
    <t>Jacob Torres</t>
  </si>
  <si>
    <t>GlobeTrotter</t>
  </si>
  <si>
    <t>Michael DiNovi</t>
  </si>
  <si>
    <t>Steve Landau</t>
  </si>
  <si>
    <t>Abiola</t>
  </si>
  <si>
    <t>olivia Kohnfelder</t>
  </si>
  <si>
    <t>NMST</t>
  </si>
  <si>
    <t>Dillon Waters</t>
  </si>
  <si>
    <t>Nathan</t>
  </si>
  <si>
    <t>SCA</t>
  </si>
  <si>
    <t>giorgio valentini</t>
  </si>
  <si>
    <t>Rick Kelly</t>
  </si>
  <si>
    <t>Paul Olenik</t>
  </si>
  <si>
    <t>Corey Ganser</t>
  </si>
  <si>
    <t>विशाल गुप्ता _xD83C__xDDEE__xD83C__xDDF3_</t>
  </si>
  <si>
    <t>Daniel Seversky</t>
  </si>
  <si>
    <t>Peter</t>
  </si>
  <si>
    <t>Mister Lee</t>
  </si>
  <si>
    <t>Kateryna Nosulko</t>
  </si>
  <si>
    <t>tian</t>
  </si>
  <si>
    <t>choc</t>
  </si>
  <si>
    <t>Michael Empric</t>
  </si>
  <si>
    <t>Cory Gimbel</t>
  </si>
  <si>
    <t>Flora is voting for Kamala... #KHive and proud ❄️</t>
  </si>
  <si>
    <t>zhenyu wu</t>
  </si>
  <si>
    <t>J Twizzle</t>
  </si>
  <si>
    <t>Arun Prasad</t>
  </si>
  <si>
    <t>Serge</t>
  </si>
  <si>
    <t>Justin Leung</t>
  </si>
  <si>
    <t>Sara Miller</t>
  </si>
  <si>
    <t>Sander</t>
  </si>
  <si>
    <t>Freda</t>
  </si>
  <si>
    <t>Frankie’s Dad</t>
  </si>
  <si>
    <t>Patrick Sheehan</t>
  </si>
  <si>
    <t>MyLifeAsAMrs.</t>
  </si>
  <si>
    <t>S. Atkins</t>
  </si>
  <si>
    <t>craig beachler</t>
  </si>
  <si>
    <t>Tessa Violet</t>
  </si>
  <si>
    <t>Cade Caldwell</t>
  </si>
  <si>
    <t>Fran Appleseed</t>
  </si>
  <si>
    <t>tia</t>
  </si>
  <si>
    <t>_xD83D__xDD25_ Twitter Marketing Expert.
_xD83D__xDCE3_ Tattoo-wearing social media evangelist.
_xD83D__xDCA5_ Host #TwitterSmarter chat Thursdays 1pm ET.
_xD83C__xDFA7_ and podcast https://t.co/nBDQrJYmZT</t>
  </si>
  <si>
    <t>#TIMmobile Sono Stefano del Customer Care di TIM sono a disposizione per rispondere alle tue esigenze di assistenza sul mobile</t>
  </si>
  <si>
    <t>nihil difficile volenti</t>
  </si>
  <si>
    <t>Digital Marketer | Blogger _xD83D__xDCAC_ Manages @LogoDesignGuru Visual Designer _xD83C__xDF1F_ Tweets #design #branding #seo #marketing ♥️ Watchin' Mysteries _xD83E__xDDD0_</t>
  </si>
  <si>
    <t>#DigitalMarketing #Consultant #GoogleAnalytics #GoogleAds #SEO #DataScience #SocialMedia #Python #PPC #MachineLearning #influencer</t>
  </si>
  <si>
    <t>In a world where you can be anything, be kind to one another</t>
  </si>
  <si>
    <t>With the powerful backing to keep you moving forward, Amex is here to help you get business done. #AmexBusiness | #ShopSmall for #SmallBizSat on 11/30</t>
  </si>
  <si>
    <t>Family Law Attorney, run my own law firm, mom to two kids (#IrishTwins), workout junkie, avid seeker of challenges. #TwoDegreesFromSomeCheese</t>
  </si>
  <si>
    <t>Follow us for digital best practices. We teach 50,000+ mktg, advertising &amp; tech pros how to shine online. Our kid safety program: https://SmartSocial.com</t>
  </si>
  <si>
    <t>Founder .PK Internet/Email+CreditCards Pakistan.Entrepreneur Investor Inventor Global TV/Radio Flying Boating UX Cloud IoT Strategy Consulting Mobile XASH Media</t>
  </si>
  <si>
    <t>Follow Me on Instagram,SnapChat,Facebook.(beaniegurl47) #FierceToTheMax #WomenInUniform #Boss #Security #HR #WonderWoman</t>
  </si>
  <si>
    <t>Sono un Business Influencer Virtuale. Condivido Conoscenze ed Esperienze in Digital Marketing</t>
  </si>
  <si>
    <t>"Nutrisco et extinguo"</t>
  </si>
  <si>
    <t>Catedrática</t>
  </si>
  <si>
    <t>Deputy GC @KochIndustries and @iDueProcess and @PLENNetwork Board Member; @S3CProject Advisory Council; Retweets not endorsements.</t>
  </si>
  <si>
    <t>Passionate about improving edu. Tweet about #edtech #socialmedia #edreform. CEO @LeoniGroup, Former @edutopia, MBA @berkeleyhaas + Board member @PrisonUProject.</t>
  </si>
  <si>
    <t>The official @Sprint and @SprintLatino Social Customer Service Team.  We’re here 24/7 to offer simple and easy technology solutions to enhance your life.</t>
  </si>
  <si>
    <t>just a pizza trying to produce good content that will make my future employers look at my profile and think, "wow that's terrible, but we love it."</t>
  </si>
  <si>
    <t>An award winning blogger and digital marketer whose blog Fairy Blog Mother provides simple, jargon-free, highly visual WordPress training for beginner bloggers.</t>
  </si>
  <si>
    <t>Welcome to our official feed. Follow us for service updates and latest offers. We're here to help from 8am-10pm Mon-Fri and 9am-5.30pm at weekends.</t>
  </si>
  <si>
    <t>FM gamer on YouTube. Love a good meme. Follow me. Trolls who disagree with me all have pronouns in their bio's. https://t.co/nuJJKd54l4… &amp; https://t.co/9vDIvhruT5</t>
  </si>
  <si>
    <t>Gym, bodybuilding, science, current affairs, travel, motorbikes, trance</t>
  </si>
  <si>
    <t>I'm a retro gamer/collector. I collect most things gaming related. Hoping to start a channel dedicated to retro gaming reviews by the end of 2019.</t>
  </si>
  <si>
    <t>My Name is Christopher Kevin Lee, I am Currently Looking for Work, especially in the IT Field. I have a good Understanding of Computer Networks and Much More</t>
  </si>
  <si>
    <t>User-first front, back, side and middle end developer. Web Wobbler.</t>
  </si>
  <si>
    <t>Amex Customer Care, at your service! We’re here M-F, 9am-10pm ET. Remember: Please don’t tweet personal information. After hours? Visit https://t.co/mOVXblqhkU</t>
  </si>
  <si>
    <t>Independent thinker father brother son family oriented red blooded blue collar 2nd generation Americana.</t>
  </si>
  <si>
    <t>Juris Doctor. Craft Beer Snob. Endless Traveler. Music Enthusiast. Foodie.</t>
  </si>
  <si>
    <t>_xD83C__xDDFA__xD83C__xDDF8_. and _xD83C__xDDEE__xD83C__xDDF9_. and I hardly ever use this thing.</t>
  </si>
  <si>
    <t>#LatinxScholar _xD83C__xDDFA__xD83C__xDDF8__xD83C__xDDF2__xD83C__xDDFD__xD83C__xDDF5__xD83C__xDDF7_ | Instructor _xD83D__xDC68_‍_xD83C__xDFEB_ | WxFanatic _xD83E__xDD13_ ⛈❄️ |#HigherEd _xD83C__xDF93_ _xD83D__xDCDC_ | Un Dia a la Vez ☝️| Tweets &amp; RT = Opinions | Ohio ✈️ Mississippi |</t>
  </si>
  <si>
    <t>Keralite. Blockchain Enthusiast. Arsenal FC fan. Beach &amp; Music Lover. Expert Vagabond.</t>
  </si>
  <si>
    <t>Food Protection Chemist for the FDA. Lifelong Jets fan. Amateur tech weenie. Foodie.</t>
  </si>
  <si>
    <t>CEO &amp; Publisher at @Okayplayer + @OkayAfrica</t>
  </si>
  <si>
    <t>I live my life being true to myself.</t>
  </si>
  <si>
    <t>Colorado born and raised. Live in Tulsa. Work at TiVo, go to school at OK State and love home improvement and flipping houses. Dog lover| LGBTQ advocate</t>
  </si>
  <si>
    <t>Professor, Producer, runner, humanitarian. formerly @espn @cnn @stanfordalumni @usairforce @theNASciences</t>
  </si>
  <si>
    <t>Just a simple man with some opinions</t>
  </si>
  <si>
    <t>Join me @EventsEmerging June 7 in Minneapolis, MN. CEO of https://t.co/TD6AGC7sfU, creator of @wattdoesituse, and always open to working with great people!</t>
  </si>
  <si>
    <t>भारतीय नागरिक _xD83C__xDDEE__xD83C__xDDF3__xD83C__xDDEE__xD83C__xDDF3__xD83C__xDDEE__xD83C__xDDF3_</t>
  </si>
  <si>
    <t>Husband. Working Dad. Views are your interpretation.</t>
  </si>
  <si>
    <t>Father of an Awesome Human</t>
  </si>
  <si>
    <t>bio</t>
  </si>
  <si>
    <t>See-haych-zero-sea</t>
  </si>
  <si>
    <t>Official @GWR adjudicator and spokesperson. You may have seen me on TV.</t>
  </si>
  <si>
    <t>Only my opinions.  I block Berners and Trumpers.  NO LISTS. she/her  #YesWeKam #ForThePeople #KHive #UnitedForKamala #Kamala2020</t>
  </si>
  <si>
    <t>Unapologetically judgemental Simultaneous T1D and churro lover Disneyland please</t>
  </si>
  <si>
    <t>IIT Delhi</t>
  </si>
  <si>
    <t>FLX—Bonnies—Big Apple—‘Cuse—FLX</t>
  </si>
  <si>
    <t>Voetbal, F1. Heracles Almelo, FC Barcelona.</t>
  </si>
  <si>
    <t>• I’m a firm believe you can actually have it all •</t>
  </si>
  <si>
    <t>Cincinnati _xD83D__xDC9A__xD83D__xDC99_ Angel Investor _xD83D__xDC7C__xD83C__xDFFB_Real Estate Developer _xD83C__xDFE1_ Traveler _xD83C__xDF0E_ Investor in People|Constantly Curious _xD83D__xDE4B__xD83C__xDFFC_‍♂️ Foody Fanatic_xD83C__xDF71__xD83C__xDF72_ Craft beer _xD83C__xDF7A_</t>
  </si>
  <si>
    <t>BAD IDEAS, MY ALBUM, IS OUT NOW! text me so i can tell u if i have a show near u 5412036998</t>
  </si>
  <si>
    <t>#NASCAR #NFL #IRL #BlueJays #PS4 #AEW #WOW I chase snowstorms. Jeremiah 29:11</t>
  </si>
  <si>
    <t>Houston, TX</t>
  </si>
  <si>
    <t>Taranto, Puglia</t>
  </si>
  <si>
    <t>Karachi, Pakistan</t>
  </si>
  <si>
    <t>Pune, Maharashtra</t>
  </si>
  <si>
    <t>Community Guidelines</t>
  </si>
  <si>
    <t>Downtown, Austin</t>
  </si>
  <si>
    <t>Los Angeles, CA</t>
  </si>
  <si>
    <t>New York</t>
  </si>
  <si>
    <t>Atlanta, GA</t>
  </si>
  <si>
    <t>Italia - Italy</t>
  </si>
  <si>
    <t xml:space="preserve">San Juan, Puerto Rico </t>
  </si>
  <si>
    <t>San Juan, PR</t>
  </si>
  <si>
    <t>Washington, DC</t>
  </si>
  <si>
    <t>Sausalito, CA</t>
  </si>
  <si>
    <t>Overland Park, KS</t>
  </si>
  <si>
    <t>Denton, TX</t>
  </si>
  <si>
    <t>Reading, UK</t>
  </si>
  <si>
    <t>UK</t>
  </si>
  <si>
    <t>kekistan</t>
  </si>
  <si>
    <t>wrongsideofPennines</t>
  </si>
  <si>
    <t>Ireland</t>
  </si>
  <si>
    <t>Gateshead, Newcastle</t>
  </si>
  <si>
    <t>USA - Community Guidelines</t>
  </si>
  <si>
    <t>NYC</t>
  </si>
  <si>
    <t>CT</t>
  </si>
  <si>
    <t>New York, NY</t>
  </si>
  <si>
    <t>Maryland</t>
  </si>
  <si>
    <t>Seattle, WA</t>
  </si>
  <si>
    <t>Brooklyn, NY</t>
  </si>
  <si>
    <t>Tulsa, OK</t>
  </si>
  <si>
    <t>fort lee nj</t>
  </si>
  <si>
    <t>Portland, Oregon</t>
  </si>
  <si>
    <t>Eagan, MN</t>
  </si>
  <si>
    <t>भारत</t>
  </si>
  <si>
    <t>Los Angeles</t>
  </si>
  <si>
    <t>Chicago, IL</t>
  </si>
  <si>
    <t>Your Mom</t>
  </si>
  <si>
    <t>Smiller@ur.rochester.edu</t>
  </si>
  <si>
    <t>Overijssel, Tubbergen</t>
  </si>
  <si>
    <t>_xD83D__xDCCD_Expat</t>
  </si>
  <si>
    <t>Cincinnati, OH</t>
  </si>
  <si>
    <t>#1 Marie Kondo fangirl. (she/her)</t>
  </si>
  <si>
    <t>https://t.co/Oaeqp32FDf</t>
  </si>
  <si>
    <t>https://t.co/0yMgDIecYf</t>
  </si>
  <si>
    <t>https://t.co/FjrhE2lVvR</t>
  </si>
  <si>
    <t>https://t.co/mxO74iMdX6</t>
  </si>
  <si>
    <t>https://MediaLeaders.com</t>
  </si>
  <si>
    <t>https://t.co/jOOyNtfJNW</t>
  </si>
  <si>
    <t>http://www.facebook.com/Beaniegurl47</t>
  </si>
  <si>
    <t>https://t.co/No1HBbHdOo</t>
  </si>
  <si>
    <t>https://t.co/kgQBE3NXoH</t>
  </si>
  <si>
    <t>https://t.co/RnDWFPcqSK</t>
  </si>
  <si>
    <t>https://t.co/KFdvZUDYFk</t>
  </si>
  <si>
    <t>https://youtu.be/pkjkCpq-tnM</t>
  </si>
  <si>
    <t>http://t.co/HZPMmmbVEu</t>
  </si>
  <si>
    <t>http://t.co/0KHoQf4gyq</t>
  </si>
  <si>
    <t>https://t.co/hB005pe6Fx</t>
  </si>
  <si>
    <t>http://mrcarllister.co.uk</t>
  </si>
  <si>
    <t>https://t.co/MLO0oaKCXp</t>
  </si>
  <si>
    <t>https://t.co/XTuvxooD6A</t>
  </si>
  <si>
    <t>http://t.co/3ysvzNWvPT</t>
  </si>
  <si>
    <t>http://www.atlanticlink.eu</t>
  </si>
  <si>
    <t>https://t.co/ukxrSKaCD1</t>
  </si>
  <si>
    <t>http://t.co/vi1TsGJ8RF</t>
  </si>
  <si>
    <t>https://t.co/vEEcVwUxL1</t>
  </si>
  <si>
    <t>https://eugdpr.org/</t>
  </si>
  <si>
    <t>https://t.co/hZsrZZwjI1</t>
  </si>
  <si>
    <t>https://t.co/ysUWgiwc0o</t>
  </si>
  <si>
    <t>https://t.co/TPtsUxWKA6</t>
  </si>
  <si>
    <t>Eastern Time (US &amp; Canada)</t>
  </si>
  <si>
    <t>Pacific Time (US &amp; Canada)</t>
  </si>
  <si>
    <t>Arizona</t>
  </si>
  <si>
    <t>https://pbs.twimg.com/profile_banners/14164297/1485550174</t>
  </si>
  <si>
    <t>https://pbs.twimg.com/profile_banners/212870758/1567266206</t>
  </si>
  <si>
    <t>https://pbs.twimg.com/profile_banners/4201631129/1527657190</t>
  </si>
  <si>
    <t>https://pbs.twimg.com/profile_banners/159864809/1426845760</t>
  </si>
  <si>
    <t>https://pbs.twimg.com/profile_banners/50747187/1565187630</t>
  </si>
  <si>
    <t>https://pbs.twimg.com/profile_banners/21318183/1495571084</t>
  </si>
  <si>
    <t>https://pbs.twimg.com/profile_banners/9306542/1353132667</t>
  </si>
  <si>
    <t>https://pbs.twimg.com/profile_banners/58932117/1531866403</t>
  </si>
  <si>
    <t>https://pbs.twimg.com/profile_banners/118807643/1571738332</t>
  </si>
  <si>
    <t>https://pbs.twimg.com/profile_banners/409848440/1535624689</t>
  </si>
  <si>
    <t>https://pbs.twimg.com/profile_banners/349852955/1394831970</t>
  </si>
  <si>
    <t>https://pbs.twimg.com/profile_banners/24290529/1546278474</t>
  </si>
  <si>
    <t>https://pbs.twimg.com/profile_banners/36804418/1549943499</t>
  </si>
  <si>
    <t>https://pbs.twimg.com/profile_banners/16560043/1531490438</t>
  </si>
  <si>
    <t>https://pbs.twimg.com/profile_banners/37714518/1559307363</t>
  </si>
  <si>
    <t>https://pbs.twimg.com/profile_banners/602187778/1496687844</t>
  </si>
  <si>
    <t>https://pbs.twimg.com/profile_banners/14475604/1398932350</t>
  </si>
  <si>
    <t>https://pbs.twimg.com/profile_banners/258719649/1547046592</t>
  </si>
  <si>
    <t>https://pbs.twimg.com/profile_banners/1121814567556997122/1566564969</t>
  </si>
  <si>
    <t>https://pbs.twimg.com/profile_banners/1130258520123826176/1567285996</t>
  </si>
  <si>
    <t>https://pbs.twimg.com/profile_banners/4893000713/1456701036</t>
  </si>
  <si>
    <t>https://pbs.twimg.com/profile_banners/245541967/1537218221</t>
  </si>
  <si>
    <t>https://pbs.twimg.com/profile_banners/62911603/1398959376</t>
  </si>
  <si>
    <t>https://pbs.twimg.com/profile_banners/790474309/1507203561</t>
  </si>
  <si>
    <t>https://pbs.twimg.com/profile_banners/22227372/1543130735</t>
  </si>
  <si>
    <t>https://pbs.twimg.com/profile_banners/854723893684207618/1568577484</t>
  </si>
  <si>
    <t>https://pbs.twimg.com/profile_banners/27764597/1546832583</t>
  </si>
  <si>
    <t>https://pbs.twimg.com/profile_banners/416855765/1551895216</t>
  </si>
  <si>
    <t>https://pbs.twimg.com/profile_banners/2834814673/1430503601</t>
  </si>
  <si>
    <t>https://pbs.twimg.com/profile_banners/2811698963/1412634918</t>
  </si>
  <si>
    <t>https://pbs.twimg.com/profile_banners/51019482/1399334338</t>
  </si>
  <si>
    <t>https://pbs.twimg.com/profile_banners/354738652/1359269270</t>
  </si>
  <si>
    <t>https://pbs.twimg.com/profile_banners/14329348/1403073830</t>
  </si>
  <si>
    <t>https://pbs.twimg.com/profile_banners/67288159/1509009405</t>
  </si>
  <si>
    <t>https://pbs.twimg.com/profile_banners/173125027/1490896288</t>
  </si>
  <si>
    <t>https://pbs.twimg.com/profile_banners/706515647908327426/1519042467</t>
  </si>
  <si>
    <t>https://pbs.twimg.com/profile_banners/90723592/1491482861</t>
  </si>
  <si>
    <t>https://pbs.twimg.com/profile_banners/528766967/1567694073</t>
  </si>
  <si>
    <t>https://pbs.twimg.com/profile_banners/30399011/1557186474</t>
  </si>
  <si>
    <t>https://pbs.twimg.com/profile_banners/57277193/1537062230</t>
  </si>
  <si>
    <t>https://pbs.twimg.com/profile_banners/56778674/1433032596</t>
  </si>
  <si>
    <t>https://pbs.twimg.com/profile_banners/322145474/1567502067</t>
  </si>
  <si>
    <t>https://pbs.twimg.com/profile_banners/767727084/1436620512</t>
  </si>
  <si>
    <t>https://pbs.twimg.com/profile_banners/16400388/1572095463</t>
  </si>
  <si>
    <t>https://pbs.twimg.com/profile_banners/259832904/1394855013</t>
  </si>
  <si>
    <t>https://pbs.twimg.com/profile_banners/49813532/1554440215</t>
  </si>
  <si>
    <t>http://abs.twimg.com/images/themes/theme14/bg.gif</t>
  </si>
  <si>
    <t>http://abs.twimg.com/images/themes/theme1/bg.png</t>
  </si>
  <si>
    <t>http://abs.twimg.com/images/themes/theme5/bg.gif</t>
  </si>
  <si>
    <t>http://abs.twimg.com/images/themes/theme4/bg.gif</t>
  </si>
  <si>
    <t>http://abs.twimg.com/images/themes/theme19/bg.gif</t>
  </si>
  <si>
    <t>http://abs.twimg.com/images/themes/theme16/bg.gif</t>
  </si>
  <si>
    <t>http://abs.twimg.com/images/themes/theme9/bg.gif</t>
  </si>
  <si>
    <t>http://pbs.twimg.com/profile_background_images/639276789/5wmazz9duhlohbms77nn.jpeg</t>
  </si>
  <si>
    <t>http://abs.twimg.com/images/themes/theme10/bg.gif</t>
  </si>
  <si>
    <t>http://abs.twimg.com/images/themes/theme8/bg.gif</t>
  </si>
  <si>
    <t>http://abs.twimg.com/images/themes/theme17/bg.gif</t>
  </si>
  <si>
    <t>http://pbs.twimg.com/profile_background_images/378800000074776631/6fb19d93b5ab5f0b7aca4b1e130b8e36.png</t>
  </si>
  <si>
    <t>http://abs.twimg.com/images/themes/theme15/bg.png</t>
  </si>
  <si>
    <t>http://pbs.twimg.com/profile_background_images/754600651/525e202604a22c9e544396dd9c8985c6.png</t>
  </si>
  <si>
    <t>http://abs.twimg.com/images/themes/theme3/bg.gif</t>
  </si>
  <si>
    <t>http://abs.twimg.com/images/themes/theme7/bg.gif</t>
  </si>
  <si>
    <t>http://pbs.twimg.com/profile_images/971518376076984320/eQdX_nIQ_normal.jpg</t>
  </si>
  <si>
    <t>http://pbs.twimg.com/profile_images/1167825143873384450/kc1q4DrO_normal.jpg</t>
  </si>
  <si>
    <t>http://pbs.twimg.com/profile_images/1175594818887659520/w7iDAc8b_normal.jpg</t>
  </si>
  <si>
    <t>http://pbs.twimg.com/profile_images/565471706459172867/DJDsNTUc_normal.jpeg</t>
  </si>
  <si>
    <t>http://pbs.twimg.com/profile_images/537411454593290240/26zuHsuH_normal.jpeg</t>
  </si>
  <si>
    <t>http://pbs.twimg.com/profile_images/1181994994/IMRAN_FNC_071402_08_normal.jpg</t>
  </si>
  <si>
    <t>http://pbs.twimg.com/profile_images/444583392021983232/zUGKiCQ3_normal.png</t>
  </si>
  <si>
    <t>http://abs.twimg.com/sticky/default_profile_images/default_profile_normal.png</t>
  </si>
  <si>
    <t>http://pbs.twimg.com/profile_images/1134443104604475392/HV_CS8lm_normal.jpg</t>
  </si>
  <si>
    <t>http://pbs.twimg.com/profile_images/829607092847837184/GzI6usoF_normal.jpg</t>
  </si>
  <si>
    <t>http://pbs.twimg.com/profile_images/1135620241122385921/4IHBxi0z_normal.jpg</t>
  </si>
  <si>
    <t>http://pbs.twimg.com/profile_images/1690817947/tree2_normal.gif</t>
  </si>
  <si>
    <t>http://pbs.twimg.com/profile_images/1733938299/image_normal.jpg</t>
  </si>
  <si>
    <t>http://pbs.twimg.com/profile_images/1167908444587708416/Hco8kQYz_normal.jpg</t>
  </si>
  <si>
    <t>http://pbs.twimg.com/profile_images/718928050646331393/Nb3Gbm-r_normal.jpg</t>
  </si>
  <si>
    <t>http://pbs.twimg.com/profile_images/1041793653151346689/Zdx0gU3E_normal.jpg</t>
  </si>
  <si>
    <t>http://pbs.twimg.com/profile_images/1110533717586595840/m-S1GRe6_normal.jpg</t>
  </si>
  <si>
    <t>http://pbs.twimg.com/profile_images/1066593137911582720/-o_QFe6i_normal.jpg</t>
  </si>
  <si>
    <t>http://pbs.twimg.com/profile_images/1186431193392304131/E_TkNh_8_normal.jpg</t>
  </si>
  <si>
    <t>http://pbs.twimg.com/profile_images/1173440554086150145/PTesLIUU_normal.jpg</t>
  </si>
  <si>
    <t>http://pbs.twimg.com/profile_images/835860522/Mike_and_Jule_Paris_normal.jpg</t>
  </si>
  <si>
    <t>http://pbs.twimg.com/profile_images/378800000431080915/7e8fb8867af41b8f3867b6ee8c3e7fa8_normal.jpeg</t>
  </si>
  <si>
    <t>http://pbs.twimg.com/profile_images/1082120399037579265/rnPLGKe6_normal.jpg</t>
  </si>
  <si>
    <t>http://pbs.twimg.com/profile_images/72995488/me5_normal.jpg</t>
  </si>
  <si>
    <t>http://pbs.twimg.com/profile_images/991684409114877952/wiaG11P7_normal.jpg</t>
  </si>
  <si>
    <t>http://pbs.twimg.com/profile_images/880214831256784896/CT7TG1Qp_normal.jpg</t>
  </si>
  <si>
    <t>http://pbs.twimg.com/profile_images/1192240734574960640/CPImLClJ_normal.png</t>
  </si>
  <si>
    <t>http://pbs.twimg.com/profile_images/594201485841334272/N_hLMp1T_normal.jpg</t>
  </si>
  <si>
    <t>http://pbs.twimg.com/profile_images/723867671243182080/B53IR8IX_normal.jpg</t>
  </si>
  <si>
    <t>http://pbs.twimg.com/profile_images/1255152000/ricksurfskiing_normal.jpg</t>
  </si>
  <si>
    <t>http://pbs.twimg.com/profile_images/664115707760656384/iHRo35YT_normal.jpg</t>
  </si>
  <si>
    <t>http://pbs.twimg.com/profile_images/378800000460127124/8daba20bf17965f237f933a5f3d665c8_normal.jpeg</t>
  </si>
  <si>
    <t>http://pbs.twimg.com/profile_images/1035195875566350336/0h5w-56f_normal.jpg</t>
  </si>
  <si>
    <t>http://pbs.twimg.com/profile_images/937907607548735488/WpJ_c05a_normal.jpg</t>
  </si>
  <si>
    <t>http://abs.twimg.com/sticky/default_profile_images/default_profile_1_normal.png</t>
  </si>
  <si>
    <t>http://pbs.twimg.com/profile_images/1149778258579382273/piEG1pJI_normal.jpg</t>
  </si>
  <si>
    <t>http://pbs.twimg.com/profile_images/378800000582808731/cdfbec1444f5e8d49acb063d52e6c8f8_normal.jpeg</t>
  </si>
  <si>
    <t>http://pbs.twimg.com/profile_images/965560188848586752/OCQpwVz3_normal.jpg</t>
  </si>
  <si>
    <t>http://pbs.twimg.com/profile_images/1129701505/designall_normal.jpg</t>
  </si>
  <si>
    <t>http://pbs.twimg.com/profile_images/849966581362946049/CWa7DAvE_normal.jpg</t>
  </si>
  <si>
    <t>http://pbs.twimg.com/profile_images/1385611110/image_normal.jpg</t>
  </si>
  <si>
    <t>http://pbs.twimg.com/profile_images/1179021983952068608/0dRMO-q5_normal.jpg</t>
  </si>
  <si>
    <t>http://pbs.twimg.com/profile_images/1085673159058108416/cMPKOywy_normal.jpg</t>
  </si>
  <si>
    <t>http://pbs.twimg.com/profile_images/2491985981/w47h9pii7b0spgqyjajm_normal.jpeg</t>
  </si>
  <si>
    <t>http://pbs.twimg.com/profile_images/644568139552960512/K0yCCJ0__normal.jpg</t>
  </si>
  <si>
    <t>http://pbs.twimg.com/profile_images/515485534366760961/WrX8KgEP_normal.jpeg</t>
  </si>
  <si>
    <t>http://pbs.twimg.com/profile_images/1176968798366261248/VqeFeHx5_normal.jpg</t>
  </si>
  <si>
    <t>http://pbs.twimg.com/profile_images/1019349323564310528/1FEtAAyS_normal.jpg</t>
  </si>
  <si>
    <t>http://pbs.twimg.com/profile_images/574646018022768641/wj5l7Jro_normal.jpeg</t>
  </si>
  <si>
    <t>http://pbs.twimg.com/profile_images/981518515533381632/BTx8XIUu_normal.jpg</t>
  </si>
  <si>
    <t>http://pbs.twimg.com/profile_images/1188080594040827906/K5oQ94Kk_normal.jpg</t>
  </si>
  <si>
    <t>http://pbs.twimg.com/profile_images/1088981301003202561/722b_XFp_normal.jpg</t>
  </si>
  <si>
    <t>http://abs.twimg.com/sticky/default_profile_images/default_profile_0_normal.png</t>
  </si>
  <si>
    <t>http://pbs.twimg.com/profile_images/1114031174362386432/BhGZpTcx_normal.png</t>
  </si>
  <si>
    <t>Open Twitter Page for This Person</t>
  </si>
  <si>
    <t>https://twitter.com/madalynsklar</t>
  </si>
  <si>
    <t>https://twitter.com/tim4ustefano</t>
  </si>
  <si>
    <t>https://twitter.com/saramemm</t>
  </si>
  <si>
    <t>https://twitter.com/thinkdesignvis</t>
  </si>
  <si>
    <t>https://twitter.com/rshankarsharma</t>
  </si>
  <si>
    <t>https://twitter.com/daanianne</t>
  </si>
  <si>
    <t>https://twitter.com/amexbusiness</t>
  </si>
  <si>
    <t>https://twitter.com/sbalaparya</t>
  </si>
  <si>
    <t>https://twitter.com/medialeaders</t>
  </si>
  <si>
    <t>https://twitter.com/imrananwar</t>
  </si>
  <si>
    <t>https://twitter.com/beaniegurl47</t>
  </si>
  <si>
    <t>https://twitter.com/socialmediaita</t>
  </si>
  <si>
    <t>https://twitter.com/williamzappa</t>
  </si>
  <si>
    <t>https://twitter.com/alody__</t>
  </si>
  <si>
    <t>https://twitter.com/profiballester</t>
  </si>
  <si>
    <t>https://twitter.com/jennykim</t>
  </si>
  <si>
    <t>https://twitter.com/elanaleoni</t>
  </si>
  <si>
    <t>https://twitter.com/sprintcare</t>
  </si>
  <si>
    <t>https://twitter.com/mary03027643</t>
  </si>
  <si>
    <t>https://twitter.com/scottrossny</t>
  </si>
  <si>
    <t>https://twitter.com/lexdesmar</t>
  </si>
  <si>
    <t>https://twitter.com/alice_elliott</t>
  </si>
  <si>
    <t>https://twitter.com/talktalk</t>
  </si>
  <si>
    <t>https://twitter.com/fmpepe_gaming</t>
  </si>
  <si>
    <t>https://twitter.com/nacpne</t>
  </si>
  <si>
    <t>https://twitter.com/hogsface</t>
  </si>
  <si>
    <t>https://twitter.com/budgetnostalgia</t>
  </si>
  <si>
    <t>https://twitter.com/chriskevinlee</t>
  </si>
  <si>
    <t>https://twitter.com/mrcarllister</t>
  </si>
  <si>
    <t>https://twitter.com/askamex</t>
  </si>
  <si>
    <t>https://twitter.com/anonbillionaire</t>
  </si>
  <si>
    <t>https://twitter.com/clueless_pop</t>
  </si>
  <si>
    <t>https://twitter.com/rach1110</t>
  </si>
  <si>
    <t>https://twitter.com/hosperanza_</t>
  </si>
  <si>
    <t>https://twitter.com/ya_tu_sabes14</t>
  </si>
  <si>
    <t>https://twitter.com/the_keralite</t>
  </si>
  <si>
    <t>https://twitter.com/mike28a</t>
  </si>
  <si>
    <t>https://twitter.com/slandau6</t>
  </si>
  <si>
    <t>https://twitter.com/abiolaoke</t>
  </si>
  <si>
    <t>https://twitter.com/oliviapsu</t>
  </si>
  <si>
    <t>https://twitter.com/lvandme</t>
  </si>
  <si>
    <t>https://twitter.com/dillonjwaters</t>
  </si>
  <si>
    <t>https://twitter.com/nathan_p_q</t>
  </si>
  <si>
    <t>https://twitter.com/scatraveler</t>
  </si>
  <si>
    <t>https://twitter.com/giorgiovalent</t>
  </si>
  <si>
    <t>https://twitter.com/rickkell</t>
  </si>
  <si>
    <t>https://twitter.com/supersid04</t>
  </si>
  <si>
    <t>https://twitter.com/paulolenik</t>
  </si>
  <si>
    <t>https://twitter.com/coreygans</t>
  </si>
  <si>
    <t>https://twitter.com/guptavishal7982</t>
  </si>
  <si>
    <t>https://twitter.com/dseversky</t>
  </si>
  <si>
    <t>https://twitter.com/sinayilu</t>
  </si>
  <si>
    <t>https://twitter.com/misteraelee</t>
  </si>
  <si>
    <t>https://twitter.com/nvkateryna</t>
  </si>
  <si>
    <t>https://twitter.com/cristianllv</t>
  </si>
  <si>
    <t>https://twitter.com/ch0c</t>
  </si>
  <si>
    <t>https://twitter.com/michaelempric</t>
  </si>
  <si>
    <t>https://twitter.com/c_gimbel</t>
  </si>
  <si>
    <t>https://twitter.com/flora_lola_nyc</t>
  </si>
  <si>
    <t>https://twitter.com/wuzhenyu110</t>
  </si>
  <si>
    <t>https://twitter.com/jtwilla</t>
  </si>
  <si>
    <t>https://twitter.com/arunprsad</t>
  </si>
  <si>
    <t>https://twitter.com/serge43490535</t>
  </si>
  <si>
    <t>https://twitter.com/jstn_lng</t>
  </si>
  <si>
    <t>https://twitter.com/morti_mer_</t>
  </si>
  <si>
    <t>https://twitter.com/sandero</t>
  </si>
  <si>
    <t>https://twitter.com/freda28019637</t>
  </si>
  <si>
    <t>https://twitter.com/dad_frankie</t>
  </si>
  <si>
    <t>https://twitter.com/irishbearmd</t>
  </si>
  <si>
    <t>https://twitter.com/mymrslife</t>
  </si>
  <si>
    <t>https://twitter.com/jnashtons</t>
  </si>
  <si>
    <t>https://twitter.com/craigbeachler</t>
  </si>
  <si>
    <t>https://twitter.com/tessaviolet</t>
  </si>
  <si>
    <t>https://twitter.com/ccaldwell82</t>
  </si>
  <si>
    <t>https://twitter.com/franappleseed</t>
  </si>
  <si>
    <t>https://twitter.com/mingmork</t>
  </si>
  <si>
    <t>madalynsklar
#TwitterSmarter Podcast: Cocktail
Party Conversations with Alan Kâ€™necht
and Michelle Stinson-Ross https://t.co/sFwjWquhfj
https://t.co/u9xggfIiYh</t>
  </si>
  <si>
    <t>tim4ustefano
@SaraMemm Ciao Sara, puoi visualizzare
l'offerta TIM che fa per te al
seguente link https://t.co/83Nhxoljfx
Resto a tua disposizione. Buona
giornata.</t>
  </si>
  <si>
    <t xml:space="preserve">saramemm
</t>
  </si>
  <si>
    <t>thinkdesignvis
RT @rshankarsharma: 21 valuable
#Twitterchats for #onlinemarketers
#ContentChat #InsiderChat #LinkedInChat
#Bufferchat #SocialChat #CMWorldâ€¦</t>
  </si>
  <si>
    <t>rshankarsharma
21 valuable #Twitterchats for #onlinemarketers
#ContentChat #InsiderChat #LinkedInChat
#Bufferchat #SocialChat #CMWorld
#InboundHour #SEOChat #SEMrushchat
#HubChat #BizHeroes #SproutChat
#GetRealChat #AssnChat #HootChat
#BlogChat #PPCChat #BrandChat #MMChat
#CoChat #SBizHour</t>
  </si>
  <si>
    <t>daanianne
Catching up on this week 10â€™s
online lecture for #MARK4023 before
our #socialchat for #MARK1020 #knowyoursocial
#digitalmarketing #gbc https://t.co/wur49IPZwl</t>
  </si>
  <si>
    <t>amexbusiness
@ImranAnwar Ok. Please go to https://t.co/Svlddnv52j,
log in and we will continue our
conversation there.  ^Vee</t>
  </si>
  <si>
    <t xml:space="preserve">sbalaparya
</t>
  </si>
  <si>
    <t xml:space="preserve">medialeaders
</t>
  </si>
  <si>
    <t xml:space="preserve">imrananwar
</t>
  </si>
  <si>
    <t>beaniegurl47
I thought _xD83D__xDCAD_ this was pretty neat!
#socialchat #socialmedia #marketing
https://t.co/Uj4Ux7GpBC</t>
  </si>
  <si>
    <t>socialmediaita
#WhatsApp #Business. Possibilita'
di inserire il catalogo prodotti
e usare la #SocialChat come un
#SocialCommerce. #Brokerad sta
avviando una sperimentazione in
UK entro qualche mese vi condividero'
esiti. https://t.co/vvIZlCwwGX</t>
  </si>
  <si>
    <t>williamzappa
RT @socialmediaita: #WhatsApp #Business.
Possibilita' di inserire il catalogo
prodotti e usare la #SocialChat
come un #SocialCommerce. #Bro…</t>
  </si>
  <si>
    <t>alody__
If youre serching for the perfect
social media twitter chat I highly
recommend #SocialChat every monday
at 9pm EST. @profiballester #Pub352Digital19</t>
  </si>
  <si>
    <t xml:space="preserve">profiballester
</t>
  </si>
  <si>
    <t>jennykim
RT @rshankarsharma: 21 valuable
#Twitterchats for #onlinemarketers
#ContentChat #InsiderChat #LinkedInChat
#Bufferchat #SocialChat #CMWorld…</t>
  </si>
  <si>
    <t>elanaleoni
I ❤️ how the most used #emojis
in #socialmedia are all happy (ish)
emotions... _xD83D__xDE00_ _xD83D__xDE02_ ❤️ _xD83D__xDCA9_ https://t.co/lUmj8KANwS
#socialmediatips #socialmediamanager
#socialchat #twittersmarter</t>
  </si>
  <si>
    <t>sprintcare
@lexdesmar Hey Lex. Great news.
Feel free to reach out to us at
https://t.co/KNSk7X1Hd7 if you
need further assistance. -SM</t>
  </si>
  <si>
    <t xml:space="preserve">mary03027643
</t>
  </si>
  <si>
    <t xml:space="preserve">scottrossny
</t>
  </si>
  <si>
    <t xml:space="preserve">lexdesmar
</t>
  </si>
  <si>
    <t>alice_elliott
Have you read this? Are you familiar
with these five #socialchat rules?
https://t.co/9Q5JfpUQcd</t>
  </si>
  <si>
    <t>talktalk
@MrCarlLister Hi Carl, sorry for
the delay. If you have a chat with
our loyalty team they can advise
on that - https://t.co/mqRYpei3ni
Vicky</t>
  </si>
  <si>
    <t xml:space="preserve">fmpepe_gaming
</t>
  </si>
  <si>
    <t xml:space="preserve">nacpne
</t>
  </si>
  <si>
    <t xml:space="preserve">hogsface
</t>
  </si>
  <si>
    <t xml:space="preserve">budgetnostalgia
</t>
  </si>
  <si>
    <t xml:space="preserve">chriskevinlee
</t>
  </si>
  <si>
    <t xml:space="preserve">mrcarllister
</t>
  </si>
  <si>
    <t>askamex
@mingmork Great. Please go to https://t.co/ijlV6ZCeLG,
log in and we will continue our
conversation there. ^X</t>
  </si>
  <si>
    <t xml:space="preserve">anonbillionaire
</t>
  </si>
  <si>
    <t xml:space="preserve">clueless_pop
</t>
  </si>
  <si>
    <t xml:space="preserve">rach1110
</t>
  </si>
  <si>
    <t xml:space="preserve">hosperanza_
</t>
  </si>
  <si>
    <t xml:space="preserve">ya_tu_sabes14
</t>
  </si>
  <si>
    <t xml:space="preserve">the_keralite
</t>
  </si>
  <si>
    <t xml:space="preserve">mike28a
</t>
  </si>
  <si>
    <t xml:space="preserve">slandau6
</t>
  </si>
  <si>
    <t xml:space="preserve">abiolaoke
</t>
  </si>
  <si>
    <t xml:space="preserve">oliviapsu
</t>
  </si>
  <si>
    <t xml:space="preserve">lvandme
</t>
  </si>
  <si>
    <t xml:space="preserve">dillonjwaters
</t>
  </si>
  <si>
    <t xml:space="preserve">nathan_p_q
</t>
  </si>
  <si>
    <t xml:space="preserve">scatraveler
</t>
  </si>
  <si>
    <t xml:space="preserve">giorgiovalent
</t>
  </si>
  <si>
    <t xml:space="preserve">rickkell
</t>
  </si>
  <si>
    <t xml:space="preserve">supersid04
</t>
  </si>
  <si>
    <t xml:space="preserve">paulolenik
</t>
  </si>
  <si>
    <t xml:space="preserve">coreygans
</t>
  </si>
  <si>
    <t xml:space="preserve">guptavishal7982
</t>
  </si>
  <si>
    <t xml:space="preserve">dseversky
</t>
  </si>
  <si>
    <t xml:space="preserve">sinayilu
</t>
  </si>
  <si>
    <t xml:space="preserve">misteraelee
</t>
  </si>
  <si>
    <t xml:space="preserve">nvkateryna
</t>
  </si>
  <si>
    <t xml:space="preserve">cristianllv
</t>
  </si>
  <si>
    <t xml:space="preserve">ch0c
</t>
  </si>
  <si>
    <t xml:space="preserve">michaelempric
</t>
  </si>
  <si>
    <t xml:space="preserve">c_gimbel
</t>
  </si>
  <si>
    <t xml:space="preserve">flora_lola_nyc
</t>
  </si>
  <si>
    <t xml:space="preserve">wuzhenyu110
</t>
  </si>
  <si>
    <t xml:space="preserve">jtwilla
</t>
  </si>
  <si>
    <t xml:space="preserve">arunprsad
</t>
  </si>
  <si>
    <t xml:space="preserve">serge43490535
</t>
  </si>
  <si>
    <t xml:space="preserve">jstn_lng
</t>
  </si>
  <si>
    <t xml:space="preserve">morti_mer_
</t>
  </si>
  <si>
    <t xml:space="preserve">sandero
</t>
  </si>
  <si>
    <t xml:space="preserve">freda28019637
</t>
  </si>
  <si>
    <t xml:space="preserve">dad_frankie
</t>
  </si>
  <si>
    <t xml:space="preserve">irishbearmd
</t>
  </si>
  <si>
    <t xml:space="preserve">mymrslife
</t>
  </si>
  <si>
    <t xml:space="preserve">jnashtons
</t>
  </si>
  <si>
    <t xml:space="preserve">craigbeachler
</t>
  </si>
  <si>
    <t xml:space="preserve">tessaviolet
</t>
  </si>
  <si>
    <t xml:space="preserve">ccaldwell82
</t>
  </si>
  <si>
    <t xml:space="preserve">franappleseed
</t>
  </si>
  <si>
    <t xml:space="preserve">mingmork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</si>
  <si>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</si>
  <si>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</si>
  <si>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</si>
  <si>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</si>
  <si>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</si>
  <si>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</si>
  <si>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</si>
  <si>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t>
  </si>
  <si>
    <t>Workbook Settings 5</t>
  </si>
  <si>
    <t>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t>
  </si>
  <si>
    <t>Workbook Settings 6</t>
  </si>
  <si>
    <t xml:space="preserve">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t>
  </si>
  <si>
    <t>Workbook Settings 7</t>
  </si>
  <si>
    <t>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t>
  </si>
  <si>
    <t>Workbook Settings 8</t>
  </si>
  <si>
    <t xml:space="preserve">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t>
  </si>
  <si>
    <t>Workbook Settings 9</t>
  </si>
  <si>
    <t xml:space="preserve">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t>
  </si>
  <si>
    <t>Workbook Settings 10</t>
  </si>
  <si>
    <t>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t>
  </si>
  <si>
    <t>Workbook Settings 11</t>
  </si>
  <si>
    <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t>
  </si>
  <si>
    <t>Workbook Settings 12</t>
  </si>
  <si>
    <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t>
  </si>
  <si>
    <t>Workbook Settings 13</t>
  </si>
  <si>
    <t>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t>
  </si>
  <si>
    <t>Workbook Settings 14</t>
  </si>
  <si>
    <t>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t>
  </si>
  <si>
    <t>Workbook Settings 15</t>
  </si>
  <si>
    <t>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t>
  </si>
  <si>
    <t>Workbook Settings 16</t>
  </si>
  <si>
    <t xml:space="preserve">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t>
  </si>
  <si>
    <t>Workbook Settings 17</t>
  </si>
  <si>
    <t>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t>
  </si>
  <si>
    <t>Workbook Settings 18</t>
  </si>
  <si>
    <t>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</si>
  <si>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</si>
  <si>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</si>
  <si>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</si>
  <si>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</si>
  <si>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</si>
  <si>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</si>
  <si>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</si>
  <si>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</si>
  <si>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</si>
  <si>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</si>
  <si>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</si>
  <si>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</si>
  <si>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0, 12, 96</t>
  </si>
  <si>
    <t>0, 136, 227</t>
  </si>
  <si>
    <t>0, 100, 50</t>
  </si>
  <si>
    <t>0, 176, 22</t>
  </si>
  <si>
    <t>191, 0, 0</t>
  </si>
  <si>
    <t>230, 120, 0</t>
  </si>
  <si>
    <t>255, 191, 0</t>
  </si>
  <si>
    <t>150, 200, 0</t>
  </si>
  <si>
    <t>200, 0, 120</t>
  </si>
  <si>
    <t>Vertex Group</t>
  </si>
  <si>
    <t>Vertex 1 Group</t>
  </si>
  <si>
    <t>Vertex 2 Group</t>
  </si>
  <si>
    <t>Not Applicable</t>
  </si>
  <si>
    <t>Top URLs in Tweet in Entire Graph</t>
  </si>
  <si>
    <t>https://community.talktalk.co.uk/t5/Articles/Our-plans/ta-p/2205171</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</si>
  <si>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</si>
  <si>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</si>
  <si>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</si>
  <si>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</si>
  <si>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</si>
  <si>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</si>
  <si>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</si>
  <si>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</si>
  <si>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</si>
  <si>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</si>
  <si>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</si>
  <si>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</si>
  <si>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</si>
  <si>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</si>
  <si>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</si>
  <si>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</si>
  <si>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</si>
  <si>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</si>
  <si>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G9 Count</t>
  </si>
  <si>
    <t>Top URLs in Tweet</t>
  </si>
  <si>
    <t>https://www.americanexpress.com/socialchat https://online.americanexpress.com/myca/mycaassist/us/startChat.do?request_type=authreg_home</t>
  </si>
  <si>
    <t>https://www.thecommentingclub.co.uk/socialchat-rules/?utm_source=ReviveOldPost&amp;utm_medium=social&amp;utm_campaign=ReviveOldPost https://www.thecommentingclub.co.uk/socialchat-skills/?utm_source=ReviveOldPost&amp;utm_medium=social&amp;utm_campaign=ReviveOldPost http://www.madalynsklar.com/2016/02/15/twittersmarter-podcast-cocktail-party-conversations-with-alan-knecht-and-michelle-stinson-ross-from-socialchat-episode-30/ https://www.timesfreepress.com/news/life/entertainment/story/2019/nov/10/gainesville-based-monopoly/507840/ https://www.socialmediatoday.com/news/how-to-use-emojis-and-symbols-to-improve-your-marketing-strategy-infograph/566983/</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</si>
  <si>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</si>
  <si>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</si>
  <si>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</si>
  <si>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</si>
  <si>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</si>
  <si>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</si>
  <si>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</si>
  <si>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</si>
  <si>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</si>
  <si>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</si>
  <si>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t>
  </si>
  <si>
    <t>co.uk madalynsklar.com timesfreepress.com socialmediatoday.com</t>
  </si>
  <si>
    <t>Top Hashtags in Tweet in Entire Graph</t>
  </si>
  <si>
    <t>twitterchats</t>
  </si>
  <si>
    <t>onlinemarketers</t>
  </si>
  <si>
    <t>contentchat</t>
  </si>
  <si>
    <t>insiderchat</t>
  </si>
  <si>
    <t>linkedinchat</t>
  </si>
  <si>
    <t>bufferchat</t>
  </si>
  <si>
    <t>cmworld</t>
  </si>
  <si>
    <t>socialmedia</t>
  </si>
  <si>
    <t>Top Hashtags in Tweet in G1</t>
  </si>
  <si>
    <t>Top Hashtags in Tweet in G2</t>
  </si>
  <si>
    <t>Top Hashtags in Tweet in G3</t>
  </si>
  <si>
    <t>mark4023</t>
  </si>
  <si>
    <t>mark1020</t>
  </si>
  <si>
    <t>knowyoursocial</t>
  </si>
  <si>
    <t>digitalmarketing</t>
  </si>
  <si>
    <t>gbc</t>
  </si>
  <si>
    <t>marketing</t>
  </si>
  <si>
    <t>emojis</t>
  </si>
  <si>
    <t>Top Hashtags in Tweet in G4</t>
  </si>
  <si>
    <t>Top Hashtags in Tweet in G5</t>
  </si>
  <si>
    <t>Top Hashtags in Tweet in G6</t>
  </si>
  <si>
    <t>inboundhour</t>
  </si>
  <si>
    <t>seochat</t>
  </si>
  <si>
    <t>Top Hashtags in Tweet in G7</t>
  </si>
  <si>
    <t>pub352digital19</t>
  </si>
  <si>
    <t>Top Hashtags in Tweet in G8</t>
  </si>
  <si>
    <t>whatsapp</t>
  </si>
  <si>
    <t>business</t>
  </si>
  <si>
    <t>socialcommerce</t>
  </si>
  <si>
    <t>brokerad</t>
  </si>
  <si>
    <t>Top Hashtags in Tweet in G9</t>
  </si>
  <si>
    <t>Top Hashtags in Tweet</t>
  </si>
  <si>
    <t>socialchat twittersmarter socialmedia mark4023 mark1020 knowyoursocial digitalmarketing gbc marketing emojis</t>
  </si>
  <si>
    <t>twitterchats onlinemarketers contentchat insiderchat linkedinchat bufferchat socialchat cmworld inboundhour seochat</t>
  </si>
  <si>
    <t>Top Words in Tweet in Entire Graph</t>
  </si>
  <si>
    <t>Words in Sentiment List#1: Positive</t>
  </si>
  <si>
    <t>Words in Sentiment List#2: Negative</t>
  </si>
  <si>
    <t>Words in Sentiment List#3: Angry/Violent</t>
  </si>
  <si>
    <t>Non-categorized Words</t>
  </si>
  <si>
    <t>Total Words</t>
  </si>
  <si>
    <t>please</t>
  </si>
  <si>
    <t>go</t>
  </si>
  <si>
    <t>log</t>
  </si>
  <si>
    <t>continue</t>
  </si>
  <si>
    <t>conversation</t>
  </si>
  <si>
    <t>Top Words in Tweet in G1</t>
  </si>
  <si>
    <t>great</t>
  </si>
  <si>
    <t>rk</t>
  </si>
  <si>
    <t>meg</t>
  </si>
  <si>
    <t>w</t>
  </si>
  <si>
    <t>jad</t>
  </si>
  <si>
    <t>Top Words in Tweet in G2</t>
  </si>
  <si>
    <t>hi</t>
  </si>
  <si>
    <t>team</t>
  </si>
  <si>
    <t>loyalty</t>
  </si>
  <si>
    <t>here</t>
  </si>
  <si>
    <t>chat</t>
  </si>
  <si>
    <t>sorry</t>
  </si>
  <si>
    <t>vicky</t>
  </si>
  <si>
    <t>mobile</t>
  </si>
  <si>
    <t>Top Words in Tweet in G3</t>
  </si>
  <si>
    <t>#socialchat</t>
  </si>
  <si>
    <t>read</t>
  </si>
  <si>
    <t>familiar</t>
  </si>
  <si>
    <t>five</t>
  </si>
  <si>
    <t>rules</t>
  </si>
  <si>
    <t>6</t>
  </si>
  <si>
    <t>tips</t>
  </si>
  <si>
    <t>improve</t>
  </si>
  <si>
    <t>skills</t>
  </si>
  <si>
    <t>#twittersmarter</t>
  </si>
  <si>
    <t>Top Words in Tweet in G4</t>
  </si>
  <si>
    <t>reach</t>
  </si>
  <si>
    <t>out</t>
  </si>
  <si>
    <t>hey</t>
  </si>
  <si>
    <t>feel</t>
  </si>
  <si>
    <t>free</t>
  </si>
  <si>
    <t>need</t>
  </si>
  <si>
    <t>further</t>
  </si>
  <si>
    <t>assistance</t>
  </si>
  <si>
    <t>sm</t>
  </si>
  <si>
    <t>Top Words in Tweet in G5</t>
  </si>
  <si>
    <t>Top Words in Tweet in G6</t>
  </si>
  <si>
    <t>21</t>
  </si>
  <si>
    <t>valuable</t>
  </si>
  <si>
    <t>#twitterchats</t>
  </si>
  <si>
    <t>#onlinemarketers</t>
  </si>
  <si>
    <t>#contentchat</t>
  </si>
  <si>
    <t>#insiderchat</t>
  </si>
  <si>
    <t>#linkedinchat</t>
  </si>
  <si>
    <t>#bufferchat</t>
  </si>
  <si>
    <t>Top Words in Tweet in G7</t>
  </si>
  <si>
    <t>Top Words in Tweet in G8</t>
  </si>
  <si>
    <t>#whatsapp</t>
  </si>
  <si>
    <t>#business</t>
  </si>
  <si>
    <t>possibilita'</t>
  </si>
  <si>
    <t>di</t>
  </si>
  <si>
    <t>inserire</t>
  </si>
  <si>
    <t>il</t>
  </si>
  <si>
    <t>catalogo</t>
  </si>
  <si>
    <t>prodotti</t>
  </si>
  <si>
    <t>e</t>
  </si>
  <si>
    <t>usare</t>
  </si>
  <si>
    <t>Top Words in Tweet in G9</t>
  </si>
  <si>
    <t>Top Words in Tweet</t>
  </si>
  <si>
    <t>go log continue please conversation great rk meg w jad</t>
  </si>
  <si>
    <t>hi team loyalty here chat please sorry vicky fmpepe_gaming mobile</t>
  </si>
  <si>
    <t>#socialchat read familiar five rules 6 tips improve skills #twittersmarter</t>
  </si>
  <si>
    <t>reach out hey feel free need further assistance sm</t>
  </si>
  <si>
    <t>please go log continue conversation</t>
  </si>
  <si>
    <t>21 valuable #twitterchats #onlinemarketers #contentchat #insiderchat #linkedinchat #bufferchat #socialchat rshankarsharma</t>
  </si>
  <si>
    <t>#whatsapp #business possibilita' di inserire il catalogo prodotti e usare</t>
  </si>
  <si>
    <t>Top Word Pairs in Tweet in Entire Graph</t>
  </si>
  <si>
    <t>go,log</t>
  </si>
  <si>
    <t>please,go</t>
  </si>
  <si>
    <t>log,continue</t>
  </si>
  <si>
    <t>continue,conversation</t>
  </si>
  <si>
    <t>great,please</t>
  </si>
  <si>
    <t>conversation,rk</t>
  </si>
  <si>
    <t>conversation,meg</t>
  </si>
  <si>
    <t>conversation,w</t>
  </si>
  <si>
    <t>conversation,jad</t>
  </si>
  <si>
    <t>read,familiar</t>
  </si>
  <si>
    <t>Top Word Pairs in Tweet in G1</t>
  </si>
  <si>
    <t>conversation,b</t>
  </si>
  <si>
    <t>Top Word Pairs in Tweet in G2</t>
  </si>
  <si>
    <t>loyalty,team</t>
  </si>
  <si>
    <t>chat,loyalty</t>
  </si>
  <si>
    <t>mobile,team</t>
  </si>
  <si>
    <t>here,thanks</t>
  </si>
  <si>
    <t>Top Word Pairs in Tweet in G3</t>
  </si>
  <si>
    <t>familiar,five</t>
  </si>
  <si>
    <t>five,#socialchat</t>
  </si>
  <si>
    <t>#socialchat,rules</t>
  </si>
  <si>
    <t>read,6</t>
  </si>
  <si>
    <t>6,tips</t>
  </si>
  <si>
    <t>tips,improve</t>
  </si>
  <si>
    <t>improve,#socialchat</t>
  </si>
  <si>
    <t>#socialchat,skills</t>
  </si>
  <si>
    <t>Top Word Pairs in Tweet in G4</t>
  </si>
  <si>
    <t>feel,free</t>
  </si>
  <si>
    <t>free,reach</t>
  </si>
  <si>
    <t>reach,out</t>
  </si>
  <si>
    <t>out,need</t>
  </si>
  <si>
    <t>need,further</t>
  </si>
  <si>
    <t>further,assistance</t>
  </si>
  <si>
    <t>assistance,sm</t>
  </si>
  <si>
    <t>Top Word Pairs in Tweet in G5</t>
  </si>
  <si>
    <t>Top Word Pairs in Tweet in G6</t>
  </si>
  <si>
    <t>21,valuable</t>
  </si>
  <si>
    <t>valuable,#twitterchats</t>
  </si>
  <si>
    <t>#twitterchats,#onlinemarketers</t>
  </si>
  <si>
    <t>#onlinemarketers,#contentchat</t>
  </si>
  <si>
    <t>#contentchat,#insiderchat</t>
  </si>
  <si>
    <t>#insiderchat,#linkedinchat</t>
  </si>
  <si>
    <t>#linkedinchat,#bufferchat</t>
  </si>
  <si>
    <t>#bufferchat,#socialchat</t>
  </si>
  <si>
    <t>rshankarsharma,21</t>
  </si>
  <si>
    <t>#socialchat,#cmworld</t>
  </si>
  <si>
    <t>Top Word Pairs in Tweet in G7</t>
  </si>
  <si>
    <t>Top Word Pairs in Tweet in G8</t>
  </si>
  <si>
    <t>#whatsapp,#business</t>
  </si>
  <si>
    <t>#business,possibilita'</t>
  </si>
  <si>
    <t>possibilita',di</t>
  </si>
  <si>
    <t>di,inserire</t>
  </si>
  <si>
    <t>inserire,il</t>
  </si>
  <si>
    <t>il,catalogo</t>
  </si>
  <si>
    <t>catalogo,prodotti</t>
  </si>
  <si>
    <t>prodotti,e</t>
  </si>
  <si>
    <t>e,usare</t>
  </si>
  <si>
    <t>usare,#socialchat</t>
  </si>
  <si>
    <t>Top Word Pairs in Tweet in G9</t>
  </si>
  <si>
    <t>Top Word Pairs in Tweet</t>
  </si>
  <si>
    <t>go,log  please,go  log,continue  continue,conversation  great,please  conversation,rk  conversation,meg  conversation,w  conversation,jad  conversation,b</t>
  </si>
  <si>
    <t>loyalty,team  chat,loyalty  mobile,team  here,thanks</t>
  </si>
  <si>
    <t>read,familiar  familiar,five  five,#socialchat  #socialchat,rules  read,6  6,tips  tips,improve  improve,#socialchat  #socialchat,skills</t>
  </si>
  <si>
    <t>feel,free  free,reach  reach,out  out,need  need,further  further,assistance  assistance,sm</t>
  </si>
  <si>
    <t>please,go  go,log  log,continue  continue,conversation</t>
  </si>
  <si>
    <t>21,valuable  valuable,#twitterchats  #twitterchats,#onlinemarketers  #onlinemarketers,#contentchat  #contentchat,#insiderchat  #insiderchat,#linkedinchat  #linkedinchat,#bufferchat  #bufferchat,#socialchat  rshankarsharma,21  #socialchat,#cmworld</t>
  </si>
  <si>
    <t>#whatsapp,#business  #business,possibilita'  possibilita',di  di,inserire  inserire,il  il,catalogo  catalogo,prodotti  prodotti,e  e,usare  usare,#socialchat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</si>
  <si>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</si>
  <si>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</si>
  <si>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</si>
  <si>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</si>
  <si>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</si>
  <si>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</si>
  <si>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</si>
  <si>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</si>
  <si>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</si>
  <si>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</si>
  <si>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</si>
  <si>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</si>
  <si>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</si>
  <si>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</si>
  <si>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</si>
  <si>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</si>
  <si>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</si>
  <si>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</si>
  <si>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</si>
  <si>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</si>
  <si>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Tweet</t>
  </si>
  <si>
    <t>oliviapsu coreygans mingmork anonbillionaire clueless_pop rach1110 hosperanza_ ya_tu_sabes14 the_keralite mike28a</t>
  </si>
  <si>
    <t>fmpepe_gaming mrcarllister nacpne hogsface budgetnostalgia chriskevinlee</t>
  </si>
  <si>
    <t>lexdesmar mary03027643 scottrossny</t>
  </si>
  <si>
    <t>imrananwar sbalaparya medialeaders</t>
  </si>
  <si>
    <t>Top Mentioned in Tweet</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</si>
  <si>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</si>
  <si>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</si>
  <si>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</si>
  <si>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</si>
  <si>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</si>
  <si>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</si>
  <si>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</si>
  <si>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</si>
  <si>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</si>
  <si>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</si>
  <si>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t>
  </si>
  <si>
    <t>askamex tessaviolet flora_lola_nyc mymrslife ya_tu_sabes14 jtwilla michaelempric c_gimbel rach1110 freda28019637</t>
  </si>
  <si>
    <t>talktalk budgetnostalgia nacpne fmpepe_gaming mrcarllister chriskevinlee hogsface</t>
  </si>
  <si>
    <t>madalynsklar alice_elliott beaniegurl47 elanaleoni daanianne</t>
  </si>
  <si>
    <t>sprintcare lexdesmar scottrossny mary03027643</t>
  </si>
  <si>
    <t>imrananwar amexbusiness medialeaders sbalaparya</t>
  </si>
  <si>
    <t>jennykim rshankarsharma thinkdesignvis</t>
  </si>
  <si>
    <t>profiballester alody__</t>
  </si>
  <si>
    <t>williamzappa socialmediaita</t>
  </si>
  <si>
    <t>tim4ustefano saramemm</t>
  </si>
  <si>
    <t>Top URLs in Tweet by Count</t>
  </si>
  <si>
    <t>https://www.thecommentingclub.co.uk/socialchat-rules/?utm_source=ReviveOldPost&amp;utm_medium=social&amp;utm_campaign=ReviveOldPost https://www.thecommentingclub.co.uk/socialchat-skills/?utm_source=ReviveOldPost&amp;utm_medium=social&amp;utm_campaign=ReviveOldPost</t>
  </si>
  <si>
    <t>Top URLs in Tweet by Salience</t>
  </si>
  <si>
    <t>https://online.americanexpress.com/myca/mycaassist/us/startChat.do?request_type=authreg_home https://www.americanexpress.com/socialchat</t>
  </si>
  <si>
    <t>https://community.talktalk.co.uk/t5/Articles/Our-plans/ta-p/2205171 https://community.talktalk.co.uk/t5/Chat/bd-p/socialchat</t>
  </si>
  <si>
    <t>Top Domains in Tweet by Count</t>
  </si>
  <si>
    <t>Top Domains in Tweet by Salience</t>
  </si>
  <si>
    <t>Top Hashtags in Tweet by Count</t>
  </si>
  <si>
    <t>Top Hashtags in Tweet by Salience</t>
  </si>
  <si>
    <t>Top Words in Tweet by Count</t>
  </si>
  <si>
    <t>#twittersmarter podcast cocktail party conversations alan kâ necht michelle stinson</t>
  </si>
  <si>
    <t>saramemm ciao sara puoi visualizzare l'offerta tim che fa per</t>
  </si>
  <si>
    <t>rshankarsharma 21 valuable #twitterchats #onlinemarketers #contentchat #insiderchat #linkedinchat #bufferchat #socialchat</t>
  </si>
  <si>
    <t>21 valuable #twitterchats #onlinemarketers #contentchat #insiderchat #linkedinchat #bufferchat #socialchat #cmworld</t>
  </si>
  <si>
    <t>catching up week 10â s online lecture #mark4023 before #socialchat</t>
  </si>
  <si>
    <t>please go log continue conversation imrananwar ok vee medialeaders happy</t>
  </si>
  <si>
    <t>thought pretty neat #socialchat #socialmedia #marketing</t>
  </si>
  <si>
    <t>socialmediaita #whatsapp #business possibilita' di inserire il catalogo prodotti e</t>
  </si>
  <si>
    <t>youre serching perfect social media twitter chat highly recommend #socialchat</t>
  </si>
  <si>
    <t>used #emojis #socialmedia happy ish emotions #socialmediatips #socialmediamanager #socialchat #twittersmarter</t>
  </si>
  <si>
    <t>reach out hey feel free need further assistance sm lexdesmar</t>
  </si>
  <si>
    <t>read #socialchat familiar five rules 6 tips improve skills</t>
  </si>
  <si>
    <t>hi team loyalty here chat please sorry vicky look touch</t>
  </si>
  <si>
    <t>Top Words in Tweet by Salience</t>
  </si>
  <si>
    <t>imrananwar ok vee medialeaders happy chat securely check status card</t>
  </si>
  <si>
    <t>lexdesmar lex great news scottrossny scott yes good moving forward</t>
  </si>
  <si>
    <t>familiar five rules 6 tips improve skills read #socialchat</t>
  </si>
  <si>
    <t>chat please sorry vicky look touch thanks available contact fmpepe_gaming</t>
  </si>
  <si>
    <t>rk meg great w jad b vee chat account secure</t>
  </si>
  <si>
    <t>Top Word Pairs in Tweet by Count</t>
  </si>
  <si>
    <t>#twittersmarter,podcast  podcast,cocktail  cocktail,party  party,conversations  conversations,alan  alan,kâ  kâ,necht  necht,michelle  michelle,stinson  stinson,ross</t>
  </si>
  <si>
    <t>saramemm,ciao  ciao,sara  sara,puoi  puoi,visualizzare  visualizzare,l'offerta  l'offerta,tim  tim,che  che,fa  fa,per  per,te</t>
  </si>
  <si>
    <t>rshankarsharma,21  21,valuable  valuable,#twitterchats  #twitterchats,#onlinemarketers  #onlinemarketers,#contentchat  #contentchat,#insiderchat  #insiderchat,#linkedinchat  #linkedinchat,#bufferchat  #bufferchat,#socialchat  #socialchat,#cmworldâ</t>
  </si>
  <si>
    <t>21,valuable  valuable,#twitterchats  #twitterchats,#onlinemarketers  #onlinemarketers,#contentchat  #contentchat,#insiderchat  #insiderchat,#linkedinchat  #linkedinchat,#bufferchat  #bufferchat,#socialchat  #socialchat,#cmworld  #cmworld,#inboundhour</t>
  </si>
  <si>
    <t>catching,up  up,week  week,10â  10â,s  s,online  online,lecture  lecture,#mark4023  #mark4023,before  before,#socialchat  #socialchat,#mark1020</t>
  </si>
  <si>
    <t>please,go  go,log  log,continue  continue,conversation  imrananwar,ok  ok,please  conversation,vee  medialeaders,happy  happy,chat  chat,securely</t>
  </si>
  <si>
    <t>thought,pretty  pretty,neat  neat,#socialchat  #socialchat,#socialmedia  #socialmedia,#marketing</t>
  </si>
  <si>
    <t>#whatsapp,#business  #business,possibilita'  possibilita',di  di,inserire  inserire,il  il,catalogo  catalogo,prodotti  prodotti,e  e,usare  usare,la</t>
  </si>
  <si>
    <t>socialmediaita,#whatsapp  #whatsapp,#business  #business,possibilita'  possibilita',di  di,inserire  inserire,il  il,catalogo  catalogo,prodotti  prodotti,e  e,usare</t>
  </si>
  <si>
    <t>youre,serching  serching,perfect  perfect,social  social,media  media,twitter  twitter,chat  chat,highly  highly,recommend  recommend,#socialchat  #socialchat,monday</t>
  </si>
  <si>
    <t>rshankarsharma,21  21,valuable  valuable,#twitterchats  #twitterchats,#onlinemarketers  #onlinemarketers,#contentchat  #contentchat,#insiderchat  #insiderchat,#linkedinchat  #linkedinchat,#bufferchat  #bufferchat,#socialchat  #socialchat,#cmworld</t>
  </si>
  <si>
    <t>used,#emojis  #emojis,#socialmedia  #socialmedia,happy  happy,ish  ish,emotions  emotions,#socialmediatips  #socialmediatips,#socialmediamanager  #socialmediamanager,#socialchat  #socialchat,#twittersmarter</t>
  </si>
  <si>
    <t>feel,free  free,reach  reach,out  out,need  need,further  further,assistance  assistance,sm  lexdesmar,hey  hey,lex  lex,great</t>
  </si>
  <si>
    <t>loyalty,team  chat,loyalty  here,thanks  mobile,team  mrcarllister,hi  hi,carl  carl,sorry  sorry,delay  delay,chat  team,advise</t>
  </si>
  <si>
    <t>Top Word Pairs in Tweet by Salience</t>
  </si>
  <si>
    <t>imrananwar,ok  ok,please  conversation,vee  medialeaders,happy  happy,chat  chat,securely  securely,check  check,status  status,card  card,please</t>
  </si>
  <si>
    <t>lexdesmar,hey  hey,lex  lex,great  great,news  news,feel  scottrossny,hey  hey,scott  scott,yes  yes,good  good,moving</t>
  </si>
  <si>
    <t>chat,loyalty  here,thanks  mobile,team  loyalty,team  mrcarllister,hi  hi,carl  carl,sorry  sorry,delay  delay,chat  team,advise</t>
  </si>
  <si>
    <t>conversation,rk  great,please  conversation,meg  conversation,w  conversation,jad  conversation,b  available,chat  secure,channel  happy,look  look,please</t>
  </si>
  <si>
    <t>Word</t>
  </si>
  <si>
    <t>vee</t>
  </si>
  <si>
    <t>available</t>
  </si>
  <si>
    <t>b</t>
  </si>
  <si>
    <t>account</t>
  </si>
  <si>
    <t>happy</t>
  </si>
  <si>
    <t>look</t>
  </si>
  <si>
    <t>secure</t>
  </si>
  <si>
    <t>channel</t>
  </si>
  <si>
    <t>et</t>
  </si>
  <si>
    <t>securely</t>
  </si>
  <si>
    <t>online</t>
  </si>
  <si>
    <t>ok</t>
  </si>
  <si>
    <t>over</t>
  </si>
  <si>
    <t>details</t>
  </si>
  <si>
    <t>forward</t>
  </si>
  <si>
    <t>see</t>
  </si>
  <si>
    <t>until</t>
  </si>
  <si>
    <t>4pm</t>
  </si>
  <si>
    <t>twitter</t>
  </si>
  <si>
    <t>rm</t>
  </si>
  <si>
    <t>dm</t>
  </si>
  <si>
    <t>advise</t>
  </si>
  <si>
    <t>touch</t>
  </si>
  <si>
    <t>thanks</t>
  </si>
  <si>
    <t>contact</t>
  </si>
  <si>
    <t>#socialmedia</t>
  </si>
  <si>
    <t>#cmworld</t>
  </si>
  <si>
    <t>come</t>
  </si>
  <si>
    <t>#socialcommerce</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</si>
  <si>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</si>
  <si>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</si>
  <si>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</si>
  <si>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</si>
  <si>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</si>
  <si>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</si>
  <si>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</si>
  <si>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</si>
  <si>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</si>
  <si>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</si>
  <si>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</si>
  <si>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</si>
  <si>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</si>
  <si>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</si>
  <si>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</si>
  <si>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</si>
  <si>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</si>
  <si>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</si>
  <si>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</si>
  <si>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</si>
  <si>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</si>
  <si>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</si>
  <si>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</si>
  <si>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</si>
  <si>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</si>
  <si>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</si>
  <si>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</si>
  <si>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</si>
  <si>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</si>
  <si>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</si>
  <si>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</si>
  <si>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</si>
  <si>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</si>
  <si>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</si>
  <si>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</si>
  <si>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</si>
  <si>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</si>
  <si>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</si>
  <si>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</si>
  <si>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</si>
  <si>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</si>
  <si>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</si>
  <si>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</si>
  <si>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</si>
  <si>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</si>
  <si>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</si>
  <si>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1.0.1.421</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</si>
  <si>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</si>
  <si>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</si>
  <si>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</si>
  <si>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</si>
  <si>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</si>
  <si>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</si>
  <si>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</si>
  <si>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</si>
  <si>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</si>
  <si>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</si>
  <si>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</si>
  <si>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</si>
  <si>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</si>
  <si>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Count of Tweet Date (UTC)</t>
  </si>
  <si>
    <t>Row Labels</t>
  </si>
  <si>
    <t>Grand Total</t>
  </si>
  <si>
    <t>2019</t>
  </si>
  <si>
    <t>Apr</t>
  </si>
  <si>
    <t>15-Apr</t>
  </si>
  <si>
    <t>9 AM</t>
  </si>
  <si>
    <t>Nov</t>
  </si>
  <si>
    <t>5-Nov</t>
  </si>
  <si>
    <t>3 AM</t>
  </si>
  <si>
    <t>11 AM</t>
  </si>
  <si>
    <t>4 PM</t>
  </si>
  <si>
    <t>5 PM</t>
  </si>
  <si>
    <t>7 PM</t>
  </si>
  <si>
    <t>6-Nov</t>
  </si>
  <si>
    <t>1 PM</t>
  </si>
  <si>
    <t>6 PM</t>
  </si>
  <si>
    <t>8 PM</t>
  </si>
  <si>
    <t>7-Nov</t>
  </si>
  <si>
    <t>2 PM</t>
  </si>
  <si>
    <t>3 PM</t>
  </si>
  <si>
    <t>10 PM</t>
  </si>
  <si>
    <t>8-Nov</t>
  </si>
  <si>
    <t>2 AM</t>
  </si>
  <si>
    <t>5 AM</t>
  </si>
  <si>
    <t>12 PM</t>
  </si>
  <si>
    <t>9-Nov</t>
  </si>
  <si>
    <t>11 PM</t>
  </si>
  <si>
    <t>10-Nov</t>
  </si>
  <si>
    <t>8 AM</t>
  </si>
  <si>
    <t>11-Nov</t>
  </si>
  <si>
    <t>1 AM</t>
  </si>
  <si>
    <t>12-Nov</t>
  </si>
  <si>
    <t>10 AM</t>
  </si>
  <si>
    <t>9 PM</t>
  </si>
  <si>
    <t>13-Nov</t>
  </si>
  <si>
    <t>4 AM</t>
  </si>
  <si>
    <t>14-Nov</t>
  </si>
  <si>
    <t>15-Nov</t>
  </si>
  <si>
    <t>12 AM</t>
  </si>
  <si>
    <t>16-Nov</t>
  </si>
  <si>
    <t>17-Nov</t>
  </si>
  <si>
    <t>18-Nov</t>
  </si>
  <si>
    <t>19-Nov</t>
  </si>
  <si>
    <t>128, 128, 128</t>
  </si>
  <si>
    <t>Red</t>
  </si>
  <si>
    <t>G1: go log continue please conversation great rk meg w jad</t>
  </si>
  <si>
    <t>G2: hi team loyalty here chat please sorry vicky fmpepe_gaming mobile</t>
  </si>
  <si>
    <t>G3: #socialchat read familiar five rules 6 tips improve skills #twittersmarter</t>
  </si>
  <si>
    <t>G4: reach out hey feel free need further assistance sm</t>
  </si>
  <si>
    <t>G5: please go log continue conversation</t>
  </si>
  <si>
    <t>G6: 21 valuable #twitterchats #onlinemarketers #contentchat #insiderchat #linkedinchat #bufferchat #socialchat rshankarsharma</t>
  </si>
  <si>
    <t>G8: #whatsapp #business possibilita' di inserire il catalogo prodotti e usare</t>
  </si>
  <si>
    <t>Autofill Workbook Results</t>
  </si>
  <si>
    <t>Edge Weight▓1▓2▓0▓True▓Gray▓Red▓▓Edge Weight▓1▓2▓0▓3▓10▓False▓Edge Weight▓1▓2▓0▓35▓12▓False▓▓0▓0▓0▓True▓Black▓Black▓▓Followers▓0▓47641▓0▓162▓1000▓False▓▓0▓0▓0▓0▓0▓False▓▓0▓0▓0▓0▓0▓False▓▓0▓0▓0▓0▓0▓False</t>
  </si>
  <si>
    <t>GraphSource░GraphServerTwitterSearch▓GraphTerm░SocialChat▓ImportDescription░The graph represents a network of 76 Twitter users whose tweets in the requested range contained "SocialChat", or who were replied to or mentioned in those tweets.  The network was obtained from the NodeXL Graph Server on Thursday, 21 November 2019 at 05:29 UTC.
The requested start date was Tuesday, 19 November 2019 at 01:01 UTC and the maximum number of days (going backward) was 14.
The maximum number of tweets collected was 5,000.
The tweets in the network were tweeted over the 13-day, 20-hour, 25-minute period from Tuesday, 05 November 2019 at 03:42 UTC to Tuesday, 19 November 2019 at 00:08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</si>
</sst>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4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49" fontId="0" fillId="0" borderId="0" xfId="22" applyNumberFormat="1" applyFont="1" applyBorder="1" applyAlignment="1">
      <alignment/>
    </xf>
    <xf numFmtId="0" fontId="0" fillId="3" borderId="1" xfId="23" applyNumberFormat="1" applyFon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8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83"/>
      <tableStyleElement type="headerRow" dxfId="482"/>
    </tableStyle>
    <tableStyle name="NodeXL Table" pivot="0" count="1">
      <tableStyleElement type="headerRow" dxfId="48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pivotCacheDefinition" Target="pivotCache/pivotCacheDefinition1.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microsoft.com/office/2007/relationships/slicerCache" Target="/xl/slicerCaches/slicerCache1.xml" /><Relationship Id="rId21" Type="http://schemas.microsoft.com/office/2007/relationships/slicerCache" Target="/xl/slicerCaches/slicerCache2.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19345664"/>
        <c:axId val="39893249"/>
      </c:barChart>
      <c:catAx>
        <c:axId val="1934566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9893249"/>
        <c:crosses val="autoZero"/>
        <c:auto val="1"/>
        <c:lblOffset val="100"/>
        <c:noMultiLvlLbl val="0"/>
      </c:catAx>
      <c:valAx>
        <c:axId val="398932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34566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SocialChat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Series'!$A$26:$A$110</c:f>
              <c:strCache>
                <c:ptCount val="65"/>
                <c:pt idx="0">
                  <c:v>9 AM
15-Apr
Apr
2019</c:v>
                </c:pt>
                <c:pt idx="1">
                  <c:v>3 AM
5-Nov
Nov</c:v>
                </c:pt>
                <c:pt idx="2">
                  <c:v>11 AM</c:v>
                </c:pt>
                <c:pt idx="3">
                  <c:v>4 PM</c:v>
                </c:pt>
                <c:pt idx="4">
                  <c:v>5 PM</c:v>
                </c:pt>
                <c:pt idx="5">
                  <c:v>7 PM</c:v>
                </c:pt>
                <c:pt idx="6">
                  <c:v>3 AM
6-Nov</c:v>
                </c:pt>
                <c:pt idx="7">
                  <c:v>9 AM</c:v>
                </c:pt>
                <c:pt idx="8">
                  <c:v>1 PM</c:v>
                </c:pt>
                <c:pt idx="9">
                  <c:v>4 PM</c:v>
                </c:pt>
                <c:pt idx="10">
                  <c:v>6 PM</c:v>
                </c:pt>
                <c:pt idx="11">
                  <c:v>8 PM</c:v>
                </c:pt>
                <c:pt idx="12">
                  <c:v>2 PM
7-Nov</c:v>
                </c:pt>
                <c:pt idx="13">
                  <c:v>3 PM</c:v>
                </c:pt>
                <c:pt idx="14">
                  <c:v>4 PM</c:v>
                </c:pt>
                <c:pt idx="15">
                  <c:v>7 PM</c:v>
                </c:pt>
                <c:pt idx="16">
                  <c:v>10 PM</c:v>
                </c:pt>
                <c:pt idx="17">
                  <c:v>2 AM
8-Nov</c:v>
                </c:pt>
                <c:pt idx="18">
                  <c:v>5 AM</c:v>
                </c:pt>
                <c:pt idx="19">
                  <c:v>11 AM</c:v>
                </c:pt>
                <c:pt idx="20">
                  <c:v>12 PM</c:v>
                </c:pt>
                <c:pt idx="21">
                  <c:v>4 PM</c:v>
                </c:pt>
                <c:pt idx="22">
                  <c:v>6 PM</c:v>
                </c:pt>
                <c:pt idx="23">
                  <c:v>7 PM</c:v>
                </c:pt>
                <c:pt idx="24">
                  <c:v>8 PM</c:v>
                </c:pt>
                <c:pt idx="25">
                  <c:v>11 PM
9-Nov</c:v>
                </c:pt>
                <c:pt idx="26">
                  <c:v>8 AM
10-Nov</c:v>
                </c:pt>
                <c:pt idx="27">
                  <c:v>4 PM</c:v>
                </c:pt>
                <c:pt idx="28">
                  <c:v>6 PM</c:v>
                </c:pt>
                <c:pt idx="29">
                  <c:v>7 PM</c:v>
                </c:pt>
                <c:pt idx="30">
                  <c:v>1 AM
11-Nov</c:v>
                </c:pt>
                <c:pt idx="31">
                  <c:v>1 PM</c:v>
                </c:pt>
                <c:pt idx="32">
                  <c:v>3 PM</c:v>
                </c:pt>
                <c:pt idx="33">
                  <c:v>4 PM</c:v>
                </c:pt>
                <c:pt idx="34">
                  <c:v>8 PM</c:v>
                </c:pt>
                <c:pt idx="35">
                  <c:v>2 AM
12-Nov</c:v>
                </c:pt>
                <c:pt idx="36">
                  <c:v>10 AM</c:v>
                </c:pt>
                <c:pt idx="37">
                  <c:v>9 PM</c:v>
                </c:pt>
                <c:pt idx="38">
                  <c:v>10 PM</c:v>
                </c:pt>
                <c:pt idx="39">
                  <c:v>4 AM
13-Nov</c:v>
                </c:pt>
                <c:pt idx="40">
                  <c:v>6 PM</c:v>
                </c:pt>
                <c:pt idx="41">
                  <c:v>9 PM</c:v>
                </c:pt>
                <c:pt idx="42">
                  <c:v>2 PM
14-Nov</c:v>
                </c:pt>
                <c:pt idx="43">
                  <c:v>3 PM</c:v>
                </c:pt>
                <c:pt idx="44">
                  <c:v>11 PM</c:v>
                </c:pt>
                <c:pt idx="45">
                  <c:v>12 AM
15-Nov</c:v>
                </c:pt>
                <c:pt idx="46">
                  <c:v>2 AM</c:v>
                </c:pt>
                <c:pt idx="47">
                  <c:v>2 PM</c:v>
                </c:pt>
                <c:pt idx="48">
                  <c:v>3 PM</c:v>
                </c:pt>
                <c:pt idx="49">
                  <c:v>10 PM</c:v>
                </c:pt>
                <c:pt idx="50">
                  <c:v>3 AM
16-Nov</c:v>
                </c:pt>
                <c:pt idx="51">
                  <c:v>1 PM</c:v>
                </c:pt>
                <c:pt idx="52">
                  <c:v>6 PM</c:v>
                </c:pt>
                <c:pt idx="53">
                  <c:v>11 PM</c:v>
                </c:pt>
                <c:pt idx="54">
                  <c:v>8 AM
17-Nov</c:v>
                </c:pt>
                <c:pt idx="55">
                  <c:v>11 AM</c:v>
                </c:pt>
                <c:pt idx="56">
                  <c:v>6 PM</c:v>
                </c:pt>
                <c:pt idx="57">
                  <c:v>9 PM</c:v>
                </c:pt>
                <c:pt idx="58">
                  <c:v>8 AM
18-Nov</c:v>
                </c:pt>
                <c:pt idx="59">
                  <c:v>3 PM</c:v>
                </c:pt>
                <c:pt idx="60">
                  <c:v>4 PM</c:v>
                </c:pt>
                <c:pt idx="61">
                  <c:v>5 PM</c:v>
                </c:pt>
                <c:pt idx="62">
                  <c:v>6 PM</c:v>
                </c:pt>
                <c:pt idx="63">
                  <c:v>7 PM</c:v>
                </c:pt>
                <c:pt idx="64">
                  <c:v>12 AM
19-Nov</c:v>
                </c:pt>
              </c:strCache>
            </c:strRef>
          </c:cat>
          <c:val>
            <c:numRef>
              <c:f>'Time Series'!$B$26:$B$110</c:f>
              <c:numCache>
                <c:formatCode>General</c:formatCode>
                <c:ptCount val="65"/>
                <c:pt idx="0">
                  <c:v>1</c:v>
                </c:pt>
                <c:pt idx="1">
                  <c:v>1</c:v>
                </c:pt>
                <c:pt idx="2">
                  <c:v>1</c:v>
                </c:pt>
                <c:pt idx="3">
                  <c:v>4</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4</c:v>
                </c:pt>
                <c:pt idx="24">
                  <c:v>2</c:v>
                </c:pt>
                <c:pt idx="25">
                  <c:v>1</c:v>
                </c:pt>
                <c:pt idx="26">
                  <c:v>1</c:v>
                </c:pt>
                <c:pt idx="27">
                  <c:v>2</c:v>
                </c:pt>
                <c:pt idx="28">
                  <c:v>1</c:v>
                </c:pt>
                <c:pt idx="29">
                  <c:v>2</c:v>
                </c:pt>
                <c:pt idx="30">
                  <c:v>1</c:v>
                </c:pt>
                <c:pt idx="31">
                  <c:v>2</c:v>
                </c:pt>
                <c:pt idx="32">
                  <c:v>1</c:v>
                </c:pt>
                <c:pt idx="33">
                  <c:v>1</c:v>
                </c:pt>
                <c:pt idx="34">
                  <c:v>2</c:v>
                </c:pt>
                <c:pt idx="35">
                  <c:v>1</c:v>
                </c:pt>
                <c:pt idx="36">
                  <c:v>1</c:v>
                </c:pt>
                <c:pt idx="37">
                  <c:v>2</c:v>
                </c:pt>
                <c:pt idx="38">
                  <c:v>2</c:v>
                </c:pt>
                <c:pt idx="39">
                  <c:v>1</c:v>
                </c:pt>
                <c:pt idx="40">
                  <c:v>2</c:v>
                </c:pt>
                <c:pt idx="41">
                  <c:v>1</c:v>
                </c:pt>
                <c:pt idx="42">
                  <c:v>1</c:v>
                </c:pt>
                <c:pt idx="43">
                  <c:v>1</c:v>
                </c:pt>
                <c:pt idx="44">
                  <c:v>1</c:v>
                </c:pt>
                <c:pt idx="45">
                  <c:v>1</c:v>
                </c:pt>
                <c:pt idx="46">
                  <c:v>2</c:v>
                </c:pt>
                <c:pt idx="47">
                  <c:v>1</c:v>
                </c:pt>
                <c:pt idx="48">
                  <c:v>2</c:v>
                </c:pt>
                <c:pt idx="49">
                  <c:v>1</c:v>
                </c:pt>
                <c:pt idx="50">
                  <c:v>1</c:v>
                </c:pt>
                <c:pt idx="51">
                  <c:v>1</c:v>
                </c:pt>
                <c:pt idx="52">
                  <c:v>1</c:v>
                </c:pt>
                <c:pt idx="53">
                  <c:v>1</c:v>
                </c:pt>
                <c:pt idx="54">
                  <c:v>1</c:v>
                </c:pt>
                <c:pt idx="55">
                  <c:v>1</c:v>
                </c:pt>
                <c:pt idx="56">
                  <c:v>1</c:v>
                </c:pt>
                <c:pt idx="57">
                  <c:v>1</c:v>
                </c:pt>
                <c:pt idx="58">
                  <c:v>1</c:v>
                </c:pt>
                <c:pt idx="59">
                  <c:v>1</c:v>
                </c:pt>
                <c:pt idx="60">
                  <c:v>1</c:v>
                </c:pt>
                <c:pt idx="61">
                  <c:v>1</c:v>
                </c:pt>
                <c:pt idx="62">
                  <c:v>2</c:v>
                </c:pt>
                <c:pt idx="63">
                  <c:v>1</c:v>
                </c:pt>
                <c:pt idx="64">
                  <c:v>1</c:v>
                </c:pt>
              </c:numCache>
            </c:numRef>
          </c:val>
        </c:ser>
        <c:axId val="56048090"/>
        <c:axId val="34670763"/>
      </c:barChart>
      <c:catAx>
        <c:axId val="56048090"/>
        <c:scaling>
          <c:orientation val="minMax"/>
        </c:scaling>
        <c:axPos val="b"/>
        <c:delete val="0"/>
        <c:numFmt formatCode="General" sourceLinked="1"/>
        <c:majorTickMark val="out"/>
        <c:minorTickMark val="none"/>
        <c:tickLblPos val="nextTo"/>
        <c:crossAx val="34670763"/>
        <c:crosses val="autoZero"/>
        <c:auto val="1"/>
        <c:lblOffset val="100"/>
        <c:noMultiLvlLbl val="0"/>
      </c:catAx>
      <c:valAx>
        <c:axId val="34670763"/>
        <c:scaling>
          <c:orientation val="minMax"/>
        </c:scaling>
        <c:axPos val="l"/>
        <c:majorGridlines/>
        <c:delete val="0"/>
        <c:numFmt formatCode="General" sourceLinked="1"/>
        <c:majorTickMark val="out"/>
        <c:minorTickMark val="none"/>
        <c:tickLblPos val="nextTo"/>
        <c:crossAx val="5604809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23494922"/>
        <c:axId val="10127707"/>
      </c:barChart>
      <c:catAx>
        <c:axId val="2349492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0127707"/>
        <c:crosses val="autoZero"/>
        <c:auto val="1"/>
        <c:lblOffset val="100"/>
        <c:noMultiLvlLbl val="0"/>
      </c:catAx>
      <c:valAx>
        <c:axId val="101277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4949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60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24040500"/>
        <c:axId val="15037909"/>
      </c:barChart>
      <c:catAx>
        <c:axId val="2404050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5037909"/>
        <c:crosses val="autoZero"/>
        <c:auto val="1"/>
        <c:lblOffset val="100"/>
        <c:noMultiLvlLbl val="0"/>
      </c:catAx>
      <c:valAx>
        <c:axId val="150379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0405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75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1123454"/>
        <c:axId val="10111087"/>
      </c:barChart>
      <c:catAx>
        <c:axId val="112345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0111087"/>
        <c:crosses val="autoZero"/>
        <c:auto val="1"/>
        <c:lblOffset val="100"/>
        <c:noMultiLvlLbl val="0"/>
      </c:catAx>
      <c:valAx>
        <c:axId val="101110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234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51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23890920"/>
        <c:axId val="13691689"/>
      </c:barChart>
      <c:catAx>
        <c:axId val="2389092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3691689"/>
        <c:crosses val="autoZero"/>
        <c:auto val="1"/>
        <c:lblOffset val="100"/>
        <c:noMultiLvlLbl val="0"/>
      </c:catAx>
      <c:valAx>
        <c:axId val="136916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8909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56116338"/>
        <c:axId val="35284995"/>
      </c:barChart>
      <c:catAx>
        <c:axId val="5611633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5284995"/>
        <c:crosses val="autoZero"/>
        <c:auto val="1"/>
        <c:lblOffset val="100"/>
        <c:noMultiLvlLbl val="0"/>
      </c:catAx>
      <c:valAx>
        <c:axId val="352849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1163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49129500"/>
        <c:axId val="39512317"/>
      </c:barChart>
      <c:catAx>
        <c:axId val="4912950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9512317"/>
        <c:crosses val="autoZero"/>
        <c:auto val="1"/>
        <c:lblOffset val="100"/>
        <c:noMultiLvlLbl val="0"/>
      </c:catAx>
      <c:valAx>
        <c:axId val="395123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1295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61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20066534"/>
        <c:axId val="46381079"/>
      </c:barChart>
      <c:catAx>
        <c:axId val="2006653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6381079"/>
        <c:crosses val="autoZero"/>
        <c:auto val="1"/>
        <c:lblOffset val="100"/>
        <c:noMultiLvlLbl val="0"/>
      </c:catAx>
      <c:valAx>
        <c:axId val="463810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06653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14776528"/>
        <c:axId val="65879889"/>
      </c:barChart>
      <c:catAx>
        <c:axId val="14776528"/>
        <c:scaling>
          <c:orientation val="minMax"/>
        </c:scaling>
        <c:axPos val="b"/>
        <c:delete val="1"/>
        <c:majorTickMark val="out"/>
        <c:minorTickMark val="none"/>
        <c:tickLblPos val="none"/>
        <c:crossAx val="65879889"/>
        <c:crosses val="autoZero"/>
        <c:auto val="1"/>
        <c:lblOffset val="100"/>
        <c:noMultiLvlLbl val="0"/>
      </c:catAx>
      <c:valAx>
        <c:axId val="65879889"/>
        <c:scaling>
          <c:orientation val="minMax"/>
        </c:scaling>
        <c:axPos val="l"/>
        <c:delete val="1"/>
        <c:majorTickMark val="out"/>
        <c:minorTickMark val="none"/>
        <c:tickLblPos val="none"/>
        <c:crossAx val="1477652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54</xdr:row>
      <xdr:rowOff>38100</xdr:rowOff>
    </xdr:from>
    <xdr:to>
      <xdr:col>1</xdr:col>
      <xdr:colOff>914400</xdr:colOff>
      <xdr:row>61</xdr:row>
      <xdr:rowOff>180975</xdr:rowOff>
    </xdr:to>
    <xdr:graphicFrame macro="">
      <xdr:nvGraphicFramePr>
        <xdr:cNvPr id="2" name="DegreeHistogram"/>
        <xdr:cNvGraphicFramePr/>
      </xdr:nvGraphicFramePr>
      <xdr:xfrm>
        <a:off x="0" y="10334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68</xdr:row>
      <xdr:rowOff>38100</xdr:rowOff>
    </xdr:from>
    <xdr:to>
      <xdr:col>1</xdr:col>
      <xdr:colOff>914400</xdr:colOff>
      <xdr:row>75</xdr:row>
      <xdr:rowOff>180975</xdr:rowOff>
    </xdr:to>
    <xdr:graphicFrame macro="">
      <xdr:nvGraphicFramePr>
        <xdr:cNvPr id="5" name="InDegreeHistogram"/>
        <xdr:cNvGraphicFramePr/>
      </xdr:nvGraphicFramePr>
      <xdr:xfrm>
        <a:off x="0" y="13001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82</xdr:row>
      <xdr:rowOff>28575</xdr:rowOff>
    </xdr:from>
    <xdr:to>
      <xdr:col>1</xdr:col>
      <xdr:colOff>914400</xdr:colOff>
      <xdr:row>89</xdr:row>
      <xdr:rowOff>171450</xdr:rowOff>
    </xdr:to>
    <xdr:graphicFrame macro="">
      <xdr:nvGraphicFramePr>
        <xdr:cNvPr id="4" name="OutDegreeHistogram"/>
        <xdr:cNvGraphicFramePr/>
      </xdr:nvGraphicFramePr>
      <xdr:xfrm>
        <a:off x="0" y="15659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96</xdr:row>
      <xdr:rowOff>9525</xdr:rowOff>
    </xdr:from>
    <xdr:to>
      <xdr:col>1</xdr:col>
      <xdr:colOff>914400</xdr:colOff>
      <xdr:row>103</xdr:row>
      <xdr:rowOff>152400</xdr:rowOff>
    </xdr:to>
    <xdr:graphicFrame macro="">
      <xdr:nvGraphicFramePr>
        <xdr:cNvPr id="6" name="BetweennessCentralityHistogram"/>
        <xdr:cNvGraphicFramePr/>
      </xdr:nvGraphicFramePr>
      <xdr:xfrm>
        <a:off x="0" y="18307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110</xdr:row>
      <xdr:rowOff>19050</xdr:rowOff>
    </xdr:from>
    <xdr:to>
      <xdr:col>2</xdr:col>
      <xdr:colOff>0</xdr:colOff>
      <xdr:row>117</xdr:row>
      <xdr:rowOff>161925</xdr:rowOff>
    </xdr:to>
    <xdr:graphicFrame macro="">
      <xdr:nvGraphicFramePr>
        <xdr:cNvPr id="7" name="ClosenessCentralityHistogram"/>
        <xdr:cNvGraphicFramePr/>
      </xdr:nvGraphicFramePr>
      <xdr:xfrm>
        <a:off x="9525" y="20983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124</xdr:row>
      <xdr:rowOff>19050</xdr:rowOff>
    </xdr:from>
    <xdr:to>
      <xdr:col>1</xdr:col>
      <xdr:colOff>914400</xdr:colOff>
      <xdr:row>131</xdr:row>
      <xdr:rowOff>161925</xdr:rowOff>
    </xdr:to>
    <xdr:graphicFrame macro="">
      <xdr:nvGraphicFramePr>
        <xdr:cNvPr id="8" name="EigenvectorCentralityHistogram"/>
        <xdr:cNvGraphicFramePr/>
      </xdr:nvGraphicFramePr>
      <xdr:xfrm>
        <a:off x="0" y="23650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152</xdr:row>
      <xdr:rowOff>9525</xdr:rowOff>
    </xdr:from>
    <xdr:to>
      <xdr:col>1</xdr:col>
      <xdr:colOff>914400</xdr:colOff>
      <xdr:row>159</xdr:row>
      <xdr:rowOff>152400</xdr:rowOff>
    </xdr:to>
    <xdr:graphicFrame macro="">
      <xdr:nvGraphicFramePr>
        <xdr:cNvPr id="9" name="ClusteringCoefficientHistogram"/>
        <xdr:cNvGraphicFramePr/>
      </xdr:nvGraphicFramePr>
      <xdr:xfrm>
        <a:off x="0" y="28975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138</xdr:row>
      <xdr:rowOff>0</xdr:rowOff>
    </xdr:from>
    <xdr:to>
      <xdr:col>1</xdr:col>
      <xdr:colOff>914400</xdr:colOff>
      <xdr:row>145</xdr:row>
      <xdr:rowOff>142875</xdr:rowOff>
    </xdr:to>
    <xdr:graphicFrame macro="">
      <xdr:nvGraphicFramePr>
        <xdr:cNvPr id="10" name="ClusteringCoefficientHistogram"/>
        <xdr:cNvGraphicFramePr/>
      </xdr:nvGraphicFramePr>
      <xdr:xfrm>
        <a:off x="0" y="26298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82" refreshedBy="Marc Smith" refreshedVersion="5">
  <cacheSource type="worksheet">
    <worksheetSource ref="A2:BL84"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Tweet"/>
        <s v="Replies to"/>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1">
        <s v="twittersmarter"/>
        <m/>
        <s v="twitterchats onlinemarketers contentchat insiderchat linkedinchat bufferchat socialchat cmworld"/>
        <s v="mark4023 socialchat mark1020 knowyoursocial digitalmarketing gbc"/>
        <s v="socialchat socialmedia marketing"/>
        <s v="whatsapp business socialchat socialcommerce brokerad"/>
        <s v="whatsapp business socialchat socialcommerce"/>
        <s v="socialchat pub352digital19"/>
        <s v="twitterchats onlinemarketers contentchat insiderchat linkedinchat bufferchat socialchat cmworld inboundhour seochat semrushchat hubchat bizheroes sproutchat getrealchat assnchat hootchat blogchat ppcchat brandchat mmchat cochat sbizhour"/>
        <s v="emojis socialmedia socialmediatips socialmediamanager socialchat twittersmarter"/>
        <s v="socialchat"/>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82">
        <d v="2019-11-05T03:42:17.000"/>
        <d v="2019-11-06T09:36:17.000"/>
        <d v="2019-11-06T16:07:25.000"/>
        <d v="2019-11-07T14:27:39.000"/>
        <d v="2019-11-05T19:51:51.000"/>
        <d v="2019-11-07T15:15:36.000"/>
        <d v="2019-11-08T02:37:40.000"/>
        <d v="2019-11-11T01:45:00.000"/>
        <d v="2019-11-11T13:14:14.000"/>
        <d v="2019-11-11T13:21:31.000"/>
        <d v="2019-11-13T18:24:47.000"/>
        <d v="2019-04-15T09:27:02.000"/>
        <d v="2019-11-15T02:41:06.000"/>
        <d v="2019-11-16T18:15:02.000"/>
        <d v="2019-11-15T02:01:48.000"/>
        <d v="2019-11-17T08:09:45.000"/>
        <d v="2019-11-18T08:21:11.000"/>
        <d v="2019-11-06T03:29:50.000"/>
        <d v="2019-11-08T05:33:45.000"/>
        <d v="2019-11-09T23:29:45.000"/>
        <d v="2019-11-10T08:29:45.000"/>
        <d v="2019-11-12T02:29:43.000"/>
        <d v="2019-11-13T04:32:49.000"/>
        <d v="2019-11-16T03:29:32.000"/>
        <d v="2019-11-16T13:29:52.000"/>
        <d v="2019-11-17T11:30:06.000"/>
        <d v="2019-11-18T15:33:45.000"/>
        <d v="2019-11-05T11:20:51.000"/>
        <d v="2019-11-05T16:07:27.000"/>
        <d v="2019-11-06T13:32:29.000"/>
        <d v="2019-11-08T11:19:31.000"/>
        <d v="2019-11-08T12:25:47.000"/>
        <d v="2019-11-12T10:58:07.000"/>
        <d v="2019-11-18T17:19:58.000"/>
        <d v="2019-11-05T16:14:00.000"/>
        <d v="2019-11-05T16:21:09.000"/>
        <d v="2019-11-05T16:40:49.000"/>
        <d v="2019-11-05T17:32:46.000"/>
        <d v="2019-11-06T18:16:18.000"/>
        <d v="2019-11-06T20:22:37.000"/>
        <d v="2019-11-07T16:06:29.000"/>
        <d v="2019-11-07T19:51:10.000"/>
        <d v="2019-11-07T22:00:50.000"/>
        <d v="2019-11-08T16:39:56.000"/>
        <d v="2019-11-08T18:50:21.000"/>
        <d v="2019-11-08T19:11:22.000"/>
        <d v="2019-11-08T19:33:50.000"/>
        <d v="2019-11-08T19:34:22.000"/>
        <d v="2019-11-08T19:34:53.000"/>
        <d v="2019-11-08T20:41:42.000"/>
        <d v="2019-11-08T20:43:39.000"/>
        <d v="2019-11-10T16:52:24.000"/>
        <d v="2019-11-10T18:56:11.000"/>
        <d v="2019-11-10T16:45:41.000"/>
        <d v="2019-11-10T19:13:26.000"/>
        <d v="2019-11-10T19:38:24.000"/>
        <d v="2019-11-11T15:08:39.000"/>
        <d v="2019-11-11T16:55:54.000"/>
        <d v="2019-11-11T20:27:23.000"/>
        <d v="2019-11-11T20:59:58.000"/>
        <d v="2019-11-12T21:07:45.000"/>
        <d v="2019-11-12T21:30:42.000"/>
        <d v="2019-11-12T22:21:13.000"/>
        <d v="2019-11-12T22:45:55.000"/>
        <d v="2019-11-13T18:47:09.000"/>
        <d v="2019-11-13T21:56:30.000"/>
        <d v="2019-11-14T14:12:52.000"/>
        <d v="2019-11-14T15:50:16.000"/>
        <d v="2019-11-14T23:46:02.000"/>
        <d v="2019-11-15T00:23:07.000"/>
        <d v="2019-11-15T14:39:25.000"/>
        <d v="2019-11-15T15:14:16.000"/>
        <d v="2019-11-15T15:17:43.000"/>
        <d v="2019-11-15T22:09:10.000"/>
        <d v="2019-11-16T23:04:43.000"/>
        <d v="2019-11-17T18:06:01.000"/>
        <d v="2019-11-17T21:26:27.000"/>
        <d v="2019-11-18T16:17:39.000"/>
        <d v="2019-11-18T18:00:32.000"/>
        <d v="2019-11-18T18:40:09.000"/>
        <d v="2019-11-18T19:11:15.000"/>
        <d v="2019-11-19T00:08:08.000"/>
      </sharedItems>
      <fieldGroup par="66" base="22">
        <rangePr groupBy="hours" autoEnd="1" autoStart="1" startDate="2019-04-15T09:27:02.000" endDate="2019-11-19T00:08:08.000"/>
        <groupItems count="26">
          <s v="&lt;4/15/2019"/>
          <s v="12 AM"/>
          <s v="1 AM"/>
          <s v="2 AM"/>
          <s v="3 AM"/>
          <s v="4 AM"/>
          <s v="5 AM"/>
          <s v="6 AM"/>
          <s v="7 AM"/>
          <s v="8 AM"/>
          <s v="9 AM"/>
          <s v="10 AM"/>
          <s v="11 AM"/>
          <s v="12 PM"/>
          <s v="1 PM"/>
          <s v="2 PM"/>
          <s v="3 PM"/>
          <s v="4 PM"/>
          <s v="5 PM"/>
          <s v="6 PM"/>
          <s v="7 PM"/>
          <s v="8 PM"/>
          <s v="9 PM"/>
          <s v="10 PM"/>
          <s v="11 PM"/>
          <s v="&gt;11/19/2019"/>
        </groupItems>
      </fieldGroup>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emiMixedTypes="0" containsString="0" containsMixedTypes="0" containsNumber="1" containsInteger="1" count="0"/>
    </cacheField>
    <cacheField name="Sentiment List #1: Positive Word Percentage (%)" numFmtId="167">
      <sharedItems containsSemiMixedTypes="0" containsString="0" containsMixedTypes="0" containsNumber="1" containsInteger="1" count="0"/>
    </cacheField>
    <cacheField name="Sentiment List #2: Negative Word Count" numFmtId="1">
      <sharedItems containsSemiMixedTypes="0" containsString="0" containsMixedTypes="0" containsNumber="1" containsInteger="1" count="0"/>
    </cacheField>
    <cacheField name="Sentiment List #2: Negative Word Percentage (%)" numFmtId="167">
      <sharedItems containsSemiMixedTypes="0" containsString="0" containsMixedTypes="0" containsNumber="1" containsInteger="1" count="0"/>
    </cacheField>
    <cacheField name="Sentiment List #3: Angry/Violent Word Count" numFmtId="1">
      <sharedItems containsSemiMixedTypes="0" containsString="0" containsMixedTypes="0" containsNumber="1" containsInteger="1" count="0"/>
    </cacheField>
    <cacheField name="Sentiment List #3: Angry/Violent Word Percentage (%)" numFmtId="167">
      <sharedItems containsSemiMixedTypes="0" containsString="0" containsMixedTypes="0" containsNumber="1" containsInteger="1" count="0"/>
    </cacheField>
    <cacheField name="Non-categorized Word Count" numFmtId="1">
      <sharedItems containsSemiMixedTypes="0" containsString="0" containsMixedTypes="0" containsNumber="1" containsInteger="1" count="0"/>
    </cacheField>
    <cacheField name="Non-categorized Word Percentage (%)" numFmtId="167">
      <sharedItems containsSemiMixedTypes="0" containsString="0" containsMixedTypes="0" containsNumber="1" containsInteger="1" count="0"/>
    </cacheField>
    <cacheField name="Edge Content Word Count" numFmtId="1">
      <sharedItems containsSemiMixedTypes="0" containsString="0" containsMixedTypes="0" containsNumber="1" containsInteger="1" count="0"/>
    </cacheField>
    <cacheField name="Days" databaseField="0">
      <sharedItems containsMixedTypes="0" count="0"/>
      <fieldGroup base="22">
        <rangePr groupBy="days" autoEnd="1" autoStart="1" startDate="2019-04-15T09:27:02.000" endDate="2019-11-19T00:08:08.000"/>
        <groupItems count="368">
          <s v="&lt;4/15/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19/2019"/>
        </groupItems>
      </fieldGroup>
    </cacheField>
    <cacheField name="Months" databaseField="0">
      <sharedItems containsMixedTypes="0" count="0"/>
      <fieldGroup base="22">
        <rangePr groupBy="months" autoEnd="1" autoStart="1" startDate="2019-04-15T09:27:02.000" endDate="2019-11-19T00:08:08.000"/>
        <groupItems count="14">
          <s v="&lt;4/15/2019"/>
          <s v="Jan"/>
          <s v="Feb"/>
          <s v="Mar"/>
          <s v="Apr"/>
          <s v="May"/>
          <s v="Jun"/>
          <s v="Jul"/>
          <s v="Aug"/>
          <s v="Sep"/>
          <s v="Oct"/>
          <s v="Nov"/>
          <s v="Dec"/>
          <s v="&gt;11/19/2019"/>
        </groupItems>
      </fieldGroup>
    </cacheField>
    <cacheField name="Years" databaseField="0">
      <sharedItems containsMixedTypes="0" count="0"/>
      <fieldGroup base="22">
        <rangePr groupBy="years" autoEnd="1" autoStart="1" startDate="2019-04-15T09:27:02.000" endDate="2019-11-19T00:08:08.000"/>
        <groupItems count="3">
          <s v="&lt;4/15/2019"/>
          <s v="2019"/>
          <s v="&gt;11/19/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82">
  <r>
    <s v="madalynsklar"/>
    <s v="madalynsklar"/>
    <m/>
    <m/>
    <m/>
    <m/>
    <m/>
    <m/>
    <m/>
    <m/>
    <s v="No"/>
    <n v="3"/>
    <m/>
    <m/>
    <x v="0"/>
    <d v="2019-11-05T03:42:17.000"/>
    <s v="#TwitterSmarter Podcast: Cocktail Party Conversations with Alan Kâ€™necht and Michelle Stinson-Ross https://t.co/sFwjWquhfj https://t.co/u9xggfIiYh"/>
    <s v="http://www.madalynsklar.com/2016/02/15/twittersmarter-podcast-cocktail-party-conversations-with-alan-knecht-and-michelle-stinson-ross-from-socialchat-episode-30/"/>
    <s v="madalynsklar.com"/>
    <x v="0"/>
    <s v="https://pbs.twimg.com/media/EIlGuukWwAUawz0.jpg"/>
    <s v="https://pbs.twimg.com/media/EIlGuukWwAUawz0.jpg"/>
    <x v="0"/>
    <s v="https://twitter.com/#!/madalynsklar/status/1191561346774638593"/>
    <m/>
    <m/>
    <s v="1191561346774638593"/>
    <m/>
    <b v="0"/>
    <n v="1"/>
    <s v=""/>
    <b v="0"/>
    <s v="en"/>
    <m/>
    <s v=""/>
    <b v="0"/>
    <n v="0"/>
    <s v=""/>
    <s v="The Social Jukebox"/>
    <b v="0"/>
    <s v="1191561346774638593"/>
    <s v="Tweet"/>
    <n v="0"/>
    <n v="0"/>
    <m/>
    <m/>
    <m/>
    <m/>
    <m/>
    <m/>
    <m/>
    <m/>
    <n v="1"/>
    <s v="3"/>
    <s v="3"/>
    <n v="0"/>
    <n v="0"/>
    <n v="0"/>
    <n v="0"/>
    <n v="0"/>
    <n v="0"/>
    <n v="13"/>
    <n v="100"/>
    <n v="13"/>
  </r>
  <r>
    <s v="tim4ustefano"/>
    <s v="saramemm"/>
    <m/>
    <m/>
    <m/>
    <m/>
    <m/>
    <m/>
    <m/>
    <m/>
    <s v="No"/>
    <n v="4"/>
    <m/>
    <m/>
    <x v="1"/>
    <d v="2019-11-06T09:36:17.000"/>
    <s v="@SaraMemm Ciao Sara, puoi visualizzare l'offerta TIM che fa per te al seguente link https://t.co/83Nhxoljfx Resto a tua disposizione. Buona giornata."/>
    <s v="https://www.tim.it/music-games-socialchat-video-card"/>
    <s v="tim.it"/>
    <x v="1"/>
    <m/>
    <s v="http://pbs.twimg.com/profile_images/902564057269518337/SCaOWrQ-_normal.jpg"/>
    <x v="1"/>
    <s v="https://twitter.com/#!/tim4ustefano/status/1192012821074206720"/>
    <m/>
    <m/>
    <s v="1192012821074206720"/>
    <s v="1192009996919300096"/>
    <b v="0"/>
    <n v="1"/>
    <s v="212870758"/>
    <b v="0"/>
    <s v="it"/>
    <m/>
    <s v=""/>
    <b v="0"/>
    <n v="0"/>
    <s v=""/>
    <s v="Lithium Tech."/>
    <b v="0"/>
    <s v="1192009996919300096"/>
    <s v="Tweet"/>
    <n v="0"/>
    <n v="0"/>
    <m/>
    <m/>
    <m/>
    <m/>
    <m/>
    <m/>
    <m/>
    <m/>
    <n v="1"/>
    <s v="9"/>
    <s v="9"/>
    <n v="0"/>
    <n v="0"/>
    <n v="0"/>
    <n v="0"/>
    <n v="0"/>
    <n v="0"/>
    <n v="20"/>
    <n v="100"/>
    <n v="20"/>
  </r>
  <r>
    <s v="thinkdesignvis"/>
    <s v="rshankarsharma"/>
    <m/>
    <m/>
    <m/>
    <m/>
    <m/>
    <m/>
    <m/>
    <m/>
    <s v="No"/>
    <n v="5"/>
    <m/>
    <m/>
    <x v="2"/>
    <d v="2019-11-06T16:07:25.000"/>
    <s v="RT @rshankarsharma: 21 valuable #Twitterchats for #onlinemarketers_x000a_#ContentChat_x000a_#InsiderChat_x000a_#LinkedInChat_x000a_#Bufferchat_x000a_#SocialChat_x000a_#CMWorldâ€¦"/>
    <m/>
    <m/>
    <x v="2"/>
    <m/>
    <s v="http://pbs.twimg.com/profile_images/1166239454908080128/fkosCJOI_normal.png"/>
    <x v="2"/>
    <s v="https://twitter.com/#!/thinkdesignvis/status/1192111250609709063"/>
    <m/>
    <m/>
    <s v="1192111250609709063"/>
    <m/>
    <b v="0"/>
    <n v="0"/>
    <s v=""/>
    <b v="0"/>
    <s v="en"/>
    <m/>
    <s v=""/>
    <b v="0"/>
    <n v="8"/>
    <s v="1117720980556664833"/>
    <s v="Twitter for Android"/>
    <b v="0"/>
    <s v="1117720980556664833"/>
    <s v="Tweet"/>
    <n v="0"/>
    <n v="0"/>
    <m/>
    <m/>
    <m/>
    <m/>
    <m/>
    <m/>
    <m/>
    <m/>
    <n v="1"/>
    <s v="6"/>
    <s v="6"/>
    <n v="1"/>
    <n v="7.6923076923076925"/>
    <n v="0"/>
    <n v="0"/>
    <n v="0"/>
    <n v="0"/>
    <n v="12"/>
    <n v="92.3076923076923"/>
    <n v="13"/>
  </r>
  <r>
    <s v="daanianne"/>
    <s v="daanianne"/>
    <m/>
    <m/>
    <m/>
    <m/>
    <m/>
    <m/>
    <m/>
    <m/>
    <s v="No"/>
    <n v="6"/>
    <m/>
    <m/>
    <x v="0"/>
    <d v="2019-11-07T14:27:39.000"/>
    <s v="Catching up on this week 10â€™s online lecture for #MARK4023 before our #socialchat for #MARK1020 _x000a__x000a_#knowyoursocial #digitalmarketing #gbc https://t.co/wur49IPZwl"/>
    <m/>
    <m/>
    <x v="3"/>
    <s v="https://pbs.twimg.com/media/EIxtnXAWkAEjqYD.jpg"/>
    <s v="https://pbs.twimg.com/media/EIxtnXAWkAEjqYD.jpg"/>
    <x v="3"/>
    <s v="https://twitter.com/#!/daanianne/status/1192448532503941121"/>
    <m/>
    <m/>
    <s v="1192448532503941121"/>
    <m/>
    <b v="0"/>
    <n v="0"/>
    <s v=""/>
    <b v="0"/>
    <s v="en"/>
    <m/>
    <s v=""/>
    <b v="0"/>
    <n v="0"/>
    <s v=""/>
    <s v="Twitter for iPhone"/>
    <b v="0"/>
    <s v="1192448532503941121"/>
    <s v="Tweet"/>
    <n v="0"/>
    <n v="0"/>
    <m/>
    <m/>
    <m/>
    <m/>
    <m/>
    <m/>
    <m/>
    <m/>
    <n v="1"/>
    <s v="3"/>
    <s v="3"/>
    <n v="0"/>
    <n v="0"/>
    <n v="0"/>
    <n v="0"/>
    <n v="0"/>
    <n v="0"/>
    <n v="19"/>
    <n v="100"/>
    <n v="19"/>
  </r>
  <r>
    <s v="amexbusiness"/>
    <s v="sbalaparya"/>
    <m/>
    <m/>
    <m/>
    <m/>
    <m/>
    <m/>
    <m/>
    <m/>
    <s v="No"/>
    <n v="7"/>
    <m/>
    <m/>
    <x v="1"/>
    <d v="2019-11-05T19:51:51.000"/>
    <s v="@sbalaparya Great. Please go to https://t.co/FHYuawjuvw, log in and we will continue our conversation there."/>
    <s v="https://www.americanexpress.com/socialchat"/>
    <s v="americanexpress.com"/>
    <x v="1"/>
    <m/>
    <s v="http://pbs.twimg.com/profile_images/982326801493094401/-rNReksM_normal.jpg"/>
    <x v="4"/>
    <s v="https://twitter.com/#!/amexbusiness/status/1191805345057906689"/>
    <m/>
    <m/>
    <s v="1191805345057906689"/>
    <s v="1191804429521113088"/>
    <b v="0"/>
    <n v="0"/>
    <s v="2666838356"/>
    <b v="0"/>
    <s v="en"/>
    <m/>
    <s v=""/>
    <b v="0"/>
    <n v="0"/>
    <s v=""/>
    <s v="Liveworld Twitter Integration"/>
    <b v="0"/>
    <s v="1191804429521113088"/>
    <s v="Tweet"/>
    <n v="0"/>
    <n v="0"/>
    <m/>
    <m/>
    <m/>
    <m/>
    <m/>
    <m/>
    <m/>
    <m/>
    <n v="1"/>
    <s v="5"/>
    <s v="5"/>
    <n v="1"/>
    <n v="7.142857142857143"/>
    <n v="0"/>
    <n v="0"/>
    <n v="0"/>
    <n v="0"/>
    <n v="13"/>
    <n v="92.85714285714286"/>
    <n v="14"/>
  </r>
  <r>
    <s v="amexbusiness"/>
    <s v="medialeaders"/>
    <m/>
    <m/>
    <m/>
    <m/>
    <m/>
    <m/>
    <m/>
    <m/>
    <s v="No"/>
    <n v="8"/>
    <m/>
    <m/>
    <x v="1"/>
    <d v="2019-11-07T15:15:36.000"/>
    <s v="@MediaLeaders We would be happy to chat securely with you to check status of card. Please go to https://t.co/FHYuawjuvw, log in and we will continue our conversation there. ^RK"/>
    <s v="https://www.americanexpress.com/socialchat"/>
    <s v="americanexpress.com"/>
    <x v="1"/>
    <m/>
    <s v="http://pbs.twimg.com/profile_images/982326801493094401/-rNReksM_normal.jpg"/>
    <x v="5"/>
    <s v="https://twitter.com/#!/amexbusiness/status/1192460600607215619"/>
    <m/>
    <m/>
    <s v="1192460600607215619"/>
    <s v="1192458135954325505"/>
    <b v="0"/>
    <n v="0"/>
    <s v="21318183"/>
    <b v="0"/>
    <s v="en"/>
    <m/>
    <s v=""/>
    <b v="0"/>
    <n v="0"/>
    <s v=""/>
    <s v="Liveworld Twitter Integration"/>
    <b v="0"/>
    <s v="1192458135954325505"/>
    <s v="Tweet"/>
    <n v="0"/>
    <n v="0"/>
    <m/>
    <m/>
    <m/>
    <m/>
    <m/>
    <m/>
    <m/>
    <m/>
    <n v="1"/>
    <s v="5"/>
    <s v="5"/>
    <n v="2"/>
    <n v="7.142857142857143"/>
    <n v="0"/>
    <n v="0"/>
    <n v="0"/>
    <n v="0"/>
    <n v="26"/>
    <n v="92.85714285714286"/>
    <n v="28"/>
  </r>
  <r>
    <s v="amexbusiness"/>
    <s v="imrananwar"/>
    <m/>
    <m/>
    <m/>
    <m/>
    <m/>
    <m/>
    <m/>
    <m/>
    <s v="No"/>
    <n v="9"/>
    <m/>
    <m/>
    <x v="1"/>
    <d v="2019-11-08T02:37:40.000"/>
    <s v="@ImranAnwar Ok. Please go to https://t.co/Svlddnv52j, log in and we will continue our conversation there.  ^Vee"/>
    <s v="https://online.americanexpress.com/myca/mycaassist/us/startChat.do?request_type=authreg_home"/>
    <s v="americanexpress.com"/>
    <x v="1"/>
    <m/>
    <s v="http://pbs.twimg.com/profile_images/982326801493094401/-rNReksM_normal.jpg"/>
    <x v="6"/>
    <s v="https://twitter.com/#!/amexbusiness/status/1192632248610238470"/>
    <m/>
    <m/>
    <s v="1192632248610238470"/>
    <s v="1192631750796742656"/>
    <b v="0"/>
    <n v="0"/>
    <s v="9306542"/>
    <b v="0"/>
    <s v="en"/>
    <m/>
    <s v=""/>
    <b v="0"/>
    <n v="0"/>
    <s v=""/>
    <s v="Liveworld Twitter Integration"/>
    <b v="0"/>
    <s v="1192631750796742656"/>
    <s v="Tweet"/>
    <n v="0"/>
    <n v="0"/>
    <m/>
    <m/>
    <m/>
    <m/>
    <m/>
    <m/>
    <m/>
    <m/>
    <n v="1"/>
    <s v="5"/>
    <s v="5"/>
    <n v="0"/>
    <n v="0"/>
    <n v="0"/>
    <n v="0"/>
    <n v="0"/>
    <n v="0"/>
    <n v="15"/>
    <n v="100"/>
    <n v="15"/>
  </r>
  <r>
    <s v="beaniegurl47"/>
    <s v="beaniegurl47"/>
    <m/>
    <m/>
    <m/>
    <m/>
    <m/>
    <m/>
    <m/>
    <m/>
    <s v="No"/>
    <n v="10"/>
    <m/>
    <m/>
    <x v="0"/>
    <d v="2019-11-11T01:45:00.000"/>
    <s v="I thought 💭 this was pretty neat! #socialchat #socialmedia #marketing https://t.co/Uj4Ux7GpBC"/>
    <s v="https://www.timesfreepress.com/news/life/entertainment/story/2019/nov/10/gainesville-based-monopoly/507840/"/>
    <s v="timesfreepress.com"/>
    <x v="4"/>
    <m/>
    <s v="http://pbs.twimg.com/profile_images/1019347684585562112/8vOAWgob_normal.jpg"/>
    <x v="7"/>
    <s v="https://twitter.com/#!/beaniegurl47/status/1193706158353199109"/>
    <m/>
    <m/>
    <s v="1193706158353199109"/>
    <m/>
    <b v="0"/>
    <n v="0"/>
    <s v=""/>
    <b v="0"/>
    <s v="en"/>
    <m/>
    <s v=""/>
    <b v="0"/>
    <n v="0"/>
    <s v=""/>
    <s v="Twitter for iPhone"/>
    <b v="0"/>
    <s v="1193706158353199109"/>
    <s v="Tweet"/>
    <n v="0"/>
    <n v="0"/>
    <s v="-83.89971,34.238672 _x000a_-83.7628886,34.238672 _x000a_-83.7628886,34.362593 _x000a_-83.89971,34.362593"/>
    <s v="United States"/>
    <s v="US"/>
    <s v="Gainesville, GA"/>
    <s v="ec6dac47648ca27f"/>
    <s v="Gainesville"/>
    <s v="city"/>
    <s v="https://api.twitter.com/1.1/geo/id/ec6dac47648ca27f.json"/>
    <n v="1"/>
    <s v="3"/>
    <s v="3"/>
    <n v="2"/>
    <n v="22.22222222222222"/>
    <n v="0"/>
    <n v="0"/>
    <n v="0"/>
    <n v="0"/>
    <n v="7"/>
    <n v="77.77777777777777"/>
    <n v="9"/>
  </r>
  <r>
    <s v="socialmediaita"/>
    <s v="socialmediaita"/>
    <m/>
    <m/>
    <m/>
    <m/>
    <m/>
    <m/>
    <m/>
    <m/>
    <s v="No"/>
    <n v="11"/>
    <m/>
    <m/>
    <x v="0"/>
    <d v="2019-11-11T13:14:14.000"/>
    <s v="#WhatsApp #Business. Possibilita' di inserire il catalogo prodotti e usare la #SocialChat come un #SocialCommerce. #Brokerad sta avviando una sperimentazione in UK entro qualche mese vi condividero' esiti._x000a__x000a_https://t.co/vvIZlCwwGX"/>
    <s v="https://www.youtube.com/watch?v=goTSdIcwyqs&amp;utm_medium=social&amp;utm_source=twitter&amp;utm_campaign=postfity&amp;utm_content=postfity6cd31"/>
    <s v="youtube.com"/>
    <x v="5"/>
    <m/>
    <s v="http://pbs.twimg.com/profile_images/1186582681699704832/5FzvveL5_normal.png"/>
    <x v="8"/>
    <s v="https://twitter.com/#!/socialmediaita/status/1193879609957330947"/>
    <m/>
    <m/>
    <s v="1193879609957330947"/>
    <m/>
    <b v="0"/>
    <n v="1"/>
    <s v=""/>
    <b v="0"/>
    <s v="it"/>
    <m/>
    <s v=""/>
    <b v="0"/>
    <n v="1"/>
    <s v=""/>
    <s v="Postfity.com"/>
    <b v="0"/>
    <s v="1193879609957330947"/>
    <s v="Tweet"/>
    <n v="0"/>
    <n v="0"/>
    <m/>
    <m/>
    <m/>
    <m/>
    <m/>
    <m/>
    <m/>
    <m/>
    <n v="1"/>
    <s v="8"/>
    <s v="8"/>
    <n v="0"/>
    <n v="0"/>
    <n v="0"/>
    <n v="0"/>
    <n v="0"/>
    <n v="0"/>
    <n v="28"/>
    <n v="100"/>
    <n v="28"/>
  </r>
  <r>
    <s v="williamzappa"/>
    <s v="socialmediaita"/>
    <m/>
    <m/>
    <m/>
    <m/>
    <m/>
    <m/>
    <m/>
    <m/>
    <s v="No"/>
    <n v="12"/>
    <m/>
    <m/>
    <x v="2"/>
    <d v="2019-11-11T13:21:31.000"/>
    <s v="RT @socialmediaita: #WhatsApp #Business. Possibilita' di inserire il catalogo prodotti e usare la #SocialChat come un #SocialCommerce. #Bro…"/>
    <m/>
    <m/>
    <x v="6"/>
    <m/>
    <s v="http://pbs.twimg.com/profile_images/1005980940819222528/Pl-sWhj2_normal.jpg"/>
    <x v="9"/>
    <s v="https://twitter.com/#!/williamzappa/status/1193881440192278528"/>
    <m/>
    <m/>
    <s v="1193881440192278528"/>
    <m/>
    <b v="0"/>
    <n v="0"/>
    <s v=""/>
    <b v="0"/>
    <s v="it"/>
    <m/>
    <s v=""/>
    <b v="0"/>
    <n v="1"/>
    <s v="1193879609957330947"/>
    <s v="Twitter Web App"/>
    <b v="0"/>
    <s v="1193879609957330947"/>
    <s v="Tweet"/>
    <n v="0"/>
    <n v="0"/>
    <m/>
    <m/>
    <m/>
    <m/>
    <m/>
    <m/>
    <m/>
    <m/>
    <n v="1"/>
    <s v="8"/>
    <s v="8"/>
    <n v="0"/>
    <n v="0"/>
    <n v="0"/>
    <n v="0"/>
    <n v="0"/>
    <n v="0"/>
    <n v="18"/>
    <n v="100"/>
    <n v="18"/>
  </r>
  <r>
    <s v="alody__"/>
    <s v="profiballester"/>
    <m/>
    <m/>
    <m/>
    <m/>
    <m/>
    <m/>
    <m/>
    <m/>
    <s v="No"/>
    <n v="13"/>
    <m/>
    <m/>
    <x v="2"/>
    <d v="2019-11-13T18:24:47.000"/>
    <s v="If youre serching for the perfect social media twitter chat I highly recommend #SocialChat every monday at 9pm EST. @profiballester #Pub352Digital19"/>
    <m/>
    <m/>
    <x v="7"/>
    <m/>
    <s v="http://pbs.twimg.com/profile_images/1166082180474388480/FerAcIMt_normal.jpg"/>
    <x v="10"/>
    <s v="https://twitter.com/#!/alody__/status/1194682536552734720"/>
    <m/>
    <m/>
    <s v="1194682536552734720"/>
    <m/>
    <b v="0"/>
    <n v="0"/>
    <s v=""/>
    <b v="0"/>
    <s v="en"/>
    <m/>
    <s v=""/>
    <b v="0"/>
    <n v="0"/>
    <s v=""/>
    <s v="Twitter for iPhone"/>
    <b v="0"/>
    <s v="1194682536552734720"/>
    <s v="Tweet"/>
    <n v="0"/>
    <n v="0"/>
    <m/>
    <m/>
    <m/>
    <m/>
    <m/>
    <m/>
    <m/>
    <m/>
    <n v="1"/>
    <s v="7"/>
    <s v="7"/>
    <n v="2"/>
    <n v="9.523809523809524"/>
    <n v="0"/>
    <n v="0"/>
    <n v="0"/>
    <n v="0"/>
    <n v="19"/>
    <n v="90.47619047619048"/>
    <n v="21"/>
  </r>
  <r>
    <s v="rshankarsharma"/>
    <s v="rshankarsharma"/>
    <m/>
    <m/>
    <m/>
    <m/>
    <m/>
    <m/>
    <m/>
    <m/>
    <s v="No"/>
    <n v="14"/>
    <m/>
    <m/>
    <x v="0"/>
    <d v="2019-04-15T09:27:02.000"/>
    <s v="21 valuable #Twitterchats for #onlinemarketers_x000a_#ContentChat_x000a_#InsiderChat_x000a_#LinkedInChat_x000a_#Bufferchat_x000a_#SocialChat_x000a_#CMWorld_x000a_#InboundHour_x000a_#SEOChat_x000a_#SEMrushchat_x000a_#HubChat_x000a_#BizHeroes_x000a_#SproutChat_x000a_#GetRealChat_x000a_#AssnChat_x000a_#HootChat_x000a_#BlogChat_x000a_#PPCChat_x000a_#BrandChat_x000a_#MMChat_x000a_#CoChat_x000a_#SBizHour"/>
    <m/>
    <m/>
    <x v="8"/>
    <m/>
    <s v="http://pbs.twimg.com/profile_images/1116612051793633282/NiZtUOdb_normal.png"/>
    <x v="11"/>
    <s v="https://twitter.com/#!/rshankarsharma/status/1117720980556664833"/>
    <m/>
    <m/>
    <s v="1117720980556664833"/>
    <m/>
    <b v="0"/>
    <n v="26"/>
    <s v=""/>
    <b v="0"/>
    <s v="en"/>
    <m/>
    <s v=""/>
    <b v="0"/>
    <n v="8"/>
    <s v=""/>
    <s v="Twitter Web Client"/>
    <b v="0"/>
    <s v="1117720980556664833"/>
    <s v="Retweet"/>
    <n v="0"/>
    <n v="0"/>
    <m/>
    <m/>
    <m/>
    <m/>
    <m/>
    <m/>
    <m/>
    <m/>
    <n v="1"/>
    <s v="6"/>
    <s v="6"/>
    <n v="1"/>
    <n v="3.8461538461538463"/>
    <n v="0"/>
    <n v="0"/>
    <n v="0"/>
    <n v="0"/>
    <n v="25"/>
    <n v="96.15384615384616"/>
    <n v="26"/>
  </r>
  <r>
    <s v="jennykim"/>
    <s v="rshankarsharma"/>
    <m/>
    <m/>
    <m/>
    <m/>
    <m/>
    <m/>
    <m/>
    <m/>
    <s v="No"/>
    <n v="15"/>
    <m/>
    <m/>
    <x v="2"/>
    <d v="2019-11-15T02:41:06.000"/>
    <s v="RT @rshankarsharma: 21 valuable #Twitterchats for #onlinemarketers_x000a_#ContentChat_x000a_#InsiderChat_x000a_#LinkedInChat_x000a_#Bufferchat_x000a_#SocialChat_x000a_#CMWorld…"/>
    <m/>
    <m/>
    <x v="2"/>
    <m/>
    <s v="http://pbs.twimg.com/profile_images/533259350609891328/yAlSdl0H_normal.jpeg"/>
    <x v="12"/>
    <s v="https://twitter.com/#!/jennykim/status/1195169825997381634"/>
    <m/>
    <m/>
    <s v="1195169825997381634"/>
    <m/>
    <b v="0"/>
    <n v="0"/>
    <s v=""/>
    <b v="0"/>
    <s v="en"/>
    <m/>
    <s v=""/>
    <b v="0"/>
    <n v="8"/>
    <s v="1117720980556664833"/>
    <s v="Twitter for Android"/>
    <b v="0"/>
    <s v="1117720980556664833"/>
    <s v="Tweet"/>
    <n v="0"/>
    <n v="0"/>
    <m/>
    <m/>
    <m/>
    <m/>
    <m/>
    <m/>
    <m/>
    <m/>
    <n v="1"/>
    <s v="6"/>
    <s v="6"/>
    <n v="1"/>
    <n v="7.6923076923076925"/>
    <n v="0"/>
    <n v="0"/>
    <n v="0"/>
    <n v="0"/>
    <n v="12"/>
    <n v="92.3076923076923"/>
    <n v="13"/>
  </r>
  <r>
    <s v="elanaleoni"/>
    <s v="elanaleoni"/>
    <m/>
    <m/>
    <m/>
    <m/>
    <m/>
    <m/>
    <m/>
    <m/>
    <s v="No"/>
    <n v="16"/>
    <m/>
    <m/>
    <x v="0"/>
    <d v="2019-11-16T18:15:02.000"/>
    <s v="I ❤️  how the most used #emojis in #socialmedia are all happy (ish) emotions... _x000a_😀 😂 ❤️ 💩 _x000a_https://t.co/lUmj8KANwS_x000a_#socialmediatips #socialmediamanager #socialchat #twittersmarter"/>
    <s v="https://www.socialmediatoday.com/news/how-to-use-emojis-and-symbols-to-improve-your-marketing-strategy-infograph/566983/"/>
    <s v="socialmediatoday.com"/>
    <x v="9"/>
    <m/>
    <s v="http://pbs.twimg.com/profile_images/1113853939508633600/uWFb4SLE_normal.png"/>
    <x v="13"/>
    <s v="https://twitter.com/#!/elanaleoni/status/1195767246620184576"/>
    <m/>
    <m/>
    <s v="1195767246620184576"/>
    <m/>
    <b v="0"/>
    <n v="0"/>
    <s v=""/>
    <b v="0"/>
    <s v="en"/>
    <m/>
    <s v=""/>
    <b v="0"/>
    <n v="0"/>
    <s v=""/>
    <s v="Buffer"/>
    <b v="0"/>
    <s v="1195767246620184576"/>
    <s v="Tweet"/>
    <n v="0"/>
    <n v="0"/>
    <m/>
    <m/>
    <m/>
    <m/>
    <m/>
    <m/>
    <m/>
    <m/>
    <n v="1"/>
    <s v="3"/>
    <s v="3"/>
    <n v="1"/>
    <n v="5.882352941176471"/>
    <n v="0"/>
    <n v="0"/>
    <n v="0"/>
    <n v="0"/>
    <n v="16"/>
    <n v="94.11764705882354"/>
    <n v="17"/>
  </r>
  <r>
    <s v="sprintcare"/>
    <s v="mary03027643"/>
    <m/>
    <m/>
    <m/>
    <m/>
    <m/>
    <m/>
    <m/>
    <m/>
    <s v="No"/>
    <n v="17"/>
    <m/>
    <m/>
    <x v="1"/>
    <d v="2019-11-15T02:01:48.000"/>
    <s v="@Mary03027643 We advise that you either reach out to our online chat at https://t.co/KNSk7X1Hd7 or visit your nearest store. -IC"/>
    <s v="http://www.sprint.com/socialchat"/>
    <s v="sprint.com"/>
    <x v="1"/>
    <m/>
    <s v="http://pbs.twimg.com/profile_images/1017770615359434753/ECt2ncRL_normal.jpg"/>
    <x v="14"/>
    <s v="https://twitter.com/#!/sprintcare/status/1195159934771482624"/>
    <m/>
    <m/>
    <s v="1195159934771482624"/>
    <s v="1195158550097678343"/>
    <b v="0"/>
    <n v="0"/>
    <s v="1195155929798451202"/>
    <b v="0"/>
    <s v="en"/>
    <m/>
    <s v=""/>
    <b v="0"/>
    <n v="0"/>
    <s v=""/>
    <s v="Lithium Tech."/>
    <b v="0"/>
    <s v="1195158550097678343"/>
    <s v="Tweet"/>
    <n v="0"/>
    <n v="0"/>
    <m/>
    <m/>
    <m/>
    <m/>
    <m/>
    <m/>
    <m/>
    <m/>
    <n v="1"/>
    <s v="4"/>
    <s v="4"/>
    <n v="0"/>
    <n v="0"/>
    <n v="0"/>
    <n v="0"/>
    <n v="0"/>
    <n v="0"/>
    <n v="19"/>
    <n v="100"/>
    <n v="19"/>
  </r>
  <r>
    <s v="sprintcare"/>
    <s v="scottrossny"/>
    <m/>
    <m/>
    <m/>
    <m/>
    <m/>
    <m/>
    <m/>
    <m/>
    <s v="No"/>
    <n v="18"/>
    <m/>
    <m/>
    <x v="1"/>
    <d v="2019-11-17T08:09:45.000"/>
    <s v="@scottrossny Hey Scott. Yes we are  good moving forward. Our systems just went down for maintenance, that was all. Feel free to reach back out to us at https://t.co/KNSk7X1Hd7 if you may need further assistance. -SM"/>
    <s v="http://www.sprint.com/socialchat"/>
    <s v="sprint.com"/>
    <x v="1"/>
    <m/>
    <s v="http://pbs.twimg.com/profile_images/1017770615359434753/ECt2ncRL_normal.jpg"/>
    <x v="15"/>
    <s v="https://twitter.com/#!/sprintcare/status/1195977310463123457"/>
    <m/>
    <m/>
    <s v="1195977310463123457"/>
    <s v="1195976542146445313"/>
    <b v="0"/>
    <n v="0"/>
    <s v="37714518"/>
    <b v="0"/>
    <s v="en"/>
    <m/>
    <s v=""/>
    <b v="0"/>
    <n v="0"/>
    <s v=""/>
    <s v="Lithium Tech."/>
    <b v="0"/>
    <s v="1195976542146445313"/>
    <s v="Tweet"/>
    <n v="0"/>
    <n v="0"/>
    <m/>
    <m/>
    <m/>
    <m/>
    <m/>
    <m/>
    <m/>
    <m/>
    <n v="1"/>
    <s v="4"/>
    <s v="4"/>
    <n v="2"/>
    <n v="5.714285714285714"/>
    <n v="0"/>
    <n v="0"/>
    <n v="0"/>
    <n v="0"/>
    <n v="33"/>
    <n v="94.28571428571429"/>
    <n v="35"/>
  </r>
  <r>
    <s v="sprintcare"/>
    <s v="lexdesmar"/>
    <m/>
    <m/>
    <m/>
    <m/>
    <m/>
    <m/>
    <m/>
    <m/>
    <s v="No"/>
    <n v="19"/>
    <m/>
    <m/>
    <x v="1"/>
    <d v="2019-11-18T08:21:11.000"/>
    <s v="@lexdesmar Hey Lex. Great news. Feel free to reach out to us at https://t.co/KNSk7X1Hd7 if you need further assistance. -SM"/>
    <s v="http://www.sprint.com/socialchat"/>
    <s v="sprint.com"/>
    <x v="1"/>
    <m/>
    <s v="http://pbs.twimg.com/profile_images/1017770615359434753/ECt2ncRL_normal.jpg"/>
    <x v="16"/>
    <s v="https://twitter.com/#!/sprintcare/status/1196342574929207296"/>
    <m/>
    <m/>
    <s v="1196342574929207296"/>
    <s v="1196341011024359424"/>
    <b v="0"/>
    <n v="1"/>
    <s v="602187778"/>
    <b v="0"/>
    <s v="en"/>
    <m/>
    <s v=""/>
    <b v="0"/>
    <n v="0"/>
    <s v=""/>
    <s v="Lithium Tech."/>
    <b v="0"/>
    <s v="1196341011024359424"/>
    <s v="Tweet"/>
    <n v="0"/>
    <n v="0"/>
    <m/>
    <m/>
    <m/>
    <m/>
    <m/>
    <m/>
    <m/>
    <m/>
    <n v="1"/>
    <s v="4"/>
    <s v="4"/>
    <n v="2"/>
    <n v="10.526315789473685"/>
    <n v="0"/>
    <n v="0"/>
    <n v="0"/>
    <n v="0"/>
    <n v="17"/>
    <n v="89.47368421052632"/>
    <n v="19"/>
  </r>
  <r>
    <s v="alice_elliott"/>
    <s v="alice_elliott"/>
    <m/>
    <m/>
    <m/>
    <m/>
    <m/>
    <m/>
    <m/>
    <m/>
    <s v="No"/>
    <n v="20"/>
    <m/>
    <m/>
    <x v="0"/>
    <d v="2019-11-06T03:29:50.000"/>
    <s v="Have you read this?  Are you familiar with these five #socialchat rules? https://t.co/9Q5JfpUQcd"/>
    <s v="https://www.thecommentingclub.co.uk/socialchat-rules/?utm_source=ReviveOldPost&amp;utm_medium=social&amp;utm_campaign=ReviveOldPost"/>
    <s v="co.uk"/>
    <x v="10"/>
    <m/>
    <s v="http://pbs.twimg.com/profile_images/1185147517979299841/J-oKbJdp_normal.png"/>
    <x v="17"/>
    <s v="https://twitter.com/#!/alice_elliott/status/1191920599242813440"/>
    <m/>
    <m/>
    <s v="1191920599242813440"/>
    <m/>
    <b v="0"/>
    <n v="0"/>
    <s v=""/>
    <b v="0"/>
    <s v="en"/>
    <m/>
    <s v=""/>
    <b v="0"/>
    <n v="0"/>
    <s v=""/>
    <s v="Revive Old Posts for TCC"/>
    <b v="0"/>
    <s v="1191920599242813440"/>
    <s v="Tweet"/>
    <n v="0"/>
    <n v="0"/>
    <m/>
    <m/>
    <m/>
    <m/>
    <m/>
    <m/>
    <m/>
    <m/>
    <n v="10"/>
    <s v="3"/>
    <s v="3"/>
    <n v="0"/>
    <n v="0"/>
    <n v="0"/>
    <n v="0"/>
    <n v="0"/>
    <n v="0"/>
    <n v="12"/>
    <n v="100"/>
    <n v="12"/>
  </r>
  <r>
    <s v="alice_elliott"/>
    <s v="alice_elliott"/>
    <m/>
    <m/>
    <m/>
    <m/>
    <m/>
    <m/>
    <m/>
    <m/>
    <s v="No"/>
    <n v="21"/>
    <m/>
    <m/>
    <x v="0"/>
    <d v="2019-11-08T05:33:45.000"/>
    <s v="Have you read this?  6 tips to improve your #socialchat skills https://t.co/AdaJTOFze5"/>
    <s v="https://www.thecommentingclub.co.uk/socialchat-skills/?utm_source=ReviveOldPost&amp;utm_medium=social&amp;utm_campaign=ReviveOldPost"/>
    <s v="co.uk"/>
    <x v="10"/>
    <m/>
    <s v="http://pbs.twimg.com/profile_images/1185147517979299841/J-oKbJdp_normal.png"/>
    <x v="18"/>
    <s v="https://twitter.com/#!/alice_elliott/status/1192676562354790400"/>
    <m/>
    <m/>
    <s v="1192676562354790400"/>
    <m/>
    <b v="0"/>
    <n v="0"/>
    <s v=""/>
    <b v="0"/>
    <s v="en"/>
    <m/>
    <s v=""/>
    <b v="0"/>
    <n v="0"/>
    <s v=""/>
    <s v="Revive Old Posts for TCC"/>
    <b v="0"/>
    <s v="1192676562354790400"/>
    <s v="Tweet"/>
    <n v="0"/>
    <n v="0"/>
    <m/>
    <m/>
    <m/>
    <m/>
    <m/>
    <m/>
    <m/>
    <m/>
    <n v="10"/>
    <s v="3"/>
    <s v="3"/>
    <n v="1"/>
    <n v="9.090909090909092"/>
    <n v="0"/>
    <n v="0"/>
    <n v="0"/>
    <n v="0"/>
    <n v="10"/>
    <n v="90.9090909090909"/>
    <n v="11"/>
  </r>
  <r>
    <s v="alice_elliott"/>
    <s v="alice_elliott"/>
    <m/>
    <m/>
    <m/>
    <m/>
    <m/>
    <m/>
    <m/>
    <m/>
    <s v="No"/>
    <n v="22"/>
    <m/>
    <m/>
    <x v="0"/>
    <d v="2019-11-09T23:29:45.000"/>
    <s v="Have you read this?  6 tips to improve your #socialchat skills https://t.co/AdaJTOFze5"/>
    <s v="https://www.thecommentingclub.co.uk/socialchat-skills/?utm_source=ReviveOldPost&amp;utm_medium=social&amp;utm_campaign=ReviveOldPost"/>
    <s v="co.uk"/>
    <x v="10"/>
    <m/>
    <s v="http://pbs.twimg.com/profile_images/1185147517979299841/J-oKbJdp_normal.png"/>
    <x v="19"/>
    <s v="https://twitter.com/#!/alice_elliott/status/1193309731261177863"/>
    <m/>
    <m/>
    <s v="1193309731261177863"/>
    <m/>
    <b v="0"/>
    <n v="0"/>
    <s v=""/>
    <b v="0"/>
    <s v="en"/>
    <m/>
    <s v=""/>
    <b v="0"/>
    <n v="0"/>
    <s v=""/>
    <s v="Revive Old Posts for TCC"/>
    <b v="0"/>
    <s v="1193309731261177863"/>
    <s v="Tweet"/>
    <n v="0"/>
    <n v="0"/>
    <m/>
    <m/>
    <m/>
    <m/>
    <m/>
    <m/>
    <m/>
    <m/>
    <n v="10"/>
    <s v="3"/>
    <s v="3"/>
    <n v="1"/>
    <n v="9.090909090909092"/>
    <n v="0"/>
    <n v="0"/>
    <n v="0"/>
    <n v="0"/>
    <n v="10"/>
    <n v="90.9090909090909"/>
    <n v="11"/>
  </r>
  <r>
    <s v="alice_elliott"/>
    <s v="alice_elliott"/>
    <m/>
    <m/>
    <m/>
    <m/>
    <m/>
    <m/>
    <m/>
    <m/>
    <s v="No"/>
    <n v="23"/>
    <m/>
    <m/>
    <x v="0"/>
    <d v="2019-11-10T08:29:45.000"/>
    <s v="Have you read this?  Are you familiar with these five #socialchat rules? https://t.co/9Q5JfpUQcd"/>
    <s v="https://www.thecommentingclub.co.uk/socialchat-rules/?utm_source=ReviveOldPost&amp;utm_medium=social&amp;utm_campaign=ReviveOldPost"/>
    <s v="co.uk"/>
    <x v="10"/>
    <m/>
    <s v="http://pbs.twimg.com/profile_images/1185147517979299841/J-oKbJdp_normal.png"/>
    <x v="20"/>
    <s v="https://twitter.com/#!/alice_elliott/status/1193445629063761921"/>
    <m/>
    <m/>
    <s v="1193445629063761921"/>
    <m/>
    <b v="0"/>
    <n v="0"/>
    <s v=""/>
    <b v="0"/>
    <s v="en"/>
    <m/>
    <s v=""/>
    <b v="0"/>
    <n v="0"/>
    <s v=""/>
    <s v="Revive Old Posts for TCC"/>
    <b v="0"/>
    <s v="1193445629063761921"/>
    <s v="Tweet"/>
    <n v="0"/>
    <n v="0"/>
    <m/>
    <m/>
    <m/>
    <m/>
    <m/>
    <m/>
    <m/>
    <m/>
    <n v="10"/>
    <s v="3"/>
    <s v="3"/>
    <n v="0"/>
    <n v="0"/>
    <n v="0"/>
    <n v="0"/>
    <n v="0"/>
    <n v="0"/>
    <n v="12"/>
    <n v="100"/>
    <n v="12"/>
  </r>
  <r>
    <s v="alice_elliott"/>
    <s v="alice_elliott"/>
    <m/>
    <m/>
    <m/>
    <m/>
    <m/>
    <m/>
    <m/>
    <m/>
    <s v="No"/>
    <n v="24"/>
    <m/>
    <m/>
    <x v="0"/>
    <d v="2019-11-12T02:29:43.000"/>
    <s v="Have you read this?  6 tips to improve your #socialchat skills https://t.co/AdaJTOFze5"/>
    <s v="https://www.thecommentingclub.co.uk/socialchat-skills/?utm_source=ReviveOldPost&amp;utm_medium=social&amp;utm_campaign=ReviveOldPost"/>
    <s v="co.uk"/>
    <x v="10"/>
    <m/>
    <s v="http://pbs.twimg.com/profile_images/1185147517979299841/J-oKbJdp_normal.png"/>
    <x v="21"/>
    <s v="https://twitter.com/#!/alice_elliott/status/1194079798756331521"/>
    <m/>
    <m/>
    <s v="1194079798756331521"/>
    <m/>
    <b v="0"/>
    <n v="0"/>
    <s v=""/>
    <b v="0"/>
    <s v="en"/>
    <m/>
    <s v=""/>
    <b v="0"/>
    <n v="0"/>
    <s v=""/>
    <s v="Revive Old Posts for TCC"/>
    <b v="0"/>
    <s v="1194079798756331521"/>
    <s v="Tweet"/>
    <n v="0"/>
    <n v="0"/>
    <m/>
    <m/>
    <m/>
    <m/>
    <m/>
    <m/>
    <m/>
    <m/>
    <n v="10"/>
    <s v="3"/>
    <s v="3"/>
    <n v="1"/>
    <n v="9.090909090909092"/>
    <n v="0"/>
    <n v="0"/>
    <n v="0"/>
    <n v="0"/>
    <n v="10"/>
    <n v="90.9090909090909"/>
    <n v="11"/>
  </r>
  <r>
    <s v="alice_elliott"/>
    <s v="alice_elliott"/>
    <m/>
    <m/>
    <m/>
    <m/>
    <m/>
    <m/>
    <m/>
    <m/>
    <s v="No"/>
    <n v="25"/>
    <m/>
    <m/>
    <x v="0"/>
    <d v="2019-11-13T04:32:49.000"/>
    <s v="Have you read this?  Are you familiar with these five #socialchat rules? https://t.co/9Q5JfpUQcd"/>
    <s v="https://www.thecommentingclub.co.uk/socialchat-rules/?utm_source=ReviveOldPost&amp;utm_medium=social&amp;utm_campaign=ReviveOldPost"/>
    <s v="co.uk"/>
    <x v="10"/>
    <m/>
    <s v="http://pbs.twimg.com/profile_images/1185147517979299841/J-oKbJdp_normal.png"/>
    <x v="22"/>
    <s v="https://twitter.com/#!/alice_elliott/status/1194473166577512448"/>
    <m/>
    <m/>
    <s v="1194473166577512448"/>
    <m/>
    <b v="0"/>
    <n v="0"/>
    <s v=""/>
    <b v="0"/>
    <s v="en"/>
    <m/>
    <s v=""/>
    <b v="0"/>
    <n v="0"/>
    <s v=""/>
    <s v="Revive Old Posts for TCC"/>
    <b v="0"/>
    <s v="1194473166577512448"/>
    <s v="Tweet"/>
    <n v="0"/>
    <n v="0"/>
    <m/>
    <m/>
    <m/>
    <m/>
    <m/>
    <m/>
    <m/>
    <m/>
    <n v="10"/>
    <s v="3"/>
    <s v="3"/>
    <n v="0"/>
    <n v="0"/>
    <n v="0"/>
    <n v="0"/>
    <n v="0"/>
    <n v="0"/>
    <n v="12"/>
    <n v="100"/>
    <n v="12"/>
  </r>
  <r>
    <s v="alice_elliott"/>
    <s v="alice_elliott"/>
    <m/>
    <m/>
    <m/>
    <m/>
    <m/>
    <m/>
    <m/>
    <m/>
    <s v="No"/>
    <n v="26"/>
    <m/>
    <m/>
    <x v="0"/>
    <d v="2019-11-16T03:29:32.000"/>
    <s v="Have you read this?  6 tips to improve your #socialchat skills https://t.co/AdaJTOFze5"/>
    <s v="https://www.thecommentingclub.co.uk/socialchat-skills/?utm_source=ReviveOldPost&amp;utm_medium=social&amp;utm_campaign=ReviveOldPost"/>
    <s v="co.uk"/>
    <x v="10"/>
    <m/>
    <s v="http://pbs.twimg.com/profile_images/1185147517979299841/J-oKbJdp_normal.png"/>
    <x v="23"/>
    <s v="https://twitter.com/#!/alice_elliott/status/1195544402837540865"/>
    <m/>
    <m/>
    <s v="1195544402837540865"/>
    <m/>
    <b v="0"/>
    <n v="0"/>
    <s v=""/>
    <b v="0"/>
    <s v="en"/>
    <m/>
    <s v=""/>
    <b v="0"/>
    <n v="0"/>
    <s v=""/>
    <s v="Revive Old Posts for TCC"/>
    <b v="0"/>
    <s v="1195544402837540865"/>
    <s v="Tweet"/>
    <n v="0"/>
    <n v="0"/>
    <m/>
    <m/>
    <m/>
    <m/>
    <m/>
    <m/>
    <m/>
    <m/>
    <n v="10"/>
    <s v="3"/>
    <s v="3"/>
    <n v="1"/>
    <n v="9.090909090909092"/>
    <n v="0"/>
    <n v="0"/>
    <n v="0"/>
    <n v="0"/>
    <n v="10"/>
    <n v="90.9090909090909"/>
    <n v="11"/>
  </r>
  <r>
    <s v="alice_elliott"/>
    <s v="alice_elliott"/>
    <m/>
    <m/>
    <m/>
    <m/>
    <m/>
    <m/>
    <m/>
    <m/>
    <s v="No"/>
    <n v="27"/>
    <m/>
    <m/>
    <x v="0"/>
    <d v="2019-11-16T13:29:52.000"/>
    <s v="Have you read this?  Are you familiar with these five #socialchat rules? https://t.co/9Q5JfpUQcd"/>
    <s v="https://www.thecommentingclub.co.uk/socialchat-rules/?utm_source=ReviveOldPost&amp;utm_medium=social&amp;utm_campaign=ReviveOldPost"/>
    <s v="co.uk"/>
    <x v="10"/>
    <m/>
    <s v="http://pbs.twimg.com/profile_images/1185147517979299841/J-oKbJdp_normal.png"/>
    <x v="24"/>
    <s v="https://twitter.com/#!/alice_elliott/status/1195695482808520704"/>
    <m/>
    <m/>
    <s v="1195695482808520704"/>
    <m/>
    <b v="0"/>
    <n v="0"/>
    <s v=""/>
    <b v="0"/>
    <s v="en"/>
    <m/>
    <s v=""/>
    <b v="0"/>
    <n v="0"/>
    <s v=""/>
    <s v="Revive Old Posts for TCC"/>
    <b v="0"/>
    <s v="1195695482808520704"/>
    <s v="Tweet"/>
    <n v="0"/>
    <n v="0"/>
    <m/>
    <m/>
    <m/>
    <m/>
    <m/>
    <m/>
    <m/>
    <m/>
    <n v="10"/>
    <s v="3"/>
    <s v="3"/>
    <n v="0"/>
    <n v="0"/>
    <n v="0"/>
    <n v="0"/>
    <n v="0"/>
    <n v="0"/>
    <n v="12"/>
    <n v="100"/>
    <n v="12"/>
  </r>
  <r>
    <s v="alice_elliott"/>
    <s v="alice_elliott"/>
    <m/>
    <m/>
    <m/>
    <m/>
    <m/>
    <m/>
    <m/>
    <m/>
    <s v="No"/>
    <n v="28"/>
    <m/>
    <m/>
    <x v="0"/>
    <d v="2019-11-17T11:30:06.000"/>
    <s v="Have you read this?  6 tips to improve your #socialchat skills https://t.co/AdaJTOFze5"/>
    <s v="https://www.thecommentingclub.co.uk/socialchat-skills/?utm_source=ReviveOldPost&amp;utm_medium=social&amp;utm_campaign=ReviveOldPost"/>
    <s v="co.uk"/>
    <x v="10"/>
    <m/>
    <s v="http://pbs.twimg.com/profile_images/1185147517979299841/J-oKbJdp_normal.png"/>
    <x v="25"/>
    <s v="https://twitter.com/#!/alice_elliott/status/1196027731248656385"/>
    <m/>
    <m/>
    <s v="1196027731248656385"/>
    <m/>
    <b v="0"/>
    <n v="0"/>
    <s v=""/>
    <b v="0"/>
    <s v="en"/>
    <m/>
    <s v=""/>
    <b v="0"/>
    <n v="0"/>
    <s v=""/>
    <s v="Revive Old Posts for TCC"/>
    <b v="0"/>
    <s v="1196027731248656385"/>
    <s v="Tweet"/>
    <n v="0"/>
    <n v="0"/>
    <m/>
    <m/>
    <m/>
    <m/>
    <m/>
    <m/>
    <m/>
    <m/>
    <n v="10"/>
    <s v="3"/>
    <s v="3"/>
    <n v="1"/>
    <n v="9.090909090909092"/>
    <n v="0"/>
    <n v="0"/>
    <n v="0"/>
    <n v="0"/>
    <n v="10"/>
    <n v="90.9090909090909"/>
    <n v="11"/>
  </r>
  <r>
    <s v="alice_elliott"/>
    <s v="alice_elliott"/>
    <m/>
    <m/>
    <m/>
    <m/>
    <m/>
    <m/>
    <m/>
    <m/>
    <s v="No"/>
    <n v="29"/>
    <m/>
    <m/>
    <x v="0"/>
    <d v="2019-11-18T15:33:45.000"/>
    <s v="Have you read this?  Are you familiar with these five #socialchat rules? https://t.co/9Q5JfpUQcd"/>
    <s v="https://www.thecommentingclub.co.uk/socialchat-rules/?utm_source=ReviveOldPost&amp;utm_medium=social&amp;utm_campaign=ReviveOldPost"/>
    <s v="co.uk"/>
    <x v="10"/>
    <m/>
    <s v="http://pbs.twimg.com/profile_images/1185147517979299841/J-oKbJdp_normal.png"/>
    <x v="26"/>
    <s v="https://twitter.com/#!/alice_elliott/status/1196451432318357505"/>
    <m/>
    <m/>
    <s v="1196451432318357505"/>
    <m/>
    <b v="0"/>
    <n v="0"/>
    <s v=""/>
    <b v="0"/>
    <s v="en"/>
    <m/>
    <s v=""/>
    <b v="0"/>
    <n v="0"/>
    <s v=""/>
    <s v="Revive Old Posts for TCC"/>
    <b v="0"/>
    <s v="1196451432318357505"/>
    <s v="Tweet"/>
    <n v="0"/>
    <n v="0"/>
    <m/>
    <m/>
    <m/>
    <m/>
    <m/>
    <m/>
    <m/>
    <m/>
    <n v="10"/>
    <s v="3"/>
    <s v="3"/>
    <n v="0"/>
    <n v="0"/>
    <n v="0"/>
    <n v="0"/>
    <n v="0"/>
    <n v="0"/>
    <n v="12"/>
    <n v="100"/>
    <n v="12"/>
  </r>
  <r>
    <s v="talktalk"/>
    <s v="fmpepe_gaming"/>
    <m/>
    <m/>
    <m/>
    <m/>
    <m/>
    <m/>
    <m/>
    <m/>
    <s v="No"/>
    <n v="30"/>
    <m/>
    <m/>
    <x v="1"/>
    <d v="2019-11-05T11:20:51.000"/>
    <s v="@FMPepe_gaming Hi there, I am sorry to hear this. So we can get this looked into please have a chat with our Mobile team here https://t.co/mqRYpei3ni Thanks, Abbie"/>
    <s v="https://community.talktalk.co.uk/t5/Chat/bd-p/socialchat"/>
    <s v="co.uk"/>
    <x v="1"/>
    <m/>
    <s v="http://pbs.twimg.com/profile_images/1158274545356353537/nJiurH0D_normal.png"/>
    <x v="27"/>
    <s v="https://twitter.com/#!/talktalk/status/1191676748397715456"/>
    <m/>
    <m/>
    <s v="1191676748397715456"/>
    <s v="1191417462358757378"/>
    <b v="0"/>
    <n v="0"/>
    <s v="1121814567556997122"/>
    <b v="0"/>
    <s v="en"/>
    <m/>
    <s v=""/>
    <b v="0"/>
    <n v="0"/>
    <s v=""/>
    <s v="Lithium Tech EU"/>
    <b v="0"/>
    <s v="1191417462358757378"/>
    <s v="Tweet"/>
    <n v="0"/>
    <n v="0"/>
    <m/>
    <m/>
    <m/>
    <m/>
    <m/>
    <m/>
    <m/>
    <m/>
    <n v="2"/>
    <s v="2"/>
    <s v="2"/>
    <n v="0"/>
    <n v="0"/>
    <n v="1"/>
    <n v="3.7037037037037037"/>
    <n v="0"/>
    <n v="0"/>
    <n v="26"/>
    <n v="96.29629629629629"/>
    <n v="27"/>
  </r>
  <r>
    <s v="talktalk"/>
    <s v="fmpepe_gaming"/>
    <m/>
    <m/>
    <m/>
    <m/>
    <m/>
    <m/>
    <m/>
    <m/>
    <s v="No"/>
    <n v="31"/>
    <m/>
    <m/>
    <x v="1"/>
    <d v="2019-11-05T16:07:27.000"/>
    <s v="@FMPepe_gaming It is our Mobile team that you need to be in touch with, you can contact them here https://t.co/mqRYpei3ni"/>
    <s v="https://community.talktalk.co.uk/t5/Chat/bd-p/socialchat"/>
    <s v="co.uk"/>
    <x v="1"/>
    <m/>
    <s v="http://pbs.twimg.com/profile_images/1158274545356353537/nJiurH0D_normal.png"/>
    <x v="28"/>
    <s v="https://twitter.com/#!/talktalk/status/1191748871220801536"/>
    <m/>
    <m/>
    <s v="1191748871220801536"/>
    <s v="1191747187895652354"/>
    <b v="0"/>
    <n v="1"/>
    <s v="1121814567556997122"/>
    <b v="0"/>
    <s v="en"/>
    <m/>
    <s v=""/>
    <b v="0"/>
    <n v="0"/>
    <s v=""/>
    <s v="Lithium Tech EU"/>
    <b v="0"/>
    <s v="1191747187895652354"/>
    <s v="Tweet"/>
    <n v="0"/>
    <n v="0"/>
    <m/>
    <m/>
    <m/>
    <m/>
    <m/>
    <m/>
    <m/>
    <m/>
    <n v="2"/>
    <s v="2"/>
    <s v="2"/>
    <n v="0"/>
    <n v="0"/>
    <n v="0"/>
    <n v="0"/>
    <n v="0"/>
    <n v="0"/>
    <n v="19"/>
    <n v="100"/>
    <n v="19"/>
  </r>
  <r>
    <s v="talktalk"/>
    <s v="nacpne"/>
    <m/>
    <m/>
    <m/>
    <m/>
    <m/>
    <m/>
    <m/>
    <m/>
    <s v="No"/>
    <n v="32"/>
    <m/>
    <m/>
    <x v="1"/>
    <d v="2019-11-06T13:32:29.000"/>
    <s v="@NACPNE Hi there, we notify all of our customers when implementing any changes. If you'd like to remove any of these features, please contact our Loyalty Team: https://t.co/mqRYpei3ni Jo"/>
    <s v="https://community.talktalk.co.uk/t5/Chat/bd-p/socialchat"/>
    <s v="co.uk"/>
    <x v="1"/>
    <m/>
    <s v="http://pbs.twimg.com/profile_images/1158274545356353537/nJiurH0D_normal.png"/>
    <x v="29"/>
    <s v="https://twitter.com/#!/talktalk/status/1192072260699463680"/>
    <m/>
    <m/>
    <s v="1192072260699463680"/>
    <s v="1192050771090722816"/>
    <b v="0"/>
    <n v="0"/>
    <s v="89765813"/>
    <b v="0"/>
    <s v="en"/>
    <m/>
    <s v=""/>
    <b v="0"/>
    <n v="0"/>
    <s v=""/>
    <s v="Lithium Tech EU"/>
    <b v="0"/>
    <s v="1192050771090722816"/>
    <s v="Tweet"/>
    <n v="0"/>
    <n v="0"/>
    <m/>
    <m/>
    <m/>
    <m/>
    <m/>
    <m/>
    <m/>
    <m/>
    <n v="1"/>
    <s v="2"/>
    <s v="2"/>
    <n v="2"/>
    <n v="7.142857142857143"/>
    <n v="0"/>
    <n v="0"/>
    <n v="0"/>
    <n v="0"/>
    <n v="26"/>
    <n v="92.85714285714286"/>
    <n v="28"/>
  </r>
  <r>
    <s v="talktalk"/>
    <s v="hogsface"/>
    <m/>
    <m/>
    <m/>
    <m/>
    <m/>
    <m/>
    <m/>
    <m/>
    <s v="No"/>
    <n v="33"/>
    <m/>
    <m/>
    <x v="1"/>
    <d v="2019-11-08T11:19:31.000"/>
    <s v="@hogsface Hi there, if you have a chat with our loyalty team we can see what is available for you - https://t.co/mqRYpei3ni Vicky"/>
    <s v="https://community.talktalk.co.uk/t5/Chat/bd-p/socialchat"/>
    <s v="co.uk"/>
    <x v="1"/>
    <m/>
    <s v="http://pbs.twimg.com/profile_images/1158274545356353537/nJiurH0D_normal.png"/>
    <x v="30"/>
    <s v="https://twitter.com/#!/talktalk/status/1192763577343627265"/>
    <m/>
    <m/>
    <s v="1192763577343627265"/>
    <s v="1192552830630080518"/>
    <b v="0"/>
    <n v="0"/>
    <s v="442250866"/>
    <b v="0"/>
    <s v="en"/>
    <m/>
    <s v=""/>
    <b v="0"/>
    <n v="0"/>
    <s v=""/>
    <s v="Lithium Tech EU"/>
    <b v="0"/>
    <s v="1192552830630080518"/>
    <s v="Tweet"/>
    <n v="0"/>
    <n v="0"/>
    <m/>
    <m/>
    <m/>
    <m/>
    <m/>
    <m/>
    <m/>
    <m/>
    <n v="1"/>
    <s v="2"/>
    <s v="2"/>
    <n v="2"/>
    <n v="9.523809523809524"/>
    <n v="0"/>
    <n v="0"/>
    <n v="0"/>
    <n v="0"/>
    <n v="19"/>
    <n v="90.47619047619048"/>
    <n v="21"/>
  </r>
  <r>
    <s v="talktalk"/>
    <s v="budgetnostalgia"/>
    <m/>
    <m/>
    <m/>
    <m/>
    <m/>
    <m/>
    <m/>
    <m/>
    <s v="No"/>
    <n v="34"/>
    <m/>
    <m/>
    <x v="1"/>
    <d v="2019-11-08T12:25:47.000"/>
    <s v="@BudgetNostalgia Hi there, if you drop our Loyalty Team a line here: https://t.co/mqRYpei3ni, they'll be able to take a look at the best options available for you. You can also upgrade via 'Offers &amp;amp; Upgrades' in My Account: https://t.co/QlWRi9Sjev. Let us know if you have any questions :) Becky"/>
    <s v="https://community.talktalk.co.uk/t5/Chat/bd-p/socialchat https://community.talktalk.co.uk/t5/Articles/Our-plans/ta-p/2205171"/>
    <s v="co.uk co.uk"/>
    <x v="1"/>
    <m/>
    <s v="http://pbs.twimg.com/profile_images/1158274545356353537/nJiurH0D_normal.png"/>
    <x v="31"/>
    <s v="https://twitter.com/#!/talktalk/status/1192780251815960577"/>
    <m/>
    <m/>
    <s v="1192780251815960577"/>
    <s v="1192571280404500481"/>
    <b v="0"/>
    <n v="0"/>
    <s v="1130258520123826176"/>
    <b v="0"/>
    <s v="en"/>
    <m/>
    <s v=""/>
    <b v="0"/>
    <n v="0"/>
    <s v=""/>
    <s v="Lithium Tech EU"/>
    <b v="0"/>
    <s v="1192571280404500481"/>
    <s v="Tweet"/>
    <n v="0"/>
    <n v="0"/>
    <m/>
    <m/>
    <m/>
    <m/>
    <m/>
    <m/>
    <m/>
    <m/>
    <n v="1"/>
    <s v="2"/>
    <s v="2"/>
    <n v="3"/>
    <n v="6.521739130434782"/>
    <n v="0"/>
    <n v="0"/>
    <n v="0"/>
    <n v="0"/>
    <n v="43"/>
    <n v="93.47826086956522"/>
    <n v="46"/>
  </r>
  <r>
    <s v="talktalk"/>
    <s v="chriskevinlee"/>
    <m/>
    <m/>
    <m/>
    <m/>
    <m/>
    <m/>
    <m/>
    <m/>
    <s v="No"/>
    <n v="35"/>
    <m/>
    <m/>
    <x v="1"/>
    <d v="2019-11-12T10:58:07.000"/>
    <s v="@chriskevinlee Hi Chris, I have asked on two occasions if you can DM over your details so we can look into this further. If you do not wish to tweet these to us; please get in touch here https://t.co/mqRYpei3ni - Thanks, Andy"/>
    <s v="https://community.talktalk.co.uk/t5/Chat/bd-p/socialchat"/>
    <s v="co.uk"/>
    <x v="1"/>
    <m/>
    <s v="http://pbs.twimg.com/profile_images/1158274545356353537/nJiurH0D_normal.png"/>
    <x v="32"/>
    <s v="https://twitter.com/#!/talktalk/status/1194207743323901952"/>
    <m/>
    <m/>
    <s v="1194207743323901952"/>
    <s v="1194206052201484295"/>
    <b v="0"/>
    <n v="0"/>
    <s v="4893000713"/>
    <b v="0"/>
    <s v="en"/>
    <m/>
    <s v=""/>
    <b v="0"/>
    <n v="0"/>
    <s v=""/>
    <s v="Lithium Tech EU"/>
    <b v="0"/>
    <s v="1194206052201484295"/>
    <s v="Tweet"/>
    <n v="0"/>
    <n v="0"/>
    <m/>
    <m/>
    <m/>
    <m/>
    <m/>
    <m/>
    <m/>
    <m/>
    <n v="1"/>
    <s v="2"/>
    <s v="2"/>
    <n v="0"/>
    <n v="0"/>
    <n v="0"/>
    <n v="0"/>
    <n v="0"/>
    <n v="0"/>
    <n v="40"/>
    <n v="100"/>
    <n v="40"/>
  </r>
  <r>
    <s v="talktalk"/>
    <s v="mrcarllister"/>
    <m/>
    <m/>
    <m/>
    <m/>
    <m/>
    <m/>
    <m/>
    <m/>
    <s v="No"/>
    <n v="36"/>
    <m/>
    <m/>
    <x v="1"/>
    <d v="2019-11-18T17:19:58.000"/>
    <s v="@MrCarlLister Hi Carl, sorry for the delay. If you have a chat with our loyalty team they can advise on that - https://t.co/mqRYpei3ni Vicky"/>
    <s v="https://community.talktalk.co.uk/t5/Chat/bd-p/socialchat"/>
    <s v="co.uk"/>
    <x v="1"/>
    <m/>
    <s v="http://pbs.twimg.com/profile_images/1158274545356353537/nJiurH0D_normal.png"/>
    <x v="33"/>
    <s v="https://twitter.com/#!/talktalk/status/1196478164928741376"/>
    <m/>
    <m/>
    <s v="1196478164928741376"/>
    <s v="1196207176903208960"/>
    <b v="0"/>
    <n v="0"/>
    <s v="245541967"/>
    <b v="0"/>
    <s v="en"/>
    <m/>
    <s v=""/>
    <b v="0"/>
    <n v="0"/>
    <s v=""/>
    <s v="Lithium Tech EU"/>
    <b v="0"/>
    <s v="1196207176903208960"/>
    <s v="Tweet"/>
    <n v="0"/>
    <n v="0"/>
    <m/>
    <m/>
    <m/>
    <m/>
    <m/>
    <m/>
    <m/>
    <m/>
    <n v="1"/>
    <s v="2"/>
    <s v="2"/>
    <n v="1"/>
    <n v="4.545454545454546"/>
    <n v="2"/>
    <n v="9.090909090909092"/>
    <n v="0"/>
    <n v="0"/>
    <n v="19"/>
    <n v="86.36363636363636"/>
    <n v="22"/>
  </r>
  <r>
    <s v="askamex"/>
    <s v="anonbillionaire"/>
    <m/>
    <m/>
    <m/>
    <m/>
    <m/>
    <m/>
    <m/>
    <m/>
    <s v="No"/>
    <n v="37"/>
    <m/>
    <m/>
    <x v="1"/>
    <d v="2019-11-05T16:14:00.000"/>
    <s v="@anonbillionaire Please go to https://t.co/ijlV6ZCeLG, log in and we will continue our conversation there. ^Meg"/>
    <s v="https://www.americanexpress.com/socialchat"/>
    <s v="americanexpress.com"/>
    <x v="1"/>
    <m/>
    <s v="http://pbs.twimg.com/profile_images/983810906927792128/QToPQDeT_normal.jpg"/>
    <x v="34"/>
    <s v="https://twitter.com/#!/askamex/status/1191750519162884096"/>
    <m/>
    <m/>
    <s v="1191750519162884096"/>
    <s v="1191750139351912448"/>
    <b v="0"/>
    <n v="0"/>
    <s v="2215289947"/>
    <b v="0"/>
    <s v="en"/>
    <m/>
    <s v=""/>
    <b v="0"/>
    <n v="0"/>
    <s v=""/>
    <s v="Liveworld Twitter Integration"/>
    <b v="0"/>
    <s v="1191750139351912448"/>
    <s v="Tweet"/>
    <n v="0"/>
    <n v="0"/>
    <m/>
    <m/>
    <m/>
    <m/>
    <m/>
    <m/>
    <m/>
    <m/>
    <n v="1"/>
    <s v="1"/>
    <s v="1"/>
    <n v="0"/>
    <n v="0"/>
    <n v="0"/>
    <n v="0"/>
    <n v="0"/>
    <n v="0"/>
    <n v="14"/>
    <n v="100"/>
    <n v="14"/>
  </r>
  <r>
    <s v="askamex"/>
    <s v="clueless_pop"/>
    <m/>
    <m/>
    <m/>
    <m/>
    <m/>
    <m/>
    <m/>
    <m/>
    <s v="No"/>
    <n v="38"/>
    <m/>
    <m/>
    <x v="1"/>
    <d v="2019-11-05T16:21:09.000"/>
    <s v="@clueless_pop As long as you allow pop ups it should work. Please go to https://t.co/ijlV6ZCeLG, log in and we will continue our conversation there. ^RK"/>
    <s v="https://www.americanexpress.com/socialchat"/>
    <s v="americanexpress.com"/>
    <x v="1"/>
    <m/>
    <s v="http://pbs.twimg.com/profile_images/983810906927792128/QToPQDeT_normal.jpg"/>
    <x v="35"/>
    <s v="https://twitter.com/#!/askamex/status/1191752321954390016"/>
    <m/>
    <m/>
    <s v="1191752321954390016"/>
    <s v="1191751196794597379"/>
    <b v="0"/>
    <n v="0"/>
    <s v="790474309"/>
    <b v="0"/>
    <s v="en"/>
    <m/>
    <s v=""/>
    <b v="0"/>
    <n v="0"/>
    <s v=""/>
    <s v="Liveworld Twitter Integration"/>
    <b v="0"/>
    <s v="1191751196794597379"/>
    <s v="Tweet"/>
    <n v="0"/>
    <n v="0"/>
    <m/>
    <m/>
    <m/>
    <m/>
    <m/>
    <m/>
    <m/>
    <m/>
    <n v="1"/>
    <s v="1"/>
    <s v="1"/>
    <n v="1"/>
    <n v="4.166666666666667"/>
    <n v="0"/>
    <n v="0"/>
    <n v="0"/>
    <n v="0"/>
    <n v="23"/>
    <n v="95.83333333333333"/>
    <n v="24"/>
  </r>
  <r>
    <s v="askamex"/>
    <s v="rach1110"/>
    <m/>
    <m/>
    <m/>
    <m/>
    <m/>
    <m/>
    <m/>
    <m/>
    <s v="No"/>
    <n v="39"/>
    <m/>
    <m/>
    <x v="1"/>
    <d v="2019-11-05T16:40:49.000"/>
    <s v="@Rach1110 Great. Please go to https://t.co/ijlV6ZCeLG, log in and we will continue our conversation there. ^D"/>
    <s v="https://www.americanexpress.com/socialchat"/>
    <s v="americanexpress.com"/>
    <x v="1"/>
    <m/>
    <s v="http://pbs.twimg.com/profile_images/983810906927792128/QToPQDeT_normal.jpg"/>
    <x v="36"/>
    <s v="https://twitter.com/#!/askamex/status/1191757267827339266"/>
    <m/>
    <m/>
    <s v="1191757267827339266"/>
    <s v="1191756999710531584"/>
    <b v="0"/>
    <n v="0"/>
    <s v="22227372"/>
    <b v="0"/>
    <s v="en"/>
    <m/>
    <s v=""/>
    <b v="0"/>
    <n v="0"/>
    <s v=""/>
    <s v="Liveworld Twitter Integration"/>
    <b v="0"/>
    <s v="1191756999710531584"/>
    <s v="Tweet"/>
    <n v="0"/>
    <n v="0"/>
    <m/>
    <m/>
    <m/>
    <m/>
    <m/>
    <m/>
    <m/>
    <m/>
    <n v="1"/>
    <s v="1"/>
    <s v="1"/>
    <n v="1"/>
    <n v="6.666666666666667"/>
    <n v="0"/>
    <n v="0"/>
    <n v="0"/>
    <n v="0"/>
    <n v="14"/>
    <n v="93.33333333333333"/>
    <n v="15"/>
  </r>
  <r>
    <s v="askamex"/>
    <s v="hosperanza_"/>
    <m/>
    <m/>
    <m/>
    <m/>
    <m/>
    <m/>
    <m/>
    <m/>
    <s v="No"/>
    <n v="40"/>
    <m/>
    <m/>
    <x v="1"/>
    <d v="2019-11-05T17:32:46.000"/>
    <s v="@hosperanza_ Please go to https://t.co/ijlV6ZCeLG, log in and we will continue our conversation there. ^Meg"/>
    <s v="https://www.americanexpress.com/socialchat"/>
    <s v="americanexpress.com"/>
    <x v="1"/>
    <m/>
    <s v="http://pbs.twimg.com/profile_images/983810906927792128/QToPQDeT_normal.jpg"/>
    <x v="37"/>
    <s v="https://twitter.com/#!/askamex/status/1191770345201639424"/>
    <m/>
    <m/>
    <s v="1191770345201639424"/>
    <s v="1191767881815613441"/>
    <b v="0"/>
    <n v="0"/>
    <s v="2913771618"/>
    <b v="0"/>
    <s v="en"/>
    <m/>
    <s v=""/>
    <b v="0"/>
    <n v="0"/>
    <s v=""/>
    <s v="Liveworld Twitter Integration"/>
    <b v="0"/>
    <s v="1191767881815613441"/>
    <s v="Tweet"/>
    <n v="0"/>
    <n v="0"/>
    <m/>
    <m/>
    <m/>
    <m/>
    <m/>
    <m/>
    <m/>
    <m/>
    <n v="1"/>
    <s v="1"/>
    <s v="1"/>
    <n v="0"/>
    <n v="0"/>
    <n v="0"/>
    <n v="0"/>
    <n v="0"/>
    <n v="0"/>
    <n v="14"/>
    <n v="100"/>
    <n v="14"/>
  </r>
  <r>
    <s v="askamex"/>
    <s v="ya_tu_sabes14"/>
    <m/>
    <m/>
    <m/>
    <m/>
    <m/>
    <m/>
    <m/>
    <m/>
    <s v="No"/>
    <n v="41"/>
    <m/>
    <m/>
    <x v="1"/>
    <d v="2019-11-06T18:16:18.000"/>
    <s v="@ya_tu_sabes14 Great. Please go to https://t.co/ijlV6ZCeLG, log in  and we will continue our conversation there. ^Meg"/>
    <s v="https://www.americanexpress.com/socialchat"/>
    <s v="americanexpress.com"/>
    <x v="1"/>
    <m/>
    <s v="http://pbs.twimg.com/profile_images/983810906927792128/QToPQDeT_normal.jpg"/>
    <x v="38"/>
    <s v="https://twitter.com/#!/askamex/status/1192143686974541829"/>
    <m/>
    <m/>
    <s v="1192143686974541829"/>
    <s v="1192142841532825603"/>
    <b v="0"/>
    <n v="0"/>
    <s v="38525608"/>
    <b v="0"/>
    <s v="en"/>
    <m/>
    <s v=""/>
    <b v="0"/>
    <n v="0"/>
    <s v=""/>
    <s v="Liveworld Twitter Integration"/>
    <b v="0"/>
    <s v="1192142841532825603"/>
    <s v="Tweet"/>
    <n v="0"/>
    <n v="0"/>
    <m/>
    <m/>
    <m/>
    <m/>
    <m/>
    <m/>
    <m/>
    <m/>
    <n v="1"/>
    <s v="1"/>
    <s v="1"/>
    <n v="1"/>
    <n v="6.666666666666667"/>
    <n v="0"/>
    <n v="0"/>
    <n v="0"/>
    <n v="0"/>
    <n v="14"/>
    <n v="93.33333333333333"/>
    <n v="15"/>
  </r>
  <r>
    <s v="askamex"/>
    <s v="the_keralite"/>
    <m/>
    <m/>
    <m/>
    <m/>
    <m/>
    <m/>
    <m/>
    <m/>
    <s v="No"/>
    <n v="42"/>
    <m/>
    <m/>
    <x v="1"/>
    <d v="2019-11-06T20:22:37.000"/>
    <s v="@The_Keralite DM is not a secure channel. Please go to https://t.co/ijlV6ZCeLG, log in and we will continue our conversation there. ^B"/>
    <s v="https://www.americanexpress.com/socialchat"/>
    <s v="americanexpress.com"/>
    <x v="1"/>
    <m/>
    <s v="http://pbs.twimg.com/profile_images/983810906927792128/QToPQDeT_normal.jpg"/>
    <x v="39"/>
    <s v="https://twitter.com/#!/askamex/status/1192175476674048000"/>
    <m/>
    <m/>
    <s v="1192175476674048000"/>
    <s v="1192174321881505794"/>
    <b v="0"/>
    <n v="1"/>
    <s v="854723893684207618"/>
    <b v="0"/>
    <s v="en"/>
    <m/>
    <s v=""/>
    <b v="0"/>
    <n v="0"/>
    <s v=""/>
    <s v="Liveworld Twitter Integration"/>
    <b v="0"/>
    <s v="1192174321881505794"/>
    <s v="Tweet"/>
    <n v="0"/>
    <n v="0"/>
    <m/>
    <m/>
    <m/>
    <m/>
    <m/>
    <m/>
    <m/>
    <m/>
    <n v="1"/>
    <s v="1"/>
    <s v="1"/>
    <n v="1"/>
    <n v="5"/>
    <n v="0"/>
    <n v="0"/>
    <n v="0"/>
    <n v="0"/>
    <n v="19"/>
    <n v="95"/>
    <n v="20"/>
  </r>
  <r>
    <s v="askamex"/>
    <s v="mike28a"/>
    <m/>
    <m/>
    <m/>
    <m/>
    <m/>
    <m/>
    <m/>
    <m/>
    <s v="No"/>
    <n v="43"/>
    <m/>
    <m/>
    <x v="1"/>
    <d v="2019-11-07T16:06:29.000"/>
    <s v="@Mike28a Great. Please go to https://t.co/ijlV6ZCeLG, log in and we will continue our conversation there. ^N"/>
    <s v="https://www.americanexpress.com/socialchat"/>
    <s v="americanexpress.com"/>
    <x v="1"/>
    <m/>
    <s v="http://pbs.twimg.com/profile_images/983810906927792128/QToPQDeT_normal.jpg"/>
    <x v="40"/>
    <s v="https://twitter.com/#!/askamex/status/1192473404991057921"/>
    <m/>
    <m/>
    <s v="1192473404991057921"/>
    <s v="1192465161317232642"/>
    <b v="0"/>
    <n v="0"/>
    <s v="25684228"/>
    <b v="0"/>
    <s v="en"/>
    <m/>
    <s v=""/>
    <b v="0"/>
    <n v="0"/>
    <s v=""/>
    <s v="Liveworld Twitter Integration"/>
    <b v="0"/>
    <s v="1192465161317232642"/>
    <s v="Tweet"/>
    <n v="0"/>
    <n v="0"/>
    <m/>
    <m/>
    <m/>
    <m/>
    <m/>
    <m/>
    <m/>
    <m/>
    <n v="1"/>
    <s v="1"/>
    <s v="1"/>
    <n v="1"/>
    <n v="6.666666666666667"/>
    <n v="0"/>
    <n v="0"/>
    <n v="0"/>
    <n v="0"/>
    <n v="14"/>
    <n v="93.33333333333333"/>
    <n v="15"/>
  </r>
  <r>
    <s v="askamex"/>
    <s v="slandau6"/>
    <m/>
    <m/>
    <m/>
    <m/>
    <m/>
    <m/>
    <m/>
    <m/>
    <s v="No"/>
    <n v="44"/>
    <m/>
    <m/>
    <x v="1"/>
    <d v="2019-11-07T19:51:10.000"/>
    <s v="@slandau6 Great. Please go to https://t.co/ijlV6ZCeLG, log in and we will continue our conversation there. ^RM"/>
    <s v="https://www.americanexpress.com/socialchat"/>
    <s v="americanexpress.com"/>
    <x v="1"/>
    <m/>
    <s v="http://pbs.twimg.com/profile_images/983810906927792128/QToPQDeT_normal.jpg"/>
    <x v="41"/>
    <s v="https://twitter.com/#!/askamex/status/1192529950332637191"/>
    <m/>
    <m/>
    <s v="1192529950332637191"/>
    <s v="1189934498583965696"/>
    <b v="0"/>
    <n v="0"/>
    <s v="10040312"/>
    <b v="0"/>
    <s v="en"/>
    <m/>
    <s v=""/>
    <b v="0"/>
    <n v="0"/>
    <s v=""/>
    <s v="Liveworld Twitter Integration"/>
    <b v="0"/>
    <s v="1189934498583965696"/>
    <s v="Tweet"/>
    <n v="0"/>
    <n v="0"/>
    <m/>
    <m/>
    <m/>
    <m/>
    <m/>
    <m/>
    <m/>
    <m/>
    <n v="1"/>
    <s v="1"/>
    <s v="1"/>
    <n v="1"/>
    <n v="6.666666666666667"/>
    <n v="0"/>
    <n v="0"/>
    <n v="0"/>
    <n v="0"/>
    <n v="14"/>
    <n v="93.33333333333333"/>
    <n v="15"/>
  </r>
  <r>
    <s v="askamex"/>
    <s v="abiolaoke"/>
    <m/>
    <m/>
    <m/>
    <m/>
    <m/>
    <m/>
    <m/>
    <m/>
    <s v="No"/>
    <n v="45"/>
    <m/>
    <m/>
    <x v="1"/>
    <d v="2019-11-07T22:00:50.000"/>
    <s v="@Abiolaoke Great. Please go to https://t.co/ijlV6ZCeLG, log in and we will continue our conversation there. ^RM"/>
    <s v="https://www.americanexpress.com/socialchat"/>
    <s v="americanexpress.com"/>
    <x v="1"/>
    <m/>
    <s v="http://pbs.twimg.com/profile_images/983810906927792128/QToPQDeT_normal.jpg"/>
    <x v="42"/>
    <s v="https://twitter.com/#!/askamex/status/1192562580751101953"/>
    <m/>
    <m/>
    <s v="1192562580751101953"/>
    <s v="1192548555149459457"/>
    <b v="0"/>
    <n v="0"/>
    <s v="27764597"/>
    <b v="0"/>
    <s v="en"/>
    <m/>
    <s v=""/>
    <b v="0"/>
    <n v="0"/>
    <s v=""/>
    <s v="Liveworld Twitter Integration"/>
    <b v="0"/>
    <s v="1192548555149459457"/>
    <s v="Tweet"/>
    <n v="0"/>
    <n v="0"/>
    <m/>
    <m/>
    <m/>
    <m/>
    <m/>
    <m/>
    <m/>
    <m/>
    <n v="1"/>
    <s v="1"/>
    <s v="1"/>
    <n v="1"/>
    <n v="6.666666666666667"/>
    <n v="0"/>
    <n v="0"/>
    <n v="0"/>
    <n v="0"/>
    <n v="14"/>
    <n v="93.33333333333333"/>
    <n v="15"/>
  </r>
  <r>
    <s v="askamex"/>
    <s v="oliviapsu"/>
    <m/>
    <m/>
    <m/>
    <m/>
    <m/>
    <m/>
    <m/>
    <m/>
    <s v="No"/>
    <n v="46"/>
    <m/>
    <m/>
    <x v="1"/>
    <d v="2019-11-08T16:39:56.000"/>
    <s v="@oliviapsu Great. Please go to https://t.co/ijlV6ZCeLG, log in and we will continue our conversation there. ^RK"/>
    <s v="https://www.americanexpress.com/socialchat"/>
    <s v="americanexpress.com"/>
    <x v="1"/>
    <m/>
    <s v="http://pbs.twimg.com/profile_images/983810906927792128/QToPQDeT_normal.jpg"/>
    <x v="43"/>
    <s v="https://twitter.com/#!/askamex/status/1192844212926070785"/>
    <m/>
    <m/>
    <s v="1192844212926070785"/>
    <s v="1192840483996872704"/>
    <b v="0"/>
    <n v="0"/>
    <s v="19470763"/>
    <b v="0"/>
    <s v="en"/>
    <m/>
    <s v=""/>
    <b v="0"/>
    <n v="0"/>
    <s v=""/>
    <s v="Liveworld Twitter Integration"/>
    <b v="0"/>
    <s v="1192840483996872704"/>
    <s v="Tweet"/>
    <n v="0"/>
    <n v="0"/>
    <m/>
    <m/>
    <m/>
    <m/>
    <m/>
    <m/>
    <m/>
    <m/>
    <n v="2"/>
    <s v="1"/>
    <s v="1"/>
    <n v="1"/>
    <n v="6.666666666666667"/>
    <n v="0"/>
    <n v="0"/>
    <n v="0"/>
    <n v="0"/>
    <n v="14"/>
    <n v="93.33333333333333"/>
    <n v="15"/>
  </r>
  <r>
    <s v="askamex"/>
    <s v="oliviapsu"/>
    <m/>
    <m/>
    <m/>
    <m/>
    <m/>
    <m/>
    <m/>
    <m/>
    <s v="No"/>
    <n v="47"/>
    <m/>
    <m/>
    <x v="1"/>
    <d v="2019-11-08T18:50:21.000"/>
    <s v="@oliviapsu Can you try again and go to https://t.co/ijlV6ZCeLG, log in, and we will continue our conversation there. ^W"/>
    <s v="https://www.americanexpress.com/socialchat"/>
    <s v="americanexpress.com"/>
    <x v="1"/>
    <m/>
    <s v="http://pbs.twimg.com/profile_images/983810906927792128/QToPQDeT_normal.jpg"/>
    <x v="44"/>
    <s v="https://twitter.com/#!/askamex/status/1192877031668797441"/>
    <m/>
    <m/>
    <s v="1192877031668797441"/>
    <s v="1192875469189853185"/>
    <b v="0"/>
    <n v="0"/>
    <s v="19470763"/>
    <b v="0"/>
    <s v="en"/>
    <m/>
    <s v=""/>
    <b v="0"/>
    <n v="0"/>
    <s v=""/>
    <s v="Liveworld Twitter Integration"/>
    <b v="0"/>
    <s v="1192875469189853185"/>
    <s v="Tweet"/>
    <n v="0"/>
    <n v="0"/>
    <m/>
    <m/>
    <m/>
    <m/>
    <m/>
    <m/>
    <m/>
    <m/>
    <n v="2"/>
    <s v="1"/>
    <s v="1"/>
    <n v="0"/>
    <n v="0"/>
    <n v="0"/>
    <n v="0"/>
    <n v="0"/>
    <n v="0"/>
    <n v="18"/>
    <n v="100"/>
    <n v="18"/>
  </r>
  <r>
    <s v="askamex"/>
    <s v="lvandme"/>
    <m/>
    <m/>
    <m/>
    <m/>
    <m/>
    <m/>
    <m/>
    <m/>
    <s v="No"/>
    <n v="48"/>
    <m/>
    <m/>
    <x v="1"/>
    <d v="2019-11-08T19:11:22.000"/>
    <s v="@LVandME Great. Please go to https://t.co/ijlV6ZCeLG, log in and we will continue our conversation there. ^RK"/>
    <s v="https://www.americanexpress.com/socialchat"/>
    <s v="americanexpress.com"/>
    <x v="1"/>
    <m/>
    <s v="http://pbs.twimg.com/profile_images/983810906927792128/QToPQDeT_normal.jpg"/>
    <x v="45"/>
    <s v="https://twitter.com/#!/askamex/status/1192882319083917312"/>
    <m/>
    <m/>
    <s v="1192882319083917312"/>
    <s v="1192875255121031168"/>
    <b v="0"/>
    <n v="0"/>
    <s v="416855765"/>
    <b v="0"/>
    <s v="en"/>
    <m/>
    <s v=""/>
    <b v="0"/>
    <n v="0"/>
    <s v=""/>
    <s v="Liveworld Twitter Integration"/>
    <b v="0"/>
    <s v="1192875255121031168"/>
    <s v="Tweet"/>
    <n v="0"/>
    <n v="0"/>
    <m/>
    <m/>
    <m/>
    <m/>
    <m/>
    <m/>
    <m/>
    <m/>
    <n v="1"/>
    <s v="1"/>
    <s v="1"/>
    <n v="1"/>
    <n v="6.666666666666667"/>
    <n v="0"/>
    <n v="0"/>
    <n v="0"/>
    <n v="0"/>
    <n v="14"/>
    <n v="93.33333333333333"/>
    <n v="15"/>
  </r>
  <r>
    <s v="askamex"/>
    <s v="dillonjwaters"/>
    <m/>
    <m/>
    <m/>
    <m/>
    <m/>
    <m/>
    <m/>
    <m/>
    <s v="No"/>
    <n v="49"/>
    <m/>
    <m/>
    <x v="1"/>
    <d v="2019-11-08T19:33:50.000"/>
    <s v="@DillonJWaters I will be available to chat securely until 4pm ET.  Please go to https://t.co/ijlV6ZCeLG, log in and we will continue our conversation there. ^RK"/>
    <s v="https://www.americanexpress.com/socialchat"/>
    <s v="americanexpress.com"/>
    <x v="1"/>
    <m/>
    <s v="http://pbs.twimg.com/profile_images/983810906927792128/QToPQDeT_normal.jpg"/>
    <x v="46"/>
    <s v="https://twitter.com/#!/askamex/status/1192887974125547520"/>
    <m/>
    <m/>
    <s v="1192887974125547520"/>
    <s v="1192869594475700224"/>
    <b v="0"/>
    <n v="0"/>
    <s v="878665644027334660"/>
    <b v="0"/>
    <s v="en"/>
    <m/>
    <s v=""/>
    <b v="0"/>
    <n v="0"/>
    <s v=""/>
    <s v="Liveworld Twitter Integration"/>
    <b v="0"/>
    <s v="1192869594475700224"/>
    <s v="Tweet"/>
    <n v="0"/>
    <n v="0"/>
    <m/>
    <m/>
    <m/>
    <m/>
    <m/>
    <m/>
    <m/>
    <m/>
    <n v="1"/>
    <s v="1"/>
    <s v="1"/>
    <n v="2"/>
    <n v="8.333333333333334"/>
    <n v="0"/>
    <n v="0"/>
    <n v="0"/>
    <n v="0"/>
    <n v="22"/>
    <n v="91.66666666666667"/>
    <n v="24"/>
  </r>
  <r>
    <s v="askamex"/>
    <s v="nathan_p_q"/>
    <m/>
    <m/>
    <m/>
    <m/>
    <m/>
    <m/>
    <m/>
    <m/>
    <s v="No"/>
    <n v="50"/>
    <m/>
    <m/>
    <x v="1"/>
    <d v="2019-11-08T19:34:22.000"/>
    <s v="@Nathan_p_q Great, I will be happy to look into. Please go to https://t.co/ijlV6ZCeLG, log in and we will continue our conversation there. ^RK"/>
    <s v="https://www.americanexpress.com/socialchat"/>
    <s v="americanexpress.com"/>
    <x v="1"/>
    <m/>
    <s v="http://pbs.twimg.com/profile_images/983810906927792128/QToPQDeT_normal.jpg"/>
    <x v="47"/>
    <s v="https://twitter.com/#!/askamex/status/1192888108418846720"/>
    <m/>
    <m/>
    <s v="1192888108418846720"/>
    <s v="1192882997114089472"/>
    <b v="0"/>
    <n v="0"/>
    <s v="1192240147280138243"/>
    <b v="0"/>
    <s v="en"/>
    <m/>
    <s v=""/>
    <b v="0"/>
    <n v="0"/>
    <s v=""/>
    <s v="Liveworld Twitter Integration"/>
    <b v="0"/>
    <s v="1192882997114089472"/>
    <s v="Tweet"/>
    <n v="0"/>
    <n v="0"/>
    <m/>
    <m/>
    <m/>
    <m/>
    <m/>
    <m/>
    <m/>
    <m/>
    <n v="1"/>
    <s v="1"/>
    <s v="1"/>
    <n v="2"/>
    <n v="9.090909090909092"/>
    <n v="0"/>
    <n v="0"/>
    <n v="0"/>
    <n v="0"/>
    <n v="20"/>
    <n v="90.9090909090909"/>
    <n v="22"/>
  </r>
  <r>
    <s v="askamex"/>
    <s v="scatraveler"/>
    <m/>
    <m/>
    <m/>
    <m/>
    <m/>
    <m/>
    <m/>
    <m/>
    <s v="No"/>
    <n v="51"/>
    <m/>
    <m/>
    <x v="1"/>
    <d v="2019-11-08T19:34:53.000"/>
    <s v="@SCAtraveler Great. Please go to https://t.co/ijlV6ZCeLG, log in, and we will continue our conversation there. ^W"/>
    <s v="https://www.americanexpress.com/socialchat"/>
    <s v="americanexpress.com"/>
    <x v="1"/>
    <m/>
    <s v="http://pbs.twimg.com/profile_images/983810906927792128/QToPQDeT_normal.jpg"/>
    <x v="48"/>
    <s v="https://twitter.com/#!/askamex/status/1192888238328942593"/>
    <m/>
    <m/>
    <s v="1192888238328942593"/>
    <s v="1192878320850857985"/>
    <b v="0"/>
    <n v="0"/>
    <s v="2834814673"/>
    <b v="0"/>
    <s v="en"/>
    <m/>
    <s v=""/>
    <b v="0"/>
    <n v="0"/>
    <s v=""/>
    <s v="Liveworld Twitter Integration"/>
    <b v="0"/>
    <s v="1192878320850857985"/>
    <s v="Tweet"/>
    <n v="0"/>
    <n v="0"/>
    <m/>
    <m/>
    <m/>
    <m/>
    <m/>
    <m/>
    <m/>
    <m/>
    <n v="1"/>
    <s v="1"/>
    <s v="1"/>
    <n v="1"/>
    <n v="6.666666666666667"/>
    <n v="0"/>
    <n v="0"/>
    <n v="0"/>
    <n v="0"/>
    <n v="14"/>
    <n v="93.33333333333333"/>
    <n v="15"/>
  </r>
  <r>
    <s v="askamex"/>
    <s v="giorgiovalent"/>
    <m/>
    <m/>
    <m/>
    <m/>
    <m/>
    <m/>
    <m/>
    <m/>
    <s v="No"/>
    <n v="52"/>
    <m/>
    <m/>
    <x v="1"/>
    <d v="2019-11-08T20:41:42.000"/>
    <s v="@giorgiovalent Great. Please go to https://t.co/ijlV6ZCeLG, log in, and we will continue our conversation there. ^JAD"/>
    <s v="https://www.americanexpress.com/socialchat"/>
    <s v="americanexpress.com"/>
    <x v="1"/>
    <m/>
    <s v="http://pbs.twimg.com/profile_images/983810906927792128/QToPQDeT_normal.jpg"/>
    <x v="49"/>
    <s v="https://twitter.com/#!/askamex/status/1192905054673616896"/>
    <m/>
    <m/>
    <s v="1192905054673616896"/>
    <s v="1192902500527091713"/>
    <b v="0"/>
    <n v="0"/>
    <s v="2811698963"/>
    <b v="0"/>
    <s v="en"/>
    <m/>
    <s v=""/>
    <b v="0"/>
    <n v="0"/>
    <s v=""/>
    <s v="Liveworld Twitter Integration"/>
    <b v="0"/>
    <s v="1192902500527091713"/>
    <s v="Tweet"/>
    <n v="0"/>
    <n v="0"/>
    <m/>
    <m/>
    <m/>
    <m/>
    <m/>
    <m/>
    <m/>
    <m/>
    <n v="1"/>
    <s v="1"/>
    <s v="1"/>
    <n v="1"/>
    <n v="6.666666666666667"/>
    <n v="0"/>
    <n v="0"/>
    <n v="0"/>
    <n v="0"/>
    <n v="14"/>
    <n v="93.33333333333333"/>
    <n v="15"/>
  </r>
  <r>
    <s v="askamex"/>
    <s v="rickkell"/>
    <m/>
    <m/>
    <m/>
    <m/>
    <m/>
    <m/>
    <m/>
    <m/>
    <s v="No"/>
    <n v="53"/>
    <m/>
    <m/>
    <x v="1"/>
    <d v="2019-11-08T20:43:39.000"/>
    <s v="@rickkell Great. Please go to https://t.co/ijlV6ZCeLG, log in, and we will continue our conversation there. ^W"/>
    <s v="https://www.americanexpress.com/socialchat"/>
    <s v="americanexpress.com"/>
    <x v="1"/>
    <m/>
    <s v="http://pbs.twimg.com/profile_images/983810906927792128/QToPQDeT_normal.jpg"/>
    <x v="50"/>
    <s v="https://twitter.com/#!/askamex/status/1192905543712681985"/>
    <m/>
    <m/>
    <s v="1192905543712681985"/>
    <s v="1192905038513025025"/>
    <b v="0"/>
    <n v="0"/>
    <s v="51019482"/>
    <b v="0"/>
    <s v="en"/>
    <m/>
    <s v=""/>
    <b v="0"/>
    <n v="0"/>
    <s v=""/>
    <s v="Liveworld Twitter Integration"/>
    <b v="0"/>
    <s v="1192905038513025025"/>
    <s v="Tweet"/>
    <n v="0"/>
    <n v="0"/>
    <m/>
    <m/>
    <m/>
    <m/>
    <m/>
    <m/>
    <m/>
    <m/>
    <n v="1"/>
    <s v="1"/>
    <s v="1"/>
    <n v="1"/>
    <n v="6.666666666666667"/>
    <n v="0"/>
    <n v="0"/>
    <n v="0"/>
    <n v="0"/>
    <n v="14"/>
    <n v="93.33333333333333"/>
    <n v="15"/>
  </r>
  <r>
    <s v="askamex"/>
    <s v="supersid04"/>
    <m/>
    <m/>
    <m/>
    <m/>
    <m/>
    <m/>
    <m/>
    <m/>
    <s v="No"/>
    <n v="54"/>
    <m/>
    <m/>
    <x v="1"/>
    <d v="2019-11-10T16:52:24.000"/>
    <s v="@supersid04 Great. Please go to https://t.co/ijlV6ZCeLG, log in and we will continue our conversation there."/>
    <s v="https://www.americanexpress.com/socialchat"/>
    <s v="americanexpress.com"/>
    <x v="1"/>
    <m/>
    <s v="http://pbs.twimg.com/profile_images/983810906927792128/QToPQDeT_normal.jpg"/>
    <x v="51"/>
    <s v="https://twitter.com/#!/askamex/status/1193572123295600640"/>
    <m/>
    <m/>
    <s v="1193572123295600640"/>
    <s v="1193555689756643331"/>
    <b v="0"/>
    <n v="0"/>
    <s v="932751698"/>
    <b v="0"/>
    <s v="en"/>
    <m/>
    <s v=""/>
    <b v="0"/>
    <n v="0"/>
    <s v=""/>
    <s v="Liveworld Twitter Integration"/>
    <b v="0"/>
    <s v="1193555689756643331"/>
    <s v="Tweet"/>
    <n v="0"/>
    <n v="0"/>
    <m/>
    <m/>
    <m/>
    <m/>
    <m/>
    <m/>
    <m/>
    <m/>
    <n v="1"/>
    <s v="1"/>
    <s v="1"/>
    <n v="1"/>
    <n v="7.142857142857143"/>
    <n v="0"/>
    <n v="0"/>
    <n v="0"/>
    <n v="0"/>
    <n v="13"/>
    <n v="92.85714285714286"/>
    <n v="14"/>
  </r>
  <r>
    <s v="askamex"/>
    <s v="paulolenik"/>
    <m/>
    <m/>
    <m/>
    <m/>
    <m/>
    <m/>
    <m/>
    <m/>
    <s v="No"/>
    <n v="55"/>
    <m/>
    <m/>
    <x v="1"/>
    <d v="2019-11-10T18:56:11.000"/>
    <s v="@PaulOlenik Great. Please go to https://t.co/ijlV6ZCeLG, log in and we will continue our conversation there. ^B"/>
    <s v="https://www.americanexpress.com/socialchat"/>
    <s v="americanexpress.com"/>
    <x v="1"/>
    <m/>
    <s v="http://pbs.twimg.com/profile_images/983810906927792128/QToPQDeT_normal.jpg"/>
    <x v="52"/>
    <s v="https://twitter.com/#!/askamex/status/1193603274403913733"/>
    <m/>
    <m/>
    <s v="1193603274403913733"/>
    <s v="1193565050247639040"/>
    <b v="0"/>
    <n v="0"/>
    <s v="354738652"/>
    <b v="0"/>
    <s v="en"/>
    <m/>
    <s v=""/>
    <b v="0"/>
    <n v="0"/>
    <s v=""/>
    <s v="Liveworld Twitter Integration"/>
    <b v="0"/>
    <s v="1193565050247639040"/>
    <s v="Tweet"/>
    <n v="0"/>
    <n v="0"/>
    <m/>
    <m/>
    <m/>
    <m/>
    <m/>
    <m/>
    <m/>
    <m/>
    <n v="1"/>
    <s v="1"/>
    <s v="1"/>
    <n v="1"/>
    <n v="6.666666666666667"/>
    <n v="0"/>
    <n v="0"/>
    <n v="0"/>
    <n v="0"/>
    <n v="14"/>
    <n v="93.33333333333333"/>
    <n v="15"/>
  </r>
  <r>
    <s v="askamex"/>
    <s v="coreygans"/>
    <m/>
    <m/>
    <m/>
    <m/>
    <m/>
    <m/>
    <m/>
    <m/>
    <s v="No"/>
    <n v="56"/>
    <m/>
    <m/>
    <x v="1"/>
    <d v="2019-11-10T16:45:41.000"/>
    <s v="@coreygans Great. Please go to https://t.co/crJMnNNTph, log in and we will continue our conversation there.  ^Vee"/>
    <s v="https://online.americanexpress.com/myca/mycaassist/us/startChat.do?request_type=authreg_home"/>
    <s v="americanexpress.com"/>
    <x v="1"/>
    <m/>
    <s v="http://pbs.twimg.com/profile_images/983810906927792128/QToPQDeT_normal.jpg"/>
    <x v="53"/>
    <s v="https://twitter.com/#!/askamex/status/1193570431627911174"/>
    <m/>
    <m/>
    <s v="1193570431627911174"/>
    <s v="1193568547127152641"/>
    <b v="0"/>
    <n v="0"/>
    <s v="14329348"/>
    <b v="0"/>
    <s v="en"/>
    <m/>
    <s v=""/>
    <b v="0"/>
    <n v="0"/>
    <s v=""/>
    <s v="Liveworld Twitter Integration"/>
    <b v="0"/>
    <s v="1193568547127152641"/>
    <s v="Tweet"/>
    <n v="0"/>
    <n v="0"/>
    <m/>
    <m/>
    <m/>
    <m/>
    <m/>
    <m/>
    <m/>
    <m/>
    <n v="2"/>
    <s v="1"/>
    <s v="1"/>
    <n v="1"/>
    <n v="6.666666666666667"/>
    <n v="0"/>
    <n v="0"/>
    <n v="0"/>
    <n v="0"/>
    <n v="14"/>
    <n v="93.33333333333333"/>
    <n v="15"/>
  </r>
  <r>
    <s v="askamex"/>
    <s v="coreygans"/>
    <m/>
    <m/>
    <m/>
    <m/>
    <m/>
    <m/>
    <m/>
    <m/>
    <s v="No"/>
    <n v="57"/>
    <m/>
    <m/>
    <x v="1"/>
    <d v="2019-11-10T19:13:26.000"/>
    <s v="@coreygans Hi Corey, we apologize for the lapse in service. Please go to https://t.co/crJMnNNTph, log in and we will continue there. ^Vee"/>
    <s v="https://online.americanexpress.com/myca/mycaassist/us/startChat.do?request_type=authreg_home"/>
    <s v="americanexpress.com"/>
    <x v="1"/>
    <m/>
    <s v="http://pbs.twimg.com/profile_images/983810906927792128/QToPQDeT_normal.jpg"/>
    <x v="54"/>
    <s v="https://twitter.com/#!/askamex/status/1193607616733339653"/>
    <m/>
    <m/>
    <s v="1193607616733339653"/>
    <s v="1193591791540482049"/>
    <b v="0"/>
    <n v="0"/>
    <s v="14329348"/>
    <b v="0"/>
    <s v="en"/>
    <m/>
    <s v=""/>
    <b v="0"/>
    <n v="0"/>
    <s v=""/>
    <s v="Liveworld Twitter Integration"/>
    <b v="0"/>
    <s v="1193591791540482049"/>
    <s v="Tweet"/>
    <n v="0"/>
    <n v="0"/>
    <m/>
    <m/>
    <m/>
    <m/>
    <m/>
    <m/>
    <m/>
    <m/>
    <n v="2"/>
    <s v="1"/>
    <s v="1"/>
    <n v="0"/>
    <n v="0"/>
    <n v="1"/>
    <n v="4.761904761904762"/>
    <n v="0"/>
    <n v="0"/>
    <n v="20"/>
    <n v="95.23809523809524"/>
    <n v="21"/>
  </r>
  <r>
    <s v="askamex"/>
    <s v="guptavishal7982"/>
    <m/>
    <m/>
    <m/>
    <m/>
    <m/>
    <m/>
    <m/>
    <m/>
    <s v="No"/>
    <n v="58"/>
    <m/>
    <m/>
    <x v="1"/>
    <d v="2019-11-10T19:38:24.000"/>
    <s v="@guptavishal7982 Great. Please go to https://t.co/crJMnNNTph, log in and we will continue our conversation there. ^Vee"/>
    <s v="https://online.americanexpress.com/myca/mycaassist/us/startChat.do?request_type=authreg_home"/>
    <s v="americanexpress.com"/>
    <x v="1"/>
    <m/>
    <s v="http://pbs.twimg.com/profile_images/983810906927792128/QToPQDeT_normal.jpg"/>
    <x v="55"/>
    <s v="https://twitter.com/#!/askamex/status/1193613897850347521"/>
    <m/>
    <m/>
    <s v="1193613897850347521"/>
    <s v="1193601454390611968"/>
    <b v="0"/>
    <n v="0"/>
    <s v="67288159"/>
    <b v="0"/>
    <s v="en"/>
    <m/>
    <s v=""/>
    <b v="0"/>
    <n v="0"/>
    <s v=""/>
    <s v="Liveworld Twitter Integration"/>
    <b v="0"/>
    <s v="1193601454390611968"/>
    <s v="Tweet"/>
    <n v="0"/>
    <n v="0"/>
    <m/>
    <m/>
    <m/>
    <m/>
    <m/>
    <m/>
    <m/>
    <m/>
    <n v="1"/>
    <s v="1"/>
    <s v="1"/>
    <n v="1"/>
    <n v="6.666666666666667"/>
    <n v="0"/>
    <n v="0"/>
    <n v="0"/>
    <n v="0"/>
    <n v="14"/>
    <n v="93.33333333333333"/>
    <n v="15"/>
  </r>
  <r>
    <s v="askamex"/>
    <s v="dseversky"/>
    <m/>
    <m/>
    <m/>
    <m/>
    <m/>
    <m/>
    <m/>
    <m/>
    <s v="No"/>
    <n v="59"/>
    <m/>
    <m/>
    <x v="1"/>
    <d v="2019-11-11T15:08:39.000"/>
    <s v="@dseversky Since Twitter is not secure, we are not able to obtain account specifics via this channel, but I can chat online with you. Please go to https://t.co/ijlV6ZCeLG, log in and we will continue our conversation there. ^RK"/>
    <s v="https://www.americanexpress.com/socialchat"/>
    <s v="americanexpress.com"/>
    <x v="1"/>
    <m/>
    <s v="http://pbs.twimg.com/profile_images/983810906927792128/QToPQDeT_normal.jpg"/>
    <x v="56"/>
    <s v="https://twitter.com/#!/askamex/status/1193908400905691136"/>
    <m/>
    <m/>
    <s v="1193908400905691136"/>
    <s v="1193906867921010688"/>
    <b v="0"/>
    <n v="0"/>
    <s v="1366218498"/>
    <b v="0"/>
    <s v="en"/>
    <m/>
    <s v=""/>
    <b v="0"/>
    <n v="0"/>
    <s v=""/>
    <s v="Liveworld Twitter Integration"/>
    <b v="0"/>
    <s v="1193906867921010688"/>
    <s v="Tweet"/>
    <n v="0"/>
    <n v="0"/>
    <m/>
    <m/>
    <m/>
    <m/>
    <m/>
    <m/>
    <m/>
    <m/>
    <n v="1"/>
    <s v="1"/>
    <s v="1"/>
    <n v="1"/>
    <n v="2.7027027027027026"/>
    <n v="0"/>
    <n v="0"/>
    <n v="0"/>
    <n v="0"/>
    <n v="36"/>
    <n v="97.29729729729729"/>
    <n v="37"/>
  </r>
  <r>
    <s v="askamex"/>
    <s v="sinayilu"/>
    <m/>
    <m/>
    <m/>
    <m/>
    <m/>
    <m/>
    <m/>
    <m/>
    <s v="No"/>
    <n v="60"/>
    <m/>
    <m/>
    <x v="1"/>
    <d v="2019-11-11T16:55:54.000"/>
    <s v="@SinaYilu Great. Please go to https://t.co/ijlV6ZCeLG, log in and we will continue our conversation there. ^Meg"/>
    <s v="https://www.americanexpress.com/socialchat"/>
    <s v="americanexpress.com"/>
    <x v="1"/>
    <m/>
    <s v="http://pbs.twimg.com/profile_images/983810906927792128/QToPQDeT_normal.jpg"/>
    <x v="57"/>
    <s v="https://twitter.com/#!/askamex/status/1193935394171228160"/>
    <m/>
    <m/>
    <s v="1193935394171228160"/>
    <s v="1193933024385257472"/>
    <b v="0"/>
    <n v="0"/>
    <s v="173125027"/>
    <b v="0"/>
    <s v="en"/>
    <m/>
    <s v=""/>
    <b v="0"/>
    <n v="0"/>
    <s v=""/>
    <s v="Liveworld Twitter Integration"/>
    <b v="0"/>
    <s v="1193933024385257472"/>
    <s v="Tweet"/>
    <n v="0"/>
    <n v="0"/>
    <m/>
    <m/>
    <m/>
    <m/>
    <m/>
    <m/>
    <m/>
    <m/>
    <n v="1"/>
    <s v="1"/>
    <s v="1"/>
    <n v="1"/>
    <n v="6.666666666666667"/>
    <n v="0"/>
    <n v="0"/>
    <n v="0"/>
    <n v="0"/>
    <n v="14"/>
    <n v="93.33333333333333"/>
    <n v="15"/>
  </r>
  <r>
    <s v="askamex"/>
    <s v="misteraelee"/>
    <m/>
    <m/>
    <m/>
    <m/>
    <m/>
    <m/>
    <m/>
    <m/>
    <s v="No"/>
    <n v="61"/>
    <m/>
    <m/>
    <x v="1"/>
    <d v="2019-11-11T20:27:23.000"/>
    <s v="@MisterAELee Great, I am available to chat securely until 4pm ET today. Please go to https://t.co/ijlV6ZCeLG, log in  and we will continue our conversation there. ^RK"/>
    <s v="https://www.americanexpress.com/socialchat"/>
    <s v="americanexpress.com"/>
    <x v="1"/>
    <m/>
    <s v="http://pbs.twimg.com/profile_images/983810906927792128/QToPQDeT_normal.jpg"/>
    <x v="58"/>
    <s v="https://twitter.com/#!/askamex/status/1193988614969077760"/>
    <m/>
    <m/>
    <s v="1193988614969077760"/>
    <s v="1193988450233372673"/>
    <b v="0"/>
    <n v="0"/>
    <s v="612964257"/>
    <b v="0"/>
    <s v="en"/>
    <m/>
    <s v=""/>
    <b v="0"/>
    <n v="0"/>
    <s v=""/>
    <s v="Liveworld Twitter Integration"/>
    <b v="0"/>
    <s v="1193988450233372673"/>
    <s v="Tweet"/>
    <n v="0"/>
    <n v="0"/>
    <m/>
    <m/>
    <m/>
    <m/>
    <m/>
    <m/>
    <m/>
    <m/>
    <n v="1"/>
    <s v="1"/>
    <s v="1"/>
    <n v="3"/>
    <n v="12"/>
    <n v="0"/>
    <n v="0"/>
    <n v="0"/>
    <n v="0"/>
    <n v="22"/>
    <n v="88"/>
    <n v="25"/>
  </r>
  <r>
    <s v="askamex"/>
    <s v="nvkateryna"/>
    <m/>
    <m/>
    <m/>
    <m/>
    <m/>
    <m/>
    <m/>
    <m/>
    <s v="No"/>
    <n v="62"/>
    <m/>
    <m/>
    <x v="1"/>
    <d v="2019-11-11T20:59:58.000"/>
    <s v="@nvkateryna Great. Please go to https://t.co/ijlV6ZCeLG, log in and we will continue our conversation there. ^RK"/>
    <s v="https://www.americanexpress.com/socialchat"/>
    <s v="americanexpress.com"/>
    <x v="1"/>
    <m/>
    <s v="http://pbs.twimg.com/profile_images/983810906927792128/QToPQDeT_normal.jpg"/>
    <x v="59"/>
    <s v="https://twitter.com/#!/askamex/status/1193996814715932677"/>
    <m/>
    <m/>
    <s v="1193996814715932677"/>
    <s v="1193996612395323393"/>
    <b v="0"/>
    <n v="0"/>
    <s v="1667346798"/>
    <b v="0"/>
    <s v="en"/>
    <m/>
    <s v=""/>
    <b v="0"/>
    <n v="0"/>
    <s v=""/>
    <s v="Liveworld Twitter Integration"/>
    <b v="0"/>
    <s v="1193996612395323393"/>
    <s v="Tweet"/>
    <n v="0"/>
    <n v="0"/>
    <m/>
    <m/>
    <m/>
    <m/>
    <m/>
    <m/>
    <m/>
    <m/>
    <n v="1"/>
    <s v="1"/>
    <s v="1"/>
    <n v="1"/>
    <n v="6.666666666666667"/>
    <n v="0"/>
    <n v="0"/>
    <n v="0"/>
    <n v="0"/>
    <n v="14"/>
    <n v="93.33333333333333"/>
    <n v="15"/>
  </r>
  <r>
    <s v="askamex"/>
    <s v="cristianllv"/>
    <m/>
    <m/>
    <m/>
    <m/>
    <m/>
    <m/>
    <m/>
    <m/>
    <s v="No"/>
    <n v="63"/>
    <m/>
    <m/>
    <x v="1"/>
    <d v="2019-11-12T21:07:45.000"/>
    <s v="@cristianllv Great. Please go to https://t.co/ijlV6ZCeLG, log in and we will continue our conversation there. ^RK"/>
    <s v="https://www.americanexpress.com/socialchat"/>
    <s v="americanexpress.com"/>
    <x v="1"/>
    <m/>
    <s v="http://pbs.twimg.com/profile_images/983810906927792128/QToPQDeT_normal.jpg"/>
    <x v="60"/>
    <s v="https://twitter.com/#!/askamex/status/1194361161837359105"/>
    <m/>
    <m/>
    <s v="1194361161837359105"/>
    <s v="1194358275807932416"/>
    <b v="0"/>
    <n v="0"/>
    <s v="706515647908327426"/>
    <b v="0"/>
    <s v="en"/>
    <m/>
    <s v=""/>
    <b v="0"/>
    <n v="0"/>
    <s v=""/>
    <s v="Liveworld Twitter Integration"/>
    <b v="0"/>
    <s v="1194358275807932416"/>
    <s v="Tweet"/>
    <n v="0"/>
    <n v="0"/>
    <m/>
    <m/>
    <m/>
    <m/>
    <m/>
    <m/>
    <m/>
    <m/>
    <n v="1"/>
    <s v="1"/>
    <s v="1"/>
    <n v="1"/>
    <n v="6.666666666666667"/>
    <n v="0"/>
    <n v="0"/>
    <n v="0"/>
    <n v="0"/>
    <n v="14"/>
    <n v="93.33333333333333"/>
    <n v="15"/>
  </r>
  <r>
    <s v="askamex"/>
    <s v="ch0c"/>
    <m/>
    <m/>
    <m/>
    <m/>
    <m/>
    <m/>
    <m/>
    <m/>
    <s v="No"/>
    <n v="64"/>
    <m/>
    <m/>
    <x v="1"/>
    <d v="2019-11-12T21:30:42.000"/>
    <s v="@ch0c Please go to https://t.co/ijlV6ZCeLG, log in and we will continue our conversation there. I need to gather your account details and forward it to our Tech Team to see why you are receiving multiple emails. ^Meg"/>
    <s v="https://www.americanexpress.com/socialchat"/>
    <s v="americanexpress.com"/>
    <x v="1"/>
    <m/>
    <s v="http://pbs.twimg.com/profile_images/983810906927792128/QToPQDeT_normal.jpg"/>
    <x v="61"/>
    <s v="https://twitter.com/#!/askamex/status/1194366936710299651"/>
    <m/>
    <m/>
    <s v="1194366936710299651"/>
    <s v="1194366414582214656"/>
    <b v="0"/>
    <n v="0"/>
    <s v="17154700"/>
    <b v="0"/>
    <s v="en"/>
    <m/>
    <s v=""/>
    <b v="0"/>
    <n v="0"/>
    <s v=""/>
    <s v="Liveworld Twitter Integration"/>
    <b v="0"/>
    <s v="1194366414582214656"/>
    <s v="Tweet"/>
    <n v="0"/>
    <n v="0"/>
    <m/>
    <m/>
    <m/>
    <m/>
    <m/>
    <m/>
    <m/>
    <m/>
    <n v="1"/>
    <s v="1"/>
    <s v="1"/>
    <n v="0"/>
    <n v="0"/>
    <n v="0"/>
    <n v="0"/>
    <n v="0"/>
    <n v="0"/>
    <n v="36"/>
    <n v="100"/>
    <n v="36"/>
  </r>
  <r>
    <s v="askamex"/>
    <s v="michaelempric"/>
    <m/>
    <m/>
    <m/>
    <m/>
    <m/>
    <m/>
    <m/>
    <m/>
    <s v="No"/>
    <n v="65"/>
    <m/>
    <m/>
    <x v="1"/>
    <d v="2019-11-12T22:21:13.000"/>
    <s v="@michaelempric Great. Please go to https://t.co/ijlV6ZCeLG, log in and we will continue our conversation there. ^Meg"/>
    <s v="https://www.americanexpress.com/socialchat"/>
    <s v="americanexpress.com"/>
    <x v="1"/>
    <m/>
    <s v="http://pbs.twimg.com/profile_images/983810906927792128/QToPQDeT_normal.jpg"/>
    <x v="62"/>
    <s v="https://twitter.com/#!/askamex/status/1194379650279055367"/>
    <m/>
    <m/>
    <s v="1194379650279055367"/>
    <s v="1194379534562480133"/>
    <b v="0"/>
    <n v="0"/>
    <s v="90723592"/>
    <b v="0"/>
    <s v="en"/>
    <m/>
    <s v=""/>
    <b v="0"/>
    <n v="0"/>
    <s v=""/>
    <s v="Liveworld Twitter Integration"/>
    <b v="0"/>
    <s v="1194379534562480133"/>
    <s v="Tweet"/>
    <n v="0"/>
    <n v="0"/>
    <m/>
    <m/>
    <m/>
    <m/>
    <m/>
    <m/>
    <m/>
    <m/>
    <n v="1"/>
    <s v="1"/>
    <s v="1"/>
    <n v="1"/>
    <n v="6.666666666666667"/>
    <n v="0"/>
    <n v="0"/>
    <n v="0"/>
    <n v="0"/>
    <n v="14"/>
    <n v="93.33333333333333"/>
    <n v="15"/>
  </r>
  <r>
    <s v="askamex"/>
    <s v="c_gimbel"/>
    <m/>
    <m/>
    <m/>
    <m/>
    <m/>
    <m/>
    <m/>
    <m/>
    <s v="No"/>
    <n v="66"/>
    <m/>
    <m/>
    <x v="1"/>
    <d v="2019-11-12T22:45:55.000"/>
    <s v="@C_Gimbel Please go to https://t.co/ijlV6ZCeLG, log in, and we will continue our conversation there. ^JAD"/>
    <s v="https://www.americanexpress.com/socialchat"/>
    <s v="americanexpress.com"/>
    <x v="1"/>
    <m/>
    <s v="http://pbs.twimg.com/profile_images/983810906927792128/QToPQDeT_normal.jpg"/>
    <x v="63"/>
    <s v="https://twitter.com/#!/askamex/status/1194385866694811648"/>
    <m/>
    <m/>
    <s v="1194385866694811648"/>
    <s v="1194383169287532545"/>
    <b v="0"/>
    <n v="0"/>
    <s v="210547396"/>
    <b v="0"/>
    <s v="en"/>
    <m/>
    <s v=""/>
    <b v="0"/>
    <n v="0"/>
    <s v=""/>
    <s v="Liveworld Twitter Integration"/>
    <b v="0"/>
    <s v="1194383169287532545"/>
    <s v="Tweet"/>
    <n v="0"/>
    <n v="0"/>
    <m/>
    <m/>
    <m/>
    <m/>
    <m/>
    <m/>
    <m/>
    <m/>
    <n v="1"/>
    <s v="1"/>
    <s v="1"/>
    <n v="0"/>
    <n v="0"/>
    <n v="0"/>
    <n v="0"/>
    <n v="0"/>
    <n v="0"/>
    <n v="14"/>
    <n v="100"/>
    <n v="14"/>
  </r>
  <r>
    <s v="askamex"/>
    <s v="flora_lola_nyc"/>
    <m/>
    <m/>
    <m/>
    <m/>
    <m/>
    <m/>
    <m/>
    <m/>
    <s v="No"/>
    <n v="67"/>
    <m/>
    <m/>
    <x v="1"/>
    <d v="2019-11-13T18:47:09.000"/>
    <s v="@Flora_Lola_NYC Please go to https://t.co/ijlV6ZCeLG, log in and we will continue our conversation there."/>
    <s v="https://www.americanexpress.com/socialchat"/>
    <s v="americanexpress.com"/>
    <x v="1"/>
    <m/>
    <s v="http://pbs.twimg.com/profile_images/983810906927792128/QToPQDeT_normal.jpg"/>
    <x v="64"/>
    <s v="https://twitter.com/#!/askamex/status/1194688165237444610"/>
    <m/>
    <m/>
    <s v="1194688165237444610"/>
    <s v="1193909142035013632"/>
    <b v="0"/>
    <n v="0"/>
    <s v="528766967"/>
    <b v="0"/>
    <s v="en"/>
    <m/>
    <s v=""/>
    <b v="0"/>
    <n v="0"/>
    <s v=""/>
    <s v="Liveworld Twitter Integration"/>
    <b v="0"/>
    <s v="1193909142035013632"/>
    <s v="Tweet"/>
    <n v="0"/>
    <n v="0"/>
    <m/>
    <m/>
    <m/>
    <m/>
    <m/>
    <m/>
    <m/>
    <m/>
    <n v="1"/>
    <s v="1"/>
    <s v="1"/>
    <n v="0"/>
    <n v="0"/>
    <n v="0"/>
    <n v="0"/>
    <n v="0"/>
    <n v="0"/>
    <n v="13"/>
    <n v="100"/>
    <n v="13"/>
  </r>
  <r>
    <s v="askamex"/>
    <s v="wuzhenyu110"/>
    <m/>
    <m/>
    <m/>
    <m/>
    <m/>
    <m/>
    <m/>
    <m/>
    <s v="No"/>
    <n v="68"/>
    <m/>
    <m/>
    <x v="1"/>
    <d v="2019-11-13T21:56:30.000"/>
    <s v="@wuzhenyu110 I will be available to chat tomorrow from 830am-12pm ET. Please go to https://t.co/ijlV6ZCeLG, log in and we will continue our conversation there. ^RK"/>
    <s v="https://www.americanexpress.com/socialchat"/>
    <s v="americanexpress.com"/>
    <x v="1"/>
    <m/>
    <s v="http://pbs.twimg.com/profile_images/983810906927792128/QToPQDeT_normal.jpg"/>
    <x v="65"/>
    <s v="https://twitter.com/#!/askamex/status/1194735815345295363"/>
    <m/>
    <m/>
    <s v="1194735815345295363"/>
    <s v="1194734076600541185"/>
    <b v="0"/>
    <n v="0"/>
    <s v="3379369101"/>
    <b v="0"/>
    <s v="en"/>
    <m/>
    <s v=""/>
    <b v="0"/>
    <n v="0"/>
    <s v=""/>
    <s v="Liveworld Twitter Integration"/>
    <b v="0"/>
    <s v="1194734076600541185"/>
    <s v="Tweet"/>
    <n v="0"/>
    <n v="0"/>
    <m/>
    <m/>
    <m/>
    <m/>
    <m/>
    <m/>
    <m/>
    <m/>
    <n v="1"/>
    <s v="1"/>
    <s v="1"/>
    <n v="1"/>
    <n v="4"/>
    <n v="0"/>
    <n v="0"/>
    <n v="0"/>
    <n v="0"/>
    <n v="24"/>
    <n v="96"/>
    <n v="25"/>
  </r>
  <r>
    <s v="askamex"/>
    <s v="jtwilla"/>
    <m/>
    <m/>
    <m/>
    <m/>
    <m/>
    <m/>
    <m/>
    <m/>
    <s v="No"/>
    <n v="69"/>
    <m/>
    <m/>
    <x v="1"/>
    <d v="2019-11-14T14:12:52.000"/>
    <s v="@jTwilla Great. Please go to https://t.co/ijlV6ZCeLG, log in and we will continue our conversation there. ^Meg"/>
    <s v="https://www.americanexpress.com/socialchat"/>
    <s v="americanexpress.com"/>
    <x v="1"/>
    <m/>
    <s v="http://pbs.twimg.com/profile_images/983810906927792128/QToPQDeT_normal.jpg"/>
    <x v="66"/>
    <s v="https://twitter.com/#!/askamex/status/1194981528377479168"/>
    <m/>
    <m/>
    <s v="1194981528377479168"/>
    <s v="1194979262622650368"/>
    <b v="0"/>
    <n v="1"/>
    <s v="30399011"/>
    <b v="0"/>
    <s v="en"/>
    <m/>
    <s v=""/>
    <b v="0"/>
    <n v="0"/>
    <s v=""/>
    <s v="Liveworld Twitter Integration"/>
    <b v="0"/>
    <s v="1194979262622650368"/>
    <s v="Tweet"/>
    <n v="0"/>
    <n v="0"/>
    <m/>
    <m/>
    <m/>
    <m/>
    <m/>
    <m/>
    <m/>
    <m/>
    <n v="1"/>
    <s v="1"/>
    <s v="1"/>
    <n v="1"/>
    <n v="6.666666666666667"/>
    <n v="0"/>
    <n v="0"/>
    <n v="0"/>
    <n v="0"/>
    <n v="14"/>
    <n v="93.33333333333333"/>
    <n v="15"/>
  </r>
  <r>
    <s v="askamex"/>
    <s v="arunprsad"/>
    <m/>
    <m/>
    <m/>
    <m/>
    <m/>
    <m/>
    <m/>
    <m/>
    <s v="No"/>
    <n v="70"/>
    <m/>
    <m/>
    <x v="1"/>
    <d v="2019-11-14T15:50:16.000"/>
    <s v="@arunprsad I would be happy to look into this. Please go to https://t.co/ijlV6ZCeLG, log in and we will continue our conversation there. ^RK"/>
    <s v="https://www.americanexpress.com/socialchat"/>
    <s v="americanexpress.com"/>
    <x v="1"/>
    <m/>
    <s v="http://pbs.twimg.com/profile_images/983810906927792128/QToPQDeT_normal.jpg"/>
    <x v="67"/>
    <s v="https://twitter.com/#!/askamex/status/1195006038392619009"/>
    <m/>
    <m/>
    <s v="1195006038392619009"/>
    <s v="1195003194621022210"/>
    <b v="0"/>
    <n v="0"/>
    <s v="57277193"/>
    <b v="0"/>
    <s v="en"/>
    <m/>
    <s v=""/>
    <b v="0"/>
    <n v="0"/>
    <s v=""/>
    <s v="Liveworld Twitter Integration"/>
    <b v="0"/>
    <s v="1195003194621022210"/>
    <s v="Tweet"/>
    <n v="0"/>
    <n v="0"/>
    <m/>
    <m/>
    <m/>
    <m/>
    <m/>
    <m/>
    <m/>
    <m/>
    <n v="1"/>
    <s v="1"/>
    <s v="1"/>
    <n v="1"/>
    <n v="4.545454545454546"/>
    <n v="0"/>
    <n v="0"/>
    <n v="0"/>
    <n v="0"/>
    <n v="21"/>
    <n v="95.45454545454545"/>
    <n v="22"/>
  </r>
  <r>
    <s v="askamex"/>
    <s v="serge43490535"/>
    <m/>
    <m/>
    <m/>
    <m/>
    <m/>
    <m/>
    <m/>
    <m/>
    <s v="No"/>
    <n v="71"/>
    <m/>
    <m/>
    <x v="1"/>
    <d v="2019-11-14T23:46:02.000"/>
    <s v="@Serge43490535 Great. Please go to https://t.co/ijlV6ZCeLG, log in, and we will continue our conversation there. ^JAD"/>
    <s v="https://www.americanexpress.com/socialchat"/>
    <s v="americanexpress.com"/>
    <x v="1"/>
    <m/>
    <s v="http://pbs.twimg.com/profile_images/983810906927792128/QToPQDeT_normal.jpg"/>
    <x v="68"/>
    <s v="https://twitter.com/#!/askamex/status/1195125769435000835"/>
    <m/>
    <m/>
    <s v="1195125769435000835"/>
    <s v="1195124579812823040"/>
    <b v="0"/>
    <n v="0"/>
    <s v="1142415195941326848"/>
    <b v="0"/>
    <s v="en"/>
    <m/>
    <s v=""/>
    <b v="0"/>
    <n v="0"/>
    <s v=""/>
    <s v="Liveworld Twitter Integration"/>
    <b v="0"/>
    <s v="1195124579812823040"/>
    <s v="Tweet"/>
    <n v="0"/>
    <n v="0"/>
    <m/>
    <m/>
    <m/>
    <m/>
    <m/>
    <m/>
    <m/>
    <m/>
    <n v="1"/>
    <s v="1"/>
    <s v="1"/>
    <n v="1"/>
    <n v="6.666666666666667"/>
    <n v="0"/>
    <n v="0"/>
    <n v="0"/>
    <n v="0"/>
    <n v="14"/>
    <n v="93.33333333333333"/>
    <n v="15"/>
  </r>
  <r>
    <s v="askamex"/>
    <s v="jstn_lng"/>
    <m/>
    <m/>
    <m/>
    <m/>
    <m/>
    <m/>
    <m/>
    <m/>
    <s v="No"/>
    <n v="72"/>
    <m/>
    <m/>
    <x v="1"/>
    <d v="2019-11-15T00:23:07.000"/>
    <s v="@jstn_lng Great. Please go to https://t.co/ijlV6ZCeLG, log in and we will continue our conversation there. ^B"/>
    <s v="https://www.americanexpress.com/socialchat"/>
    <s v="americanexpress.com"/>
    <x v="1"/>
    <m/>
    <s v="http://pbs.twimg.com/profile_images/983810906927792128/QToPQDeT_normal.jpg"/>
    <x v="69"/>
    <s v="https://twitter.com/#!/askamex/status/1195135101945950208"/>
    <m/>
    <m/>
    <s v="1195135101945950208"/>
    <s v="1195134097015881728"/>
    <b v="0"/>
    <n v="0"/>
    <s v="2665740492"/>
    <b v="0"/>
    <s v="en"/>
    <m/>
    <s v=""/>
    <b v="0"/>
    <n v="0"/>
    <s v=""/>
    <s v="Liveworld Twitter Integration"/>
    <b v="0"/>
    <s v="1195134097015881728"/>
    <s v="Tweet"/>
    <n v="0"/>
    <n v="0"/>
    <m/>
    <m/>
    <m/>
    <m/>
    <m/>
    <m/>
    <m/>
    <m/>
    <n v="1"/>
    <s v="1"/>
    <s v="1"/>
    <n v="1"/>
    <n v="6.666666666666667"/>
    <n v="0"/>
    <n v="0"/>
    <n v="0"/>
    <n v="0"/>
    <n v="14"/>
    <n v="93.33333333333333"/>
    <n v="15"/>
  </r>
  <r>
    <s v="askamex"/>
    <s v="morti_mer_"/>
    <m/>
    <m/>
    <m/>
    <m/>
    <m/>
    <m/>
    <m/>
    <m/>
    <s v="No"/>
    <n v="73"/>
    <m/>
    <m/>
    <x v="1"/>
    <d v="2019-11-15T14:39:25.000"/>
    <s v="@morti_mer_ Great. Please go to https://t.co/ijlV6ZCeLG, log in, and we will continue our conversation there. ^JAD"/>
    <s v="https://www.americanexpress.com/socialchat"/>
    <s v="americanexpress.com"/>
    <x v="1"/>
    <m/>
    <s v="http://pbs.twimg.com/profile_images/983810906927792128/QToPQDeT_normal.jpg"/>
    <x v="70"/>
    <s v="https://twitter.com/#!/askamex/status/1195350598192959490"/>
    <m/>
    <m/>
    <s v="1195350598192959490"/>
    <s v="1195348597178589191"/>
    <b v="0"/>
    <n v="0"/>
    <s v="56778674"/>
    <b v="0"/>
    <s v="en"/>
    <m/>
    <s v=""/>
    <b v="0"/>
    <n v="0"/>
    <s v=""/>
    <s v="Liveworld Twitter Integration"/>
    <b v="0"/>
    <s v="1195348597178589191"/>
    <s v="Tweet"/>
    <n v="0"/>
    <n v="0"/>
    <m/>
    <m/>
    <m/>
    <m/>
    <m/>
    <m/>
    <m/>
    <m/>
    <n v="1"/>
    <s v="1"/>
    <s v="1"/>
    <n v="1"/>
    <n v="6.666666666666667"/>
    <n v="0"/>
    <n v="0"/>
    <n v="0"/>
    <n v="0"/>
    <n v="14"/>
    <n v="93.33333333333333"/>
    <n v="15"/>
  </r>
  <r>
    <s v="askamex"/>
    <s v="sandero"/>
    <m/>
    <m/>
    <m/>
    <m/>
    <m/>
    <m/>
    <m/>
    <m/>
    <s v="No"/>
    <n v="74"/>
    <m/>
    <m/>
    <x v="1"/>
    <d v="2019-11-15T15:14:16.000"/>
    <s v="@SanderO Great. Please go to https://t.co/ijlV6ZCeLG, log in and we will continue our conversation there. ^RK"/>
    <s v="https://www.americanexpress.com/socialchat"/>
    <s v="americanexpress.com"/>
    <x v="1"/>
    <m/>
    <s v="http://pbs.twimg.com/profile_images/983810906927792128/QToPQDeT_normal.jpg"/>
    <x v="71"/>
    <s v="https://twitter.com/#!/askamex/status/1195359368583229440"/>
    <m/>
    <m/>
    <s v="1195359368583229440"/>
    <s v="1195357612260446208"/>
    <b v="0"/>
    <n v="0"/>
    <s v="19612155"/>
    <b v="0"/>
    <s v="en"/>
    <m/>
    <s v=""/>
    <b v="0"/>
    <n v="0"/>
    <s v=""/>
    <s v="Liveworld Twitter Integration"/>
    <b v="0"/>
    <s v="1195357612260446208"/>
    <s v="Tweet"/>
    <n v="0"/>
    <n v="0"/>
    <m/>
    <m/>
    <m/>
    <m/>
    <m/>
    <m/>
    <m/>
    <m/>
    <n v="1"/>
    <s v="1"/>
    <s v="1"/>
    <n v="1"/>
    <n v="6.666666666666667"/>
    <n v="0"/>
    <n v="0"/>
    <n v="0"/>
    <n v="0"/>
    <n v="14"/>
    <n v="93.33333333333333"/>
    <n v="15"/>
  </r>
  <r>
    <s v="askamex"/>
    <s v="freda28019637"/>
    <m/>
    <m/>
    <m/>
    <m/>
    <m/>
    <m/>
    <m/>
    <m/>
    <s v="No"/>
    <n v="75"/>
    <m/>
    <m/>
    <x v="1"/>
    <d v="2019-11-15T15:17:43.000"/>
    <s v="@Freda28019637 Great. Please go to https://t.co/ijlV6ZCeLG, log in, and we will continue our conversation there. ^W"/>
    <s v="https://www.americanexpress.com/socialchat"/>
    <s v="americanexpress.com"/>
    <x v="1"/>
    <m/>
    <s v="http://pbs.twimg.com/profile_images/983810906927792128/QToPQDeT_normal.jpg"/>
    <x v="72"/>
    <s v="https://twitter.com/#!/askamex/status/1195360235667513345"/>
    <m/>
    <m/>
    <s v="1195360235667513345"/>
    <s v="1195359444722425856"/>
    <b v="0"/>
    <n v="0"/>
    <s v="1176968664245035010"/>
    <b v="0"/>
    <s v="en"/>
    <m/>
    <s v=""/>
    <b v="0"/>
    <n v="0"/>
    <s v=""/>
    <s v="Liveworld Twitter Integration"/>
    <b v="0"/>
    <s v="1195359444722425856"/>
    <s v="Tweet"/>
    <n v="0"/>
    <n v="0"/>
    <m/>
    <m/>
    <m/>
    <m/>
    <m/>
    <m/>
    <m/>
    <m/>
    <n v="1"/>
    <s v="1"/>
    <s v="1"/>
    <n v="1"/>
    <n v="6.666666666666667"/>
    <n v="0"/>
    <n v="0"/>
    <n v="0"/>
    <n v="0"/>
    <n v="14"/>
    <n v="93.33333333333333"/>
    <n v="15"/>
  </r>
  <r>
    <s v="askamex"/>
    <s v="dad_frankie"/>
    <m/>
    <m/>
    <m/>
    <m/>
    <m/>
    <m/>
    <m/>
    <m/>
    <s v="No"/>
    <n v="76"/>
    <m/>
    <m/>
    <x v="1"/>
    <d v="2019-11-15T22:09:10.000"/>
    <s v="@dad_frankie OK, thank you. Please go to https://t.co/crJMnNNTph, log in and we will continue our conversation there.  I will be sending over account information and will need a secure channel to do so. ^Vee"/>
    <s v="https://online.americanexpress.com/myca/mycaassist/us/startChat.do?request_type=authreg_home"/>
    <s v="americanexpress.com"/>
    <x v="1"/>
    <m/>
    <s v="http://pbs.twimg.com/profile_images/983810906927792128/QToPQDeT_normal.jpg"/>
    <x v="73"/>
    <s v="https://twitter.com/#!/askamex/status/1195463778923663361"/>
    <m/>
    <m/>
    <s v="1195463778923663361"/>
    <s v="1195462724739719168"/>
    <b v="0"/>
    <n v="0"/>
    <s v="1019348319141687296"/>
    <b v="0"/>
    <s v="en"/>
    <m/>
    <s v=""/>
    <b v="0"/>
    <n v="0"/>
    <s v=""/>
    <s v="Liveworld Twitter Integration"/>
    <b v="0"/>
    <s v="1195462724739719168"/>
    <s v="Tweet"/>
    <n v="0"/>
    <n v="0"/>
    <m/>
    <m/>
    <m/>
    <m/>
    <m/>
    <m/>
    <m/>
    <m/>
    <n v="1"/>
    <s v="1"/>
    <s v="1"/>
    <n v="2"/>
    <n v="6.0606060606060606"/>
    <n v="0"/>
    <n v="0"/>
    <n v="0"/>
    <n v="0"/>
    <n v="31"/>
    <n v="93.93939393939394"/>
    <n v="33"/>
  </r>
  <r>
    <s v="askamex"/>
    <s v="irishbearmd"/>
    <m/>
    <m/>
    <m/>
    <m/>
    <m/>
    <m/>
    <m/>
    <m/>
    <s v="No"/>
    <n v="77"/>
    <m/>
    <m/>
    <x v="1"/>
    <d v="2019-11-16T23:04:43.000"/>
    <s v="@IrishBearMD Great. Please go to https://t.co/ijlV6ZCeLG, log in, and we will continue our conversation there. ^JAD"/>
    <s v="https://www.americanexpress.com/socialchat"/>
    <s v="americanexpress.com"/>
    <x v="1"/>
    <m/>
    <s v="http://pbs.twimg.com/profile_images/983810906927792128/QToPQDeT_normal.jpg"/>
    <x v="74"/>
    <s v="https://twitter.com/#!/askamex/status/1195840146085683202"/>
    <m/>
    <m/>
    <s v="1195840146085683202"/>
    <s v="1195839071098150913"/>
    <b v="0"/>
    <n v="0"/>
    <s v="3374618219"/>
    <b v="0"/>
    <s v="en"/>
    <m/>
    <s v=""/>
    <b v="0"/>
    <n v="0"/>
    <s v=""/>
    <s v="Liveworld Twitter Integration"/>
    <b v="0"/>
    <s v="1195839071098150913"/>
    <s v="Tweet"/>
    <n v="0"/>
    <n v="0"/>
    <m/>
    <m/>
    <m/>
    <m/>
    <m/>
    <m/>
    <m/>
    <m/>
    <n v="1"/>
    <s v="1"/>
    <s v="1"/>
    <n v="1"/>
    <n v="6.666666666666667"/>
    <n v="0"/>
    <n v="0"/>
    <n v="0"/>
    <n v="0"/>
    <n v="14"/>
    <n v="93.33333333333333"/>
    <n v="15"/>
  </r>
  <r>
    <s v="askamex"/>
    <s v="mymrslife"/>
    <m/>
    <m/>
    <m/>
    <m/>
    <m/>
    <m/>
    <m/>
    <m/>
    <s v="No"/>
    <n v="78"/>
    <m/>
    <m/>
    <x v="1"/>
    <d v="2019-11-17T18:06:01.000"/>
    <s v="@MyMrsLife Great. Please go to https://t.co/ijlV6ZCeLG, log in Xand we will continue our conversation there."/>
    <s v="https://www.americanexpress.com/socialchat"/>
    <s v="americanexpress.com"/>
    <x v="1"/>
    <m/>
    <s v="http://pbs.twimg.com/profile_images/983810906927792128/QToPQDeT_normal.jpg"/>
    <x v="75"/>
    <s v="https://twitter.com/#!/askamex/status/1196127363534381056"/>
    <m/>
    <m/>
    <s v="1196127363534381056"/>
    <s v="1196125730851217408"/>
    <b v="0"/>
    <n v="0"/>
    <s v="322145474"/>
    <b v="0"/>
    <s v="en"/>
    <m/>
    <s v=""/>
    <b v="0"/>
    <n v="0"/>
    <s v=""/>
    <s v="Liveworld Twitter Integration"/>
    <b v="0"/>
    <s v="1196125730851217408"/>
    <s v="Tweet"/>
    <n v="0"/>
    <n v="0"/>
    <m/>
    <m/>
    <m/>
    <m/>
    <m/>
    <m/>
    <m/>
    <m/>
    <n v="1"/>
    <s v="1"/>
    <s v="1"/>
    <n v="1"/>
    <n v="7.142857142857143"/>
    <n v="0"/>
    <n v="0"/>
    <n v="0"/>
    <n v="0"/>
    <n v="13"/>
    <n v="92.85714285714286"/>
    <n v="14"/>
  </r>
  <r>
    <s v="askamex"/>
    <s v="jnashtons"/>
    <m/>
    <m/>
    <m/>
    <m/>
    <m/>
    <m/>
    <m/>
    <m/>
    <s v="No"/>
    <n v="79"/>
    <m/>
    <m/>
    <x v="1"/>
    <d v="2019-11-17T21:26:27.000"/>
    <s v="@JnashtonS Great. Please go to https://t.co/ijlV6ZCeLG, log in and we will continue our conversation there. ^B"/>
    <s v="https://www.americanexpress.com/socialchat"/>
    <s v="americanexpress.com"/>
    <x v="1"/>
    <m/>
    <s v="http://pbs.twimg.com/profile_images/983810906927792128/QToPQDeT_normal.jpg"/>
    <x v="76"/>
    <s v="https://twitter.com/#!/askamex/status/1196177807581286400"/>
    <m/>
    <m/>
    <s v="1196177807581286400"/>
    <s v="1196177443989659648"/>
    <b v="0"/>
    <n v="0"/>
    <s v="752163505587924992"/>
    <b v="0"/>
    <s v="en"/>
    <m/>
    <s v=""/>
    <b v="0"/>
    <n v="0"/>
    <s v=""/>
    <s v="Liveworld Twitter Integration"/>
    <b v="0"/>
    <s v="1196177443989659648"/>
    <s v="Tweet"/>
    <n v="0"/>
    <n v="0"/>
    <m/>
    <m/>
    <m/>
    <m/>
    <m/>
    <m/>
    <m/>
    <m/>
    <n v="1"/>
    <s v="1"/>
    <s v="1"/>
    <n v="1"/>
    <n v="6.666666666666667"/>
    <n v="0"/>
    <n v="0"/>
    <n v="0"/>
    <n v="0"/>
    <n v="14"/>
    <n v="93.33333333333333"/>
    <n v="15"/>
  </r>
  <r>
    <s v="askamex"/>
    <s v="craigbeachler"/>
    <m/>
    <m/>
    <m/>
    <m/>
    <m/>
    <m/>
    <m/>
    <m/>
    <s v="No"/>
    <n v="80"/>
    <m/>
    <m/>
    <x v="1"/>
    <d v="2019-11-18T16:17:39.000"/>
    <s v="@CraigBeachler Great. Please go to https://t.co/ijlV6ZCeLG, log in and we will continue our conversation there. ^RK"/>
    <s v="https://www.americanexpress.com/socialchat"/>
    <s v="americanexpress.com"/>
    <x v="1"/>
    <m/>
    <s v="http://pbs.twimg.com/profile_images/983810906927792128/QToPQDeT_normal.jpg"/>
    <x v="77"/>
    <s v="https://twitter.com/#!/askamex/status/1196462480563875853"/>
    <m/>
    <m/>
    <s v="1196462480563875853"/>
    <s v="1196460668565753856"/>
    <b v="0"/>
    <n v="1"/>
    <s v="767727084"/>
    <b v="0"/>
    <s v="en"/>
    <m/>
    <s v=""/>
    <b v="0"/>
    <n v="0"/>
    <s v=""/>
    <s v="Liveworld Twitter Integration"/>
    <b v="0"/>
    <s v="1196460668565753856"/>
    <s v="Tweet"/>
    <n v="0"/>
    <n v="0"/>
    <m/>
    <m/>
    <m/>
    <m/>
    <m/>
    <m/>
    <m/>
    <m/>
    <n v="1"/>
    <s v="1"/>
    <s v="1"/>
    <n v="1"/>
    <n v="6.666666666666667"/>
    <n v="0"/>
    <n v="0"/>
    <n v="0"/>
    <n v="0"/>
    <n v="14"/>
    <n v="93.33333333333333"/>
    <n v="15"/>
  </r>
  <r>
    <s v="askamex"/>
    <s v="tessaviolet"/>
    <m/>
    <m/>
    <m/>
    <m/>
    <m/>
    <m/>
    <m/>
    <m/>
    <s v="No"/>
    <n v="81"/>
    <m/>
    <m/>
    <x v="1"/>
    <d v="2019-11-18T18:00:32.000"/>
    <s v="@TessaViolet Great. Please go to https://t.co/ijlV6ZCeLG, log in and we will continue our conversation there. ^RK"/>
    <s v="https://www.americanexpress.com/socialchat"/>
    <s v="americanexpress.com"/>
    <x v="1"/>
    <m/>
    <s v="http://pbs.twimg.com/profile_images/983810906927792128/QToPQDeT_normal.jpg"/>
    <x v="78"/>
    <s v="https://twitter.com/#!/askamex/status/1196488375089401856"/>
    <m/>
    <m/>
    <s v="1196488375089401856"/>
    <s v="1196487731624521728"/>
    <b v="0"/>
    <n v="0"/>
    <s v="16400388"/>
    <b v="0"/>
    <s v="en"/>
    <m/>
    <s v=""/>
    <b v="0"/>
    <n v="0"/>
    <s v=""/>
    <s v="Liveworld Twitter Integration"/>
    <b v="0"/>
    <s v="1196487731624521728"/>
    <s v="Tweet"/>
    <n v="0"/>
    <n v="0"/>
    <m/>
    <m/>
    <m/>
    <m/>
    <m/>
    <m/>
    <m/>
    <m/>
    <n v="1"/>
    <s v="1"/>
    <s v="1"/>
    <n v="1"/>
    <n v="6.666666666666667"/>
    <n v="0"/>
    <n v="0"/>
    <n v="0"/>
    <n v="0"/>
    <n v="14"/>
    <n v="93.33333333333333"/>
    <n v="15"/>
  </r>
  <r>
    <s v="askamex"/>
    <s v="ccaldwell82"/>
    <m/>
    <m/>
    <m/>
    <m/>
    <m/>
    <m/>
    <m/>
    <m/>
    <s v="No"/>
    <n v="82"/>
    <m/>
    <m/>
    <x v="1"/>
    <d v="2019-11-18T18:40:09.000"/>
    <s v="@ccaldwell82 Great. Please go to https://t.co/ijlV6ZCeLG, log in, and we will continue our conversation there. ^W"/>
    <s v="https://www.americanexpress.com/socialchat"/>
    <s v="americanexpress.com"/>
    <x v="1"/>
    <m/>
    <s v="http://pbs.twimg.com/profile_images/983810906927792128/QToPQDeT_normal.jpg"/>
    <x v="79"/>
    <s v="https://twitter.com/#!/askamex/status/1196498343310045184"/>
    <m/>
    <m/>
    <s v="1196498343310045184"/>
    <s v="1196496655656407040"/>
    <b v="0"/>
    <n v="0"/>
    <s v="259832904"/>
    <b v="0"/>
    <s v="en"/>
    <m/>
    <s v=""/>
    <b v="0"/>
    <n v="0"/>
    <s v=""/>
    <s v="Liveworld Twitter Integration"/>
    <b v="0"/>
    <s v="1196496655656407040"/>
    <s v="Tweet"/>
    <n v="0"/>
    <n v="0"/>
    <m/>
    <m/>
    <m/>
    <m/>
    <m/>
    <m/>
    <m/>
    <m/>
    <n v="1"/>
    <s v="1"/>
    <s v="1"/>
    <n v="1"/>
    <n v="6.666666666666667"/>
    <n v="0"/>
    <n v="0"/>
    <n v="0"/>
    <n v="0"/>
    <n v="14"/>
    <n v="93.33333333333333"/>
    <n v="15"/>
  </r>
  <r>
    <s v="askamex"/>
    <s v="franappleseed"/>
    <m/>
    <m/>
    <m/>
    <m/>
    <m/>
    <m/>
    <m/>
    <m/>
    <s v="No"/>
    <n v="83"/>
    <m/>
    <m/>
    <x v="1"/>
    <d v="2019-11-18T19:11:15.000"/>
    <s v="@FranAppleseed Please go to https://t.co/ijlV6ZCeLG, log in and we will continue our conversation there. ^RK"/>
    <s v="https://www.americanexpress.com/socialchat"/>
    <s v="americanexpress.com"/>
    <x v="1"/>
    <m/>
    <s v="http://pbs.twimg.com/profile_images/983810906927792128/QToPQDeT_normal.jpg"/>
    <x v="80"/>
    <s v="https://twitter.com/#!/askamex/status/1196506170653134850"/>
    <m/>
    <m/>
    <s v="1196506170653134850"/>
    <s v="1196502682804068353"/>
    <b v="0"/>
    <n v="0"/>
    <s v="2182625830"/>
    <b v="0"/>
    <s v="en"/>
    <m/>
    <s v=""/>
    <b v="0"/>
    <n v="0"/>
    <s v=""/>
    <s v="Liveworld Twitter Integration"/>
    <b v="0"/>
    <s v="1196502682804068353"/>
    <s v="Tweet"/>
    <n v="0"/>
    <n v="0"/>
    <m/>
    <m/>
    <m/>
    <m/>
    <m/>
    <m/>
    <m/>
    <m/>
    <n v="1"/>
    <s v="1"/>
    <s v="1"/>
    <n v="0"/>
    <n v="0"/>
    <n v="0"/>
    <n v="0"/>
    <n v="0"/>
    <n v="0"/>
    <n v="14"/>
    <n v="100"/>
    <n v="14"/>
  </r>
  <r>
    <s v="askamex"/>
    <s v="mingmork"/>
    <m/>
    <m/>
    <m/>
    <m/>
    <m/>
    <m/>
    <m/>
    <m/>
    <s v="No"/>
    <n v="84"/>
    <m/>
    <m/>
    <x v="1"/>
    <d v="2019-11-19T00:08:08.000"/>
    <s v="@mingmork Great. Please go to https://t.co/ijlV6ZCeLG, log in  and we will continue our conversation there. ^X"/>
    <s v="https://www.americanexpress.com/socialchat"/>
    <s v="americanexpress.com"/>
    <x v="1"/>
    <m/>
    <s v="http://pbs.twimg.com/profile_images/983810906927792128/QToPQDeT_normal.jpg"/>
    <x v="81"/>
    <s v="https://twitter.com/#!/askamex/status/1196580881470828544"/>
    <m/>
    <m/>
    <s v="1196580881470828544"/>
    <s v="1196565228219056128"/>
    <b v="0"/>
    <n v="0"/>
    <s v="49813532"/>
    <b v="0"/>
    <s v="en"/>
    <m/>
    <s v=""/>
    <b v="0"/>
    <n v="0"/>
    <s v=""/>
    <s v="Liveworld Twitter Integration"/>
    <b v="0"/>
    <s v="1196565228219056128"/>
    <s v="Tweet"/>
    <n v="0"/>
    <n v="0"/>
    <m/>
    <m/>
    <m/>
    <m/>
    <m/>
    <m/>
    <m/>
    <m/>
    <n v="1"/>
    <s v="1"/>
    <s v="1"/>
    <n v="1"/>
    <n v="6.666666666666667"/>
    <n v="0"/>
    <n v="0"/>
    <n v="0"/>
    <n v="0"/>
    <n v="14"/>
    <n v="93.33333333333333"/>
    <n v="15"/>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10"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1"/>
    <pivotField showAll="0" numFmtId="167"/>
    <pivotField showAll="0" numFmtId="1"/>
    <pivotField showAll="0" numFmtId="167"/>
    <pivotField showAll="0" numFmtId="1"/>
    <pivotField showAll="0" numFmtId="167"/>
    <pivotField showAll="0" numFmtId="1"/>
    <pivotField showAll="0" numFmtId="167"/>
    <pivotField showAll="0" numFmtId="1"/>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6"/>
    <field x="65"/>
    <field x="64"/>
    <field x="22"/>
  </rowFields>
  <rowItems count="85">
    <i>
      <x v="1"/>
    </i>
    <i r="1">
      <x v="4"/>
    </i>
    <i r="2">
      <x v="106"/>
    </i>
    <i r="3">
      <x v="10"/>
    </i>
    <i r="1">
      <x v="11"/>
    </i>
    <i r="2">
      <x v="310"/>
    </i>
    <i r="3">
      <x v="4"/>
    </i>
    <i r="3">
      <x v="12"/>
    </i>
    <i r="3">
      <x v="17"/>
    </i>
    <i r="3">
      <x v="18"/>
    </i>
    <i r="3">
      <x v="20"/>
    </i>
    <i r="2">
      <x v="311"/>
    </i>
    <i r="3">
      <x v="4"/>
    </i>
    <i r="3">
      <x v="10"/>
    </i>
    <i r="3">
      <x v="14"/>
    </i>
    <i r="3">
      <x v="17"/>
    </i>
    <i r="3">
      <x v="19"/>
    </i>
    <i r="3">
      <x v="21"/>
    </i>
    <i r="2">
      <x v="312"/>
    </i>
    <i r="3">
      <x v="15"/>
    </i>
    <i r="3">
      <x v="16"/>
    </i>
    <i r="3">
      <x v="17"/>
    </i>
    <i r="3">
      <x v="20"/>
    </i>
    <i r="3">
      <x v="23"/>
    </i>
    <i r="2">
      <x v="313"/>
    </i>
    <i r="3">
      <x v="3"/>
    </i>
    <i r="3">
      <x v="6"/>
    </i>
    <i r="3">
      <x v="12"/>
    </i>
    <i r="3">
      <x v="13"/>
    </i>
    <i r="3">
      <x v="17"/>
    </i>
    <i r="3">
      <x v="19"/>
    </i>
    <i r="3">
      <x v="20"/>
    </i>
    <i r="3">
      <x v="21"/>
    </i>
    <i r="2">
      <x v="314"/>
    </i>
    <i r="3">
      <x v="24"/>
    </i>
    <i r="2">
      <x v="315"/>
    </i>
    <i r="3">
      <x v="9"/>
    </i>
    <i r="3">
      <x v="17"/>
    </i>
    <i r="3">
      <x v="19"/>
    </i>
    <i r="3">
      <x v="20"/>
    </i>
    <i r="2">
      <x v="316"/>
    </i>
    <i r="3">
      <x v="2"/>
    </i>
    <i r="3">
      <x v="14"/>
    </i>
    <i r="3">
      <x v="16"/>
    </i>
    <i r="3">
      <x v="17"/>
    </i>
    <i r="3">
      <x v="21"/>
    </i>
    <i r="2">
      <x v="317"/>
    </i>
    <i r="3">
      <x v="3"/>
    </i>
    <i r="3">
      <x v="11"/>
    </i>
    <i r="3">
      <x v="22"/>
    </i>
    <i r="3">
      <x v="23"/>
    </i>
    <i r="2">
      <x v="318"/>
    </i>
    <i r="3">
      <x v="5"/>
    </i>
    <i r="3">
      <x v="19"/>
    </i>
    <i r="3">
      <x v="22"/>
    </i>
    <i r="2">
      <x v="319"/>
    </i>
    <i r="3">
      <x v="15"/>
    </i>
    <i r="3">
      <x v="16"/>
    </i>
    <i r="3">
      <x v="24"/>
    </i>
    <i r="2">
      <x v="320"/>
    </i>
    <i r="3">
      <x v="1"/>
    </i>
    <i r="3">
      <x v="3"/>
    </i>
    <i r="3">
      <x v="15"/>
    </i>
    <i r="3">
      <x v="16"/>
    </i>
    <i r="3">
      <x v="23"/>
    </i>
    <i r="2">
      <x v="321"/>
    </i>
    <i r="3">
      <x v="4"/>
    </i>
    <i r="3">
      <x v="14"/>
    </i>
    <i r="3">
      <x v="19"/>
    </i>
    <i r="3">
      <x v="24"/>
    </i>
    <i r="2">
      <x v="322"/>
    </i>
    <i r="3">
      <x v="9"/>
    </i>
    <i r="3">
      <x v="12"/>
    </i>
    <i r="3">
      <x v="19"/>
    </i>
    <i r="3">
      <x v="22"/>
    </i>
    <i r="2">
      <x v="323"/>
    </i>
    <i r="3">
      <x v="9"/>
    </i>
    <i r="3">
      <x v="16"/>
    </i>
    <i r="3">
      <x v="17"/>
    </i>
    <i r="3">
      <x v="18"/>
    </i>
    <i r="3">
      <x v="19"/>
    </i>
    <i r="3">
      <x v="20"/>
    </i>
    <i r="2">
      <x v="324"/>
    </i>
    <i r="3">
      <x v="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5" name="TimeSeries"/>
  </pivotTables>
  <data>
    <tabular pivotCacheId="1">
      <items count="3">
        <i x="2" s="1"/>
        <i x="1"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5" name="TimeSeries"/>
  </pivotTables>
  <data>
    <tabular pivotCacheId="1">
      <items count="11">
        <i x="9" s="1"/>
        <i x="3" s="1"/>
        <i x="10" s="1"/>
        <i x="7" s="1"/>
        <i x="4" s="1"/>
        <i x="2" s="1"/>
        <i x="8" s="1"/>
        <i x="0" s="1"/>
        <i x="6" s="1"/>
        <i x="5"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84" totalsRowShown="0" headerRowDxfId="480" dataDxfId="479">
  <autoFilter ref="A2:BL84"/>
  <tableColumns count="64">
    <tableColumn id="1" name="Vertex 1" dataDxfId="478"/>
    <tableColumn id="2" name="Vertex 2" dataDxfId="477"/>
    <tableColumn id="3" name="Color" dataDxfId="476"/>
    <tableColumn id="4" name="Width" dataDxfId="475"/>
    <tableColumn id="11" name="Style" dataDxfId="474"/>
    <tableColumn id="5" name="Opacity" dataDxfId="473"/>
    <tableColumn id="6" name="Visibility" dataDxfId="472"/>
    <tableColumn id="10" name="Label" dataDxfId="471"/>
    <tableColumn id="12" name="Label Text Color" dataDxfId="470"/>
    <tableColumn id="13" name="Label Font Size" dataDxfId="469"/>
    <tableColumn id="14" name="Reciprocated?" dataDxfId="336"/>
    <tableColumn id="7" name="ID" dataDxfId="468"/>
    <tableColumn id="9" name="Dynamic Filter" dataDxfId="467"/>
    <tableColumn id="8" name="Add Your Own Columns Here" dataDxfId="466"/>
    <tableColumn id="15" name="Relationship" dataDxfId="465"/>
    <tableColumn id="16" name="Relationship Date (UTC)" dataDxfId="464"/>
    <tableColumn id="17" name="Tweet" dataDxfId="463"/>
    <tableColumn id="18" name="URLs in Tweet" dataDxfId="462"/>
    <tableColumn id="19" name="Domains in Tweet" dataDxfId="461"/>
    <tableColumn id="20" name="Hashtags in Tweet" dataDxfId="460"/>
    <tableColumn id="21" name="Media in Tweet" dataDxfId="459"/>
    <tableColumn id="22" name="Tweet Image File" dataDxfId="458"/>
    <tableColumn id="23" name="Tweet Date (UTC)" dataDxfId="457"/>
    <tableColumn id="24" name="Twitter Page for Tweet" dataDxfId="456"/>
    <tableColumn id="25" name="Latitude" dataDxfId="455"/>
    <tableColumn id="26" name="Longitude" dataDxfId="454"/>
    <tableColumn id="27" name="Imported ID" dataDxfId="453"/>
    <tableColumn id="28" name="In-Reply-To Tweet ID" dataDxfId="452"/>
    <tableColumn id="29" name="Favorited" dataDxfId="451"/>
    <tableColumn id="30" name="Favorite Count" dataDxfId="450"/>
    <tableColumn id="31" name="In-Reply-To User ID" dataDxfId="449"/>
    <tableColumn id="32" name="Is Quote Status" dataDxfId="448"/>
    <tableColumn id="33" name="Language" dataDxfId="447"/>
    <tableColumn id="34" name="Possibly Sensitive" dataDxfId="446"/>
    <tableColumn id="35" name="Quoted Status ID" dataDxfId="445"/>
    <tableColumn id="36" name="Retweeted" dataDxfId="444"/>
    <tableColumn id="37" name="Retweet Count" dataDxfId="443"/>
    <tableColumn id="38" name="Retweet ID" dataDxfId="442"/>
    <tableColumn id="39" name="Source" dataDxfId="441"/>
    <tableColumn id="40" name="Truncated" dataDxfId="440"/>
    <tableColumn id="41" name="Unified Twitter ID" dataDxfId="439"/>
    <tableColumn id="42" name="Imported Tweet Type" dataDxfId="438"/>
    <tableColumn id="43" name="Added By Extended Analysis" dataDxfId="437"/>
    <tableColumn id="44" name="Corrected By Extended Analysis" dataDxfId="436"/>
    <tableColumn id="45" name="Place Bounding Box" dataDxfId="435"/>
    <tableColumn id="46" name="Place Country" dataDxfId="434"/>
    <tableColumn id="47" name="Place Country Code" dataDxfId="433"/>
    <tableColumn id="48" name="Place Full Name" dataDxfId="432"/>
    <tableColumn id="49" name="Place ID" dataDxfId="431"/>
    <tableColumn id="50" name="Place Name" dataDxfId="430"/>
    <tableColumn id="51" name="Place Type" dataDxfId="429"/>
    <tableColumn id="52" name="Place URL" dataDxfId="428"/>
    <tableColumn id="53" name="Edge Weight"/>
    <tableColumn id="54" name="Vertex 1 Group" dataDxfId="351">
      <calculatedColumnFormula>REPLACE(INDEX(GroupVertices[Group], MATCH(Edges[[#This Row],[Vertex 1]],GroupVertices[Vertex],0)),1,1,"")</calculatedColumnFormula>
    </tableColumn>
    <tableColumn id="55" name="Vertex 2 Group" dataDxfId="118">
      <calculatedColumnFormula>REPLACE(INDEX(GroupVertices[Group], MATCH(Edges[[#This Row],[Vertex 2]],GroupVertices[Vertex],0)),1,1,"")</calculatedColumnFormula>
    </tableColumn>
    <tableColumn id="56" name="Sentiment List #1: Positive Word Count" dataDxfId="117"/>
    <tableColumn id="57" name="Sentiment List #1: Positive Word Percentage (%)" dataDxfId="116"/>
    <tableColumn id="58" name="Sentiment List #2: Negative Word Count" dataDxfId="115"/>
    <tableColumn id="59" name="Sentiment List #2: Negative Word Percentage (%)" dataDxfId="114"/>
    <tableColumn id="60" name="Sentiment List #3: Angry/Violent Word Count" dataDxfId="113"/>
    <tableColumn id="61" name="Sentiment List #3: Angry/Violent Word Percentage (%)" dataDxfId="112"/>
    <tableColumn id="62" name="Non-categorized Word Count" dataDxfId="111"/>
    <tableColumn id="63" name="Non-categorized Word Percentage (%)" dataDxfId="110"/>
    <tableColumn id="64" name="Edge Content Word Count" dataDxfId="10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60">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T11" totalsRowShown="0" headerRowDxfId="335" dataDxfId="334">
  <autoFilter ref="A1:T11"/>
  <tableColumns count="20">
    <tableColumn id="1" name="Top URLs in Tweet in Entire Graph" dataDxfId="333"/>
    <tableColumn id="2" name="Entire Graph Count" dataDxfId="332"/>
    <tableColumn id="3" name="Top URLs in Tweet in G1" dataDxfId="331"/>
    <tableColumn id="4" name="G1 Count" dataDxfId="330"/>
    <tableColumn id="5" name="Top URLs in Tweet in G2" dataDxfId="329"/>
    <tableColumn id="6" name="G2 Count" dataDxfId="328"/>
    <tableColumn id="7" name="Top URLs in Tweet in G3" dataDxfId="327"/>
    <tableColumn id="8" name="G3 Count" dataDxfId="326"/>
    <tableColumn id="9" name="Top URLs in Tweet in G4" dataDxfId="325"/>
    <tableColumn id="10" name="G4 Count" dataDxfId="324"/>
    <tableColumn id="11" name="Top URLs in Tweet in G5" dataDxfId="323"/>
    <tableColumn id="12" name="G5 Count" dataDxfId="322"/>
    <tableColumn id="13" name="Top URLs in Tweet in G6" dataDxfId="321"/>
    <tableColumn id="14" name="G6 Count" dataDxfId="320"/>
    <tableColumn id="15" name="Top URLs in Tweet in G7" dataDxfId="319"/>
    <tableColumn id="16" name="G7 Count" dataDxfId="318"/>
    <tableColumn id="17" name="Top URLs in Tweet in G8" dataDxfId="317"/>
    <tableColumn id="18" name="G8 Count" dataDxfId="316"/>
    <tableColumn id="19" name="Top URLs in Tweet in G9" dataDxfId="315"/>
    <tableColumn id="20" name="G9 Count" dataDxfId="314"/>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14:T22" totalsRowShown="0" headerRowDxfId="312" dataDxfId="311">
  <autoFilter ref="A14:T22"/>
  <tableColumns count="20">
    <tableColumn id="1" name="Top Domains in Tweet in Entire Graph" dataDxfId="310"/>
    <tableColumn id="2" name="Entire Graph Count" dataDxfId="309"/>
    <tableColumn id="3" name="Top Domains in Tweet in G1" dataDxfId="308"/>
    <tableColumn id="4" name="G1 Count" dataDxfId="307"/>
    <tableColumn id="5" name="Top Domains in Tweet in G2" dataDxfId="306"/>
    <tableColumn id="6" name="G2 Count" dataDxfId="305"/>
    <tableColumn id="7" name="Top Domains in Tweet in G3" dataDxfId="304"/>
    <tableColumn id="8" name="G3 Count" dataDxfId="303"/>
    <tableColumn id="9" name="Top Domains in Tweet in G4" dataDxfId="302"/>
    <tableColumn id="10" name="G4 Count" dataDxfId="301"/>
    <tableColumn id="11" name="Top Domains in Tweet in G5" dataDxfId="300"/>
    <tableColumn id="12" name="G5 Count" dataDxfId="299"/>
    <tableColumn id="13" name="Top Domains in Tweet in G6" dataDxfId="298"/>
    <tableColumn id="14" name="G6 Count" dataDxfId="297"/>
    <tableColumn id="15" name="Top Domains in Tweet in G7" dataDxfId="296"/>
    <tableColumn id="16" name="G7 Count" dataDxfId="295"/>
    <tableColumn id="17" name="Top Domains in Tweet in G8" dataDxfId="294"/>
    <tableColumn id="18" name="G8 Count" dataDxfId="293"/>
    <tableColumn id="19" name="Top Domains in Tweet in G9" dataDxfId="292"/>
    <tableColumn id="20" name="G9 Count" dataDxfId="291"/>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25:T35" totalsRowShown="0" headerRowDxfId="289" dataDxfId="288">
  <autoFilter ref="A25:T35"/>
  <tableColumns count="20">
    <tableColumn id="1" name="Top Hashtags in Tweet in Entire Graph" dataDxfId="287"/>
    <tableColumn id="2" name="Entire Graph Count" dataDxfId="286"/>
    <tableColumn id="3" name="Top Hashtags in Tweet in G1" dataDxfId="285"/>
    <tableColumn id="4" name="G1 Count" dataDxfId="284"/>
    <tableColumn id="5" name="Top Hashtags in Tweet in G2" dataDxfId="283"/>
    <tableColumn id="6" name="G2 Count" dataDxfId="282"/>
    <tableColumn id="7" name="Top Hashtags in Tweet in G3" dataDxfId="281"/>
    <tableColumn id="8" name="G3 Count" dataDxfId="280"/>
    <tableColumn id="9" name="Top Hashtags in Tweet in G4" dataDxfId="279"/>
    <tableColumn id="10" name="G4 Count" dataDxfId="278"/>
    <tableColumn id="11" name="Top Hashtags in Tweet in G5" dataDxfId="277"/>
    <tableColumn id="12" name="G5 Count" dataDxfId="276"/>
    <tableColumn id="13" name="Top Hashtags in Tweet in G6" dataDxfId="275"/>
    <tableColumn id="14" name="G6 Count" dataDxfId="274"/>
    <tableColumn id="15" name="Top Hashtags in Tweet in G7" dataDxfId="273"/>
    <tableColumn id="16" name="G7 Count" dataDxfId="272"/>
    <tableColumn id="17" name="Top Hashtags in Tweet in G8" dataDxfId="271"/>
    <tableColumn id="18" name="G8 Count" dataDxfId="270"/>
    <tableColumn id="19" name="Top Hashtags in Tweet in G9" dataDxfId="269"/>
    <tableColumn id="20" name="G9 Count" dataDxfId="268"/>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38:T48" totalsRowShown="0" headerRowDxfId="266" dataDxfId="265">
  <autoFilter ref="A38:T48"/>
  <tableColumns count="20">
    <tableColumn id="1" name="Top Words in Tweet in Entire Graph" dataDxfId="264"/>
    <tableColumn id="2" name="Entire Graph Count" dataDxfId="263"/>
    <tableColumn id="3" name="Top Words in Tweet in G1" dataDxfId="262"/>
    <tableColumn id="4" name="G1 Count" dataDxfId="261"/>
    <tableColumn id="5" name="Top Words in Tweet in G2" dataDxfId="260"/>
    <tableColumn id="6" name="G2 Count" dataDxfId="259"/>
    <tableColumn id="7" name="Top Words in Tweet in G3" dataDxfId="258"/>
    <tableColumn id="8" name="G3 Count" dataDxfId="257"/>
    <tableColumn id="9" name="Top Words in Tweet in G4" dataDxfId="256"/>
    <tableColumn id="10" name="G4 Count" dataDxfId="255"/>
    <tableColumn id="11" name="Top Words in Tweet in G5" dataDxfId="254"/>
    <tableColumn id="12" name="G5 Count" dataDxfId="253"/>
    <tableColumn id="13" name="Top Words in Tweet in G6" dataDxfId="252"/>
    <tableColumn id="14" name="G6 Count" dataDxfId="251"/>
    <tableColumn id="15" name="Top Words in Tweet in G7" dataDxfId="250"/>
    <tableColumn id="16" name="G7 Count" dataDxfId="249"/>
    <tableColumn id="17" name="Top Words in Tweet in G8" dataDxfId="248"/>
    <tableColumn id="18" name="G8 Count" dataDxfId="247"/>
    <tableColumn id="19" name="Top Words in Tweet in G9" dataDxfId="246"/>
    <tableColumn id="20" name="G9 Count" dataDxfId="245"/>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51:T61" totalsRowShown="0" headerRowDxfId="243" dataDxfId="242">
  <autoFilter ref="A51:T61"/>
  <tableColumns count="20">
    <tableColumn id="1" name="Top Word Pairs in Tweet in Entire Graph" dataDxfId="241"/>
    <tableColumn id="2" name="Entire Graph Count" dataDxfId="240"/>
    <tableColumn id="3" name="Top Word Pairs in Tweet in G1" dataDxfId="239"/>
    <tableColumn id="4" name="G1 Count" dataDxfId="238"/>
    <tableColumn id="5" name="Top Word Pairs in Tweet in G2" dataDxfId="237"/>
    <tableColumn id="6" name="G2 Count" dataDxfId="236"/>
    <tableColumn id="7" name="Top Word Pairs in Tweet in G3" dataDxfId="235"/>
    <tableColumn id="8" name="G3 Count" dataDxfId="234"/>
    <tableColumn id="9" name="Top Word Pairs in Tweet in G4" dataDxfId="233"/>
    <tableColumn id="10" name="G4 Count" dataDxfId="232"/>
    <tableColumn id="11" name="Top Word Pairs in Tweet in G5" dataDxfId="231"/>
    <tableColumn id="12" name="G5 Count" dataDxfId="230"/>
    <tableColumn id="13" name="Top Word Pairs in Tweet in G6" dataDxfId="229"/>
    <tableColumn id="14" name="G6 Count" dataDxfId="228"/>
    <tableColumn id="15" name="Top Word Pairs in Tweet in G7" dataDxfId="227"/>
    <tableColumn id="16" name="G7 Count" dataDxfId="226"/>
    <tableColumn id="17" name="Top Word Pairs in Tweet in G8" dataDxfId="225"/>
    <tableColumn id="18" name="G8 Count" dataDxfId="224"/>
    <tableColumn id="19" name="Top Word Pairs in Tweet in G9" dataDxfId="223"/>
    <tableColumn id="20" name="G9 Count" dataDxfId="222"/>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64:T74" totalsRowShown="0" headerRowDxfId="220" dataDxfId="219">
  <autoFilter ref="A64:T74"/>
  <tableColumns count="20">
    <tableColumn id="1" name="Top Replied-To in Entire Graph" dataDxfId="218"/>
    <tableColumn id="2" name="Entire Graph Count" dataDxfId="214"/>
    <tableColumn id="3" name="Top Replied-To in G1" dataDxfId="213"/>
    <tableColumn id="4" name="G1 Count" dataDxfId="210"/>
    <tableColumn id="5" name="Top Replied-To in G2" dataDxfId="209"/>
    <tableColumn id="6" name="G2 Count" dataDxfId="206"/>
    <tableColumn id="7" name="Top Replied-To in G3" dataDxfId="205"/>
    <tableColumn id="8" name="G3 Count" dataDxfId="202"/>
    <tableColumn id="9" name="Top Replied-To in G4" dataDxfId="201"/>
    <tableColumn id="10" name="G4 Count" dataDxfId="198"/>
    <tableColumn id="11" name="Top Replied-To in G5" dataDxfId="197"/>
    <tableColumn id="12" name="G5 Count" dataDxfId="194"/>
    <tableColumn id="13" name="Top Replied-To in G6" dataDxfId="193"/>
    <tableColumn id="14" name="G6 Count" dataDxfId="190"/>
    <tableColumn id="15" name="Top Replied-To in G7" dataDxfId="189"/>
    <tableColumn id="16" name="G7 Count" dataDxfId="186"/>
    <tableColumn id="17" name="Top Replied-To in G8" dataDxfId="185"/>
    <tableColumn id="18" name="G8 Count" dataDxfId="182"/>
    <tableColumn id="19" name="Top Replied-To in G9" dataDxfId="181"/>
    <tableColumn id="20" name="G9 Count" dataDxfId="180"/>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77:T80" totalsRowShown="0" headerRowDxfId="217" dataDxfId="216">
  <autoFilter ref="A77:T80"/>
  <tableColumns count="20">
    <tableColumn id="1" name="Top Mentioned in Entire Graph" dataDxfId="215"/>
    <tableColumn id="2" name="Entire Graph Count" dataDxfId="212"/>
    <tableColumn id="3" name="Top Mentioned in G1" dataDxfId="211"/>
    <tableColumn id="4" name="G1 Count" dataDxfId="208"/>
    <tableColumn id="5" name="Top Mentioned in G2" dataDxfId="207"/>
    <tableColumn id="6" name="G2 Count" dataDxfId="204"/>
    <tableColumn id="7" name="Top Mentioned in G3" dataDxfId="203"/>
    <tableColumn id="8" name="G3 Count" dataDxfId="200"/>
    <tableColumn id="9" name="Top Mentioned in G4" dataDxfId="199"/>
    <tableColumn id="10" name="G4 Count" dataDxfId="196"/>
    <tableColumn id="11" name="Top Mentioned in G5" dataDxfId="195"/>
    <tableColumn id="12" name="G5 Count" dataDxfId="192"/>
    <tableColumn id="13" name="Top Mentioned in G6" dataDxfId="191"/>
    <tableColumn id="14" name="G6 Count" dataDxfId="188"/>
    <tableColumn id="15" name="Top Mentioned in G7" dataDxfId="187"/>
    <tableColumn id="16" name="G7 Count" dataDxfId="184"/>
    <tableColumn id="17" name="Top Mentioned in G8" dataDxfId="183"/>
    <tableColumn id="18" name="G8 Count" dataDxfId="179"/>
    <tableColumn id="19" name="Top Mentioned in G9" dataDxfId="178"/>
    <tableColumn id="20" name="G9 Count" dataDxfId="177"/>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83:T93" totalsRowShown="0" headerRowDxfId="174" dataDxfId="173">
  <autoFilter ref="A83:T93"/>
  <tableColumns count="20">
    <tableColumn id="1" name="Top Tweeters in Entire Graph" dataDxfId="172"/>
    <tableColumn id="2" name="Entire Graph Count" dataDxfId="171"/>
    <tableColumn id="3" name="Top Tweeters in G1" dataDxfId="170"/>
    <tableColumn id="4" name="G1 Count" dataDxfId="169"/>
    <tableColumn id="5" name="Top Tweeters in G2" dataDxfId="168"/>
    <tableColumn id="6" name="G2 Count" dataDxfId="167"/>
    <tableColumn id="7" name="Top Tweeters in G3" dataDxfId="166"/>
    <tableColumn id="8" name="G3 Count" dataDxfId="165"/>
    <tableColumn id="9" name="Top Tweeters in G4" dataDxfId="164"/>
    <tableColumn id="10" name="G4 Count" dataDxfId="163"/>
    <tableColumn id="11" name="Top Tweeters in G5" dataDxfId="162"/>
    <tableColumn id="12" name="G5 Count" dataDxfId="161"/>
    <tableColumn id="13" name="Top Tweeters in G6" dataDxfId="160"/>
    <tableColumn id="14" name="G6 Count" dataDxfId="159"/>
    <tableColumn id="15" name="Top Tweeters in G7" dataDxfId="158"/>
    <tableColumn id="16" name="G7 Count" dataDxfId="157"/>
    <tableColumn id="17" name="Top Tweeters in G8" dataDxfId="156"/>
    <tableColumn id="18" name="G8 Count" dataDxfId="155"/>
    <tableColumn id="19" name="Top Tweeters in G9" dataDxfId="154"/>
    <tableColumn id="20" name="G9 Count" dataDxfId="153"/>
  </tableColumns>
  <tableStyleInfo name="NodeXL Table" showFirstColumn="0" showLastColumn="0" showRowStripes="1" showColumnStripes="0"/>
</table>
</file>

<file path=xl/tables/table19.xml><?xml version="1.0" encoding="utf-8"?>
<table xmlns="http://schemas.openxmlformats.org/spreadsheetml/2006/main" id="19" name="Words" displayName="Words" ref="A1:G185" totalsRowShown="0" headerRowDxfId="141" dataDxfId="140">
  <autoFilter ref="A1:G185"/>
  <tableColumns count="7">
    <tableColumn id="1" name="Word" dataDxfId="139"/>
    <tableColumn id="2" name="Count" dataDxfId="138"/>
    <tableColumn id="3" name="Salience" dataDxfId="137"/>
    <tableColumn id="4" name="Group" dataDxfId="136"/>
    <tableColumn id="5" name="Word on Sentiment List #1: Positive" dataDxfId="135"/>
    <tableColumn id="6" name="Word on Sentiment List #2: Negative" dataDxfId="134"/>
    <tableColumn id="7" name="Word on Sentiment List #3: Angry/Violent" dataDxfId="13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78" totalsRowShown="0" headerRowDxfId="427" dataDxfId="426">
  <autoFilter ref="A2:BS78"/>
  <tableColumns count="71">
    <tableColumn id="1" name="Vertex" dataDxfId="425"/>
    <tableColumn id="2" name="Color" dataDxfId="424"/>
    <tableColumn id="5" name="Shape" dataDxfId="423"/>
    <tableColumn id="6" name="Size" dataDxfId="422"/>
    <tableColumn id="4" name="Opacity" dataDxfId="421"/>
    <tableColumn id="7" name="Image File" dataDxfId="420"/>
    <tableColumn id="3" name="Visibility" dataDxfId="419"/>
    <tableColumn id="10" name="Label" dataDxfId="418"/>
    <tableColumn id="16" name="Label Fill Color" dataDxfId="417"/>
    <tableColumn id="9" name="Label Position" dataDxfId="416"/>
    <tableColumn id="8" name="Tooltip" dataDxfId="415"/>
    <tableColumn id="18" name="Layout Order" dataDxfId="414"/>
    <tableColumn id="13" name="X" dataDxfId="413"/>
    <tableColumn id="14" name="Y" dataDxfId="412"/>
    <tableColumn id="12" name="Locked?" dataDxfId="411"/>
    <tableColumn id="19" name="Polar R" dataDxfId="410"/>
    <tableColumn id="20" name="Polar Angle" dataDxfId="409"/>
    <tableColumn id="21" name="Degree" dataDxfId="77"/>
    <tableColumn id="22" name="In-Degree" dataDxfId="76"/>
    <tableColumn id="23" name="Out-Degree" dataDxfId="74"/>
    <tableColumn id="24" name="Betweenness Centrality" dataDxfId="75"/>
    <tableColumn id="25" name="Closeness Centrality" dataDxfId="79"/>
    <tableColumn id="26" name="Eigenvector Centrality" dataDxfId="78"/>
    <tableColumn id="15" name="PageRank" dataDxfId="73"/>
    <tableColumn id="27" name="Clustering Coefficient" dataDxfId="71"/>
    <tableColumn id="29" name="Reciprocated Vertex Pair Ratio" dataDxfId="72"/>
    <tableColumn id="11" name="ID" dataDxfId="408"/>
    <tableColumn id="28" name="Dynamic Filter" dataDxfId="407"/>
    <tableColumn id="17" name="Add Your Own Columns Here" dataDxfId="406"/>
    <tableColumn id="30" name="Name" dataDxfId="405"/>
    <tableColumn id="31" name="Followed" dataDxfId="404"/>
    <tableColumn id="32" name="Followers" dataDxfId="403"/>
    <tableColumn id="33" name="Tweets" dataDxfId="402"/>
    <tableColumn id="34" name="Favorites" dataDxfId="401"/>
    <tableColumn id="35" name="Time Zone UTC Offset (Seconds)" dataDxfId="400"/>
    <tableColumn id="36" name="Description" dataDxfId="399"/>
    <tableColumn id="37" name="Location" dataDxfId="398"/>
    <tableColumn id="38" name="Web" dataDxfId="397"/>
    <tableColumn id="39" name="Time Zone" dataDxfId="396"/>
    <tableColumn id="40" name="Joined Twitter Date (UTC)" dataDxfId="395"/>
    <tableColumn id="41" name="Profile Banner Url" dataDxfId="394"/>
    <tableColumn id="42" name="Default Profile" dataDxfId="393"/>
    <tableColumn id="43" name="Default Profile Image" dataDxfId="392"/>
    <tableColumn id="44" name="Geo Enabled" dataDxfId="391"/>
    <tableColumn id="45" name="Language" dataDxfId="390"/>
    <tableColumn id="46" name="Listed Count" dataDxfId="389"/>
    <tableColumn id="47" name="Profile Background Image Url" dataDxfId="388"/>
    <tableColumn id="48" name="Verified" dataDxfId="387"/>
    <tableColumn id="49" name="Custom Menu Item Text" dataDxfId="386"/>
    <tableColumn id="50" name="Custom Menu Item Action" dataDxfId="385"/>
    <tableColumn id="51" name="Tweeted Search Term?" dataDxfId="352"/>
    <tableColumn id="52" name="Vertex Group" dataDxfId="151">
      <calculatedColumnFormula>REPLACE(INDEX(GroupVertices[Group], MATCH(Vertices[[#This Row],[Vertex]],GroupVertices[Vertex],0)),1,1,"")</calculatedColumnFormula>
    </tableColumn>
    <tableColumn id="53" name="Top URLs in Tweet by Count" dataDxfId="150"/>
    <tableColumn id="54" name="Top URLs in Tweet by Salience" dataDxfId="149"/>
    <tableColumn id="55" name="Top Domains in Tweet by Count" dataDxfId="148"/>
    <tableColumn id="56" name="Top Domains in Tweet by Salience" dataDxfId="147"/>
    <tableColumn id="57" name="Top Hashtags in Tweet by Count" dataDxfId="146"/>
    <tableColumn id="58" name="Top Hashtags in Tweet by Salience" dataDxfId="145"/>
    <tableColumn id="59" name="Top Words in Tweet by Count" dataDxfId="144"/>
    <tableColumn id="60" name="Top Words in Tweet by Salience" dataDxfId="143"/>
    <tableColumn id="61" name="Top Word Pairs in Tweet by Count" dataDxfId="142"/>
    <tableColumn id="62" name="Top Word Pairs in Tweet by Salience" dataDxfId="108"/>
    <tableColumn id="63" name="Sentiment List #1: Positive Word Count" dataDxfId="107"/>
    <tableColumn id="64" name="Sentiment List #1: Positive Word Percentage (%)" dataDxfId="106"/>
    <tableColumn id="65" name="Sentiment List #2: Negative Word Count" dataDxfId="105"/>
    <tableColumn id="66" name="Sentiment List #2: Negative Word Percentage (%)" dataDxfId="104"/>
    <tableColumn id="67" name="Sentiment List #3: Angry/Violent Word Count" dataDxfId="103"/>
    <tableColumn id="68" name="Sentiment List #3: Angry/Violent Word Percentage (%)" dataDxfId="102"/>
    <tableColumn id="69" name="Non-categorized Word Count" dataDxfId="101"/>
    <tableColumn id="70" name="Non-categorized Word Percentage (%)" dataDxfId="100"/>
    <tableColumn id="71" name="Vertex Content Word Count" dataDxfId="99"/>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132" totalsRowShown="0" headerRowDxfId="132" dataDxfId="131">
  <autoFilter ref="A1:L132"/>
  <tableColumns count="12">
    <tableColumn id="1" name="Word 1" dataDxfId="130"/>
    <tableColumn id="2" name="Word 2" dataDxfId="129"/>
    <tableColumn id="3" name="Count" dataDxfId="128"/>
    <tableColumn id="4" name="Salience" dataDxfId="127"/>
    <tableColumn id="5" name="Mutual Information" dataDxfId="126"/>
    <tableColumn id="6" name="Group" dataDxfId="125"/>
    <tableColumn id="7" name="Word1 on Sentiment List #1: Positive" dataDxfId="124"/>
    <tableColumn id="8" name="Word1 on Sentiment List #2: Negative" dataDxfId="123"/>
    <tableColumn id="9" name="Word1 on Sentiment List #3: Angry/Violent" dataDxfId="122"/>
    <tableColumn id="10" name="Word2 on Sentiment List #1: Positive" dataDxfId="121"/>
    <tableColumn id="11" name="Word2 on Sentiment List #2: Negative" dataDxfId="120"/>
    <tableColumn id="12" name="Word2 on Sentiment List #3: Angry/Violent" dataDxfId="119"/>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11" totalsRowShown="0" headerRowDxfId="88" dataDxfId="87">
  <autoFilter ref="A2:C11"/>
  <tableColumns count="3">
    <tableColumn id="1" name="Group 1" dataDxfId="86"/>
    <tableColumn id="2" name="Group 2" dataDxfId="85"/>
    <tableColumn id="3" name="Edges" dataDxfId="84"/>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81" dataDxfId="80">
  <autoFilter ref="A1:B7"/>
  <tableColumns count="2">
    <tableColumn id="1" name="Key" dataDxfId="66"/>
    <tableColumn id="2" name="Value" dataDxfId="65"/>
  </tableColumns>
  <tableStyleInfo name="NodeXL Table" showFirstColumn="0" showLastColumn="0" showRowStripes="1" showColumnStripes="0"/>
</table>
</file>

<file path=xl/tables/table23.xml><?xml version="1.0" encoding="utf-8"?>
<table xmlns="http://schemas.openxmlformats.org/spreadsheetml/2006/main" id="24" name="Edges25" displayName="Edges25" ref="A2:BL84" totalsRowShown="0" headerRowDxfId="64" dataDxfId="63">
  <autoFilter ref="A2:BL84"/>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MATCH(Edges25[[#This Row],[Vertex 1]],GroupVertices[Vertex],0)),1,1,"")</calculatedColumnFormula>
    </tableColumn>
    <tableColumn id="55" name="Vertex 2 Group" dataDxfId="9">
      <calculatedColumnFormula>REPLACE(INDEX(GroupVertices[Group], MATCH(Edges25[[#This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4.xml><?xml version="1.0" encoding="utf-8"?>
<table xmlns="http://schemas.openxmlformats.org/spreadsheetml/2006/main" id="23" name="TopItems_1" displayName="TopItems_1" ref="A1:B11" totalsRowShown="0" headerRowDxfId="70" dataDxfId="69">
  <autoFilter ref="A1:B11"/>
  <tableColumns count="2">
    <tableColumn id="1" name="Top 10 Vertices, Ranked by Betweenness Centrality" dataDxfId="68"/>
    <tableColumn id="2" name="Betweenness Centrality" dataDxfId="6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1" totalsRowShown="0" headerRowDxfId="384">
  <autoFilter ref="A2:AO11"/>
  <tableColumns count="41">
    <tableColumn id="1" name="Group" dataDxfId="359"/>
    <tableColumn id="2" name="Vertex Color" dataDxfId="358"/>
    <tableColumn id="3" name="Vertex Shape" dataDxfId="356"/>
    <tableColumn id="22" name="Visibility" dataDxfId="357"/>
    <tableColumn id="4" name="Collapsed?"/>
    <tableColumn id="18" name="Label" dataDxfId="383"/>
    <tableColumn id="20" name="Collapsed X"/>
    <tableColumn id="21" name="Collapsed Y"/>
    <tableColumn id="6" name="ID" dataDxfId="382"/>
    <tableColumn id="19" name="Collapsed Properties" dataDxfId="350"/>
    <tableColumn id="5" name="Vertices" dataDxfId="349"/>
    <tableColumn id="7" name="Unique Edges" dataDxfId="348"/>
    <tableColumn id="8" name="Edges With Duplicates" dataDxfId="347"/>
    <tableColumn id="9" name="Total Edges" dataDxfId="346"/>
    <tableColumn id="10" name="Self-Loops" dataDxfId="345"/>
    <tableColumn id="24" name="Reciprocated Vertex Pair Ratio" dataDxfId="344"/>
    <tableColumn id="25" name="Reciprocated Edge Ratio" dataDxfId="343"/>
    <tableColumn id="11" name="Connected Components" dataDxfId="342"/>
    <tableColumn id="12" name="Single-Vertex Connected Components" dataDxfId="341"/>
    <tableColumn id="13" name="Maximum Vertices in a Connected Component" dataDxfId="340"/>
    <tableColumn id="14" name="Maximum Edges in a Connected Component" dataDxfId="339"/>
    <tableColumn id="15" name="Maximum Geodesic Distance (Diameter)" dataDxfId="338"/>
    <tableColumn id="16" name="Average Geodesic Distance" dataDxfId="337"/>
    <tableColumn id="17" name="Graph Density" dataDxfId="313"/>
    <tableColumn id="23" name="Top URLs in Tweet" dataDxfId="290"/>
    <tableColumn id="26" name="Top Domains in Tweet" dataDxfId="267"/>
    <tableColumn id="27" name="Top Hashtags in Tweet" dataDxfId="244"/>
    <tableColumn id="28" name="Top Words in Tweet" dataDxfId="221"/>
    <tableColumn id="29" name="Top Word Pairs in Tweet" dataDxfId="176"/>
    <tableColumn id="30" name="Top Replied-To in Tweet" dataDxfId="175"/>
    <tableColumn id="31" name="Top Mentioned in Tweet" dataDxfId="152"/>
    <tableColumn id="32" name="Top Tweeters" dataDxfId="98"/>
    <tableColumn id="33" name="Sentiment List #1: Positive Word Count" dataDxfId="97"/>
    <tableColumn id="34" name="Sentiment List #1: Positive Word Percentage (%)" dataDxfId="96"/>
    <tableColumn id="35" name="Sentiment List #2: Negative Word Count" dataDxfId="95"/>
    <tableColumn id="36" name="Sentiment List #2: Negative Word Percentage (%)" dataDxfId="94"/>
    <tableColumn id="37" name="Sentiment List #3: Angry/Violent Word Count" dataDxfId="93"/>
    <tableColumn id="38" name="Sentiment List #3: Angry/Violent Word Percentage (%)" dataDxfId="92"/>
    <tableColumn id="39" name="Non-categorized Word Count" dataDxfId="91"/>
    <tableColumn id="40" name="Non-categorized Word Percentage (%)" dataDxfId="90"/>
    <tableColumn id="41" name="Group Content Word Count" dataDxfId="8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77" totalsRowShown="0" headerRowDxfId="381" dataDxfId="380">
  <autoFilter ref="A1:C77"/>
  <tableColumns count="3">
    <tableColumn id="1" name="Group" dataDxfId="355"/>
    <tableColumn id="2" name="Vertex" dataDxfId="354"/>
    <tableColumn id="3" name="Vertex ID" dataDxfId="353">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8" totalsRowShown="0">
  <autoFilter ref="A1:B48"/>
  <tableColumns count="2">
    <tableColumn id="1" name="Graph Metric" dataDxfId="83"/>
    <tableColumn id="2" name="Value" dataDxfId="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79"/>
    <tableColumn id="2" name="Degree Frequency" dataDxfId="378">
      <calculatedColumnFormula>COUNTIF(Vertices[Degree], "&gt;= " &amp; D2) - COUNTIF(Vertices[Degree], "&gt;=" &amp; D3)</calculatedColumnFormula>
    </tableColumn>
    <tableColumn id="3" name="In-Degree Bin" dataDxfId="377"/>
    <tableColumn id="4" name="In-Degree Frequency" dataDxfId="376">
      <calculatedColumnFormula>COUNTIF(Vertices[In-Degree], "&gt;= " &amp; F2) - COUNTIF(Vertices[In-Degree], "&gt;=" &amp; F3)</calculatedColumnFormula>
    </tableColumn>
    <tableColumn id="5" name="Out-Degree Bin" dataDxfId="375"/>
    <tableColumn id="6" name="Out-Degree Frequency" dataDxfId="374">
      <calculatedColumnFormula>COUNTIF(Vertices[Out-Degree], "&gt;= " &amp; H2) - COUNTIF(Vertices[Out-Degree], "&gt;=" &amp; H3)</calculatedColumnFormula>
    </tableColumn>
    <tableColumn id="7" name="Betweenness Centrality Bin" dataDxfId="373"/>
    <tableColumn id="8" name="Betweenness Centrality Frequency" dataDxfId="372">
      <calculatedColumnFormula>COUNTIF(Vertices[Betweenness Centrality], "&gt;= " &amp; J2) - COUNTIF(Vertices[Betweenness Centrality], "&gt;=" &amp; J3)</calculatedColumnFormula>
    </tableColumn>
    <tableColumn id="9" name="Closeness Centrality Bin" dataDxfId="371"/>
    <tableColumn id="10" name="Closeness Centrality Frequency" dataDxfId="370">
      <calculatedColumnFormula>COUNTIF(Vertices[Closeness Centrality], "&gt;= " &amp; L2) - COUNTIF(Vertices[Closeness Centrality], "&gt;=" &amp; L3)</calculatedColumnFormula>
    </tableColumn>
    <tableColumn id="11" name="Eigenvector Centrality Bin" dataDxfId="369"/>
    <tableColumn id="12" name="Eigenvector Centrality Frequency" dataDxfId="368">
      <calculatedColumnFormula>COUNTIF(Vertices[Eigenvector Centrality], "&gt;= " &amp; N2) - COUNTIF(Vertices[Eigenvector Centrality], "&gt;=" &amp; N3)</calculatedColumnFormula>
    </tableColumn>
    <tableColumn id="18" name="PageRank Bin" dataDxfId="367"/>
    <tableColumn id="17" name="PageRank Frequency" dataDxfId="366">
      <calculatedColumnFormula>COUNTIF(Vertices[Eigenvector Centrality], "&gt;= " &amp; P2) - COUNTIF(Vertices[Eigenvector Centrality], "&gt;=" &amp; P3)</calculatedColumnFormula>
    </tableColumn>
    <tableColumn id="13" name="Clustering Coefficient Bin" dataDxfId="365"/>
    <tableColumn id="14" name="Clustering Coefficient Frequency" dataDxfId="364">
      <calculatedColumnFormula>COUNTIF(Vertices[Clustering Coefficient], "&gt;= " &amp; R2) - COUNTIF(Vertices[Clustering Coefficient], "&gt;=" &amp; R3)</calculatedColumnFormula>
    </tableColumn>
    <tableColumn id="15" name="Dynamic Filter Bin" dataDxfId="363"/>
    <tableColumn id="16" name="Dynamic Filter Frequency" dataDxfId="362">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9:B52" totalsRowShown="0">
  <autoFilter ref="A49:B52"/>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61">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madalynsklar.com/2016/02/15/twittersmarter-podcast-cocktail-party-conversations-with-alan-knecht-and-michelle-stinson-ross-from-socialchat-episode-30/" TargetMode="External" /><Relationship Id="rId2" Type="http://schemas.openxmlformats.org/officeDocument/2006/relationships/hyperlink" Target="https://www.tim.it/music-games-socialchat-video-card" TargetMode="External" /><Relationship Id="rId3" Type="http://schemas.openxmlformats.org/officeDocument/2006/relationships/hyperlink" Target="https://www.americanexpress.com/socialchat" TargetMode="External" /><Relationship Id="rId4" Type="http://schemas.openxmlformats.org/officeDocument/2006/relationships/hyperlink" Target="https://www.americanexpress.com/socialchat" TargetMode="External" /><Relationship Id="rId5" Type="http://schemas.openxmlformats.org/officeDocument/2006/relationships/hyperlink" Target="https://online.americanexpress.com/myca/mycaassist/us/startChat.do?request_type=authreg_home" TargetMode="External" /><Relationship Id="rId6" Type="http://schemas.openxmlformats.org/officeDocument/2006/relationships/hyperlink" Target="https://www.timesfreepress.com/news/life/entertainment/story/2019/nov/10/gainesville-based-monopoly/507840/" TargetMode="External" /><Relationship Id="rId7" Type="http://schemas.openxmlformats.org/officeDocument/2006/relationships/hyperlink" Target="https://www.youtube.com/watch?v=goTSdIcwyqs&amp;utm_medium=social&amp;utm_source=twitter&amp;utm_campaign=postfity&amp;utm_content=postfity6cd31" TargetMode="External" /><Relationship Id="rId8" Type="http://schemas.openxmlformats.org/officeDocument/2006/relationships/hyperlink" Target="https://www.socialmediatoday.com/news/how-to-use-emojis-and-symbols-to-improve-your-marketing-strategy-infograph/566983/" TargetMode="External" /><Relationship Id="rId9" Type="http://schemas.openxmlformats.org/officeDocument/2006/relationships/hyperlink" Target="http://www.sprint.com/socialchat" TargetMode="External" /><Relationship Id="rId10" Type="http://schemas.openxmlformats.org/officeDocument/2006/relationships/hyperlink" Target="http://www.sprint.com/socialchat" TargetMode="External" /><Relationship Id="rId11" Type="http://schemas.openxmlformats.org/officeDocument/2006/relationships/hyperlink" Target="http://www.sprint.com/socialchat" TargetMode="External" /><Relationship Id="rId12" Type="http://schemas.openxmlformats.org/officeDocument/2006/relationships/hyperlink" Target="https://www.thecommentingclub.co.uk/socialchat-rules/?utm_source=ReviveOldPost&amp;utm_medium=social&amp;utm_campaign=ReviveOldPost" TargetMode="External" /><Relationship Id="rId13" Type="http://schemas.openxmlformats.org/officeDocument/2006/relationships/hyperlink" Target="https://www.thecommentingclub.co.uk/socialchat-skills/?utm_source=ReviveOldPost&amp;utm_medium=social&amp;utm_campaign=ReviveOldPost" TargetMode="External" /><Relationship Id="rId14" Type="http://schemas.openxmlformats.org/officeDocument/2006/relationships/hyperlink" Target="https://www.thecommentingclub.co.uk/socialchat-skills/?utm_source=ReviveOldPost&amp;utm_medium=social&amp;utm_campaign=ReviveOldPost" TargetMode="External" /><Relationship Id="rId15" Type="http://schemas.openxmlformats.org/officeDocument/2006/relationships/hyperlink" Target="https://www.thecommentingclub.co.uk/socialchat-rules/?utm_source=ReviveOldPost&amp;utm_medium=social&amp;utm_campaign=ReviveOldPost" TargetMode="External" /><Relationship Id="rId16" Type="http://schemas.openxmlformats.org/officeDocument/2006/relationships/hyperlink" Target="https://www.thecommentingclub.co.uk/socialchat-skills/?utm_source=ReviveOldPost&amp;utm_medium=social&amp;utm_campaign=ReviveOldPost" TargetMode="External" /><Relationship Id="rId17" Type="http://schemas.openxmlformats.org/officeDocument/2006/relationships/hyperlink" Target="https://www.thecommentingclub.co.uk/socialchat-rules/?utm_source=ReviveOldPost&amp;utm_medium=social&amp;utm_campaign=ReviveOldPost" TargetMode="External" /><Relationship Id="rId18" Type="http://schemas.openxmlformats.org/officeDocument/2006/relationships/hyperlink" Target="https://www.thecommentingclub.co.uk/socialchat-skills/?utm_source=ReviveOldPost&amp;utm_medium=social&amp;utm_campaign=ReviveOldPost" TargetMode="External" /><Relationship Id="rId19" Type="http://schemas.openxmlformats.org/officeDocument/2006/relationships/hyperlink" Target="https://www.thecommentingclub.co.uk/socialchat-rules/?utm_source=ReviveOldPost&amp;utm_medium=social&amp;utm_campaign=ReviveOldPost" TargetMode="External" /><Relationship Id="rId20" Type="http://schemas.openxmlformats.org/officeDocument/2006/relationships/hyperlink" Target="https://www.thecommentingclub.co.uk/socialchat-skills/?utm_source=ReviveOldPost&amp;utm_medium=social&amp;utm_campaign=ReviveOldPost" TargetMode="External" /><Relationship Id="rId21" Type="http://schemas.openxmlformats.org/officeDocument/2006/relationships/hyperlink" Target="https://www.thecommentingclub.co.uk/socialchat-rules/?utm_source=ReviveOldPost&amp;utm_medium=social&amp;utm_campaign=ReviveOldPost" TargetMode="External" /><Relationship Id="rId22" Type="http://schemas.openxmlformats.org/officeDocument/2006/relationships/hyperlink" Target="https://community.talktalk.co.uk/t5/Chat/bd-p/socialchat" TargetMode="External" /><Relationship Id="rId23" Type="http://schemas.openxmlformats.org/officeDocument/2006/relationships/hyperlink" Target="https://community.talktalk.co.uk/t5/Chat/bd-p/socialchat" TargetMode="External" /><Relationship Id="rId24" Type="http://schemas.openxmlformats.org/officeDocument/2006/relationships/hyperlink" Target="https://community.talktalk.co.uk/t5/Chat/bd-p/socialchat" TargetMode="External" /><Relationship Id="rId25" Type="http://schemas.openxmlformats.org/officeDocument/2006/relationships/hyperlink" Target="https://community.talktalk.co.uk/t5/Chat/bd-p/socialchat" TargetMode="External" /><Relationship Id="rId26" Type="http://schemas.openxmlformats.org/officeDocument/2006/relationships/hyperlink" Target="https://community.talktalk.co.uk/t5/Chat/bd-p/socialchat" TargetMode="External" /><Relationship Id="rId27" Type="http://schemas.openxmlformats.org/officeDocument/2006/relationships/hyperlink" Target="https://community.talktalk.co.uk/t5/Chat/bd-p/socialchat" TargetMode="External" /><Relationship Id="rId28" Type="http://schemas.openxmlformats.org/officeDocument/2006/relationships/hyperlink" Target="https://www.americanexpress.com/socialchat" TargetMode="External" /><Relationship Id="rId29" Type="http://schemas.openxmlformats.org/officeDocument/2006/relationships/hyperlink" Target="https://www.americanexpress.com/socialchat" TargetMode="External" /><Relationship Id="rId30" Type="http://schemas.openxmlformats.org/officeDocument/2006/relationships/hyperlink" Target="https://www.americanexpress.com/socialchat" TargetMode="External" /><Relationship Id="rId31" Type="http://schemas.openxmlformats.org/officeDocument/2006/relationships/hyperlink" Target="https://www.americanexpress.com/socialchat" TargetMode="External" /><Relationship Id="rId32" Type="http://schemas.openxmlformats.org/officeDocument/2006/relationships/hyperlink" Target="https://www.americanexpress.com/socialchat" TargetMode="External" /><Relationship Id="rId33" Type="http://schemas.openxmlformats.org/officeDocument/2006/relationships/hyperlink" Target="https://www.americanexpress.com/socialchat" TargetMode="External" /><Relationship Id="rId34" Type="http://schemas.openxmlformats.org/officeDocument/2006/relationships/hyperlink" Target="https://www.americanexpress.com/socialchat" TargetMode="External" /><Relationship Id="rId35" Type="http://schemas.openxmlformats.org/officeDocument/2006/relationships/hyperlink" Target="https://www.americanexpress.com/socialchat" TargetMode="External" /><Relationship Id="rId36" Type="http://schemas.openxmlformats.org/officeDocument/2006/relationships/hyperlink" Target="https://www.americanexpress.com/socialchat" TargetMode="External" /><Relationship Id="rId37" Type="http://schemas.openxmlformats.org/officeDocument/2006/relationships/hyperlink" Target="https://www.americanexpress.com/socialchat" TargetMode="External" /><Relationship Id="rId38" Type="http://schemas.openxmlformats.org/officeDocument/2006/relationships/hyperlink" Target="https://www.americanexpress.com/socialchat" TargetMode="External" /><Relationship Id="rId39" Type="http://schemas.openxmlformats.org/officeDocument/2006/relationships/hyperlink" Target="https://www.americanexpress.com/socialchat" TargetMode="External" /><Relationship Id="rId40" Type="http://schemas.openxmlformats.org/officeDocument/2006/relationships/hyperlink" Target="https://www.americanexpress.com/socialchat" TargetMode="External" /><Relationship Id="rId41" Type="http://schemas.openxmlformats.org/officeDocument/2006/relationships/hyperlink" Target="https://www.americanexpress.com/socialchat" TargetMode="External" /><Relationship Id="rId42" Type="http://schemas.openxmlformats.org/officeDocument/2006/relationships/hyperlink" Target="https://www.americanexpress.com/socialchat" TargetMode="External" /><Relationship Id="rId43" Type="http://schemas.openxmlformats.org/officeDocument/2006/relationships/hyperlink" Target="https://www.americanexpress.com/socialchat" TargetMode="External" /><Relationship Id="rId44" Type="http://schemas.openxmlformats.org/officeDocument/2006/relationships/hyperlink" Target="https://www.americanexpress.com/socialchat" TargetMode="External" /><Relationship Id="rId45" Type="http://schemas.openxmlformats.org/officeDocument/2006/relationships/hyperlink" Target="https://www.americanexpress.com/socialchat" TargetMode="External" /><Relationship Id="rId46" Type="http://schemas.openxmlformats.org/officeDocument/2006/relationships/hyperlink" Target="https://www.americanexpress.com/socialchat" TargetMode="External" /><Relationship Id="rId47" Type="http://schemas.openxmlformats.org/officeDocument/2006/relationships/hyperlink" Target="https://online.americanexpress.com/myca/mycaassist/us/startChat.do?request_type=authreg_home" TargetMode="External" /><Relationship Id="rId48" Type="http://schemas.openxmlformats.org/officeDocument/2006/relationships/hyperlink" Target="https://online.americanexpress.com/myca/mycaassist/us/startChat.do?request_type=authreg_home" TargetMode="External" /><Relationship Id="rId49" Type="http://schemas.openxmlformats.org/officeDocument/2006/relationships/hyperlink" Target="https://online.americanexpress.com/myca/mycaassist/us/startChat.do?request_type=authreg_home" TargetMode="External" /><Relationship Id="rId50" Type="http://schemas.openxmlformats.org/officeDocument/2006/relationships/hyperlink" Target="https://www.americanexpress.com/socialchat" TargetMode="External" /><Relationship Id="rId51" Type="http://schemas.openxmlformats.org/officeDocument/2006/relationships/hyperlink" Target="https://www.americanexpress.com/socialchat" TargetMode="External" /><Relationship Id="rId52" Type="http://schemas.openxmlformats.org/officeDocument/2006/relationships/hyperlink" Target="https://www.americanexpress.com/socialchat" TargetMode="External" /><Relationship Id="rId53" Type="http://schemas.openxmlformats.org/officeDocument/2006/relationships/hyperlink" Target="https://www.americanexpress.com/socialchat" TargetMode="External" /><Relationship Id="rId54" Type="http://schemas.openxmlformats.org/officeDocument/2006/relationships/hyperlink" Target="https://www.americanexpress.com/socialchat" TargetMode="External" /><Relationship Id="rId55" Type="http://schemas.openxmlformats.org/officeDocument/2006/relationships/hyperlink" Target="https://www.americanexpress.com/socialchat" TargetMode="External" /><Relationship Id="rId56" Type="http://schemas.openxmlformats.org/officeDocument/2006/relationships/hyperlink" Target="https://www.americanexpress.com/socialchat" TargetMode="External" /><Relationship Id="rId57" Type="http://schemas.openxmlformats.org/officeDocument/2006/relationships/hyperlink" Target="https://www.americanexpress.com/socialchat" TargetMode="External" /><Relationship Id="rId58" Type="http://schemas.openxmlformats.org/officeDocument/2006/relationships/hyperlink" Target="https://www.americanexpress.com/socialchat" TargetMode="External" /><Relationship Id="rId59" Type="http://schemas.openxmlformats.org/officeDocument/2006/relationships/hyperlink" Target="https://www.americanexpress.com/socialchat" TargetMode="External" /><Relationship Id="rId60" Type="http://schemas.openxmlformats.org/officeDocument/2006/relationships/hyperlink" Target="https://www.americanexpress.com/socialchat" TargetMode="External" /><Relationship Id="rId61" Type="http://schemas.openxmlformats.org/officeDocument/2006/relationships/hyperlink" Target="https://www.americanexpress.com/socialchat" TargetMode="External" /><Relationship Id="rId62" Type="http://schemas.openxmlformats.org/officeDocument/2006/relationships/hyperlink" Target="https://www.americanexpress.com/socialchat" TargetMode="External" /><Relationship Id="rId63" Type="http://schemas.openxmlformats.org/officeDocument/2006/relationships/hyperlink" Target="https://www.americanexpress.com/socialchat" TargetMode="External" /><Relationship Id="rId64" Type="http://schemas.openxmlformats.org/officeDocument/2006/relationships/hyperlink" Target="https://www.americanexpress.com/socialchat" TargetMode="External" /><Relationship Id="rId65" Type="http://schemas.openxmlformats.org/officeDocument/2006/relationships/hyperlink" Target="https://www.americanexpress.com/socialchat" TargetMode="External" /><Relationship Id="rId66" Type="http://schemas.openxmlformats.org/officeDocument/2006/relationships/hyperlink" Target="https://www.americanexpress.com/socialchat" TargetMode="External" /><Relationship Id="rId67" Type="http://schemas.openxmlformats.org/officeDocument/2006/relationships/hyperlink" Target="https://online.americanexpress.com/myca/mycaassist/us/startChat.do?request_type=authreg_home" TargetMode="External" /><Relationship Id="rId68" Type="http://schemas.openxmlformats.org/officeDocument/2006/relationships/hyperlink" Target="https://www.americanexpress.com/socialchat" TargetMode="External" /><Relationship Id="rId69" Type="http://schemas.openxmlformats.org/officeDocument/2006/relationships/hyperlink" Target="https://www.americanexpress.com/socialchat" TargetMode="External" /><Relationship Id="rId70" Type="http://schemas.openxmlformats.org/officeDocument/2006/relationships/hyperlink" Target="https://www.americanexpress.com/socialchat" TargetMode="External" /><Relationship Id="rId71" Type="http://schemas.openxmlformats.org/officeDocument/2006/relationships/hyperlink" Target="https://www.americanexpress.com/socialchat" TargetMode="External" /><Relationship Id="rId72" Type="http://schemas.openxmlformats.org/officeDocument/2006/relationships/hyperlink" Target="https://www.americanexpress.com/socialchat" TargetMode="External" /><Relationship Id="rId73" Type="http://schemas.openxmlformats.org/officeDocument/2006/relationships/hyperlink" Target="https://www.americanexpress.com/socialchat" TargetMode="External" /><Relationship Id="rId74" Type="http://schemas.openxmlformats.org/officeDocument/2006/relationships/hyperlink" Target="https://www.americanexpress.com/socialchat" TargetMode="External" /><Relationship Id="rId75" Type="http://schemas.openxmlformats.org/officeDocument/2006/relationships/hyperlink" Target="https://www.americanexpress.com/socialchat" TargetMode="External" /><Relationship Id="rId76" Type="http://schemas.openxmlformats.org/officeDocument/2006/relationships/hyperlink" Target="https://pbs.twimg.com/media/EIlGuukWwAUawz0.jpg" TargetMode="External" /><Relationship Id="rId77" Type="http://schemas.openxmlformats.org/officeDocument/2006/relationships/hyperlink" Target="https://pbs.twimg.com/media/EIxtnXAWkAEjqYD.jpg" TargetMode="External" /><Relationship Id="rId78" Type="http://schemas.openxmlformats.org/officeDocument/2006/relationships/hyperlink" Target="https://pbs.twimg.com/media/EIlGuukWwAUawz0.jpg" TargetMode="External" /><Relationship Id="rId79" Type="http://schemas.openxmlformats.org/officeDocument/2006/relationships/hyperlink" Target="http://pbs.twimg.com/profile_images/902564057269518337/SCaOWrQ-_normal.jpg" TargetMode="External" /><Relationship Id="rId80" Type="http://schemas.openxmlformats.org/officeDocument/2006/relationships/hyperlink" Target="http://pbs.twimg.com/profile_images/1166239454908080128/fkosCJOI_normal.png" TargetMode="External" /><Relationship Id="rId81" Type="http://schemas.openxmlformats.org/officeDocument/2006/relationships/hyperlink" Target="https://pbs.twimg.com/media/EIxtnXAWkAEjqYD.jpg" TargetMode="External" /><Relationship Id="rId82" Type="http://schemas.openxmlformats.org/officeDocument/2006/relationships/hyperlink" Target="http://pbs.twimg.com/profile_images/982326801493094401/-rNReksM_normal.jpg" TargetMode="External" /><Relationship Id="rId83" Type="http://schemas.openxmlformats.org/officeDocument/2006/relationships/hyperlink" Target="http://pbs.twimg.com/profile_images/982326801493094401/-rNReksM_normal.jpg" TargetMode="External" /><Relationship Id="rId84" Type="http://schemas.openxmlformats.org/officeDocument/2006/relationships/hyperlink" Target="http://pbs.twimg.com/profile_images/982326801493094401/-rNReksM_normal.jpg" TargetMode="External" /><Relationship Id="rId85" Type="http://schemas.openxmlformats.org/officeDocument/2006/relationships/hyperlink" Target="http://pbs.twimg.com/profile_images/1019347684585562112/8vOAWgob_normal.jpg" TargetMode="External" /><Relationship Id="rId86" Type="http://schemas.openxmlformats.org/officeDocument/2006/relationships/hyperlink" Target="http://pbs.twimg.com/profile_images/1186582681699704832/5FzvveL5_normal.png" TargetMode="External" /><Relationship Id="rId87" Type="http://schemas.openxmlformats.org/officeDocument/2006/relationships/hyperlink" Target="http://pbs.twimg.com/profile_images/1005980940819222528/Pl-sWhj2_normal.jpg" TargetMode="External" /><Relationship Id="rId88" Type="http://schemas.openxmlformats.org/officeDocument/2006/relationships/hyperlink" Target="http://pbs.twimg.com/profile_images/1166082180474388480/FerAcIMt_normal.jpg" TargetMode="External" /><Relationship Id="rId89" Type="http://schemas.openxmlformats.org/officeDocument/2006/relationships/hyperlink" Target="http://pbs.twimg.com/profile_images/1116612051793633282/NiZtUOdb_normal.png" TargetMode="External" /><Relationship Id="rId90" Type="http://schemas.openxmlformats.org/officeDocument/2006/relationships/hyperlink" Target="http://pbs.twimg.com/profile_images/533259350609891328/yAlSdl0H_normal.jpeg" TargetMode="External" /><Relationship Id="rId91" Type="http://schemas.openxmlformats.org/officeDocument/2006/relationships/hyperlink" Target="http://pbs.twimg.com/profile_images/1113853939508633600/uWFb4SLE_normal.png" TargetMode="External" /><Relationship Id="rId92" Type="http://schemas.openxmlformats.org/officeDocument/2006/relationships/hyperlink" Target="http://pbs.twimg.com/profile_images/1017770615359434753/ECt2ncRL_normal.jpg" TargetMode="External" /><Relationship Id="rId93" Type="http://schemas.openxmlformats.org/officeDocument/2006/relationships/hyperlink" Target="http://pbs.twimg.com/profile_images/1017770615359434753/ECt2ncRL_normal.jpg" TargetMode="External" /><Relationship Id="rId94" Type="http://schemas.openxmlformats.org/officeDocument/2006/relationships/hyperlink" Target="http://pbs.twimg.com/profile_images/1017770615359434753/ECt2ncRL_normal.jpg" TargetMode="External" /><Relationship Id="rId95" Type="http://schemas.openxmlformats.org/officeDocument/2006/relationships/hyperlink" Target="http://pbs.twimg.com/profile_images/1185147517979299841/J-oKbJdp_normal.png" TargetMode="External" /><Relationship Id="rId96" Type="http://schemas.openxmlformats.org/officeDocument/2006/relationships/hyperlink" Target="http://pbs.twimg.com/profile_images/1185147517979299841/J-oKbJdp_normal.png" TargetMode="External" /><Relationship Id="rId97" Type="http://schemas.openxmlformats.org/officeDocument/2006/relationships/hyperlink" Target="http://pbs.twimg.com/profile_images/1185147517979299841/J-oKbJdp_normal.png" TargetMode="External" /><Relationship Id="rId98" Type="http://schemas.openxmlformats.org/officeDocument/2006/relationships/hyperlink" Target="http://pbs.twimg.com/profile_images/1185147517979299841/J-oKbJdp_normal.png" TargetMode="External" /><Relationship Id="rId99" Type="http://schemas.openxmlformats.org/officeDocument/2006/relationships/hyperlink" Target="http://pbs.twimg.com/profile_images/1185147517979299841/J-oKbJdp_normal.png" TargetMode="External" /><Relationship Id="rId100" Type="http://schemas.openxmlformats.org/officeDocument/2006/relationships/hyperlink" Target="http://pbs.twimg.com/profile_images/1185147517979299841/J-oKbJdp_normal.png" TargetMode="External" /><Relationship Id="rId101" Type="http://schemas.openxmlformats.org/officeDocument/2006/relationships/hyperlink" Target="http://pbs.twimg.com/profile_images/1185147517979299841/J-oKbJdp_normal.png" TargetMode="External" /><Relationship Id="rId102" Type="http://schemas.openxmlformats.org/officeDocument/2006/relationships/hyperlink" Target="http://pbs.twimg.com/profile_images/1185147517979299841/J-oKbJdp_normal.png" TargetMode="External" /><Relationship Id="rId103" Type="http://schemas.openxmlformats.org/officeDocument/2006/relationships/hyperlink" Target="http://pbs.twimg.com/profile_images/1185147517979299841/J-oKbJdp_normal.png" TargetMode="External" /><Relationship Id="rId104" Type="http://schemas.openxmlformats.org/officeDocument/2006/relationships/hyperlink" Target="http://pbs.twimg.com/profile_images/1185147517979299841/J-oKbJdp_normal.png" TargetMode="External" /><Relationship Id="rId105" Type="http://schemas.openxmlformats.org/officeDocument/2006/relationships/hyperlink" Target="http://pbs.twimg.com/profile_images/1158274545356353537/nJiurH0D_normal.png" TargetMode="External" /><Relationship Id="rId106" Type="http://schemas.openxmlformats.org/officeDocument/2006/relationships/hyperlink" Target="http://pbs.twimg.com/profile_images/1158274545356353537/nJiurH0D_normal.png" TargetMode="External" /><Relationship Id="rId107" Type="http://schemas.openxmlformats.org/officeDocument/2006/relationships/hyperlink" Target="http://pbs.twimg.com/profile_images/1158274545356353537/nJiurH0D_normal.png" TargetMode="External" /><Relationship Id="rId108" Type="http://schemas.openxmlformats.org/officeDocument/2006/relationships/hyperlink" Target="http://pbs.twimg.com/profile_images/1158274545356353537/nJiurH0D_normal.png" TargetMode="External" /><Relationship Id="rId109" Type="http://schemas.openxmlformats.org/officeDocument/2006/relationships/hyperlink" Target="http://pbs.twimg.com/profile_images/1158274545356353537/nJiurH0D_normal.png" TargetMode="External" /><Relationship Id="rId110" Type="http://schemas.openxmlformats.org/officeDocument/2006/relationships/hyperlink" Target="http://pbs.twimg.com/profile_images/1158274545356353537/nJiurH0D_normal.png" TargetMode="External" /><Relationship Id="rId111" Type="http://schemas.openxmlformats.org/officeDocument/2006/relationships/hyperlink" Target="http://pbs.twimg.com/profile_images/1158274545356353537/nJiurH0D_normal.png" TargetMode="External" /><Relationship Id="rId112" Type="http://schemas.openxmlformats.org/officeDocument/2006/relationships/hyperlink" Target="http://pbs.twimg.com/profile_images/983810906927792128/QToPQDeT_normal.jpg" TargetMode="External" /><Relationship Id="rId113" Type="http://schemas.openxmlformats.org/officeDocument/2006/relationships/hyperlink" Target="http://pbs.twimg.com/profile_images/983810906927792128/QToPQDeT_normal.jpg" TargetMode="External" /><Relationship Id="rId114" Type="http://schemas.openxmlformats.org/officeDocument/2006/relationships/hyperlink" Target="http://pbs.twimg.com/profile_images/983810906927792128/QToPQDeT_normal.jpg" TargetMode="External" /><Relationship Id="rId115" Type="http://schemas.openxmlformats.org/officeDocument/2006/relationships/hyperlink" Target="http://pbs.twimg.com/profile_images/983810906927792128/QToPQDeT_normal.jpg" TargetMode="External" /><Relationship Id="rId116" Type="http://schemas.openxmlformats.org/officeDocument/2006/relationships/hyperlink" Target="http://pbs.twimg.com/profile_images/983810906927792128/QToPQDeT_normal.jpg" TargetMode="External" /><Relationship Id="rId117" Type="http://schemas.openxmlformats.org/officeDocument/2006/relationships/hyperlink" Target="http://pbs.twimg.com/profile_images/983810906927792128/QToPQDeT_normal.jpg" TargetMode="External" /><Relationship Id="rId118" Type="http://schemas.openxmlformats.org/officeDocument/2006/relationships/hyperlink" Target="http://pbs.twimg.com/profile_images/983810906927792128/QToPQDeT_normal.jpg" TargetMode="External" /><Relationship Id="rId119" Type="http://schemas.openxmlformats.org/officeDocument/2006/relationships/hyperlink" Target="http://pbs.twimg.com/profile_images/983810906927792128/QToPQDeT_normal.jpg" TargetMode="External" /><Relationship Id="rId120" Type="http://schemas.openxmlformats.org/officeDocument/2006/relationships/hyperlink" Target="http://pbs.twimg.com/profile_images/983810906927792128/QToPQDeT_normal.jpg" TargetMode="External" /><Relationship Id="rId121" Type="http://schemas.openxmlformats.org/officeDocument/2006/relationships/hyperlink" Target="http://pbs.twimg.com/profile_images/983810906927792128/QToPQDeT_normal.jpg" TargetMode="External" /><Relationship Id="rId122" Type="http://schemas.openxmlformats.org/officeDocument/2006/relationships/hyperlink" Target="http://pbs.twimg.com/profile_images/983810906927792128/QToPQDeT_normal.jpg" TargetMode="External" /><Relationship Id="rId123" Type="http://schemas.openxmlformats.org/officeDocument/2006/relationships/hyperlink" Target="http://pbs.twimg.com/profile_images/983810906927792128/QToPQDeT_normal.jpg" TargetMode="External" /><Relationship Id="rId124" Type="http://schemas.openxmlformats.org/officeDocument/2006/relationships/hyperlink" Target="http://pbs.twimg.com/profile_images/983810906927792128/QToPQDeT_normal.jpg" TargetMode="External" /><Relationship Id="rId125" Type="http://schemas.openxmlformats.org/officeDocument/2006/relationships/hyperlink" Target="http://pbs.twimg.com/profile_images/983810906927792128/QToPQDeT_normal.jpg" TargetMode="External" /><Relationship Id="rId126" Type="http://schemas.openxmlformats.org/officeDocument/2006/relationships/hyperlink" Target="http://pbs.twimg.com/profile_images/983810906927792128/QToPQDeT_normal.jpg" TargetMode="External" /><Relationship Id="rId127" Type="http://schemas.openxmlformats.org/officeDocument/2006/relationships/hyperlink" Target="http://pbs.twimg.com/profile_images/983810906927792128/QToPQDeT_normal.jpg" TargetMode="External" /><Relationship Id="rId128" Type="http://schemas.openxmlformats.org/officeDocument/2006/relationships/hyperlink" Target="http://pbs.twimg.com/profile_images/983810906927792128/QToPQDeT_normal.jpg" TargetMode="External" /><Relationship Id="rId129" Type="http://schemas.openxmlformats.org/officeDocument/2006/relationships/hyperlink" Target="http://pbs.twimg.com/profile_images/983810906927792128/QToPQDeT_normal.jpg" TargetMode="External" /><Relationship Id="rId130" Type="http://schemas.openxmlformats.org/officeDocument/2006/relationships/hyperlink" Target="http://pbs.twimg.com/profile_images/983810906927792128/QToPQDeT_normal.jpg" TargetMode="External" /><Relationship Id="rId131" Type="http://schemas.openxmlformats.org/officeDocument/2006/relationships/hyperlink" Target="http://pbs.twimg.com/profile_images/983810906927792128/QToPQDeT_normal.jpg" TargetMode="External" /><Relationship Id="rId132" Type="http://schemas.openxmlformats.org/officeDocument/2006/relationships/hyperlink" Target="http://pbs.twimg.com/profile_images/983810906927792128/QToPQDeT_normal.jpg" TargetMode="External" /><Relationship Id="rId133" Type="http://schemas.openxmlformats.org/officeDocument/2006/relationships/hyperlink" Target="http://pbs.twimg.com/profile_images/983810906927792128/QToPQDeT_normal.jpg" TargetMode="External" /><Relationship Id="rId134" Type="http://schemas.openxmlformats.org/officeDocument/2006/relationships/hyperlink" Target="http://pbs.twimg.com/profile_images/983810906927792128/QToPQDeT_normal.jpg" TargetMode="External" /><Relationship Id="rId135" Type="http://schemas.openxmlformats.org/officeDocument/2006/relationships/hyperlink" Target="http://pbs.twimg.com/profile_images/983810906927792128/QToPQDeT_normal.jpg" TargetMode="External" /><Relationship Id="rId136" Type="http://schemas.openxmlformats.org/officeDocument/2006/relationships/hyperlink" Target="http://pbs.twimg.com/profile_images/983810906927792128/QToPQDeT_normal.jpg" TargetMode="External" /><Relationship Id="rId137" Type="http://schemas.openxmlformats.org/officeDocument/2006/relationships/hyperlink" Target="http://pbs.twimg.com/profile_images/983810906927792128/QToPQDeT_normal.jpg" TargetMode="External" /><Relationship Id="rId138" Type="http://schemas.openxmlformats.org/officeDocument/2006/relationships/hyperlink" Target="http://pbs.twimg.com/profile_images/983810906927792128/QToPQDeT_normal.jpg" TargetMode="External" /><Relationship Id="rId139" Type="http://schemas.openxmlformats.org/officeDocument/2006/relationships/hyperlink" Target="http://pbs.twimg.com/profile_images/983810906927792128/QToPQDeT_normal.jpg" TargetMode="External" /><Relationship Id="rId140" Type="http://schemas.openxmlformats.org/officeDocument/2006/relationships/hyperlink" Target="http://pbs.twimg.com/profile_images/983810906927792128/QToPQDeT_normal.jpg" TargetMode="External" /><Relationship Id="rId141" Type="http://schemas.openxmlformats.org/officeDocument/2006/relationships/hyperlink" Target="http://pbs.twimg.com/profile_images/983810906927792128/QToPQDeT_normal.jpg" TargetMode="External" /><Relationship Id="rId142" Type="http://schemas.openxmlformats.org/officeDocument/2006/relationships/hyperlink" Target="http://pbs.twimg.com/profile_images/983810906927792128/QToPQDeT_normal.jpg" TargetMode="External" /><Relationship Id="rId143" Type="http://schemas.openxmlformats.org/officeDocument/2006/relationships/hyperlink" Target="http://pbs.twimg.com/profile_images/983810906927792128/QToPQDeT_normal.jpg" TargetMode="External" /><Relationship Id="rId144" Type="http://schemas.openxmlformats.org/officeDocument/2006/relationships/hyperlink" Target="http://pbs.twimg.com/profile_images/983810906927792128/QToPQDeT_normal.jpg" TargetMode="External" /><Relationship Id="rId145" Type="http://schemas.openxmlformats.org/officeDocument/2006/relationships/hyperlink" Target="http://pbs.twimg.com/profile_images/983810906927792128/QToPQDeT_normal.jpg" TargetMode="External" /><Relationship Id="rId146" Type="http://schemas.openxmlformats.org/officeDocument/2006/relationships/hyperlink" Target="http://pbs.twimg.com/profile_images/983810906927792128/QToPQDeT_normal.jpg" TargetMode="External" /><Relationship Id="rId147" Type="http://schemas.openxmlformats.org/officeDocument/2006/relationships/hyperlink" Target="http://pbs.twimg.com/profile_images/983810906927792128/QToPQDeT_normal.jpg" TargetMode="External" /><Relationship Id="rId148" Type="http://schemas.openxmlformats.org/officeDocument/2006/relationships/hyperlink" Target="http://pbs.twimg.com/profile_images/983810906927792128/QToPQDeT_normal.jpg" TargetMode="External" /><Relationship Id="rId149" Type="http://schemas.openxmlformats.org/officeDocument/2006/relationships/hyperlink" Target="http://pbs.twimg.com/profile_images/983810906927792128/QToPQDeT_normal.jpg" TargetMode="External" /><Relationship Id="rId150" Type="http://schemas.openxmlformats.org/officeDocument/2006/relationships/hyperlink" Target="http://pbs.twimg.com/profile_images/983810906927792128/QToPQDeT_normal.jpg" TargetMode="External" /><Relationship Id="rId151" Type="http://schemas.openxmlformats.org/officeDocument/2006/relationships/hyperlink" Target="http://pbs.twimg.com/profile_images/983810906927792128/QToPQDeT_normal.jpg" TargetMode="External" /><Relationship Id="rId152" Type="http://schemas.openxmlformats.org/officeDocument/2006/relationships/hyperlink" Target="http://pbs.twimg.com/profile_images/983810906927792128/QToPQDeT_normal.jpg" TargetMode="External" /><Relationship Id="rId153" Type="http://schemas.openxmlformats.org/officeDocument/2006/relationships/hyperlink" Target="http://pbs.twimg.com/profile_images/983810906927792128/QToPQDeT_normal.jpg" TargetMode="External" /><Relationship Id="rId154" Type="http://schemas.openxmlformats.org/officeDocument/2006/relationships/hyperlink" Target="http://pbs.twimg.com/profile_images/983810906927792128/QToPQDeT_normal.jpg" TargetMode="External" /><Relationship Id="rId155" Type="http://schemas.openxmlformats.org/officeDocument/2006/relationships/hyperlink" Target="http://pbs.twimg.com/profile_images/983810906927792128/QToPQDeT_normal.jpg" TargetMode="External" /><Relationship Id="rId156" Type="http://schemas.openxmlformats.org/officeDocument/2006/relationships/hyperlink" Target="http://pbs.twimg.com/profile_images/983810906927792128/QToPQDeT_normal.jpg" TargetMode="External" /><Relationship Id="rId157" Type="http://schemas.openxmlformats.org/officeDocument/2006/relationships/hyperlink" Target="http://pbs.twimg.com/profile_images/983810906927792128/QToPQDeT_normal.jpg" TargetMode="External" /><Relationship Id="rId158" Type="http://schemas.openxmlformats.org/officeDocument/2006/relationships/hyperlink" Target="http://pbs.twimg.com/profile_images/983810906927792128/QToPQDeT_normal.jpg" TargetMode="External" /><Relationship Id="rId159" Type="http://schemas.openxmlformats.org/officeDocument/2006/relationships/hyperlink" Target="http://pbs.twimg.com/profile_images/983810906927792128/QToPQDeT_normal.jpg" TargetMode="External" /><Relationship Id="rId160" Type="http://schemas.openxmlformats.org/officeDocument/2006/relationships/hyperlink" Target="https://twitter.com/#!/madalynsklar/status/1191561346774638593" TargetMode="External" /><Relationship Id="rId161" Type="http://schemas.openxmlformats.org/officeDocument/2006/relationships/hyperlink" Target="https://twitter.com/#!/tim4ustefano/status/1192012821074206720" TargetMode="External" /><Relationship Id="rId162" Type="http://schemas.openxmlformats.org/officeDocument/2006/relationships/hyperlink" Target="https://twitter.com/#!/thinkdesignvis/status/1192111250609709063" TargetMode="External" /><Relationship Id="rId163" Type="http://schemas.openxmlformats.org/officeDocument/2006/relationships/hyperlink" Target="https://twitter.com/#!/daanianne/status/1192448532503941121" TargetMode="External" /><Relationship Id="rId164" Type="http://schemas.openxmlformats.org/officeDocument/2006/relationships/hyperlink" Target="https://twitter.com/#!/amexbusiness/status/1191805345057906689" TargetMode="External" /><Relationship Id="rId165" Type="http://schemas.openxmlformats.org/officeDocument/2006/relationships/hyperlink" Target="https://twitter.com/#!/amexbusiness/status/1192460600607215619" TargetMode="External" /><Relationship Id="rId166" Type="http://schemas.openxmlformats.org/officeDocument/2006/relationships/hyperlink" Target="https://twitter.com/#!/amexbusiness/status/1192632248610238470" TargetMode="External" /><Relationship Id="rId167" Type="http://schemas.openxmlformats.org/officeDocument/2006/relationships/hyperlink" Target="https://twitter.com/#!/beaniegurl47/status/1193706158353199109" TargetMode="External" /><Relationship Id="rId168" Type="http://schemas.openxmlformats.org/officeDocument/2006/relationships/hyperlink" Target="https://twitter.com/#!/socialmediaita/status/1193879609957330947" TargetMode="External" /><Relationship Id="rId169" Type="http://schemas.openxmlformats.org/officeDocument/2006/relationships/hyperlink" Target="https://twitter.com/#!/williamzappa/status/1193881440192278528" TargetMode="External" /><Relationship Id="rId170" Type="http://schemas.openxmlformats.org/officeDocument/2006/relationships/hyperlink" Target="https://twitter.com/#!/alody__/status/1194682536552734720" TargetMode="External" /><Relationship Id="rId171" Type="http://schemas.openxmlformats.org/officeDocument/2006/relationships/hyperlink" Target="https://twitter.com/#!/rshankarsharma/status/1117720980556664833" TargetMode="External" /><Relationship Id="rId172" Type="http://schemas.openxmlformats.org/officeDocument/2006/relationships/hyperlink" Target="https://twitter.com/#!/jennykim/status/1195169825997381634" TargetMode="External" /><Relationship Id="rId173" Type="http://schemas.openxmlformats.org/officeDocument/2006/relationships/hyperlink" Target="https://twitter.com/#!/elanaleoni/status/1195767246620184576" TargetMode="External" /><Relationship Id="rId174" Type="http://schemas.openxmlformats.org/officeDocument/2006/relationships/hyperlink" Target="https://twitter.com/#!/sprintcare/status/1195159934771482624" TargetMode="External" /><Relationship Id="rId175" Type="http://schemas.openxmlformats.org/officeDocument/2006/relationships/hyperlink" Target="https://twitter.com/#!/sprintcare/status/1195977310463123457" TargetMode="External" /><Relationship Id="rId176" Type="http://schemas.openxmlformats.org/officeDocument/2006/relationships/hyperlink" Target="https://twitter.com/#!/sprintcare/status/1196342574929207296" TargetMode="External" /><Relationship Id="rId177" Type="http://schemas.openxmlformats.org/officeDocument/2006/relationships/hyperlink" Target="https://twitter.com/#!/alice_elliott/status/1191920599242813440" TargetMode="External" /><Relationship Id="rId178" Type="http://schemas.openxmlformats.org/officeDocument/2006/relationships/hyperlink" Target="https://twitter.com/#!/alice_elliott/status/1192676562354790400" TargetMode="External" /><Relationship Id="rId179" Type="http://schemas.openxmlformats.org/officeDocument/2006/relationships/hyperlink" Target="https://twitter.com/#!/alice_elliott/status/1193309731261177863" TargetMode="External" /><Relationship Id="rId180" Type="http://schemas.openxmlformats.org/officeDocument/2006/relationships/hyperlink" Target="https://twitter.com/#!/alice_elliott/status/1193445629063761921" TargetMode="External" /><Relationship Id="rId181" Type="http://schemas.openxmlformats.org/officeDocument/2006/relationships/hyperlink" Target="https://twitter.com/#!/alice_elliott/status/1194079798756331521" TargetMode="External" /><Relationship Id="rId182" Type="http://schemas.openxmlformats.org/officeDocument/2006/relationships/hyperlink" Target="https://twitter.com/#!/alice_elliott/status/1194473166577512448" TargetMode="External" /><Relationship Id="rId183" Type="http://schemas.openxmlformats.org/officeDocument/2006/relationships/hyperlink" Target="https://twitter.com/#!/alice_elliott/status/1195544402837540865" TargetMode="External" /><Relationship Id="rId184" Type="http://schemas.openxmlformats.org/officeDocument/2006/relationships/hyperlink" Target="https://twitter.com/#!/alice_elliott/status/1195695482808520704" TargetMode="External" /><Relationship Id="rId185" Type="http://schemas.openxmlformats.org/officeDocument/2006/relationships/hyperlink" Target="https://twitter.com/#!/alice_elliott/status/1196027731248656385" TargetMode="External" /><Relationship Id="rId186" Type="http://schemas.openxmlformats.org/officeDocument/2006/relationships/hyperlink" Target="https://twitter.com/#!/alice_elliott/status/1196451432318357505" TargetMode="External" /><Relationship Id="rId187" Type="http://schemas.openxmlformats.org/officeDocument/2006/relationships/hyperlink" Target="https://twitter.com/#!/talktalk/status/1191676748397715456" TargetMode="External" /><Relationship Id="rId188" Type="http://schemas.openxmlformats.org/officeDocument/2006/relationships/hyperlink" Target="https://twitter.com/#!/talktalk/status/1191748871220801536" TargetMode="External" /><Relationship Id="rId189" Type="http://schemas.openxmlformats.org/officeDocument/2006/relationships/hyperlink" Target="https://twitter.com/#!/talktalk/status/1192072260699463680" TargetMode="External" /><Relationship Id="rId190" Type="http://schemas.openxmlformats.org/officeDocument/2006/relationships/hyperlink" Target="https://twitter.com/#!/talktalk/status/1192763577343627265" TargetMode="External" /><Relationship Id="rId191" Type="http://schemas.openxmlformats.org/officeDocument/2006/relationships/hyperlink" Target="https://twitter.com/#!/talktalk/status/1192780251815960577" TargetMode="External" /><Relationship Id="rId192" Type="http://schemas.openxmlformats.org/officeDocument/2006/relationships/hyperlink" Target="https://twitter.com/#!/talktalk/status/1194207743323901952" TargetMode="External" /><Relationship Id="rId193" Type="http://schemas.openxmlformats.org/officeDocument/2006/relationships/hyperlink" Target="https://twitter.com/#!/talktalk/status/1196478164928741376" TargetMode="External" /><Relationship Id="rId194" Type="http://schemas.openxmlformats.org/officeDocument/2006/relationships/hyperlink" Target="https://twitter.com/#!/askamex/status/1191750519162884096" TargetMode="External" /><Relationship Id="rId195" Type="http://schemas.openxmlformats.org/officeDocument/2006/relationships/hyperlink" Target="https://twitter.com/#!/askamex/status/1191752321954390016" TargetMode="External" /><Relationship Id="rId196" Type="http://schemas.openxmlformats.org/officeDocument/2006/relationships/hyperlink" Target="https://twitter.com/#!/askamex/status/1191757267827339266" TargetMode="External" /><Relationship Id="rId197" Type="http://schemas.openxmlformats.org/officeDocument/2006/relationships/hyperlink" Target="https://twitter.com/#!/askamex/status/1191770345201639424" TargetMode="External" /><Relationship Id="rId198" Type="http://schemas.openxmlformats.org/officeDocument/2006/relationships/hyperlink" Target="https://twitter.com/#!/askamex/status/1192143686974541829" TargetMode="External" /><Relationship Id="rId199" Type="http://schemas.openxmlformats.org/officeDocument/2006/relationships/hyperlink" Target="https://twitter.com/#!/askamex/status/1192175476674048000" TargetMode="External" /><Relationship Id="rId200" Type="http://schemas.openxmlformats.org/officeDocument/2006/relationships/hyperlink" Target="https://twitter.com/#!/askamex/status/1192473404991057921" TargetMode="External" /><Relationship Id="rId201" Type="http://schemas.openxmlformats.org/officeDocument/2006/relationships/hyperlink" Target="https://twitter.com/#!/askamex/status/1192529950332637191" TargetMode="External" /><Relationship Id="rId202" Type="http://schemas.openxmlformats.org/officeDocument/2006/relationships/hyperlink" Target="https://twitter.com/#!/askamex/status/1192562580751101953" TargetMode="External" /><Relationship Id="rId203" Type="http://schemas.openxmlformats.org/officeDocument/2006/relationships/hyperlink" Target="https://twitter.com/#!/askamex/status/1192844212926070785" TargetMode="External" /><Relationship Id="rId204" Type="http://schemas.openxmlformats.org/officeDocument/2006/relationships/hyperlink" Target="https://twitter.com/#!/askamex/status/1192877031668797441" TargetMode="External" /><Relationship Id="rId205" Type="http://schemas.openxmlformats.org/officeDocument/2006/relationships/hyperlink" Target="https://twitter.com/#!/askamex/status/1192882319083917312" TargetMode="External" /><Relationship Id="rId206" Type="http://schemas.openxmlformats.org/officeDocument/2006/relationships/hyperlink" Target="https://twitter.com/#!/askamex/status/1192887974125547520" TargetMode="External" /><Relationship Id="rId207" Type="http://schemas.openxmlformats.org/officeDocument/2006/relationships/hyperlink" Target="https://twitter.com/#!/askamex/status/1192888108418846720" TargetMode="External" /><Relationship Id="rId208" Type="http://schemas.openxmlformats.org/officeDocument/2006/relationships/hyperlink" Target="https://twitter.com/#!/askamex/status/1192888238328942593" TargetMode="External" /><Relationship Id="rId209" Type="http://schemas.openxmlformats.org/officeDocument/2006/relationships/hyperlink" Target="https://twitter.com/#!/askamex/status/1192905054673616896" TargetMode="External" /><Relationship Id="rId210" Type="http://schemas.openxmlformats.org/officeDocument/2006/relationships/hyperlink" Target="https://twitter.com/#!/askamex/status/1192905543712681985" TargetMode="External" /><Relationship Id="rId211" Type="http://schemas.openxmlformats.org/officeDocument/2006/relationships/hyperlink" Target="https://twitter.com/#!/askamex/status/1193572123295600640" TargetMode="External" /><Relationship Id="rId212" Type="http://schemas.openxmlformats.org/officeDocument/2006/relationships/hyperlink" Target="https://twitter.com/#!/askamex/status/1193603274403913733" TargetMode="External" /><Relationship Id="rId213" Type="http://schemas.openxmlformats.org/officeDocument/2006/relationships/hyperlink" Target="https://twitter.com/#!/askamex/status/1193570431627911174" TargetMode="External" /><Relationship Id="rId214" Type="http://schemas.openxmlformats.org/officeDocument/2006/relationships/hyperlink" Target="https://twitter.com/#!/askamex/status/1193607616733339653" TargetMode="External" /><Relationship Id="rId215" Type="http://schemas.openxmlformats.org/officeDocument/2006/relationships/hyperlink" Target="https://twitter.com/#!/askamex/status/1193613897850347521" TargetMode="External" /><Relationship Id="rId216" Type="http://schemas.openxmlformats.org/officeDocument/2006/relationships/hyperlink" Target="https://twitter.com/#!/askamex/status/1193908400905691136" TargetMode="External" /><Relationship Id="rId217" Type="http://schemas.openxmlformats.org/officeDocument/2006/relationships/hyperlink" Target="https://twitter.com/#!/askamex/status/1193935394171228160" TargetMode="External" /><Relationship Id="rId218" Type="http://schemas.openxmlformats.org/officeDocument/2006/relationships/hyperlink" Target="https://twitter.com/#!/askamex/status/1193988614969077760" TargetMode="External" /><Relationship Id="rId219" Type="http://schemas.openxmlformats.org/officeDocument/2006/relationships/hyperlink" Target="https://twitter.com/#!/askamex/status/1193996814715932677" TargetMode="External" /><Relationship Id="rId220" Type="http://schemas.openxmlformats.org/officeDocument/2006/relationships/hyperlink" Target="https://twitter.com/#!/askamex/status/1194361161837359105" TargetMode="External" /><Relationship Id="rId221" Type="http://schemas.openxmlformats.org/officeDocument/2006/relationships/hyperlink" Target="https://twitter.com/#!/askamex/status/1194366936710299651" TargetMode="External" /><Relationship Id="rId222" Type="http://schemas.openxmlformats.org/officeDocument/2006/relationships/hyperlink" Target="https://twitter.com/#!/askamex/status/1194379650279055367" TargetMode="External" /><Relationship Id="rId223" Type="http://schemas.openxmlformats.org/officeDocument/2006/relationships/hyperlink" Target="https://twitter.com/#!/askamex/status/1194385866694811648" TargetMode="External" /><Relationship Id="rId224" Type="http://schemas.openxmlformats.org/officeDocument/2006/relationships/hyperlink" Target="https://twitter.com/#!/askamex/status/1194688165237444610" TargetMode="External" /><Relationship Id="rId225" Type="http://schemas.openxmlformats.org/officeDocument/2006/relationships/hyperlink" Target="https://twitter.com/#!/askamex/status/1194735815345295363" TargetMode="External" /><Relationship Id="rId226" Type="http://schemas.openxmlformats.org/officeDocument/2006/relationships/hyperlink" Target="https://twitter.com/#!/askamex/status/1194981528377479168" TargetMode="External" /><Relationship Id="rId227" Type="http://schemas.openxmlformats.org/officeDocument/2006/relationships/hyperlink" Target="https://twitter.com/#!/askamex/status/1195006038392619009" TargetMode="External" /><Relationship Id="rId228" Type="http://schemas.openxmlformats.org/officeDocument/2006/relationships/hyperlink" Target="https://twitter.com/#!/askamex/status/1195125769435000835" TargetMode="External" /><Relationship Id="rId229" Type="http://schemas.openxmlformats.org/officeDocument/2006/relationships/hyperlink" Target="https://twitter.com/#!/askamex/status/1195135101945950208" TargetMode="External" /><Relationship Id="rId230" Type="http://schemas.openxmlformats.org/officeDocument/2006/relationships/hyperlink" Target="https://twitter.com/#!/askamex/status/1195350598192959490" TargetMode="External" /><Relationship Id="rId231" Type="http://schemas.openxmlformats.org/officeDocument/2006/relationships/hyperlink" Target="https://twitter.com/#!/askamex/status/1195359368583229440" TargetMode="External" /><Relationship Id="rId232" Type="http://schemas.openxmlformats.org/officeDocument/2006/relationships/hyperlink" Target="https://twitter.com/#!/askamex/status/1195360235667513345" TargetMode="External" /><Relationship Id="rId233" Type="http://schemas.openxmlformats.org/officeDocument/2006/relationships/hyperlink" Target="https://twitter.com/#!/askamex/status/1195463778923663361" TargetMode="External" /><Relationship Id="rId234" Type="http://schemas.openxmlformats.org/officeDocument/2006/relationships/hyperlink" Target="https://twitter.com/#!/askamex/status/1195840146085683202" TargetMode="External" /><Relationship Id="rId235" Type="http://schemas.openxmlformats.org/officeDocument/2006/relationships/hyperlink" Target="https://twitter.com/#!/askamex/status/1196127363534381056" TargetMode="External" /><Relationship Id="rId236" Type="http://schemas.openxmlformats.org/officeDocument/2006/relationships/hyperlink" Target="https://twitter.com/#!/askamex/status/1196177807581286400" TargetMode="External" /><Relationship Id="rId237" Type="http://schemas.openxmlformats.org/officeDocument/2006/relationships/hyperlink" Target="https://twitter.com/#!/askamex/status/1196462480563875853" TargetMode="External" /><Relationship Id="rId238" Type="http://schemas.openxmlformats.org/officeDocument/2006/relationships/hyperlink" Target="https://twitter.com/#!/askamex/status/1196488375089401856" TargetMode="External" /><Relationship Id="rId239" Type="http://schemas.openxmlformats.org/officeDocument/2006/relationships/hyperlink" Target="https://twitter.com/#!/askamex/status/1196498343310045184" TargetMode="External" /><Relationship Id="rId240" Type="http://schemas.openxmlformats.org/officeDocument/2006/relationships/hyperlink" Target="https://twitter.com/#!/askamex/status/1196506170653134850" TargetMode="External" /><Relationship Id="rId241" Type="http://schemas.openxmlformats.org/officeDocument/2006/relationships/hyperlink" Target="https://twitter.com/#!/askamex/status/1196580881470828544" TargetMode="External" /><Relationship Id="rId242" Type="http://schemas.openxmlformats.org/officeDocument/2006/relationships/hyperlink" Target="https://api.twitter.com/1.1/geo/id/ec6dac47648ca27f.json" TargetMode="External" /><Relationship Id="rId243" Type="http://schemas.openxmlformats.org/officeDocument/2006/relationships/comments" Target="../comments1.xml" /><Relationship Id="rId244" Type="http://schemas.openxmlformats.org/officeDocument/2006/relationships/vmlDrawing" Target="../drawings/vmlDrawing1.vml" /><Relationship Id="rId245" Type="http://schemas.openxmlformats.org/officeDocument/2006/relationships/table" Target="../tables/table1.xml" /><Relationship Id="rId246"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hyperlink" Target="http://www.madalynsklar.com/2016/02/15/twittersmarter-podcast-cocktail-party-conversations-with-alan-knecht-and-michelle-stinson-ross-from-socialchat-episode-30/" TargetMode="External" /><Relationship Id="rId2" Type="http://schemas.openxmlformats.org/officeDocument/2006/relationships/hyperlink" Target="https://www.tim.it/music-games-socialchat-video-card" TargetMode="External" /><Relationship Id="rId3" Type="http://schemas.openxmlformats.org/officeDocument/2006/relationships/hyperlink" Target="https://www.americanexpress.com/socialchat" TargetMode="External" /><Relationship Id="rId4" Type="http://schemas.openxmlformats.org/officeDocument/2006/relationships/hyperlink" Target="https://www.americanexpress.com/socialchat" TargetMode="External" /><Relationship Id="rId5" Type="http://schemas.openxmlformats.org/officeDocument/2006/relationships/hyperlink" Target="https://online.americanexpress.com/myca/mycaassist/us/startChat.do?request_type=authreg_home" TargetMode="External" /><Relationship Id="rId6" Type="http://schemas.openxmlformats.org/officeDocument/2006/relationships/hyperlink" Target="https://www.timesfreepress.com/news/life/entertainment/story/2019/nov/10/gainesville-based-monopoly/507840/" TargetMode="External" /><Relationship Id="rId7" Type="http://schemas.openxmlformats.org/officeDocument/2006/relationships/hyperlink" Target="https://www.youtube.com/watch?v=goTSdIcwyqs&amp;utm_medium=social&amp;utm_source=twitter&amp;utm_campaign=postfity&amp;utm_content=postfity6cd31" TargetMode="External" /><Relationship Id="rId8" Type="http://schemas.openxmlformats.org/officeDocument/2006/relationships/hyperlink" Target="https://www.socialmediatoday.com/news/how-to-use-emojis-and-symbols-to-improve-your-marketing-strategy-infograph/566983/" TargetMode="External" /><Relationship Id="rId9" Type="http://schemas.openxmlformats.org/officeDocument/2006/relationships/hyperlink" Target="http://www.sprint.com/socialchat" TargetMode="External" /><Relationship Id="rId10" Type="http://schemas.openxmlformats.org/officeDocument/2006/relationships/hyperlink" Target="http://www.sprint.com/socialchat" TargetMode="External" /><Relationship Id="rId11" Type="http://schemas.openxmlformats.org/officeDocument/2006/relationships/hyperlink" Target="http://www.sprint.com/socialchat" TargetMode="External" /><Relationship Id="rId12" Type="http://schemas.openxmlformats.org/officeDocument/2006/relationships/hyperlink" Target="https://www.thecommentingclub.co.uk/socialchat-rules/?utm_source=ReviveOldPost&amp;utm_medium=social&amp;utm_campaign=ReviveOldPost" TargetMode="External" /><Relationship Id="rId13" Type="http://schemas.openxmlformats.org/officeDocument/2006/relationships/hyperlink" Target="https://www.thecommentingclub.co.uk/socialchat-skills/?utm_source=ReviveOldPost&amp;utm_medium=social&amp;utm_campaign=ReviveOldPost" TargetMode="External" /><Relationship Id="rId14" Type="http://schemas.openxmlformats.org/officeDocument/2006/relationships/hyperlink" Target="https://www.thecommentingclub.co.uk/socialchat-skills/?utm_source=ReviveOldPost&amp;utm_medium=social&amp;utm_campaign=ReviveOldPost" TargetMode="External" /><Relationship Id="rId15" Type="http://schemas.openxmlformats.org/officeDocument/2006/relationships/hyperlink" Target="https://www.thecommentingclub.co.uk/socialchat-rules/?utm_source=ReviveOldPost&amp;utm_medium=social&amp;utm_campaign=ReviveOldPost" TargetMode="External" /><Relationship Id="rId16" Type="http://schemas.openxmlformats.org/officeDocument/2006/relationships/hyperlink" Target="https://www.thecommentingclub.co.uk/socialchat-skills/?utm_source=ReviveOldPost&amp;utm_medium=social&amp;utm_campaign=ReviveOldPost" TargetMode="External" /><Relationship Id="rId17" Type="http://schemas.openxmlformats.org/officeDocument/2006/relationships/hyperlink" Target="https://www.thecommentingclub.co.uk/socialchat-rules/?utm_source=ReviveOldPost&amp;utm_medium=social&amp;utm_campaign=ReviveOldPost" TargetMode="External" /><Relationship Id="rId18" Type="http://schemas.openxmlformats.org/officeDocument/2006/relationships/hyperlink" Target="https://www.thecommentingclub.co.uk/socialchat-skills/?utm_source=ReviveOldPost&amp;utm_medium=social&amp;utm_campaign=ReviveOldPost" TargetMode="External" /><Relationship Id="rId19" Type="http://schemas.openxmlformats.org/officeDocument/2006/relationships/hyperlink" Target="https://www.thecommentingclub.co.uk/socialchat-rules/?utm_source=ReviveOldPost&amp;utm_medium=social&amp;utm_campaign=ReviveOldPost" TargetMode="External" /><Relationship Id="rId20" Type="http://schemas.openxmlformats.org/officeDocument/2006/relationships/hyperlink" Target="https://www.thecommentingclub.co.uk/socialchat-skills/?utm_source=ReviveOldPost&amp;utm_medium=social&amp;utm_campaign=ReviveOldPost" TargetMode="External" /><Relationship Id="rId21" Type="http://schemas.openxmlformats.org/officeDocument/2006/relationships/hyperlink" Target="https://www.thecommentingclub.co.uk/socialchat-rules/?utm_source=ReviveOldPost&amp;utm_medium=social&amp;utm_campaign=ReviveOldPost" TargetMode="External" /><Relationship Id="rId22" Type="http://schemas.openxmlformats.org/officeDocument/2006/relationships/hyperlink" Target="https://community.talktalk.co.uk/t5/Chat/bd-p/socialchat" TargetMode="External" /><Relationship Id="rId23" Type="http://schemas.openxmlformats.org/officeDocument/2006/relationships/hyperlink" Target="https://community.talktalk.co.uk/t5/Chat/bd-p/socialchat" TargetMode="External" /><Relationship Id="rId24" Type="http://schemas.openxmlformats.org/officeDocument/2006/relationships/hyperlink" Target="https://community.talktalk.co.uk/t5/Chat/bd-p/socialchat" TargetMode="External" /><Relationship Id="rId25" Type="http://schemas.openxmlformats.org/officeDocument/2006/relationships/hyperlink" Target="https://community.talktalk.co.uk/t5/Chat/bd-p/socialchat" TargetMode="External" /><Relationship Id="rId26" Type="http://schemas.openxmlformats.org/officeDocument/2006/relationships/hyperlink" Target="https://community.talktalk.co.uk/t5/Chat/bd-p/socialchat" TargetMode="External" /><Relationship Id="rId27" Type="http://schemas.openxmlformats.org/officeDocument/2006/relationships/hyperlink" Target="https://community.talktalk.co.uk/t5/Chat/bd-p/socialchat" TargetMode="External" /><Relationship Id="rId28" Type="http://schemas.openxmlformats.org/officeDocument/2006/relationships/hyperlink" Target="https://www.americanexpress.com/socialchat" TargetMode="External" /><Relationship Id="rId29" Type="http://schemas.openxmlformats.org/officeDocument/2006/relationships/hyperlink" Target="https://www.americanexpress.com/socialchat" TargetMode="External" /><Relationship Id="rId30" Type="http://schemas.openxmlformats.org/officeDocument/2006/relationships/hyperlink" Target="https://www.americanexpress.com/socialchat" TargetMode="External" /><Relationship Id="rId31" Type="http://schemas.openxmlformats.org/officeDocument/2006/relationships/hyperlink" Target="https://www.americanexpress.com/socialchat" TargetMode="External" /><Relationship Id="rId32" Type="http://schemas.openxmlformats.org/officeDocument/2006/relationships/hyperlink" Target="https://www.americanexpress.com/socialchat" TargetMode="External" /><Relationship Id="rId33" Type="http://schemas.openxmlformats.org/officeDocument/2006/relationships/hyperlink" Target="https://www.americanexpress.com/socialchat" TargetMode="External" /><Relationship Id="rId34" Type="http://schemas.openxmlformats.org/officeDocument/2006/relationships/hyperlink" Target="https://www.americanexpress.com/socialchat" TargetMode="External" /><Relationship Id="rId35" Type="http://schemas.openxmlformats.org/officeDocument/2006/relationships/hyperlink" Target="https://www.americanexpress.com/socialchat" TargetMode="External" /><Relationship Id="rId36" Type="http://schemas.openxmlformats.org/officeDocument/2006/relationships/hyperlink" Target="https://www.americanexpress.com/socialchat" TargetMode="External" /><Relationship Id="rId37" Type="http://schemas.openxmlformats.org/officeDocument/2006/relationships/hyperlink" Target="https://www.americanexpress.com/socialchat" TargetMode="External" /><Relationship Id="rId38" Type="http://schemas.openxmlformats.org/officeDocument/2006/relationships/hyperlink" Target="https://www.americanexpress.com/socialchat" TargetMode="External" /><Relationship Id="rId39" Type="http://schemas.openxmlformats.org/officeDocument/2006/relationships/hyperlink" Target="https://www.americanexpress.com/socialchat" TargetMode="External" /><Relationship Id="rId40" Type="http://schemas.openxmlformats.org/officeDocument/2006/relationships/hyperlink" Target="https://www.americanexpress.com/socialchat" TargetMode="External" /><Relationship Id="rId41" Type="http://schemas.openxmlformats.org/officeDocument/2006/relationships/hyperlink" Target="https://www.americanexpress.com/socialchat" TargetMode="External" /><Relationship Id="rId42" Type="http://schemas.openxmlformats.org/officeDocument/2006/relationships/hyperlink" Target="https://www.americanexpress.com/socialchat" TargetMode="External" /><Relationship Id="rId43" Type="http://schemas.openxmlformats.org/officeDocument/2006/relationships/hyperlink" Target="https://www.americanexpress.com/socialchat" TargetMode="External" /><Relationship Id="rId44" Type="http://schemas.openxmlformats.org/officeDocument/2006/relationships/hyperlink" Target="https://www.americanexpress.com/socialchat" TargetMode="External" /><Relationship Id="rId45" Type="http://schemas.openxmlformats.org/officeDocument/2006/relationships/hyperlink" Target="https://www.americanexpress.com/socialchat" TargetMode="External" /><Relationship Id="rId46" Type="http://schemas.openxmlformats.org/officeDocument/2006/relationships/hyperlink" Target="https://www.americanexpress.com/socialchat" TargetMode="External" /><Relationship Id="rId47" Type="http://schemas.openxmlformats.org/officeDocument/2006/relationships/hyperlink" Target="https://online.americanexpress.com/myca/mycaassist/us/startChat.do?request_type=authreg_home" TargetMode="External" /><Relationship Id="rId48" Type="http://schemas.openxmlformats.org/officeDocument/2006/relationships/hyperlink" Target="https://online.americanexpress.com/myca/mycaassist/us/startChat.do?request_type=authreg_home" TargetMode="External" /><Relationship Id="rId49" Type="http://schemas.openxmlformats.org/officeDocument/2006/relationships/hyperlink" Target="https://online.americanexpress.com/myca/mycaassist/us/startChat.do?request_type=authreg_home" TargetMode="External" /><Relationship Id="rId50" Type="http://schemas.openxmlformats.org/officeDocument/2006/relationships/hyperlink" Target="https://www.americanexpress.com/socialchat" TargetMode="External" /><Relationship Id="rId51" Type="http://schemas.openxmlformats.org/officeDocument/2006/relationships/hyperlink" Target="https://www.americanexpress.com/socialchat" TargetMode="External" /><Relationship Id="rId52" Type="http://schemas.openxmlformats.org/officeDocument/2006/relationships/hyperlink" Target="https://www.americanexpress.com/socialchat" TargetMode="External" /><Relationship Id="rId53" Type="http://schemas.openxmlformats.org/officeDocument/2006/relationships/hyperlink" Target="https://www.americanexpress.com/socialchat" TargetMode="External" /><Relationship Id="rId54" Type="http://schemas.openxmlformats.org/officeDocument/2006/relationships/hyperlink" Target="https://www.americanexpress.com/socialchat" TargetMode="External" /><Relationship Id="rId55" Type="http://schemas.openxmlformats.org/officeDocument/2006/relationships/hyperlink" Target="https://www.americanexpress.com/socialchat" TargetMode="External" /><Relationship Id="rId56" Type="http://schemas.openxmlformats.org/officeDocument/2006/relationships/hyperlink" Target="https://www.americanexpress.com/socialchat" TargetMode="External" /><Relationship Id="rId57" Type="http://schemas.openxmlformats.org/officeDocument/2006/relationships/hyperlink" Target="https://www.americanexpress.com/socialchat" TargetMode="External" /><Relationship Id="rId58" Type="http://schemas.openxmlformats.org/officeDocument/2006/relationships/hyperlink" Target="https://www.americanexpress.com/socialchat" TargetMode="External" /><Relationship Id="rId59" Type="http://schemas.openxmlformats.org/officeDocument/2006/relationships/hyperlink" Target="https://www.americanexpress.com/socialchat" TargetMode="External" /><Relationship Id="rId60" Type="http://schemas.openxmlformats.org/officeDocument/2006/relationships/hyperlink" Target="https://www.americanexpress.com/socialchat" TargetMode="External" /><Relationship Id="rId61" Type="http://schemas.openxmlformats.org/officeDocument/2006/relationships/hyperlink" Target="https://www.americanexpress.com/socialchat" TargetMode="External" /><Relationship Id="rId62" Type="http://schemas.openxmlformats.org/officeDocument/2006/relationships/hyperlink" Target="https://www.americanexpress.com/socialchat" TargetMode="External" /><Relationship Id="rId63" Type="http://schemas.openxmlformats.org/officeDocument/2006/relationships/hyperlink" Target="https://www.americanexpress.com/socialchat" TargetMode="External" /><Relationship Id="rId64" Type="http://schemas.openxmlformats.org/officeDocument/2006/relationships/hyperlink" Target="https://www.americanexpress.com/socialchat" TargetMode="External" /><Relationship Id="rId65" Type="http://schemas.openxmlformats.org/officeDocument/2006/relationships/hyperlink" Target="https://www.americanexpress.com/socialchat" TargetMode="External" /><Relationship Id="rId66" Type="http://schemas.openxmlformats.org/officeDocument/2006/relationships/hyperlink" Target="https://www.americanexpress.com/socialchat" TargetMode="External" /><Relationship Id="rId67" Type="http://schemas.openxmlformats.org/officeDocument/2006/relationships/hyperlink" Target="https://online.americanexpress.com/myca/mycaassist/us/startChat.do?request_type=authreg_home" TargetMode="External" /><Relationship Id="rId68" Type="http://schemas.openxmlformats.org/officeDocument/2006/relationships/hyperlink" Target="https://www.americanexpress.com/socialchat" TargetMode="External" /><Relationship Id="rId69" Type="http://schemas.openxmlformats.org/officeDocument/2006/relationships/hyperlink" Target="https://www.americanexpress.com/socialchat" TargetMode="External" /><Relationship Id="rId70" Type="http://schemas.openxmlformats.org/officeDocument/2006/relationships/hyperlink" Target="https://www.americanexpress.com/socialchat" TargetMode="External" /><Relationship Id="rId71" Type="http://schemas.openxmlformats.org/officeDocument/2006/relationships/hyperlink" Target="https://www.americanexpress.com/socialchat" TargetMode="External" /><Relationship Id="rId72" Type="http://schemas.openxmlformats.org/officeDocument/2006/relationships/hyperlink" Target="https://www.americanexpress.com/socialchat" TargetMode="External" /><Relationship Id="rId73" Type="http://schemas.openxmlformats.org/officeDocument/2006/relationships/hyperlink" Target="https://www.americanexpress.com/socialchat" TargetMode="External" /><Relationship Id="rId74" Type="http://schemas.openxmlformats.org/officeDocument/2006/relationships/hyperlink" Target="https://www.americanexpress.com/socialchat" TargetMode="External" /><Relationship Id="rId75" Type="http://schemas.openxmlformats.org/officeDocument/2006/relationships/hyperlink" Target="https://www.americanexpress.com/socialchat" TargetMode="External" /><Relationship Id="rId76" Type="http://schemas.openxmlformats.org/officeDocument/2006/relationships/hyperlink" Target="https://pbs.twimg.com/media/EIlGuukWwAUawz0.jpg" TargetMode="External" /><Relationship Id="rId77" Type="http://schemas.openxmlformats.org/officeDocument/2006/relationships/hyperlink" Target="https://pbs.twimg.com/media/EIxtnXAWkAEjqYD.jpg" TargetMode="External" /><Relationship Id="rId78" Type="http://schemas.openxmlformats.org/officeDocument/2006/relationships/hyperlink" Target="https://pbs.twimg.com/media/EIlGuukWwAUawz0.jpg" TargetMode="External" /><Relationship Id="rId79" Type="http://schemas.openxmlformats.org/officeDocument/2006/relationships/hyperlink" Target="http://pbs.twimg.com/profile_images/902564057269518337/SCaOWrQ-_normal.jpg" TargetMode="External" /><Relationship Id="rId80" Type="http://schemas.openxmlformats.org/officeDocument/2006/relationships/hyperlink" Target="http://pbs.twimg.com/profile_images/1166239454908080128/fkosCJOI_normal.png" TargetMode="External" /><Relationship Id="rId81" Type="http://schemas.openxmlformats.org/officeDocument/2006/relationships/hyperlink" Target="https://pbs.twimg.com/media/EIxtnXAWkAEjqYD.jpg" TargetMode="External" /><Relationship Id="rId82" Type="http://schemas.openxmlformats.org/officeDocument/2006/relationships/hyperlink" Target="http://pbs.twimg.com/profile_images/982326801493094401/-rNReksM_normal.jpg" TargetMode="External" /><Relationship Id="rId83" Type="http://schemas.openxmlformats.org/officeDocument/2006/relationships/hyperlink" Target="http://pbs.twimg.com/profile_images/982326801493094401/-rNReksM_normal.jpg" TargetMode="External" /><Relationship Id="rId84" Type="http://schemas.openxmlformats.org/officeDocument/2006/relationships/hyperlink" Target="http://pbs.twimg.com/profile_images/982326801493094401/-rNReksM_normal.jpg" TargetMode="External" /><Relationship Id="rId85" Type="http://schemas.openxmlformats.org/officeDocument/2006/relationships/hyperlink" Target="http://pbs.twimg.com/profile_images/1019347684585562112/8vOAWgob_normal.jpg" TargetMode="External" /><Relationship Id="rId86" Type="http://schemas.openxmlformats.org/officeDocument/2006/relationships/hyperlink" Target="http://pbs.twimg.com/profile_images/1186582681699704832/5FzvveL5_normal.png" TargetMode="External" /><Relationship Id="rId87" Type="http://schemas.openxmlformats.org/officeDocument/2006/relationships/hyperlink" Target="http://pbs.twimg.com/profile_images/1005980940819222528/Pl-sWhj2_normal.jpg" TargetMode="External" /><Relationship Id="rId88" Type="http://schemas.openxmlformats.org/officeDocument/2006/relationships/hyperlink" Target="http://pbs.twimg.com/profile_images/1166082180474388480/FerAcIMt_normal.jpg" TargetMode="External" /><Relationship Id="rId89" Type="http://schemas.openxmlformats.org/officeDocument/2006/relationships/hyperlink" Target="http://pbs.twimg.com/profile_images/1116612051793633282/NiZtUOdb_normal.png" TargetMode="External" /><Relationship Id="rId90" Type="http://schemas.openxmlformats.org/officeDocument/2006/relationships/hyperlink" Target="http://pbs.twimg.com/profile_images/533259350609891328/yAlSdl0H_normal.jpeg" TargetMode="External" /><Relationship Id="rId91" Type="http://schemas.openxmlformats.org/officeDocument/2006/relationships/hyperlink" Target="http://pbs.twimg.com/profile_images/1113853939508633600/uWFb4SLE_normal.png" TargetMode="External" /><Relationship Id="rId92" Type="http://schemas.openxmlformats.org/officeDocument/2006/relationships/hyperlink" Target="http://pbs.twimg.com/profile_images/1017770615359434753/ECt2ncRL_normal.jpg" TargetMode="External" /><Relationship Id="rId93" Type="http://schemas.openxmlformats.org/officeDocument/2006/relationships/hyperlink" Target="http://pbs.twimg.com/profile_images/1017770615359434753/ECt2ncRL_normal.jpg" TargetMode="External" /><Relationship Id="rId94" Type="http://schemas.openxmlformats.org/officeDocument/2006/relationships/hyperlink" Target="http://pbs.twimg.com/profile_images/1017770615359434753/ECt2ncRL_normal.jpg" TargetMode="External" /><Relationship Id="rId95" Type="http://schemas.openxmlformats.org/officeDocument/2006/relationships/hyperlink" Target="http://pbs.twimg.com/profile_images/1185147517979299841/J-oKbJdp_normal.png" TargetMode="External" /><Relationship Id="rId96" Type="http://schemas.openxmlformats.org/officeDocument/2006/relationships/hyperlink" Target="http://pbs.twimg.com/profile_images/1185147517979299841/J-oKbJdp_normal.png" TargetMode="External" /><Relationship Id="rId97" Type="http://schemas.openxmlformats.org/officeDocument/2006/relationships/hyperlink" Target="http://pbs.twimg.com/profile_images/1185147517979299841/J-oKbJdp_normal.png" TargetMode="External" /><Relationship Id="rId98" Type="http://schemas.openxmlformats.org/officeDocument/2006/relationships/hyperlink" Target="http://pbs.twimg.com/profile_images/1185147517979299841/J-oKbJdp_normal.png" TargetMode="External" /><Relationship Id="rId99" Type="http://schemas.openxmlformats.org/officeDocument/2006/relationships/hyperlink" Target="http://pbs.twimg.com/profile_images/1185147517979299841/J-oKbJdp_normal.png" TargetMode="External" /><Relationship Id="rId100" Type="http://schemas.openxmlformats.org/officeDocument/2006/relationships/hyperlink" Target="http://pbs.twimg.com/profile_images/1185147517979299841/J-oKbJdp_normal.png" TargetMode="External" /><Relationship Id="rId101" Type="http://schemas.openxmlformats.org/officeDocument/2006/relationships/hyperlink" Target="http://pbs.twimg.com/profile_images/1185147517979299841/J-oKbJdp_normal.png" TargetMode="External" /><Relationship Id="rId102" Type="http://schemas.openxmlformats.org/officeDocument/2006/relationships/hyperlink" Target="http://pbs.twimg.com/profile_images/1185147517979299841/J-oKbJdp_normal.png" TargetMode="External" /><Relationship Id="rId103" Type="http://schemas.openxmlformats.org/officeDocument/2006/relationships/hyperlink" Target="http://pbs.twimg.com/profile_images/1185147517979299841/J-oKbJdp_normal.png" TargetMode="External" /><Relationship Id="rId104" Type="http://schemas.openxmlformats.org/officeDocument/2006/relationships/hyperlink" Target="http://pbs.twimg.com/profile_images/1185147517979299841/J-oKbJdp_normal.png" TargetMode="External" /><Relationship Id="rId105" Type="http://schemas.openxmlformats.org/officeDocument/2006/relationships/hyperlink" Target="http://pbs.twimg.com/profile_images/1158274545356353537/nJiurH0D_normal.png" TargetMode="External" /><Relationship Id="rId106" Type="http://schemas.openxmlformats.org/officeDocument/2006/relationships/hyperlink" Target="http://pbs.twimg.com/profile_images/1158274545356353537/nJiurH0D_normal.png" TargetMode="External" /><Relationship Id="rId107" Type="http://schemas.openxmlformats.org/officeDocument/2006/relationships/hyperlink" Target="http://pbs.twimg.com/profile_images/1158274545356353537/nJiurH0D_normal.png" TargetMode="External" /><Relationship Id="rId108" Type="http://schemas.openxmlformats.org/officeDocument/2006/relationships/hyperlink" Target="http://pbs.twimg.com/profile_images/1158274545356353537/nJiurH0D_normal.png" TargetMode="External" /><Relationship Id="rId109" Type="http://schemas.openxmlformats.org/officeDocument/2006/relationships/hyperlink" Target="http://pbs.twimg.com/profile_images/1158274545356353537/nJiurH0D_normal.png" TargetMode="External" /><Relationship Id="rId110" Type="http://schemas.openxmlformats.org/officeDocument/2006/relationships/hyperlink" Target="http://pbs.twimg.com/profile_images/1158274545356353537/nJiurH0D_normal.png" TargetMode="External" /><Relationship Id="rId111" Type="http://schemas.openxmlformats.org/officeDocument/2006/relationships/hyperlink" Target="http://pbs.twimg.com/profile_images/1158274545356353537/nJiurH0D_normal.png" TargetMode="External" /><Relationship Id="rId112" Type="http://schemas.openxmlformats.org/officeDocument/2006/relationships/hyperlink" Target="http://pbs.twimg.com/profile_images/983810906927792128/QToPQDeT_normal.jpg" TargetMode="External" /><Relationship Id="rId113" Type="http://schemas.openxmlformats.org/officeDocument/2006/relationships/hyperlink" Target="http://pbs.twimg.com/profile_images/983810906927792128/QToPQDeT_normal.jpg" TargetMode="External" /><Relationship Id="rId114" Type="http://schemas.openxmlformats.org/officeDocument/2006/relationships/hyperlink" Target="http://pbs.twimg.com/profile_images/983810906927792128/QToPQDeT_normal.jpg" TargetMode="External" /><Relationship Id="rId115" Type="http://schemas.openxmlformats.org/officeDocument/2006/relationships/hyperlink" Target="http://pbs.twimg.com/profile_images/983810906927792128/QToPQDeT_normal.jpg" TargetMode="External" /><Relationship Id="rId116" Type="http://schemas.openxmlformats.org/officeDocument/2006/relationships/hyperlink" Target="http://pbs.twimg.com/profile_images/983810906927792128/QToPQDeT_normal.jpg" TargetMode="External" /><Relationship Id="rId117" Type="http://schemas.openxmlformats.org/officeDocument/2006/relationships/hyperlink" Target="http://pbs.twimg.com/profile_images/983810906927792128/QToPQDeT_normal.jpg" TargetMode="External" /><Relationship Id="rId118" Type="http://schemas.openxmlformats.org/officeDocument/2006/relationships/hyperlink" Target="http://pbs.twimg.com/profile_images/983810906927792128/QToPQDeT_normal.jpg" TargetMode="External" /><Relationship Id="rId119" Type="http://schemas.openxmlformats.org/officeDocument/2006/relationships/hyperlink" Target="http://pbs.twimg.com/profile_images/983810906927792128/QToPQDeT_normal.jpg" TargetMode="External" /><Relationship Id="rId120" Type="http://schemas.openxmlformats.org/officeDocument/2006/relationships/hyperlink" Target="http://pbs.twimg.com/profile_images/983810906927792128/QToPQDeT_normal.jpg" TargetMode="External" /><Relationship Id="rId121" Type="http://schemas.openxmlformats.org/officeDocument/2006/relationships/hyperlink" Target="http://pbs.twimg.com/profile_images/983810906927792128/QToPQDeT_normal.jpg" TargetMode="External" /><Relationship Id="rId122" Type="http://schemas.openxmlformats.org/officeDocument/2006/relationships/hyperlink" Target="http://pbs.twimg.com/profile_images/983810906927792128/QToPQDeT_normal.jpg" TargetMode="External" /><Relationship Id="rId123" Type="http://schemas.openxmlformats.org/officeDocument/2006/relationships/hyperlink" Target="http://pbs.twimg.com/profile_images/983810906927792128/QToPQDeT_normal.jpg" TargetMode="External" /><Relationship Id="rId124" Type="http://schemas.openxmlformats.org/officeDocument/2006/relationships/hyperlink" Target="http://pbs.twimg.com/profile_images/983810906927792128/QToPQDeT_normal.jpg" TargetMode="External" /><Relationship Id="rId125" Type="http://schemas.openxmlformats.org/officeDocument/2006/relationships/hyperlink" Target="http://pbs.twimg.com/profile_images/983810906927792128/QToPQDeT_normal.jpg" TargetMode="External" /><Relationship Id="rId126" Type="http://schemas.openxmlformats.org/officeDocument/2006/relationships/hyperlink" Target="http://pbs.twimg.com/profile_images/983810906927792128/QToPQDeT_normal.jpg" TargetMode="External" /><Relationship Id="rId127" Type="http://schemas.openxmlformats.org/officeDocument/2006/relationships/hyperlink" Target="http://pbs.twimg.com/profile_images/983810906927792128/QToPQDeT_normal.jpg" TargetMode="External" /><Relationship Id="rId128" Type="http://schemas.openxmlformats.org/officeDocument/2006/relationships/hyperlink" Target="http://pbs.twimg.com/profile_images/983810906927792128/QToPQDeT_normal.jpg" TargetMode="External" /><Relationship Id="rId129" Type="http://schemas.openxmlformats.org/officeDocument/2006/relationships/hyperlink" Target="http://pbs.twimg.com/profile_images/983810906927792128/QToPQDeT_normal.jpg" TargetMode="External" /><Relationship Id="rId130" Type="http://schemas.openxmlformats.org/officeDocument/2006/relationships/hyperlink" Target="http://pbs.twimg.com/profile_images/983810906927792128/QToPQDeT_normal.jpg" TargetMode="External" /><Relationship Id="rId131" Type="http://schemas.openxmlformats.org/officeDocument/2006/relationships/hyperlink" Target="http://pbs.twimg.com/profile_images/983810906927792128/QToPQDeT_normal.jpg" TargetMode="External" /><Relationship Id="rId132" Type="http://schemas.openxmlformats.org/officeDocument/2006/relationships/hyperlink" Target="http://pbs.twimg.com/profile_images/983810906927792128/QToPQDeT_normal.jpg" TargetMode="External" /><Relationship Id="rId133" Type="http://schemas.openxmlformats.org/officeDocument/2006/relationships/hyperlink" Target="http://pbs.twimg.com/profile_images/983810906927792128/QToPQDeT_normal.jpg" TargetMode="External" /><Relationship Id="rId134" Type="http://schemas.openxmlformats.org/officeDocument/2006/relationships/hyperlink" Target="http://pbs.twimg.com/profile_images/983810906927792128/QToPQDeT_normal.jpg" TargetMode="External" /><Relationship Id="rId135" Type="http://schemas.openxmlformats.org/officeDocument/2006/relationships/hyperlink" Target="http://pbs.twimg.com/profile_images/983810906927792128/QToPQDeT_normal.jpg" TargetMode="External" /><Relationship Id="rId136" Type="http://schemas.openxmlformats.org/officeDocument/2006/relationships/hyperlink" Target="http://pbs.twimg.com/profile_images/983810906927792128/QToPQDeT_normal.jpg" TargetMode="External" /><Relationship Id="rId137" Type="http://schemas.openxmlformats.org/officeDocument/2006/relationships/hyperlink" Target="http://pbs.twimg.com/profile_images/983810906927792128/QToPQDeT_normal.jpg" TargetMode="External" /><Relationship Id="rId138" Type="http://schemas.openxmlformats.org/officeDocument/2006/relationships/hyperlink" Target="http://pbs.twimg.com/profile_images/983810906927792128/QToPQDeT_normal.jpg" TargetMode="External" /><Relationship Id="rId139" Type="http://schemas.openxmlformats.org/officeDocument/2006/relationships/hyperlink" Target="http://pbs.twimg.com/profile_images/983810906927792128/QToPQDeT_normal.jpg" TargetMode="External" /><Relationship Id="rId140" Type="http://schemas.openxmlformats.org/officeDocument/2006/relationships/hyperlink" Target="http://pbs.twimg.com/profile_images/983810906927792128/QToPQDeT_normal.jpg" TargetMode="External" /><Relationship Id="rId141" Type="http://schemas.openxmlformats.org/officeDocument/2006/relationships/hyperlink" Target="http://pbs.twimg.com/profile_images/983810906927792128/QToPQDeT_normal.jpg" TargetMode="External" /><Relationship Id="rId142" Type="http://schemas.openxmlformats.org/officeDocument/2006/relationships/hyperlink" Target="http://pbs.twimg.com/profile_images/983810906927792128/QToPQDeT_normal.jpg" TargetMode="External" /><Relationship Id="rId143" Type="http://schemas.openxmlformats.org/officeDocument/2006/relationships/hyperlink" Target="http://pbs.twimg.com/profile_images/983810906927792128/QToPQDeT_normal.jpg" TargetMode="External" /><Relationship Id="rId144" Type="http://schemas.openxmlformats.org/officeDocument/2006/relationships/hyperlink" Target="http://pbs.twimg.com/profile_images/983810906927792128/QToPQDeT_normal.jpg" TargetMode="External" /><Relationship Id="rId145" Type="http://schemas.openxmlformats.org/officeDocument/2006/relationships/hyperlink" Target="http://pbs.twimg.com/profile_images/983810906927792128/QToPQDeT_normal.jpg" TargetMode="External" /><Relationship Id="rId146" Type="http://schemas.openxmlformats.org/officeDocument/2006/relationships/hyperlink" Target="http://pbs.twimg.com/profile_images/983810906927792128/QToPQDeT_normal.jpg" TargetMode="External" /><Relationship Id="rId147" Type="http://schemas.openxmlformats.org/officeDocument/2006/relationships/hyperlink" Target="http://pbs.twimg.com/profile_images/983810906927792128/QToPQDeT_normal.jpg" TargetMode="External" /><Relationship Id="rId148" Type="http://schemas.openxmlformats.org/officeDocument/2006/relationships/hyperlink" Target="http://pbs.twimg.com/profile_images/983810906927792128/QToPQDeT_normal.jpg" TargetMode="External" /><Relationship Id="rId149" Type="http://schemas.openxmlformats.org/officeDocument/2006/relationships/hyperlink" Target="http://pbs.twimg.com/profile_images/983810906927792128/QToPQDeT_normal.jpg" TargetMode="External" /><Relationship Id="rId150" Type="http://schemas.openxmlformats.org/officeDocument/2006/relationships/hyperlink" Target="http://pbs.twimg.com/profile_images/983810906927792128/QToPQDeT_normal.jpg" TargetMode="External" /><Relationship Id="rId151" Type="http://schemas.openxmlformats.org/officeDocument/2006/relationships/hyperlink" Target="http://pbs.twimg.com/profile_images/983810906927792128/QToPQDeT_normal.jpg" TargetMode="External" /><Relationship Id="rId152" Type="http://schemas.openxmlformats.org/officeDocument/2006/relationships/hyperlink" Target="http://pbs.twimg.com/profile_images/983810906927792128/QToPQDeT_normal.jpg" TargetMode="External" /><Relationship Id="rId153" Type="http://schemas.openxmlformats.org/officeDocument/2006/relationships/hyperlink" Target="http://pbs.twimg.com/profile_images/983810906927792128/QToPQDeT_normal.jpg" TargetMode="External" /><Relationship Id="rId154" Type="http://schemas.openxmlformats.org/officeDocument/2006/relationships/hyperlink" Target="http://pbs.twimg.com/profile_images/983810906927792128/QToPQDeT_normal.jpg" TargetMode="External" /><Relationship Id="rId155" Type="http://schemas.openxmlformats.org/officeDocument/2006/relationships/hyperlink" Target="http://pbs.twimg.com/profile_images/983810906927792128/QToPQDeT_normal.jpg" TargetMode="External" /><Relationship Id="rId156" Type="http://schemas.openxmlformats.org/officeDocument/2006/relationships/hyperlink" Target="http://pbs.twimg.com/profile_images/983810906927792128/QToPQDeT_normal.jpg" TargetMode="External" /><Relationship Id="rId157" Type="http://schemas.openxmlformats.org/officeDocument/2006/relationships/hyperlink" Target="http://pbs.twimg.com/profile_images/983810906927792128/QToPQDeT_normal.jpg" TargetMode="External" /><Relationship Id="rId158" Type="http://schemas.openxmlformats.org/officeDocument/2006/relationships/hyperlink" Target="http://pbs.twimg.com/profile_images/983810906927792128/QToPQDeT_normal.jpg" TargetMode="External" /><Relationship Id="rId159" Type="http://schemas.openxmlformats.org/officeDocument/2006/relationships/hyperlink" Target="http://pbs.twimg.com/profile_images/983810906927792128/QToPQDeT_normal.jpg" TargetMode="External" /><Relationship Id="rId160" Type="http://schemas.openxmlformats.org/officeDocument/2006/relationships/hyperlink" Target="https://twitter.com/#!/madalynsklar/status/1191561346774638593" TargetMode="External" /><Relationship Id="rId161" Type="http://schemas.openxmlformats.org/officeDocument/2006/relationships/hyperlink" Target="https://twitter.com/#!/tim4ustefano/status/1192012821074206720" TargetMode="External" /><Relationship Id="rId162" Type="http://schemas.openxmlformats.org/officeDocument/2006/relationships/hyperlink" Target="https://twitter.com/#!/thinkdesignvis/status/1192111250609709063" TargetMode="External" /><Relationship Id="rId163" Type="http://schemas.openxmlformats.org/officeDocument/2006/relationships/hyperlink" Target="https://twitter.com/#!/daanianne/status/1192448532503941121" TargetMode="External" /><Relationship Id="rId164" Type="http://schemas.openxmlformats.org/officeDocument/2006/relationships/hyperlink" Target="https://twitter.com/#!/amexbusiness/status/1191805345057906689" TargetMode="External" /><Relationship Id="rId165" Type="http://schemas.openxmlformats.org/officeDocument/2006/relationships/hyperlink" Target="https://twitter.com/#!/amexbusiness/status/1192460600607215619" TargetMode="External" /><Relationship Id="rId166" Type="http://schemas.openxmlformats.org/officeDocument/2006/relationships/hyperlink" Target="https://twitter.com/#!/amexbusiness/status/1192632248610238470" TargetMode="External" /><Relationship Id="rId167" Type="http://schemas.openxmlformats.org/officeDocument/2006/relationships/hyperlink" Target="https://twitter.com/#!/beaniegurl47/status/1193706158353199109" TargetMode="External" /><Relationship Id="rId168" Type="http://schemas.openxmlformats.org/officeDocument/2006/relationships/hyperlink" Target="https://twitter.com/#!/socialmediaita/status/1193879609957330947" TargetMode="External" /><Relationship Id="rId169" Type="http://schemas.openxmlformats.org/officeDocument/2006/relationships/hyperlink" Target="https://twitter.com/#!/williamzappa/status/1193881440192278528" TargetMode="External" /><Relationship Id="rId170" Type="http://schemas.openxmlformats.org/officeDocument/2006/relationships/hyperlink" Target="https://twitter.com/#!/alody__/status/1194682536552734720" TargetMode="External" /><Relationship Id="rId171" Type="http://schemas.openxmlformats.org/officeDocument/2006/relationships/hyperlink" Target="https://twitter.com/#!/rshankarsharma/status/1117720980556664833" TargetMode="External" /><Relationship Id="rId172" Type="http://schemas.openxmlformats.org/officeDocument/2006/relationships/hyperlink" Target="https://twitter.com/#!/jennykim/status/1195169825997381634" TargetMode="External" /><Relationship Id="rId173" Type="http://schemas.openxmlformats.org/officeDocument/2006/relationships/hyperlink" Target="https://twitter.com/#!/elanaleoni/status/1195767246620184576" TargetMode="External" /><Relationship Id="rId174" Type="http://schemas.openxmlformats.org/officeDocument/2006/relationships/hyperlink" Target="https://twitter.com/#!/sprintcare/status/1195159934771482624" TargetMode="External" /><Relationship Id="rId175" Type="http://schemas.openxmlformats.org/officeDocument/2006/relationships/hyperlink" Target="https://twitter.com/#!/sprintcare/status/1195977310463123457" TargetMode="External" /><Relationship Id="rId176" Type="http://schemas.openxmlformats.org/officeDocument/2006/relationships/hyperlink" Target="https://twitter.com/#!/sprintcare/status/1196342574929207296" TargetMode="External" /><Relationship Id="rId177" Type="http://schemas.openxmlformats.org/officeDocument/2006/relationships/hyperlink" Target="https://twitter.com/#!/alice_elliott/status/1191920599242813440" TargetMode="External" /><Relationship Id="rId178" Type="http://schemas.openxmlformats.org/officeDocument/2006/relationships/hyperlink" Target="https://twitter.com/#!/alice_elliott/status/1192676562354790400" TargetMode="External" /><Relationship Id="rId179" Type="http://schemas.openxmlformats.org/officeDocument/2006/relationships/hyperlink" Target="https://twitter.com/#!/alice_elliott/status/1193309731261177863" TargetMode="External" /><Relationship Id="rId180" Type="http://schemas.openxmlformats.org/officeDocument/2006/relationships/hyperlink" Target="https://twitter.com/#!/alice_elliott/status/1193445629063761921" TargetMode="External" /><Relationship Id="rId181" Type="http://schemas.openxmlformats.org/officeDocument/2006/relationships/hyperlink" Target="https://twitter.com/#!/alice_elliott/status/1194079798756331521" TargetMode="External" /><Relationship Id="rId182" Type="http://schemas.openxmlformats.org/officeDocument/2006/relationships/hyperlink" Target="https://twitter.com/#!/alice_elliott/status/1194473166577512448" TargetMode="External" /><Relationship Id="rId183" Type="http://schemas.openxmlformats.org/officeDocument/2006/relationships/hyperlink" Target="https://twitter.com/#!/alice_elliott/status/1195544402837540865" TargetMode="External" /><Relationship Id="rId184" Type="http://schemas.openxmlformats.org/officeDocument/2006/relationships/hyperlink" Target="https://twitter.com/#!/alice_elliott/status/1195695482808520704" TargetMode="External" /><Relationship Id="rId185" Type="http://schemas.openxmlformats.org/officeDocument/2006/relationships/hyperlink" Target="https://twitter.com/#!/alice_elliott/status/1196027731248656385" TargetMode="External" /><Relationship Id="rId186" Type="http://schemas.openxmlformats.org/officeDocument/2006/relationships/hyperlink" Target="https://twitter.com/#!/alice_elliott/status/1196451432318357505" TargetMode="External" /><Relationship Id="rId187" Type="http://schemas.openxmlformats.org/officeDocument/2006/relationships/hyperlink" Target="https://twitter.com/#!/talktalk/status/1191676748397715456" TargetMode="External" /><Relationship Id="rId188" Type="http://schemas.openxmlformats.org/officeDocument/2006/relationships/hyperlink" Target="https://twitter.com/#!/talktalk/status/1191748871220801536" TargetMode="External" /><Relationship Id="rId189" Type="http://schemas.openxmlformats.org/officeDocument/2006/relationships/hyperlink" Target="https://twitter.com/#!/talktalk/status/1192072260699463680" TargetMode="External" /><Relationship Id="rId190" Type="http://schemas.openxmlformats.org/officeDocument/2006/relationships/hyperlink" Target="https://twitter.com/#!/talktalk/status/1192763577343627265" TargetMode="External" /><Relationship Id="rId191" Type="http://schemas.openxmlformats.org/officeDocument/2006/relationships/hyperlink" Target="https://twitter.com/#!/talktalk/status/1192780251815960577" TargetMode="External" /><Relationship Id="rId192" Type="http://schemas.openxmlformats.org/officeDocument/2006/relationships/hyperlink" Target="https://twitter.com/#!/talktalk/status/1194207743323901952" TargetMode="External" /><Relationship Id="rId193" Type="http://schemas.openxmlformats.org/officeDocument/2006/relationships/hyperlink" Target="https://twitter.com/#!/talktalk/status/1196478164928741376" TargetMode="External" /><Relationship Id="rId194" Type="http://schemas.openxmlformats.org/officeDocument/2006/relationships/hyperlink" Target="https://twitter.com/#!/askamex/status/1191750519162884096" TargetMode="External" /><Relationship Id="rId195" Type="http://schemas.openxmlformats.org/officeDocument/2006/relationships/hyperlink" Target="https://twitter.com/#!/askamex/status/1191752321954390016" TargetMode="External" /><Relationship Id="rId196" Type="http://schemas.openxmlformats.org/officeDocument/2006/relationships/hyperlink" Target="https://twitter.com/#!/askamex/status/1191757267827339266" TargetMode="External" /><Relationship Id="rId197" Type="http://schemas.openxmlformats.org/officeDocument/2006/relationships/hyperlink" Target="https://twitter.com/#!/askamex/status/1191770345201639424" TargetMode="External" /><Relationship Id="rId198" Type="http://schemas.openxmlformats.org/officeDocument/2006/relationships/hyperlink" Target="https://twitter.com/#!/askamex/status/1192143686974541829" TargetMode="External" /><Relationship Id="rId199" Type="http://schemas.openxmlformats.org/officeDocument/2006/relationships/hyperlink" Target="https://twitter.com/#!/askamex/status/1192175476674048000" TargetMode="External" /><Relationship Id="rId200" Type="http://schemas.openxmlformats.org/officeDocument/2006/relationships/hyperlink" Target="https://twitter.com/#!/askamex/status/1192473404991057921" TargetMode="External" /><Relationship Id="rId201" Type="http://schemas.openxmlformats.org/officeDocument/2006/relationships/hyperlink" Target="https://twitter.com/#!/askamex/status/1192529950332637191" TargetMode="External" /><Relationship Id="rId202" Type="http://schemas.openxmlformats.org/officeDocument/2006/relationships/hyperlink" Target="https://twitter.com/#!/askamex/status/1192562580751101953" TargetMode="External" /><Relationship Id="rId203" Type="http://schemas.openxmlformats.org/officeDocument/2006/relationships/hyperlink" Target="https://twitter.com/#!/askamex/status/1192844212926070785" TargetMode="External" /><Relationship Id="rId204" Type="http://schemas.openxmlformats.org/officeDocument/2006/relationships/hyperlink" Target="https://twitter.com/#!/askamex/status/1192877031668797441" TargetMode="External" /><Relationship Id="rId205" Type="http://schemas.openxmlformats.org/officeDocument/2006/relationships/hyperlink" Target="https://twitter.com/#!/askamex/status/1192882319083917312" TargetMode="External" /><Relationship Id="rId206" Type="http://schemas.openxmlformats.org/officeDocument/2006/relationships/hyperlink" Target="https://twitter.com/#!/askamex/status/1192887974125547520" TargetMode="External" /><Relationship Id="rId207" Type="http://schemas.openxmlformats.org/officeDocument/2006/relationships/hyperlink" Target="https://twitter.com/#!/askamex/status/1192888108418846720" TargetMode="External" /><Relationship Id="rId208" Type="http://schemas.openxmlformats.org/officeDocument/2006/relationships/hyperlink" Target="https://twitter.com/#!/askamex/status/1192888238328942593" TargetMode="External" /><Relationship Id="rId209" Type="http://schemas.openxmlformats.org/officeDocument/2006/relationships/hyperlink" Target="https://twitter.com/#!/askamex/status/1192905054673616896" TargetMode="External" /><Relationship Id="rId210" Type="http://schemas.openxmlformats.org/officeDocument/2006/relationships/hyperlink" Target="https://twitter.com/#!/askamex/status/1192905543712681985" TargetMode="External" /><Relationship Id="rId211" Type="http://schemas.openxmlformats.org/officeDocument/2006/relationships/hyperlink" Target="https://twitter.com/#!/askamex/status/1193572123295600640" TargetMode="External" /><Relationship Id="rId212" Type="http://schemas.openxmlformats.org/officeDocument/2006/relationships/hyperlink" Target="https://twitter.com/#!/askamex/status/1193603274403913733" TargetMode="External" /><Relationship Id="rId213" Type="http://schemas.openxmlformats.org/officeDocument/2006/relationships/hyperlink" Target="https://twitter.com/#!/askamex/status/1193570431627911174" TargetMode="External" /><Relationship Id="rId214" Type="http://schemas.openxmlformats.org/officeDocument/2006/relationships/hyperlink" Target="https://twitter.com/#!/askamex/status/1193607616733339653" TargetMode="External" /><Relationship Id="rId215" Type="http://schemas.openxmlformats.org/officeDocument/2006/relationships/hyperlink" Target="https://twitter.com/#!/askamex/status/1193613897850347521" TargetMode="External" /><Relationship Id="rId216" Type="http://schemas.openxmlformats.org/officeDocument/2006/relationships/hyperlink" Target="https://twitter.com/#!/askamex/status/1193908400905691136" TargetMode="External" /><Relationship Id="rId217" Type="http://schemas.openxmlformats.org/officeDocument/2006/relationships/hyperlink" Target="https://twitter.com/#!/askamex/status/1193935394171228160" TargetMode="External" /><Relationship Id="rId218" Type="http://schemas.openxmlformats.org/officeDocument/2006/relationships/hyperlink" Target="https://twitter.com/#!/askamex/status/1193988614969077760" TargetMode="External" /><Relationship Id="rId219" Type="http://schemas.openxmlformats.org/officeDocument/2006/relationships/hyperlink" Target="https://twitter.com/#!/askamex/status/1193996814715932677" TargetMode="External" /><Relationship Id="rId220" Type="http://schemas.openxmlformats.org/officeDocument/2006/relationships/hyperlink" Target="https://twitter.com/#!/askamex/status/1194361161837359105" TargetMode="External" /><Relationship Id="rId221" Type="http://schemas.openxmlformats.org/officeDocument/2006/relationships/hyperlink" Target="https://twitter.com/#!/askamex/status/1194366936710299651" TargetMode="External" /><Relationship Id="rId222" Type="http://schemas.openxmlformats.org/officeDocument/2006/relationships/hyperlink" Target="https://twitter.com/#!/askamex/status/1194379650279055367" TargetMode="External" /><Relationship Id="rId223" Type="http://schemas.openxmlformats.org/officeDocument/2006/relationships/hyperlink" Target="https://twitter.com/#!/askamex/status/1194385866694811648" TargetMode="External" /><Relationship Id="rId224" Type="http://schemas.openxmlformats.org/officeDocument/2006/relationships/hyperlink" Target="https://twitter.com/#!/askamex/status/1194688165237444610" TargetMode="External" /><Relationship Id="rId225" Type="http://schemas.openxmlformats.org/officeDocument/2006/relationships/hyperlink" Target="https://twitter.com/#!/askamex/status/1194735815345295363" TargetMode="External" /><Relationship Id="rId226" Type="http://schemas.openxmlformats.org/officeDocument/2006/relationships/hyperlink" Target="https://twitter.com/#!/askamex/status/1194981528377479168" TargetMode="External" /><Relationship Id="rId227" Type="http://schemas.openxmlformats.org/officeDocument/2006/relationships/hyperlink" Target="https://twitter.com/#!/askamex/status/1195006038392619009" TargetMode="External" /><Relationship Id="rId228" Type="http://schemas.openxmlformats.org/officeDocument/2006/relationships/hyperlink" Target="https://twitter.com/#!/askamex/status/1195125769435000835" TargetMode="External" /><Relationship Id="rId229" Type="http://schemas.openxmlformats.org/officeDocument/2006/relationships/hyperlink" Target="https://twitter.com/#!/askamex/status/1195135101945950208" TargetMode="External" /><Relationship Id="rId230" Type="http://schemas.openxmlformats.org/officeDocument/2006/relationships/hyperlink" Target="https://twitter.com/#!/askamex/status/1195350598192959490" TargetMode="External" /><Relationship Id="rId231" Type="http://schemas.openxmlformats.org/officeDocument/2006/relationships/hyperlink" Target="https://twitter.com/#!/askamex/status/1195359368583229440" TargetMode="External" /><Relationship Id="rId232" Type="http://schemas.openxmlformats.org/officeDocument/2006/relationships/hyperlink" Target="https://twitter.com/#!/askamex/status/1195360235667513345" TargetMode="External" /><Relationship Id="rId233" Type="http://schemas.openxmlformats.org/officeDocument/2006/relationships/hyperlink" Target="https://twitter.com/#!/askamex/status/1195463778923663361" TargetMode="External" /><Relationship Id="rId234" Type="http://schemas.openxmlformats.org/officeDocument/2006/relationships/hyperlink" Target="https://twitter.com/#!/askamex/status/1195840146085683202" TargetMode="External" /><Relationship Id="rId235" Type="http://schemas.openxmlformats.org/officeDocument/2006/relationships/hyperlink" Target="https://twitter.com/#!/askamex/status/1196127363534381056" TargetMode="External" /><Relationship Id="rId236" Type="http://schemas.openxmlformats.org/officeDocument/2006/relationships/hyperlink" Target="https://twitter.com/#!/askamex/status/1196177807581286400" TargetMode="External" /><Relationship Id="rId237" Type="http://schemas.openxmlformats.org/officeDocument/2006/relationships/hyperlink" Target="https://twitter.com/#!/askamex/status/1196462480563875853" TargetMode="External" /><Relationship Id="rId238" Type="http://schemas.openxmlformats.org/officeDocument/2006/relationships/hyperlink" Target="https://twitter.com/#!/askamex/status/1196488375089401856" TargetMode="External" /><Relationship Id="rId239" Type="http://schemas.openxmlformats.org/officeDocument/2006/relationships/hyperlink" Target="https://twitter.com/#!/askamex/status/1196498343310045184" TargetMode="External" /><Relationship Id="rId240" Type="http://schemas.openxmlformats.org/officeDocument/2006/relationships/hyperlink" Target="https://twitter.com/#!/askamex/status/1196506170653134850" TargetMode="External" /><Relationship Id="rId241" Type="http://schemas.openxmlformats.org/officeDocument/2006/relationships/hyperlink" Target="https://twitter.com/#!/askamex/status/1196580881470828544" TargetMode="External" /><Relationship Id="rId242" Type="http://schemas.openxmlformats.org/officeDocument/2006/relationships/hyperlink" Target="https://api.twitter.com/1.1/geo/id/ec6dac47648ca27f.json" TargetMode="External" /><Relationship Id="rId243" Type="http://schemas.openxmlformats.org/officeDocument/2006/relationships/comments" Target="../comments13.xml" /><Relationship Id="rId244" Type="http://schemas.openxmlformats.org/officeDocument/2006/relationships/vmlDrawing" Target="../drawings/vmlDrawing6.vml" /><Relationship Id="rId245" Type="http://schemas.openxmlformats.org/officeDocument/2006/relationships/table" Target="../tables/table23.xml" /><Relationship Id="rId246"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Oaeqp32FDf" TargetMode="External" /><Relationship Id="rId2" Type="http://schemas.openxmlformats.org/officeDocument/2006/relationships/hyperlink" Target="https://t.co/0yMgDIecYf" TargetMode="External" /><Relationship Id="rId3" Type="http://schemas.openxmlformats.org/officeDocument/2006/relationships/hyperlink" Target="https://t.co/FjrhE2lVvR" TargetMode="External" /><Relationship Id="rId4" Type="http://schemas.openxmlformats.org/officeDocument/2006/relationships/hyperlink" Target="https://t.co/mxO74iMdX6" TargetMode="External" /><Relationship Id="rId5" Type="http://schemas.openxmlformats.org/officeDocument/2006/relationships/hyperlink" Target="https://medialeaders.com/" TargetMode="External" /><Relationship Id="rId6" Type="http://schemas.openxmlformats.org/officeDocument/2006/relationships/hyperlink" Target="https://t.co/jOOyNtfJNW" TargetMode="External" /><Relationship Id="rId7" Type="http://schemas.openxmlformats.org/officeDocument/2006/relationships/hyperlink" Target="http://www.facebook.com/Beaniegurl47" TargetMode="External" /><Relationship Id="rId8" Type="http://schemas.openxmlformats.org/officeDocument/2006/relationships/hyperlink" Target="https://t.co/No1HBbHdOo" TargetMode="External" /><Relationship Id="rId9" Type="http://schemas.openxmlformats.org/officeDocument/2006/relationships/hyperlink" Target="https://t.co/kgQBE3NXoH" TargetMode="External" /><Relationship Id="rId10" Type="http://schemas.openxmlformats.org/officeDocument/2006/relationships/hyperlink" Target="https://t.co/RnDWFPcqSK" TargetMode="External" /><Relationship Id="rId11" Type="http://schemas.openxmlformats.org/officeDocument/2006/relationships/hyperlink" Target="https://t.co/KFdvZUDYFk" TargetMode="External" /><Relationship Id="rId12" Type="http://schemas.openxmlformats.org/officeDocument/2006/relationships/hyperlink" Target="https://youtu.be/pkjkCpq-tnM" TargetMode="External" /><Relationship Id="rId13" Type="http://schemas.openxmlformats.org/officeDocument/2006/relationships/hyperlink" Target="http://t.co/HZPMmmbVEu" TargetMode="External" /><Relationship Id="rId14" Type="http://schemas.openxmlformats.org/officeDocument/2006/relationships/hyperlink" Target="http://t.co/0KHoQf4gyq" TargetMode="External" /><Relationship Id="rId15" Type="http://schemas.openxmlformats.org/officeDocument/2006/relationships/hyperlink" Target="https://t.co/hB005pe6Fx" TargetMode="External" /><Relationship Id="rId16" Type="http://schemas.openxmlformats.org/officeDocument/2006/relationships/hyperlink" Target="http://mrcarllister.co.uk/" TargetMode="External" /><Relationship Id="rId17" Type="http://schemas.openxmlformats.org/officeDocument/2006/relationships/hyperlink" Target="https://t.co/MLO0oaKCXp" TargetMode="External" /><Relationship Id="rId18" Type="http://schemas.openxmlformats.org/officeDocument/2006/relationships/hyperlink" Target="https://t.co/XTuvxooD6A" TargetMode="External" /><Relationship Id="rId19" Type="http://schemas.openxmlformats.org/officeDocument/2006/relationships/hyperlink" Target="http://t.co/3ysvzNWvPT" TargetMode="External" /><Relationship Id="rId20" Type="http://schemas.openxmlformats.org/officeDocument/2006/relationships/hyperlink" Target="http://www.atlanticlink.eu/" TargetMode="External" /><Relationship Id="rId21" Type="http://schemas.openxmlformats.org/officeDocument/2006/relationships/hyperlink" Target="https://t.co/ukxrSKaCD1" TargetMode="External" /><Relationship Id="rId22" Type="http://schemas.openxmlformats.org/officeDocument/2006/relationships/hyperlink" Target="http://t.co/vi1TsGJ8RF" TargetMode="External" /><Relationship Id="rId23" Type="http://schemas.openxmlformats.org/officeDocument/2006/relationships/hyperlink" Target="https://t.co/vEEcVwUxL1" TargetMode="External" /><Relationship Id="rId24" Type="http://schemas.openxmlformats.org/officeDocument/2006/relationships/hyperlink" Target="https://eugdpr.org/" TargetMode="External" /><Relationship Id="rId25" Type="http://schemas.openxmlformats.org/officeDocument/2006/relationships/hyperlink" Target="https://t.co/hZsrZZwjI1" TargetMode="External" /><Relationship Id="rId26" Type="http://schemas.openxmlformats.org/officeDocument/2006/relationships/hyperlink" Target="https://t.co/ysUWgiwc0o" TargetMode="External" /><Relationship Id="rId27" Type="http://schemas.openxmlformats.org/officeDocument/2006/relationships/hyperlink" Target="https://t.co/TPtsUxWKA6" TargetMode="External" /><Relationship Id="rId28" Type="http://schemas.openxmlformats.org/officeDocument/2006/relationships/hyperlink" Target="https://pbs.twimg.com/profile_banners/14164297/1485550174" TargetMode="External" /><Relationship Id="rId29" Type="http://schemas.openxmlformats.org/officeDocument/2006/relationships/hyperlink" Target="https://pbs.twimg.com/profile_banners/212870758/1567266206" TargetMode="External" /><Relationship Id="rId30" Type="http://schemas.openxmlformats.org/officeDocument/2006/relationships/hyperlink" Target="https://pbs.twimg.com/profile_banners/4201631129/1527657190" TargetMode="External" /><Relationship Id="rId31" Type="http://schemas.openxmlformats.org/officeDocument/2006/relationships/hyperlink" Target="https://pbs.twimg.com/profile_banners/159864809/1426845760" TargetMode="External" /><Relationship Id="rId32" Type="http://schemas.openxmlformats.org/officeDocument/2006/relationships/hyperlink" Target="https://pbs.twimg.com/profile_banners/50747187/1565187630" TargetMode="External" /><Relationship Id="rId33" Type="http://schemas.openxmlformats.org/officeDocument/2006/relationships/hyperlink" Target="https://pbs.twimg.com/profile_banners/21318183/1495571084" TargetMode="External" /><Relationship Id="rId34" Type="http://schemas.openxmlformats.org/officeDocument/2006/relationships/hyperlink" Target="https://pbs.twimg.com/profile_banners/9306542/1353132667" TargetMode="External" /><Relationship Id="rId35" Type="http://schemas.openxmlformats.org/officeDocument/2006/relationships/hyperlink" Target="https://pbs.twimg.com/profile_banners/58932117/1531866403" TargetMode="External" /><Relationship Id="rId36" Type="http://schemas.openxmlformats.org/officeDocument/2006/relationships/hyperlink" Target="https://pbs.twimg.com/profile_banners/118807643/1571738332" TargetMode="External" /><Relationship Id="rId37" Type="http://schemas.openxmlformats.org/officeDocument/2006/relationships/hyperlink" Target="https://pbs.twimg.com/profile_banners/409848440/1535624689" TargetMode="External" /><Relationship Id="rId38" Type="http://schemas.openxmlformats.org/officeDocument/2006/relationships/hyperlink" Target="https://pbs.twimg.com/profile_banners/349852955/1394831970" TargetMode="External" /><Relationship Id="rId39" Type="http://schemas.openxmlformats.org/officeDocument/2006/relationships/hyperlink" Target="https://pbs.twimg.com/profile_banners/24290529/1546278474" TargetMode="External" /><Relationship Id="rId40" Type="http://schemas.openxmlformats.org/officeDocument/2006/relationships/hyperlink" Target="https://pbs.twimg.com/profile_banners/36804418/1549943499" TargetMode="External" /><Relationship Id="rId41" Type="http://schemas.openxmlformats.org/officeDocument/2006/relationships/hyperlink" Target="https://pbs.twimg.com/profile_banners/16560043/1531490438" TargetMode="External" /><Relationship Id="rId42" Type="http://schemas.openxmlformats.org/officeDocument/2006/relationships/hyperlink" Target="https://pbs.twimg.com/profile_banners/37714518/1559307363" TargetMode="External" /><Relationship Id="rId43" Type="http://schemas.openxmlformats.org/officeDocument/2006/relationships/hyperlink" Target="https://pbs.twimg.com/profile_banners/602187778/1496687844" TargetMode="External" /><Relationship Id="rId44" Type="http://schemas.openxmlformats.org/officeDocument/2006/relationships/hyperlink" Target="https://pbs.twimg.com/profile_banners/14475604/1398932350" TargetMode="External" /><Relationship Id="rId45" Type="http://schemas.openxmlformats.org/officeDocument/2006/relationships/hyperlink" Target="https://pbs.twimg.com/profile_banners/258719649/1547046592" TargetMode="External" /><Relationship Id="rId46" Type="http://schemas.openxmlformats.org/officeDocument/2006/relationships/hyperlink" Target="https://pbs.twimg.com/profile_banners/1121814567556997122/1566564969" TargetMode="External" /><Relationship Id="rId47" Type="http://schemas.openxmlformats.org/officeDocument/2006/relationships/hyperlink" Target="https://pbs.twimg.com/profile_banners/1130258520123826176/1567285996" TargetMode="External" /><Relationship Id="rId48" Type="http://schemas.openxmlformats.org/officeDocument/2006/relationships/hyperlink" Target="https://pbs.twimg.com/profile_banners/4893000713/1456701036" TargetMode="External" /><Relationship Id="rId49" Type="http://schemas.openxmlformats.org/officeDocument/2006/relationships/hyperlink" Target="https://pbs.twimg.com/profile_banners/245541967/1537218221" TargetMode="External" /><Relationship Id="rId50" Type="http://schemas.openxmlformats.org/officeDocument/2006/relationships/hyperlink" Target="https://pbs.twimg.com/profile_banners/62911603/1398959376" TargetMode="External" /><Relationship Id="rId51" Type="http://schemas.openxmlformats.org/officeDocument/2006/relationships/hyperlink" Target="https://pbs.twimg.com/profile_banners/790474309/1507203561" TargetMode="External" /><Relationship Id="rId52" Type="http://schemas.openxmlformats.org/officeDocument/2006/relationships/hyperlink" Target="https://pbs.twimg.com/profile_banners/22227372/1543130735" TargetMode="External" /><Relationship Id="rId53" Type="http://schemas.openxmlformats.org/officeDocument/2006/relationships/hyperlink" Target="https://pbs.twimg.com/profile_banners/854723893684207618/1568577484" TargetMode="External" /><Relationship Id="rId54" Type="http://schemas.openxmlformats.org/officeDocument/2006/relationships/hyperlink" Target="https://pbs.twimg.com/profile_banners/27764597/1546832583" TargetMode="External" /><Relationship Id="rId55" Type="http://schemas.openxmlformats.org/officeDocument/2006/relationships/hyperlink" Target="https://pbs.twimg.com/profile_banners/416855765/1551895216" TargetMode="External" /><Relationship Id="rId56" Type="http://schemas.openxmlformats.org/officeDocument/2006/relationships/hyperlink" Target="https://pbs.twimg.com/profile_banners/2834814673/1430503601" TargetMode="External" /><Relationship Id="rId57" Type="http://schemas.openxmlformats.org/officeDocument/2006/relationships/hyperlink" Target="https://pbs.twimg.com/profile_banners/2811698963/1412634918" TargetMode="External" /><Relationship Id="rId58" Type="http://schemas.openxmlformats.org/officeDocument/2006/relationships/hyperlink" Target="https://pbs.twimg.com/profile_banners/51019482/1399334338" TargetMode="External" /><Relationship Id="rId59" Type="http://schemas.openxmlformats.org/officeDocument/2006/relationships/hyperlink" Target="https://pbs.twimg.com/profile_banners/354738652/1359269270" TargetMode="External" /><Relationship Id="rId60" Type="http://schemas.openxmlformats.org/officeDocument/2006/relationships/hyperlink" Target="https://pbs.twimg.com/profile_banners/14329348/1403073830" TargetMode="External" /><Relationship Id="rId61" Type="http://schemas.openxmlformats.org/officeDocument/2006/relationships/hyperlink" Target="https://pbs.twimg.com/profile_banners/67288159/1509009405" TargetMode="External" /><Relationship Id="rId62" Type="http://schemas.openxmlformats.org/officeDocument/2006/relationships/hyperlink" Target="https://pbs.twimg.com/profile_banners/173125027/1490896288" TargetMode="External" /><Relationship Id="rId63" Type="http://schemas.openxmlformats.org/officeDocument/2006/relationships/hyperlink" Target="https://pbs.twimg.com/profile_banners/706515647908327426/1519042467" TargetMode="External" /><Relationship Id="rId64" Type="http://schemas.openxmlformats.org/officeDocument/2006/relationships/hyperlink" Target="https://pbs.twimg.com/profile_banners/90723592/1491482861" TargetMode="External" /><Relationship Id="rId65" Type="http://schemas.openxmlformats.org/officeDocument/2006/relationships/hyperlink" Target="https://pbs.twimg.com/profile_banners/528766967/1567694073" TargetMode="External" /><Relationship Id="rId66" Type="http://schemas.openxmlformats.org/officeDocument/2006/relationships/hyperlink" Target="https://pbs.twimg.com/profile_banners/30399011/1557186474" TargetMode="External" /><Relationship Id="rId67" Type="http://schemas.openxmlformats.org/officeDocument/2006/relationships/hyperlink" Target="https://pbs.twimg.com/profile_banners/57277193/1537062230" TargetMode="External" /><Relationship Id="rId68" Type="http://schemas.openxmlformats.org/officeDocument/2006/relationships/hyperlink" Target="https://pbs.twimg.com/profile_banners/56778674/1433032596" TargetMode="External" /><Relationship Id="rId69" Type="http://schemas.openxmlformats.org/officeDocument/2006/relationships/hyperlink" Target="https://pbs.twimg.com/profile_banners/322145474/1567502067" TargetMode="External" /><Relationship Id="rId70" Type="http://schemas.openxmlformats.org/officeDocument/2006/relationships/hyperlink" Target="https://pbs.twimg.com/profile_banners/767727084/1436620512" TargetMode="External" /><Relationship Id="rId71" Type="http://schemas.openxmlformats.org/officeDocument/2006/relationships/hyperlink" Target="https://pbs.twimg.com/profile_banners/16400388/1572095463" TargetMode="External" /><Relationship Id="rId72" Type="http://schemas.openxmlformats.org/officeDocument/2006/relationships/hyperlink" Target="https://pbs.twimg.com/profile_banners/259832904/1394855013" TargetMode="External" /><Relationship Id="rId73" Type="http://schemas.openxmlformats.org/officeDocument/2006/relationships/hyperlink" Target="https://pbs.twimg.com/profile_banners/49813532/1554440215" TargetMode="External" /><Relationship Id="rId74" Type="http://schemas.openxmlformats.org/officeDocument/2006/relationships/hyperlink" Target="http://abs.twimg.com/images/themes/theme14/bg.gif" TargetMode="External" /><Relationship Id="rId75" Type="http://schemas.openxmlformats.org/officeDocument/2006/relationships/hyperlink" Target="http://abs.twimg.com/images/themes/theme1/bg.png" TargetMode="External" /><Relationship Id="rId76" Type="http://schemas.openxmlformats.org/officeDocument/2006/relationships/hyperlink" Target="http://abs.twimg.com/images/themes/theme5/bg.gif" TargetMode="External" /><Relationship Id="rId77" Type="http://schemas.openxmlformats.org/officeDocument/2006/relationships/hyperlink" Target="http://abs.twimg.com/images/themes/theme1/bg.png" TargetMode="External" /><Relationship Id="rId78" Type="http://schemas.openxmlformats.org/officeDocument/2006/relationships/hyperlink" Target="http://abs.twimg.com/images/themes/theme4/bg.gif" TargetMode="External" /><Relationship Id="rId79" Type="http://schemas.openxmlformats.org/officeDocument/2006/relationships/hyperlink" Target="http://abs.twimg.com/images/themes/theme1/bg.png" TargetMode="External" /><Relationship Id="rId80" Type="http://schemas.openxmlformats.org/officeDocument/2006/relationships/hyperlink" Target="http://abs.twimg.com/images/themes/theme1/bg.png" TargetMode="External" /><Relationship Id="rId81" Type="http://schemas.openxmlformats.org/officeDocument/2006/relationships/hyperlink" Target="http://abs.twimg.com/images/themes/theme14/bg.gif" TargetMode="External" /><Relationship Id="rId82" Type="http://schemas.openxmlformats.org/officeDocument/2006/relationships/hyperlink" Target="http://abs.twimg.com/images/themes/theme1/bg.png" TargetMode="External" /><Relationship Id="rId83" Type="http://schemas.openxmlformats.org/officeDocument/2006/relationships/hyperlink" Target="http://abs.twimg.com/images/themes/theme19/bg.gif" TargetMode="External" /><Relationship Id="rId84" Type="http://schemas.openxmlformats.org/officeDocument/2006/relationships/hyperlink" Target="http://abs.twimg.com/images/themes/theme1/bg.png" TargetMode="External" /><Relationship Id="rId85" Type="http://schemas.openxmlformats.org/officeDocument/2006/relationships/hyperlink" Target="http://abs.twimg.com/images/themes/theme1/bg.png" TargetMode="External" /><Relationship Id="rId86" Type="http://schemas.openxmlformats.org/officeDocument/2006/relationships/hyperlink" Target="http://abs.twimg.com/images/themes/theme1/bg.png" TargetMode="External" /><Relationship Id="rId87" Type="http://schemas.openxmlformats.org/officeDocument/2006/relationships/hyperlink" Target="http://abs.twimg.com/images/themes/theme1/bg.png" TargetMode="External" /><Relationship Id="rId88" Type="http://schemas.openxmlformats.org/officeDocument/2006/relationships/hyperlink" Target="http://abs.twimg.com/images/themes/theme16/bg.gif" TargetMode="External" /><Relationship Id="rId89" Type="http://schemas.openxmlformats.org/officeDocument/2006/relationships/hyperlink" Target="http://abs.twimg.com/images/themes/theme1/bg.png" TargetMode="External" /><Relationship Id="rId90" Type="http://schemas.openxmlformats.org/officeDocument/2006/relationships/hyperlink" Target="http://abs.twimg.com/images/themes/theme9/bg.gif" TargetMode="External" /><Relationship Id="rId91" Type="http://schemas.openxmlformats.org/officeDocument/2006/relationships/hyperlink" Target="http://pbs.twimg.com/profile_background_images/639276789/5wmazz9duhlohbms77nn.jpeg" TargetMode="External" /><Relationship Id="rId92" Type="http://schemas.openxmlformats.org/officeDocument/2006/relationships/hyperlink" Target="http://abs.twimg.com/images/themes/theme10/bg.gif" TargetMode="External" /><Relationship Id="rId93" Type="http://schemas.openxmlformats.org/officeDocument/2006/relationships/hyperlink" Target="http://abs.twimg.com/images/themes/theme1/bg.png" TargetMode="External" /><Relationship Id="rId94" Type="http://schemas.openxmlformats.org/officeDocument/2006/relationships/hyperlink" Target="http://abs.twimg.com/images/themes/theme1/bg.png" TargetMode="External" /><Relationship Id="rId95" Type="http://schemas.openxmlformats.org/officeDocument/2006/relationships/hyperlink" Target="http://abs.twimg.com/images/themes/theme1/bg.png" TargetMode="External" /><Relationship Id="rId96" Type="http://schemas.openxmlformats.org/officeDocument/2006/relationships/hyperlink" Target="http://abs.twimg.com/images/themes/theme1/bg.png" TargetMode="External" /><Relationship Id="rId97" Type="http://schemas.openxmlformats.org/officeDocument/2006/relationships/hyperlink" Target="http://abs.twimg.com/images/themes/theme8/bg.gif" TargetMode="External" /><Relationship Id="rId98" Type="http://schemas.openxmlformats.org/officeDocument/2006/relationships/hyperlink" Target="http://abs.twimg.com/images/themes/theme1/bg.png" TargetMode="External" /><Relationship Id="rId99" Type="http://schemas.openxmlformats.org/officeDocument/2006/relationships/hyperlink" Target="http://abs.twimg.com/images/themes/theme1/bg.png" TargetMode="External" /><Relationship Id="rId100" Type="http://schemas.openxmlformats.org/officeDocument/2006/relationships/hyperlink" Target="http://abs.twimg.com/images/themes/theme1/bg.png" TargetMode="External" /><Relationship Id="rId101" Type="http://schemas.openxmlformats.org/officeDocument/2006/relationships/hyperlink" Target="http://abs.twimg.com/images/themes/theme17/bg.gif" TargetMode="External" /><Relationship Id="rId102" Type="http://schemas.openxmlformats.org/officeDocument/2006/relationships/hyperlink" Target="http://abs.twimg.com/images/themes/theme1/bg.png" TargetMode="External" /><Relationship Id="rId103" Type="http://schemas.openxmlformats.org/officeDocument/2006/relationships/hyperlink" Target="http://abs.twimg.com/images/themes/theme14/bg.gif" TargetMode="External" /><Relationship Id="rId104" Type="http://schemas.openxmlformats.org/officeDocument/2006/relationships/hyperlink" Target="http://abs.twimg.com/images/themes/theme1/bg.png" TargetMode="External" /><Relationship Id="rId105" Type="http://schemas.openxmlformats.org/officeDocument/2006/relationships/hyperlink" Target="http://abs.twimg.com/images/themes/theme1/bg.png" TargetMode="External" /><Relationship Id="rId106" Type="http://schemas.openxmlformats.org/officeDocument/2006/relationships/hyperlink" Target="http://abs.twimg.com/images/themes/theme1/bg.png" TargetMode="External" /><Relationship Id="rId107" Type="http://schemas.openxmlformats.org/officeDocument/2006/relationships/hyperlink" Target="http://abs.twimg.com/images/themes/theme1/bg.png" TargetMode="External" /><Relationship Id="rId108" Type="http://schemas.openxmlformats.org/officeDocument/2006/relationships/hyperlink" Target="http://abs.twimg.com/images/themes/theme16/bg.gif" TargetMode="External" /><Relationship Id="rId109" Type="http://schemas.openxmlformats.org/officeDocument/2006/relationships/hyperlink" Target="http://abs.twimg.com/images/themes/theme1/bg.png" TargetMode="External" /><Relationship Id="rId110" Type="http://schemas.openxmlformats.org/officeDocument/2006/relationships/hyperlink" Target="http://abs.twimg.com/images/themes/theme1/bg.png" TargetMode="External" /><Relationship Id="rId111" Type="http://schemas.openxmlformats.org/officeDocument/2006/relationships/hyperlink" Target="http://abs.twimg.com/images/themes/theme1/bg.png" TargetMode="External" /><Relationship Id="rId112" Type="http://schemas.openxmlformats.org/officeDocument/2006/relationships/hyperlink" Target="http://abs.twimg.com/images/themes/theme1/bg.png" TargetMode="External" /><Relationship Id="rId113" Type="http://schemas.openxmlformats.org/officeDocument/2006/relationships/hyperlink" Target="http://pbs.twimg.com/profile_background_images/378800000074776631/6fb19d93b5ab5f0b7aca4b1e130b8e36.png" TargetMode="External" /><Relationship Id="rId114" Type="http://schemas.openxmlformats.org/officeDocument/2006/relationships/hyperlink" Target="http://abs.twimg.com/images/themes/theme1/bg.png" TargetMode="External" /><Relationship Id="rId115" Type="http://schemas.openxmlformats.org/officeDocument/2006/relationships/hyperlink" Target="http://abs.twimg.com/images/themes/theme4/bg.gif" TargetMode="External" /><Relationship Id="rId116" Type="http://schemas.openxmlformats.org/officeDocument/2006/relationships/hyperlink" Target="http://abs.twimg.com/images/themes/theme1/bg.png" TargetMode="External" /><Relationship Id="rId117" Type="http://schemas.openxmlformats.org/officeDocument/2006/relationships/hyperlink" Target="http://abs.twimg.com/images/themes/theme1/bg.png" TargetMode="External" /><Relationship Id="rId118" Type="http://schemas.openxmlformats.org/officeDocument/2006/relationships/hyperlink" Target="http://abs.twimg.com/images/themes/theme1/bg.png" TargetMode="External" /><Relationship Id="rId119" Type="http://schemas.openxmlformats.org/officeDocument/2006/relationships/hyperlink" Target="http://abs.twimg.com/images/themes/theme1/bg.png" TargetMode="External" /><Relationship Id="rId120" Type="http://schemas.openxmlformats.org/officeDocument/2006/relationships/hyperlink" Target="http://abs.twimg.com/images/themes/theme5/bg.gif" TargetMode="External" /><Relationship Id="rId121" Type="http://schemas.openxmlformats.org/officeDocument/2006/relationships/hyperlink" Target="http://abs.twimg.com/images/themes/theme15/bg.png" TargetMode="External" /><Relationship Id="rId122" Type="http://schemas.openxmlformats.org/officeDocument/2006/relationships/hyperlink" Target="http://abs.twimg.com/images/themes/theme1/bg.png" TargetMode="External" /><Relationship Id="rId123" Type="http://schemas.openxmlformats.org/officeDocument/2006/relationships/hyperlink" Target="http://abs.twimg.com/images/themes/theme1/bg.png" TargetMode="External" /><Relationship Id="rId124" Type="http://schemas.openxmlformats.org/officeDocument/2006/relationships/hyperlink" Target="http://abs.twimg.com/images/themes/theme1/bg.png" TargetMode="External" /><Relationship Id="rId125" Type="http://schemas.openxmlformats.org/officeDocument/2006/relationships/hyperlink" Target="http://abs.twimg.com/images/themes/theme1/bg.png" TargetMode="External" /><Relationship Id="rId126" Type="http://schemas.openxmlformats.org/officeDocument/2006/relationships/hyperlink" Target="http://abs.twimg.com/images/themes/theme1/bg.png" TargetMode="External" /><Relationship Id="rId127" Type="http://schemas.openxmlformats.org/officeDocument/2006/relationships/hyperlink" Target="http://abs.twimg.com/images/themes/theme1/bg.png" TargetMode="External" /><Relationship Id="rId128" Type="http://schemas.openxmlformats.org/officeDocument/2006/relationships/hyperlink" Target="http://pbs.twimg.com/profile_background_images/754600651/525e202604a22c9e544396dd9c8985c6.png" TargetMode="External" /><Relationship Id="rId129" Type="http://schemas.openxmlformats.org/officeDocument/2006/relationships/hyperlink" Target="http://abs.twimg.com/images/themes/theme14/bg.gif" TargetMode="External" /><Relationship Id="rId130" Type="http://schemas.openxmlformats.org/officeDocument/2006/relationships/hyperlink" Target="http://abs.twimg.com/images/themes/theme1/bg.png" TargetMode="External" /><Relationship Id="rId131" Type="http://schemas.openxmlformats.org/officeDocument/2006/relationships/hyperlink" Target="http://abs.twimg.com/images/themes/theme14/bg.gif" TargetMode="External" /><Relationship Id="rId132" Type="http://schemas.openxmlformats.org/officeDocument/2006/relationships/hyperlink" Target="http://abs.twimg.com/images/themes/theme1/bg.png" TargetMode="External" /><Relationship Id="rId133" Type="http://schemas.openxmlformats.org/officeDocument/2006/relationships/hyperlink" Target="http://abs.twimg.com/images/themes/theme3/bg.gif" TargetMode="External" /><Relationship Id="rId134" Type="http://schemas.openxmlformats.org/officeDocument/2006/relationships/hyperlink" Target="http://abs.twimg.com/images/themes/theme16/bg.gif" TargetMode="External" /><Relationship Id="rId135" Type="http://schemas.openxmlformats.org/officeDocument/2006/relationships/hyperlink" Target="http://abs.twimg.com/images/themes/theme1/bg.png" TargetMode="External" /><Relationship Id="rId136" Type="http://schemas.openxmlformats.org/officeDocument/2006/relationships/hyperlink" Target="http://abs.twimg.com/images/themes/theme7/bg.gif" TargetMode="External" /><Relationship Id="rId137" Type="http://schemas.openxmlformats.org/officeDocument/2006/relationships/hyperlink" Target="http://pbs.twimg.com/profile_images/971518376076984320/eQdX_nIQ_normal.jpg" TargetMode="External" /><Relationship Id="rId138" Type="http://schemas.openxmlformats.org/officeDocument/2006/relationships/hyperlink" Target="http://pbs.twimg.com/profile_images/902564057269518337/SCaOWrQ-_normal.jpg" TargetMode="External" /><Relationship Id="rId139" Type="http://schemas.openxmlformats.org/officeDocument/2006/relationships/hyperlink" Target="http://pbs.twimg.com/profile_images/1167825143873384450/kc1q4DrO_normal.jpg" TargetMode="External" /><Relationship Id="rId140" Type="http://schemas.openxmlformats.org/officeDocument/2006/relationships/hyperlink" Target="http://pbs.twimg.com/profile_images/1166239454908080128/fkosCJOI_normal.png" TargetMode="External" /><Relationship Id="rId141" Type="http://schemas.openxmlformats.org/officeDocument/2006/relationships/hyperlink" Target="http://pbs.twimg.com/profile_images/1116612051793633282/NiZtUOdb_normal.png" TargetMode="External" /><Relationship Id="rId142" Type="http://schemas.openxmlformats.org/officeDocument/2006/relationships/hyperlink" Target="http://pbs.twimg.com/profile_images/1175594818887659520/w7iDAc8b_normal.jpg" TargetMode="External" /><Relationship Id="rId143" Type="http://schemas.openxmlformats.org/officeDocument/2006/relationships/hyperlink" Target="http://pbs.twimg.com/profile_images/982326801493094401/-rNReksM_normal.jpg" TargetMode="External" /><Relationship Id="rId144" Type="http://schemas.openxmlformats.org/officeDocument/2006/relationships/hyperlink" Target="http://pbs.twimg.com/profile_images/565471706459172867/DJDsNTUc_normal.jpeg" TargetMode="External" /><Relationship Id="rId145" Type="http://schemas.openxmlformats.org/officeDocument/2006/relationships/hyperlink" Target="http://pbs.twimg.com/profile_images/537411454593290240/26zuHsuH_normal.jpeg" TargetMode="External" /><Relationship Id="rId146" Type="http://schemas.openxmlformats.org/officeDocument/2006/relationships/hyperlink" Target="http://pbs.twimg.com/profile_images/1181994994/IMRAN_FNC_071402_08_normal.jpg" TargetMode="External" /><Relationship Id="rId147" Type="http://schemas.openxmlformats.org/officeDocument/2006/relationships/hyperlink" Target="http://pbs.twimg.com/profile_images/1019347684585562112/8vOAWgob_normal.jpg" TargetMode="External" /><Relationship Id="rId148" Type="http://schemas.openxmlformats.org/officeDocument/2006/relationships/hyperlink" Target="http://pbs.twimg.com/profile_images/1186582681699704832/5FzvveL5_normal.png" TargetMode="External" /><Relationship Id="rId149" Type="http://schemas.openxmlformats.org/officeDocument/2006/relationships/hyperlink" Target="http://pbs.twimg.com/profile_images/1005980940819222528/Pl-sWhj2_normal.jpg" TargetMode="External" /><Relationship Id="rId150" Type="http://schemas.openxmlformats.org/officeDocument/2006/relationships/hyperlink" Target="http://pbs.twimg.com/profile_images/1166082180474388480/FerAcIMt_normal.jpg" TargetMode="External" /><Relationship Id="rId151" Type="http://schemas.openxmlformats.org/officeDocument/2006/relationships/hyperlink" Target="http://pbs.twimg.com/profile_images/444583392021983232/zUGKiCQ3_normal.png" TargetMode="External" /><Relationship Id="rId152" Type="http://schemas.openxmlformats.org/officeDocument/2006/relationships/hyperlink" Target="http://pbs.twimg.com/profile_images/533259350609891328/yAlSdl0H_normal.jpeg" TargetMode="External" /><Relationship Id="rId153" Type="http://schemas.openxmlformats.org/officeDocument/2006/relationships/hyperlink" Target="http://pbs.twimg.com/profile_images/1113853939508633600/uWFb4SLE_normal.png" TargetMode="External" /><Relationship Id="rId154" Type="http://schemas.openxmlformats.org/officeDocument/2006/relationships/hyperlink" Target="http://pbs.twimg.com/profile_images/1017770615359434753/ECt2ncRL_normal.jpg" TargetMode="External" /><Relationship Id="rId155" Type="http://schemas.openxmlformats.org/officeDocument/2006/relationships/hyperlink" Target="http://abs.twimg.com/sticky/default_profile_images/default_profile_normal.png" TargetMode="External" /><Relationship Id="rId156" Type="http://schemas.openxmlformats.org/officeDocument/2006/relationships/hyperlink" Target="http://pbs.twimg.com/profile_images/1134443104604475392/HV_CS8lm_normal.jpg" TargetMode="External" /><Relationship Id="rId157" Type="http://schemas.openxmlformats.org/officeDocument/2006/relationships/hyperlink" Target="http://pbs.twimg.com/profile_images/829607092847837184/GzI6usoF_normal.jpg" TargetMode="External" /><Relationship Id="rId158" Type="http://schemas.openxmlformats.org/officeDocument/2006/relationships/hyperlink" Target="http://pbs.twimg.com/profile_images/1185147517979299841/J-oKbJdp_normal.png" TargetMode="External" /><Relationship Id="rId159" Type="http://schemas.openxmlformats.org/officeDocument/2006/relationships/hyperlink" Target="http://pbs.twimg.com/profile_images/1158274545356353537/nJiurH0D_normal.png" TargetMode="External" /><Relationship Id="rId160" Type="http://schemas.openxmlformats.org/officeDocument/2006/relationships/hyperlink" Target="http://pbs.twimg.com/profile_images/1135620241122385921/4IHBxi0z_normal.jpg" TargetMode="External" /><Relationship Id="rId161" Type="http://schemas.openxmlformats.org/officeDocument/2006/relationships/hyperlink" Target="http://pbs.twimg.com/profile_images/1690817947/tree2_normal.gif" TargetMode="External" /><Relationship Id="rId162" Type="http://schemas.openxmlformats.org/officeDocument/2006/relationships/hyperlink" Target="http://pbs.twimg.com/profile_images/1733938299/image_normal.jpg" TargetMode="External" /><Relationship Id="rId163" Type="http://schemas.openxmlformats.org/officeDocument/2006/relationships/hyperlink" Target="http://pbs.twimg.com/profile_images/1167908444587708416/Hco8kQYz_normal.jpg" TargetMode="External" /><Relationship Id="rId164" Type="http://schemas.openxmlformats.org/officeDocument/2006/relationships/hyperlink" Target="http://pbs.twimg.com/profile_images/718928050646331393/Nb3Gbm-r_normal.jpg" TargetMode="External" /><Relationship Id="rId165" Type="http://schemas.openxmlformats.org/officeDocument/2006/relationships/hyperlink" Target="http://pbs.twimg.com/profile_images/1041793653151346689/Zdx0gU3E_normal.jpg" TargetMode="External" /><Relationship Id="rId166" Type="http://schemas.openxmlformats.org/officeDocument/2006/relationships/hyperlink" Target="http://pbs.twimg.com/profile_images/983810906927792128/QToPQDeT_normal.jpg" TargetMode="External" /><Relationship Id="rId167" Type="http://schemas.openxmlformats.org/officeDocument/2006/relationships/hyperlink" Target="http://abs.twimg.com/sticky/default_profile_images/default_profile_normal.png" TargetMode="External" /><Relationship Id="rId168" Type="http://schemas.openxmlformats.org/officeDocument/2006/relationships/hyperlink" Target="http://pbs.twimg.com/profile_images/1110533717586595840/m-S1GRe6_normal.jpg" TargetMode="External" /><Relationship Id="rId169" Type="http://schemas.openxmlformats.org/officeDocument/2006/relationships/hyperlink" Target="http://pbs.twimg.com/profile_images/1066593137911582720/-o_QFe6i_normal.jpg" TargetMode="External" /><Relationship Id="rId170" Type="http://schemas.openxmlformats.org/officeDocument/2006/relationships/hyperlink" Target="http://abs.twimg.com/sticky/default_profile_images/default_profile_normal.png" TargetMode="External" /><Relationship Id="rId171" Type="http://schemas.openxmlformats.org/officeDocument/2006/relationships/hyperlink" Target="http://pbs.twimg.com/profile_images/1186431193392304131/E_TkNh_8_normal.jpg" TargetMode="External" /><Relationship Id="rId172" Type="http://schemas.openxmlformats.org/officeDocument/2006/relationships/hyperlink" Target="http://pbs.twimg.com/profile_images/1173440554086150145/PTesLIUU_normal.jpg" TargetMode="External" /><Relationship Id="rId173" Type="http://schemas.openxmlformats.org/officeDocument/2006/relationships/hyperlink" Target="http://pbs.twimg.com/profile_images/835860522/Mike_and_Jule_Paris_normal.jpg" TargetMode="External" /><Relationship Id="rId174" Type="http://schemas.openxmlformats.org/officeDocument/2006/relationships/hyperlink" Target="http://pbs.twimg.com/profile_images/378800000431080915/7e8fb8867af41b8f3867b6ee8c3e7fa8_normal.jpeg" TargetMode="External" /><Relationship Id="rId175" Type="http://schemas.openxmlformats.org/officeDocument/2006/relationships/hyperlink" Target="http://pbs.twimg.com/profile_images/1082120399037579265/rnPLGKe6_normal.jpg" TargetMode="External" /><Relationship Id="rId176" Type="http://schemas.openxmlformats.org/officeDocument/2006/relationships/hyperlink" Target="http://pbs.twimg.com/profile_images/72995488/me5_normal.jpg" TargetMode="External" /><Relationship Id="rId177" Type="http://schemas.openxmlformats.org/officeDocument/2006/relationships/hyperlink" Target="http://pbs.twimg.com/profile_images/991684409114877952/wiaG11P7_normal.jpg" TargetMode="External" /><Relationship Id="rId178" Type="http://schemas.openxmlformats.org/officeDocument/2006/relationships/hyperlink" Target="http://pbs.twimg.com/profile_images/880214831256784896/CT7TG1Qp_normal.jpg" TargetMode="External" /><Relationship Id="rId179" Type="http://schemas.openxmlformats.org/officeDocument/2006/relationships/hyperlink" Target="http://pbs.twimg.com/profile_images/1192240734574960640/CPImLClJ_normal.png" TargetMode="External" /><Relationship Id="rId180" Type="http://schemas.openxmlformats.org/officeDocument/2006/relationships/hyperlink" Target="http://pbs.twimg.com/profile_images/594201485841334272/N_hLMp1T_normal.jpg" TargetMode="External" /><Relationship Id="rId181" Type="http://schemas.openxmlformats.org/officeDocument/2006/relationships/hyperlink" Target="http://pbs.twimg.com/profile_images/723867671243182080/B53IR8IX_normal.jpg" TargetMode="External" /><Relationship Id="rId182" Type="http://schemas.openxmlformats.org/officeDocument/2006/relationships/hyperlink" Target="http://pbs.twimg.com/profile_images/1255152000/ricksurfskiing_normal.jpg" TargetMode="External" /><Relationship Id="rId183" Type="http://schemas.openxmlformats.org/officeDocument/2006/relationships/hyperlink" Target="http://pbs.twimg.com/profile_images/664115707760656384/iHRo35YT_normal.jpg" TargetMode="External" /><Relationship Id="rId184" Type="http://schemas.openxmlformats.org/officeDocument/2006/relationships/hyperlink" Target="http://pbs.twimg.com/profile_images/378800000460127124/8daba20bf17965f237f933a5f3d665c8_normal.jpeg" TargetMode="External" /><Relationship Id="rId185" Type="http://schemas.openxmlformats.org/officeDocument/2006/relationships/hyperlink" Target="http://pbs.twimg.com/profile_images/1035195875566350336/0h5w-56f_normal.jpg" TargetMode="External" /><Relationship Id="rId186" Type="http://schemas.openxmlformats.org/officeDocument/2006/relationships/hyperlink" Target="http://pbs.twimg.com/profile_images/937907607548735488/WpJ_c05a_normal.jpg" TargetMode="External" /><Relationship Id="rId187" Type="http://schemas.openxmlformats.org/officeDocument/2006/relationships/hyperlink" Target="http://abs.twimg.com/sticky/default_profile_images/default_profile_1_normal.png" TargetMode="External" /><Relationship Id="rId188" Type="http://schemas.openxmlformats.org/officeDocument/2006/relationships/hyperlink" Target="http://pbs.twimg.com/profile_images/1149778258579382273/piEG1pJI_normal.jpg" TargetMode="External" /><Relationship Id="rId189" Type="http://schemas.openxmlformats.org/officeDocument/2006/relationships/hyperlink" Target="http://pbs.twimg.com/profile_images/378800000582808731/cdfbec1444f5e8d49acb063d52e6c8f8_normal.jpeg" TargetMode="External" /><Relationship Id="rId190" Type="http://schemas.openxmlformats.org/officeDocument/2006/relationships/hyperlink" Target="http://abs.twimg.com/sticky/default_profile_images/default_profile_normal.png" TargetMode="External" /><Relationship Id="rId191" Type="http://schemas.openxmlformats.org/officeDocument/2006/relationships/hyperlink" Target="http://pbs.twimg.com/profile_images/965560188848586752/OCQpwVz3_normal.jpg" TargetMode="External" /><Relationship Id="rId192" Type="http://schemas.openxmlformats.org/officeDocument/2006/relationships/hyperlink" Target="http://pbs.twimg.com/profile_images/1129701505/designall_normal.jpg" TargetMode="External" /><Relationship Id="rId193" Type="http://schemas.openxmlformats.org/officeDocument/2006/relationships/hyperlink" Target="http://pbs.twimg.com/profile_images/849966581362946049/CWa7DAvE_normal.jpg" TargetMode="External" /><Relationship Id="rId194" Type="http://schemas.openxmlformats.org/officeDocument/2006/relationships/hyperlink" Target="http://pbs.twimg.com/profile_images/1385611110/image_normal.jpg" TargetMode="External" /><Relationship Id="rId195" Type="http://schemas.openxmlformats.org/officeDocument/2006/relationships/hyperlink" Target="http://pbs.twimg.com/profile_images/1179021983952068608/0dRMO-q5_normal.jpg" TargetMode="External" /><Relationship Id="rId196" Type="http://schemas.openxmlformats.org/officeDocument/2006/relationships/hyperlink" Target="http://abs.twimg.com/sticky/default_profile_images/default_profile_normal.png" TargetMode="External" /><Relationship Id="rId197" Type="http://schemas.openxmlformats.org/officeDocument/2006/relationships/hyperlink" Target="http://pbs.twimg.com/profile_images/1085673159058108416/cMPKOywy_normal.jpg" TargetMode="External" /><Relationship Id="rId198" Type="http://schemas.openxmlformats.org/officeDocument/2006/relationships/hyperlink" Target="http://pbs.twimg.com/profile_images/2491985981/w47h9pii7b0spgqyjajm_normal.jpeg" TargetMode="External" /><Relationship Id="rId199" Type="http://schemas.openxmlformats.org/officeDocument/2006/relationships/hyperlink" Target="http://abs.twimg.com/sticky/default_profile_images/default_profile_normal.png" TargetMode="External" /><Relationship Id="rId200" Type="http://schemas.openxmlformats.org/officeDocument/2006/relationships/hyperlink" Target="http://abs.twimg.com/sticky/default_profile_images/default_profile_normal.png" TargetMode="External" /><Relationship Id="rId201" Type="http://schemas.openxmlformats.org/officeDocument/2006/relationships/hyperlink" Target="http://pbs.twimg.com/profile_images/644568139552960512/K0yCCJ0__normal.jpg" TargetMode="External" /><Relationship Id="rId202" Type="http://schemas.openxmlformats.org/officeDocument/2006/relationships/hyperlink" Target="http://pbs.twimg.com/profile_images/515485534366760961/WrX8KgEP_normal.jpeg" TargetMode="External" /><Relationship Id="rId203" Type="http://schemas.openxmlformats.org/officeDocument/2006/relationships/hyperlink" Target="http://pbs.twimg.com/profile_images/1176968798366261248/VqeFeHx5_normal.jpg" TargetMode="External" /><Relationship Id="rId204" Type="http://schemas.openxmlformats.org/officeDocument/2006/relationships/hyperlink" Target="http://pbs.twimg.com/profile_images/1019349323564310528/1FEtAAyS_normal.jpg" TargetMode="External" /><Relationship Id="rId205" Type="http://schemas.openxmlformats.org/officeDocument/2006/relationships/hyperlink" Target="http://abs.twimg.com/sticky/default_profile_images/default_profile_normal.png" TargetMode="External" /><Relationship Id="rId206" Type="http://schemas.openxmlformats.org/officeDocument/2006/relationships/hyperlink" Target="http://pbs.twimg.com/profile_images/574646018022768641/wj5l7Jro_normal.jpeg" TargetMode="External" /><Relationship Id="rId207" Type="http://schemas.openxmlformats.org/officeDocument/2006/relationships/hyperlink" Target="http://abs.twimg.com/sticky/default_profile_images/default_profile_normal.png" TargetMode="External" /><Relationship Id="rId208" Type="http://schemas.openxmlformats.org/officeDocument/2006/relationships/hyperlink" Target="http://pbs.twimg.com/profile_images/981518515533381632/BTx8XIUu_normal.jpg" TargetMode="External" /><Relationship Id="rId209" Type="http://schemas.openxmlformats.org/officeDocument/2006/relationships/hyperlink" Target="http://pbs.twimg.com/profile_images/1188080594040827906/K5oQ94Kk_normal.jpg" TargetMode="External" /><Relationship Id="rId210" Type="http://schemas.openxmlformats.org/officeDocument/2006/relationships/hyperlink" Target="http://pbs.twimg.com/profile_images/1088981301003202561/722b_XFp_normal.jpg" TargetMode="External" /><Relationship Id="rId211" Type="http://schemas.openxmlformats.org/officeDocument/2006/relationships/hyperlink" Target="http://abs.twimg.com/sticky/default_profile_images/default_profile_0_normal.png" TargetMode="External" /><Relationship Id="rId212" Type="http://schemas.openxmlformats.org/officeDocument/2006/relationships/hyperlink" Target="http://pbs.twimg.com/profile_images/1114031174362386432/BhGZpTcx_normal.png" TargetMode="External" /><Relationship Id="rId213" Type="http://schemas.openxmlformats.org/officeDocument/2006/relationships/hyperlink" Target="https://twitter.com/madalynsklar" TargetMode="External" /><Relationship Id="rId214" Type="http://schemas.openxmlformats.org/officeDocument/2006/relationships/hyperlink" Target="https://twitter.com/tim4ustefano" TargetMode="External" /><Relationship Id="rId215" Type="http://schemas.openxmlformats.org/officeDocument/2006/relationships/hyperlink" Target="https://twitter.com/saramemm" TargetMode="External" /><Relationship Id="rId216" Type="http://schemas.openxmlformats.org/officeDocument/2006/relationships/hyperlink" Target="https://twitter.com/thinkdesignvis" TargetMode="External" /><Relationship Id="rId217" Type="http://schemas.openxmlformats.org/officeDocument/2006/relationships/hyperlink" Target="https://twitter.com/rshankarsharma" TargetMode="External" /><Relationship Id="rId218" Type="http://schemas.openxmlformats.org/officeDocument/2006/relationships/hyperlink" Target="https://twitter.com/daanianne" TargetMode="External" /><Relationship Id="rId219" Type="http://schemas.openxmlformats.org/officeDocument/2006/relationships/hyperlink" Target="https://twitter.com/amexbusiness" TargetMode="External" /><Relationship Id="rId220" Type="http://schemas.openxmlformats.org/officeDocument/2006/relationships/hyperlink" Target="https://twitter.com/sbalaparya" TargetMode="External" /><Relationship Id="rId221" Type="http://schemas.openxmlformats.org/officeDocument/2006/relationships/hyperlink" Target="https://twitter.com/medialeaders" TargetMode="External" /><Relationship Id="rId222" Type="http://schemas.openxmlformats.org/officeDocument/2006/relationships/hyperlink" Target="https://twitter.com/imrananwar" TargetMode="External" /><Relationship Id="rId223" Type="http://schemas.openxmlformats.org/officeDocument/2006/relationships/hyperlink" Target="https://twitter.com/beaniegurl47" TargetMode="External" /><Relationship Id="rId224" Type="http://schemas.openxmlformats.org/officeDocument/2006/relationships/hyperlink" Target="https://twitter.com/socialmediaita" TargetMode="External" /><Relationship Id="rId225" Type="http://schemas.openxmlformats.org/officeDocument/2006/relationships/hyperlink" Target="https://twitter.com/williamzappa" TargetMode="External" /><Relationship Id="rId226" Type="http://schemas.openxmlformats.org/officeDocument/2006/relationships/hyperlink" Target="https://twitter.com/alody__" TargetMode="External" /><Relationship Id="rId227" Type="http://schemas.openxmlformats.org/officeDocument/2006/relationships/hyperlink" Target="https://twitter.com/profiballester" TargetMode="External" /><Relationship Id="rId228" Type="http://schemas.openxmlformats.org/officeDocument/2006/relationships/hyperlink" Target="https://twitter.com/jennykim" TargetMode="External" /><Relationship Id="rId229" Type="http://schemas.openxmlformats.org/officeDocument/2006/relationships/hyperlink" Target="https://twitter.com/elanaleoni" TargetMode="External" /><Relationship Id="rId230" Type="http://schemas.openxmlformats.org/officeDocument/2006/relationships/hyperlink" Target="https://twitter.com/sprintcare" TargetMode="External" /><Relationship Id="rId231" Type="http://schemas.openxmlformats.org/officeDocument/2006/relationships/hyperlink" Target="https://twitter.com/mary03027643" TargetMode="External" /><Relationship Id="rId232" Type="http://schemas.openxmlformats.org/officeDocument/2006/relationships/hyperlink" Target="https://twitter.com/scottrossny" TargetMode="External" /><Relationship Id="rId233" Type="http://schemas.openxmlformats.org/officeDocument/2006/relationships/hyperlink" Target="https://twitter.com/lexdesmar" TargetMode="External" /><Relationship Id="rId234" Type="http://schemas.openxmlformats.org/officeDocument/2006/relationships/hyperlink" Target="https://twitter.com/alice_elliott" TargetMode="External" /><Relationship Id="rId235" Type="http://schemas.openxmlformats.org/officeDocument/2006/relationships/hyperlink" Target="https://twitter.com/talktalk" TargetMode="External" /><Relationship Id="rId236" Type="http://schemas.openxmlformats.org/officeDocument/2006/relationships/hyperlink" Target="https://twitter.com/fmpepe_gaming" TargetMode="External" /><Relationship Id="rId237" Type="http://schemas.openxmlformats.org/officeDocument/2006/relationships/hyperlink" Target="https://twitter.com/nacpne" TargetMode="External" /><Relationship Id="rId238" Type="http://schemas.openxmlformats.org/officeDocument/2006/relationships/hyperlink" Target="https://twitter.com/hogsface" TargetMode="External" /><Relationship Id="rId239" Type="http://schemas.openxmlformats.org/officeDocument/2006/relationships/hyperlink" Target="https://twitter.com/budgetnostalgia" TargetMode="External" /><Relationship Id="rId240" Type="http://schemas.openxmlformats.org/officeDocument/2006/relationships/hyperlink" Target="https://twitter.com/chriskevinlee" TargetMode="External" /><Relationship Id="rId241" Type="http://schemas.openxmlformats.org/officeDocument/2006/relationships/hyperlink" Target="https://twitter.com/mrcarllister" TargetMode="External" /><Relationship Id="rId242" Type="http://schemas.openxmlformats.org/officeDocument/2006/relationships/hyperlink" Target="https://twitter.com/askamex" TargetMode="External" /><Relationship Id="rId243" Type="http://schemas.openxmlformats.org/officeDocument/2006/relationships/hyperlink" Target="https://twitter.com/anonbillionaire" TargetMode="External" /><Relationship Id="rId244" Type="http://schemas.openxmlformats.org/officeDocument/2006/relationships/hyperlink" Target="https://twitter.com/clueless_pop" TargetMode="External" /><Relationship Id="rId245" Type="http://schemas.openxmlformats.org/officeDocument/2006/relationships/hyperlink" Target="https://twitter.com/rach1110" TargetMode="External" /><Relationship Id="rId246" Type="http://schemas.openxmlformats.org/officeDocument/2006/relationships/hyperlink" Target="https://twitter.com/hosperanza_" TargetMode="External" /><Relationship Id="rId247" Type="http://schemas.openxmlformats.org/officeDocument/2006/relationships/hyperlink" Target="https://twitter.com/ya_tu_sabes14" TargetMode="External" /><Relationship Id="rId248" Type="http://schemas.openxmlformats.org/officeDocument/2006/relationships/hyperlink" Target="https://twitter.com/the_keralite" TargetMode="External" /><Relationship Id="rId249" Type="http://schemas.openxmlformats.org/officeDocument/2006/relationships/hyperlink" Target="https://twitter.com/mike28a" TargetMode="External" /><Relationship Id="rId250" Type="http://schemas.openxmlformats.org/officeDocument/2006/relationships/hyperlink" Target="https://twitter.com/slandau6" TargetMode="External" /><Relationship Id="rId251" Type="http://schemas.openxmlformats.org/officeDocument/2006/relationships/hyperlink" Target="https://twitter.com/abiolaoke" TargetMode="External" /><Relationship Id="rId252" Type="http://schemas.openxmlformats.org/officeDocument/2006/relationships/hyperlink" Target="https://twitter.com/oliviapsu" TargetMode="External" /><Relationship Id="rId253" Type="http://schemas.openxmlformats.org/officeDocument/2006/relationships/hyperlink" Target="https://twitter.com/lvandme" TargetMode="External" /><Relationship Id="rId254" Type="http://schemas.openxmlformats.org/officeDocument/2006/relationships/hyperlink" Target="https://twitter.com/dillonjwaters" TargetMode="External" /><Relationship Id="rId255" Type="http://schemas.openxmlformats.org/officeDocument/2006/relationships/hyperlink" Target="https://twitter.com/nathan_p_q" TargetMode="External" /><Relationship Id="rId256" Type="http://schemas.openxmlformats.org/officeDocument/2006/relationships/hyperlink" Target="https://twitter.com/scatraveler" TargetMode="External" /><Relationship Id="rId257" Type="http://schemas.openxmlformats.org/officeDocument/2006/relationships/hyperlink" Target="https://twitter.com/giorgiovalent" TargetMode="External" /><Relationship Id="rId258" Type="http://schemas.openxmlformats.org/officeDocument/2006/relationships/hyperlink" Target="https://twitter.com/rickkell" TargetMode="External" /><Relationship Id="rId259" Type="http://schemas.openxmlformats.org/officeDocument/2006/relationships/hyperlink" Target="https://twitter.com/supersid04" TargetMode="External" /><Relationship Id="rId260" Type="http://schemas.openxmlformats.org/officeDocument/2006/relationships/hyperlink" Target="https://twitter.com/paulolenik" TargetMode="External" /><Relationship Id="rId261" Type="http://schemas.openxmlformats.org/officeDocument/2006/relationships/hyperlink" Target="https://twitter.com/coreygans" TargetMode="External" /><Relationship Id="rId262" Type="http://schemas.openxmlformats.org/officeDocument/2006/relationships/hyperlink" Target="https://twitter.com/guptavishal7982" TargetMode="External" /><Relationship Id="rId263" Type="http://schemas.openxmlformats.org/officeDocument/2006/relationships/hyperlink" Target="https://twitter.com/dseversky" TargetMode="External" /><Relationship Id="rId264" Type="http://schemas.openxmlformats.org/officeDocument/2006/relationships/hyperlink" Target="https://twitter.com/sinayilu" TargetMode="External" /><Relationship Id="rId265" Type="http://schemas.openxmlformats.org/officeDocument/2006/relationships/hyperlink" Target="https://twitter.com/misteraelee" TargetMode="External" /><Relationship Id="rId266" Type="http://schemas.openxmlformats.org/officeDocument/2006/relationships/hyperlink" Target="https://twitter.com/nvkateryna" TargetMode="External" /><Relationship Id="rId267" Type="http://schemas.openxmlformats.org/officeDocument/2006/relationships/hyperlink" Target="https://twitter.com/cristianllv" TargetMode="External" /><Relationship Id="rId268" Type="http://schemas.openxmlformats.org/officeDocument/2006/relationships/hyperlink" Target="https://twitter.com/ch0c" TargetMode="External" /><Relationship Id="rId269" Type="http://schemas.openxmlformats.org/officeDocument/2006/relationships/hyperlink" Target="https://twitter.com/michaelempric" TargetMode="External" /><Relationship Id="rId270" Type="http://schemas.openxmlformats.org/officeDocument/2006/relationships/hyperlink" Target="https://twitter.com/c_gimbel" TargetMode="External" /><Relationship Id="rId271" Type="http://schemas.openxmlformats.org/officeDocument/2006/relationships/hyperlink" Target="https://twitter.com/flora_lola_nyc" TargetMode="External" /><Relationship Id="rId272" Type="http://schemas.openxmlformats.org/officeDocument/2006/relationships/hyperlink" Target="https://twitter.com/wuzhenyu110" TargetMode="External" /><Relationship Id="rId273" Type="http://schemas.openxmlformats.org/officeDocument/2006/relationships/hyperlink" Target="https://twitter.com/jtwilla" TargetMode="External" /><Relationship Id="rId274" Type="http://schemas.openxmlformats.org/officeDocument/2006/relationships/hyperlink" Target="https://twitter.com/arunprsad" TargetMode="External" /><Relationship Id="rId275" Type="http://schemas.openxmlformats.org/officeDocument/2006/relationships/hyperlink" Target="https://twitter.com/serge43490535" TargetMode="External" /><Relationship Id="rId276" Type="http://schemas.openxmlformats.org/officeDocument/2006/relationships/hyperlink" Target="https://twitter.com/jstn_lng" TargetMode="External" /><Relationship Id="rId277" Type="http://schemas.openxmlformats.org/officeDocument/2006/relationships/hyperlink" Target="https://twitter.com/morti_mer_" TargetMode="External" /><Relationship Id="rId278" Type="http://schemas.openxmlformats.org/officeDocument/2006/relationships/hyperlink" Target="https://twitter.com/sandero" TargetMode="External" /><Relationship Id="rId279" Type="http://schemas.openxmlformats.org/officeDocument/2006/relationships/hyperlink" Target="https://twitter.com/freda28019637" TargetMode="External" /><Relationship Id="rId280" Type="http://schemas.openxmlformats.org/officeDocument/2006/relationships/hyperlink" Target="https://twitter.com/dad_frankie" TargetMode="External" /><Relationship Id="rId281" Type="http://schemas.openxmlformats.org/officeDocument/2006/relationships/hyperlink" Target="https://twitter.com/irishbearmd" TargetMode="External" /><Relationship Id="rId282" Type="http://schemas.openxmlformats.org/officeDocument/2006/relationships/hyperlink" Target="https://twitter.com/mymrslife" TargetMode="External" /><Relationship Id="rId283" Type="http://schemas.openxmlformats.org/officeDocument/2006/relationships/hyperlink" Target="https://twitter.com/jnashtons" TargetMode="External" /><Relationship Id="rId284" Type="http://schemas.openxmlformats.org/officeDocument/2006/relationships/hyperlink" Target="https://twitter.com/craigbeachler" TargetMode="External" /><Relationship Id="rId285" Type="http://schemas.openxmlformats.org/officeDocument/2006/relationships/hyperlink" Target="https://twitter.com/tessaviolet" TargetMode="External" /><Relationship Id="rId286" Type="http://schemas.openxmlformats.org/officeDocument/2006/relationships/hyperlink" Target="https://twitter.com/ccaldwell82" TargetMode="External" /><Relationship Id="rId287" Type="http://schemas.openxmlformats.org/officeDocument/2006/relationships/hyperlink" Target="https://twitter.com/franappleseed" TargetMode="External" /><Relationship Id="rId288" Type="http://schemas.openxmlformats.org/officeDocument/2006/relationships/hyperlink" Target="https://twitter.com/mingmork" TargetMode="External" /><Relationship Id="rId289" Type="http://schemas.openxmlformats.org/officeDocument/2006/relationships/comments" Target="../comments2.xml" /><Relationship Id="rId290" Type="http://schemas.openxmlformats.org/officeDocument/2006/relationships/vmlDrawing" Target="../drawings/vmlDrawing2.vml" /><Relationship Id="rId291" Type="http://schemas.openxmlformats.org/officeDocument/2006/relationships/table" Target="../tables/table2.xml" /><Relationship Id="rId29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www.americanexpress.com/socialchat" TargetMode="External" /><Relationship Id="rId2" Type="http://schemas.openxmlformats.org/officeDocument/2006/relationships/hyperlink" Target="https://community.talktalk.co.uk/t5/Chat/bd-p/socialchat" TargetMode="External" /><Relationship Id="rId3" Type="http://schemas.openxmlformats.org/officeDocument/2006/relationships/hyperlink" Target="https://online.americanexpress.com/myca/mycaassist/us/startChat.do?request_type=authreg_home" TargetMode="External" /><Relationship Id="rId4" Type="http://schemas.openxmlformats.org/officeDocument/2006/relationships/hyperlink" Target="https://www.thecommentingclub.co.uk/socialchat-rules/?utm_source=ReviveOldPost&amp;utm_medium=social&amp;utm_campaign=ReviveOldPost" TargetMode="External" /><Relationship Id="rId5" Type="http://schemas.openxmlformats.org/officeDocument/2006/relationships/hyperlink" Target="https://www.thecommentingclub.co.uk/socialchat-skills/?utm_source=ReviveOldPost&amp;utm_medium=social&amp;utm_campaign=ReviveOldPost" TargetMode="External" /><Relationship Id="rId6" Type="http://schemas.openxmlformats.org/officeDocument/2006/relationships/hyperlink" Target="http://www.sprint.com/socialchat" TargetMode="External" /><Relationship Id="rId7" Type="http://schemas.openxmlformats.org/officeDocument/2006/relationships/hyperlink" Target="https://community.talktalk.co.uk/t5/Articles/Our-plans/ta-p/2205171" TargetMode="External" /><Relationship Id="rId8" Type="http://schemas.openxmlformats.org/officeDocument/2006/relationships/hyperlink" Target="https://www.socialmediatoday.com/news/how-to-use-emojis-and-symbols-to-improve-your-marketing-strategy-infograph/566983/" TargetMode="External" /><Relationship Id="rId9" Type="http://schemas.openxmlformats.org/officeDocument/2006/relationships/hyperlink" Target="https://www.youtube.com/watch?v=goTSdIcwyqs&amp;utm_medium=social&amp;utm_source=twitter&amp;utm_campaign=postfity&amp;utm_content=postfity6cd31" TargetMode="External" /><Relationship Id="rId10" Type="http://schemas.openxmlformats.org/officeDocument/2006/relationships/hyperlink" Target="https://www.timesfreepress.com/news/life/entertainment/story/2019/nov/10/gainesville-based-monopoly/507840/" TargetMode="External" /><Relationship Id="rId11" Type="http://schemas.openxmlformats.org/officeDocument/2006/relationships/hyperlink" Target="https://www.americanexpress.com/socialchat" TargetMode="External" /><Relationship Id="rId12" Type="http://schemas.openxmlformats.org/officeDocument/2006/relationships/hyperlink" Target="https://online.americanexpress.com/myca/mycaassist/us/startChat.do?request_type=authreg_home" TargetMode="External" /><Relationship Id="rId13" Type="http://schemas.openxmlformats.org/officeDocument/2006/relationships/hyperlink" Target="https://community.talktalk.co.uk/t5/Chat/bd-p/socialchat" TargetMode="External" /><Relationship Id="rId14" Type="http://schemas.openxmlformats.org/officeDocument/2006/relationships/hyperlink" Target="https://community.talktalk.co.uk/t5/Articles/Our-plans/ta-p/2205171" TargetMode="External" /><Relationship Id="rId15" Type="http://schemas.openxmlformats.org/officeDocument/2006/relationships/hyperlink" Target="https://www.thecommentingclub.co.uk/socialchat-rules/?utm_source=ReviveOldPost&amp;utm_medium=social&amp;utm_campaign=ReviveOldPost" TargetMode="External" /><Relationship Id="rId16" Type="http://schemas.openxmlformats.org/officeDocument/2006/relationships/hyperlink" Target="https://www.thecommentingclub.co.uk/socialchat-skills/?utm_source=ReviveOldPost&amp;utm_medium=social&amp;utm_campaign=ReviveOldPost" TargetMode="External" /><Relationship Id="rId17" Type="http://schemas.openxmlformats.org/officeDocument/2006/relationships/hyperlink" Target="http://www.madalynsklar.com/2016/02/15/twittersmarter-podcast-cocktail-party-conversations-with-alan-knecht-and-michelle-stinson-ross-from-socialchat-episode-30/" TargetMode="External" /><Relationship Id="rId18" Type="http://schemas.openxmlformats.org/officeDocument/2006/relationships/hyperlink" Target="https://www.timesfreepress.com/news/life/entertainment/story/2019/nov/10/gainesville-based-monopoly/507840/" TargetMode="External" /><Relationship Id="rId19" Type="http://schemas.openxmlformats.org/officeDocument/2006/relationships/hyperlink" Target="https://www.socialmediatoday.com/news/how-to-use-emojis-and-symbols-to-improve-your-marketing-strategy-infograph/566983/" TargetMode="External" /><Relationship Id="rId20" Type="http://schemas.openxmlformats.org/officeDocument/2006/relationships/hyperlink" Target="http://www.sprint.com/socialchat" TargetMode="External" /><Relationship Id="rId21" Type="http://schemas.openxmlformats.org/officeDocument/2006/relationships/hyperlink" Target="https://www.americanexpress.com/socialchat" TargetMode="External" /><Relationship Id="rId22" Type="http://schemas.openxmlformats.org/officeDocument/2006/relationships/hyperlink" Target="https://online.americanexpress.com/myca/mycaassist/us/startChat.do?request_type=authreg_home" TargetMode="External" /><Relationship Id="rId23" Type="http://schemas.openxmlformats.org/officeDocument/2006/relationships/hyperlink" Target="https://www.youtube.com/watch?v=goTSdIcwyqs&amp;utm_medium=social&amp;utm_source=twitter&amp;utm_campaign=postfity&amp;utm_content=postfity6cd31" TargetMode="External" /><Relationship Id="rId24" Type="http://schemas.openxmlformats.org/officeDocument/2006/relationships/hyperlink" Target="https://www.tim.it/music-games-socialchat-video-card" TargetMode="External" /><Relationship Id="rId25" Type="http://schemas.openxmlformats.org/officeDocument/2006/relationships/table" Target="../tables/table11.xml" /><Relationship Id="rId26" Type="http://schemas.openxmlformats.org/officeDocument/2006/relationships/table" Target="../tables/table12.xml" /><Relationship Id="rId27" Type="http://schemas.openxmlformats.org/officeDocument/2006/relationships/table" Target="../tables/table13.xml" /><Relationship Id="rId28" Type="http://schemas.openxmlformats.org/officeDocument/2006/relationships/table" Target="../tables/table14.xml" /><Relationship Id="rId29" Type="http://schemas.openxmlformats.org/officeDocument/2006/relationships/table" Target="../tables/table15.xml" /><Relationship Id="rId30" Type="http://schemas.openxmlformats.org/officeDocument/2006/relationships/table" Target="../tables/table16.xml" /><Relationship Id="rId31" Type="http://schemas.openxmlformats.org/officeDocument/2006/relationships/table" Target="../tables/table17.xml" /><Relationship Id="rId32"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8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1245</v>
      </c>
      <c r="BB2" s="13" t="s">
        <v>1265</v>
      </c>
      <c r="BC2" s="13" t="s">
        <v>1266</v>
      </c>
      <c r="BD2" s="67" t="s">
        <v>1625</v>
      </c>
      <c r="BE2" s="67" t="s">
        <v>1626</v>
      </c>
      <c r="BF2" s="67" t="s">
        <v>1627</v>
      </c>
      <c r="BG2" s="67" t="s">
        <v>1628</v>
      </c>
      <c r="BH2" s="67" t="s">
        <v>1629</v>
      </c>
      <c r="BI2" s="67" t="s">
        <v>1630</v>
      </c>
      <c r="BJ2" s="67" t="s">
        <v>1631</v>
      </c>
      <c r="BK2" s="67" t="s">
        <v>1632</v>
      </c>
      <c r="BL2" s="67" t="s">
        <v>1633</v>
      </c>
    </row>
    <row r="3" spans="1:64" ht="15" customHeight="1">
      <c r="A3" s="84" t="s">
        <v>212</v>
      </c>
      <c r="B3" s="84" t="s">
        <v>212</v>
      </c>
      <c r="C3" s="53" t="s">
        <v>1714</v>
      </c>
      <c r="D3" s="54">
        <v>3</v>
      </c>
      <c r="E3" s="65" t="s">
        <v>132</v>
      </c>
      <c r="F3" s="55">
        <v>35</v>
      </c>
      <c r="G3" s="53"/>
      <c r="H3" s="57"/>
      <c r="I3" s="56"/>
      <c r="J3" s="56"/>
      <c r="K3" s="36" t="s">
        <v>65</v>
      </c>
      <c r="L3" s="62">
        <v>3</v>
      </c>
      <c r="M3" s="62"/>
      <c r="N3" s="63"/>
      <c r="O3" s="85" t="s">
        <v>176</v>
      </c>
      <c r="P3" s="87">
        <v>43774.15436342593</v>
      </c>
      <c r="Q3" s="85" t="s">
        <v>290</v>
      </c>
      <c r="R3" s="89" t="s">
        <v>364</v>
      </c>
      <c r="S3" s="85" t="s">
        <v>376</v>
      </c>
      <c r="T3" s="85" t="s">
        <v>385</v>
      </c>
      <c r="U3" s="89" t="s">
        <v>395</v>
      </c>
      <c r="V3" s="89" t="s">
        <v>395</v>
      </c>
      <c r="W3" s="87">
        <v>43774.15436342593</v>
      </c>
      <c r="X3" s="89" t="s">
        <v>411</v>
      </c>
      <c r="Y3" s="85"/>
      <c r="Z3" s="85"/>
      <c r="AA3" s="91" t="s">
        <v>493</v>
      </c>
      <c r="AB3" s="85"/>
      <c r="AC3" s="85" t="b">
        <v>0</v>
      </c>
      <c r="AD3" s="85">
        <v>1</v>
      </c>
      <c r="AE3" s="91" t="s">
        <v>637</v>
      </c>
      <c r="AF3" s="85" t="b">
        <v>0</v>
      </c>
      <c r="AG3" s="85" t="s">
        <v>697</v>
      </c>
      <c r="AH3" s="85"/>
      <c r="AI3" s="91" t="s">
        <v>637</v>
      </c>
      <c r="AJ3" s="85" t="b">
        <v>0</v>
      </c>
      <c r="AK3" s="85">
        <v>0</v>
      </c>
      <c r="AL3" s="91" t="s">
        <v>637</v>
      </c>
      <c r="AM3" s="85" t="s">
        <v>699</v>
      </c>
      <c r="AN3" s="85" t="b">
        <v>0</v>
      </c>
      <c r="AO3" s="91" t="s">
        <v>493</v>
      </c>
      <c r="AP3" s="85" t="s">
        <v>176</v>
      </c>
      <c r="AQ3" s="85">
        <v>0</v>
      </c>
      <c r="AR3" s="85">
        <v>0</v>
      </c>
      <c r="AS3" s="85"/>
      <c r="AT3" s="85"/>
      <c r="AU3" s="85"/>
      <c r="AV3" s="85"/>
      <c r="AW3" s="85"/>
      <c r="AX3" s="85"/>
      <c r="AY3" s="85"/>
      <c r="AZ3" s="85"/>
      <c r="BA3">
        <v>1</v>
      </c>
      <c r="BB3" s="85" t="str">
        <f>REPLACE(INDEX(GroupVertices[Group],MATCH(Edges[[#This Row],[Vertex 1]],GroupVertices[Vertex],0)),1,1,"")</f>
        <v>3</v>
      </c>
      <c r="BC3" s="85" t="str">
        <f>REPLACE(INDEX(GroupVertices[Group],MATCH(Edges[[#This Row],[Vertex 2]],GroupVertices[Vertex],0)),1,1,"")</f>
        <v>3</v>
      </c>
      <c r="BD3" s="51">
        <v>0</v>
      </c>
      <c r="BE3" s="52">
        <v>0</v>
      </c>
      <c r="BF3" s="51">
        <v>0</v>
      </c>
      <c r="BG3" s="52">
        <v>0</v>
      </c>
      <c r="BH3" s="51">
        <v>0</v>
      </c>
      <c r="BI3" s="52">
        <v>0</v>
      </c>
      <c r="BJ3" s="51">
        <v>13</v>
      </c>
      <c r="BK3" s="52">
        <v>100</v>
      </c>
      <c r="BL3" s="51">
        <v>13</v>
      </c>
    </row>
    <row r="4" spans="1:64" ht="15" customHeight="1">
      <c r="A4" s="84" t="s">
        <v>213</v>
      </c>
      <c r="B4" s="84" t="s">
        <v>228</v>
      </c>
      <c r="C4" s="53" t="s">
        <v>1714</v>
      </c>
      <c r="D4" s="54">
        <v>3</v>
      </c>
      <c r="E4" s="65" t="s">
        <v>132</v>
      </c>
      <c r="F4" s="55">
        <v>35</v>
      </c>
      <c r="G4" s="53"/>
      <c r="H4" s="57"/>
      <c r="I4" s="56"/>
      <c r="J4" s="56"/>
      <c r="K4" s="36" t="s">
        <v>65</v>
      </c>
      <c r="L4" s="83">
        <v>4</v>
      </c>
      <c r="M4" s="83"/>
      <c r="N4" s="63"/>
      <c r="O4" s="86" t="s">
        <v>288</v>
      </c>
      <c r="P4" s="88">
        <v>43775.400196759256</v>
      </c>
      <c r="Q4" s="86" t="s">
        <v>291</v>
      </c>
      <c r="R4" s="90" t="s">
        <v>365</v>
      </c>
      <c r="S4" s="86" t="s">
        <v>377</v>
      </c>
      <c r="T4" s="86"/>
      <c r="U4" s="86"/>
      <c r="V4" s="90" t="s">
        <v>397</v>
      </c>
      <c r="W4" s="88">
        <v>43775.400196759256</v>
      </c>
      <c r="X4" s="90" t="s">
        <v>412</v>
      </c>
      <c r="Y4" s="86"/>
      <c r="Z4" s="86"/>
      <c r="AA4" s="92" t="s">
        <v>494</v>
      </c>
      <c r="AB4" s="92" t="s">
        <v>575</v>
      </c>
      <c r="AC4" s="86" t="b">
        <v>0</v>
      </c>
      <c r="AD4" s="86">
        <v>1</v>
      </c>
      <c r="AE4" s="92" t="s">
        <v>638</v>
      </c>
      <c r="AF4" s="86" t="b">
        <v>0</v>
      </c>
      <c r="AG4" s="86" t="s">
        <v>698</v>
      </c>
      <c r="AH4" s="86"/>
      <c r="AI4" s="92" t="s">
        <v>637</v>
      </c>
      <c r="AJ4" s="86" t="b">
        <v>0</v>
      </c>
      <c r="AK4" s="86">
        <v>0</v>
      </c>
      <c r="AL4" s="92" t="s">
        <v>637</v>
      </c>
      <c r="AM4" s="86" t="s">
        <v>700</v>
      </c>
      <c r="AN4" s="86" t="b">
        <v>0</v>
      </c>
      <c r="AO4" s="92" t="s">
        <v>575</v>
      </c>
      <c r="AP4" s="86" t="s">
        <v>176</v>
      </c>
      <c r="AQ4" s="86">
        <v>0</v>
      </c>
      <c r="AR4" s="86">
        <v>0</v>
      </c>
      <c r="AS4" s="86"/>
      <c r="AT4" s="86"/>
      <c r="AU4" s="86"/>
      <c r="AV4" s="86"/>
      <c r="AW4" s="86"/>
      <c r="AX4" s="86"/>
      <c r="AY4" s="86"/>
      <c r="AZ4" s="86"/>
      <c r="BA4">
        <v>1</v>
      </c>
      <c r="BB4" s="85" t="str">
        <f>REPLACE(INDEX(GroupVertices[Group],MATCH(Edges[[#This Row],[Vertex 1]],GroupVertices[Vertex],0)),1,1,"")</f>
        <v>9</v>
      </c>
      <c r="BC4" s="85" t="str">
        <f>REPLACE(INDEX(GroupVertices[Group],MATCH(Edges[[#This Row],[Vertex 2]],GroupVertices[Vertex],0)),1,1,"")</f>
        <v>9</v>
      </c>
      <c r="BD4" s="51">
        <v>0</v>
      </c>
      <c r="BE4" s="52">
        <v>0</v>
      </c>
      <c r="BF4" s="51">
        <v>0</v>
      </c>
      <c r="BG4" s="52">
        <v>0</v>
      </c>
      <c r="BH4" s="51">
        <v>0</v>
      </c>
      <c r="BI4" s="52">
        <v>0</v>
      </c>
      <c r="BJ4" s="51">
        <v>20</v>
      </c>
      <c r="BK4" s="52">
        <v>100</v>
      </c>
      <c r="BL4" s="51">
        <v>20</v>
      </c>
    </row>
    <row r="5" spans="1:64" ht="45">
      <c r="A5" s="84" t="s">
        <v>214</v>
      </c>
      <c r="B5" s="84" t="s">
        <v>221</v>
      </c>
      <c r="C5" s="53" t="s">
        <v>1714</v>
      </c>
      <c r="D5" s="54">
        <v>3</v>
      </c>
      <c r="E5" s="65" t="s">
        <v>132</v>
      </c>
      <c r="F5" s="55">
        <v>35</v>
      </c>
      <c r="G5" s="53"/>
      <c r="H5" s="57"/>
      <c r="I5" s="56"/>
      <c r="J5" s="56"/>
      <c r="K5" s="36" t="s">
        <v>65</v>
      </c>
      <c r="L5" s="83">
        <v>5</v>
      </c>
      <c r="M5" s="83"/>
      <c r="N5" s="63"/>
      <c r="O5" s="86" t="s">
        <v>289</v>
      </c>
      <c r="P5" s="88">
        <v>43775.67181712963</v>
      </c>
      <c r="Q5" s="86" t="s">
        <v>292</v>
      </c>
      <c r="R5" s="86"/>
      <c r="S5" s="86"/>
      <c r="T5" s="86" t="s">
        <v>386</v>
      </c>
      <c r="U5" s="86"/>
      <c r="V5" s="90" t="s">
        <v>398</v>
      </c>
      <c r="W5" s="88">
        <v>43775.67181712963</v>
      </c>
      <c r="X5" s="90" t="s">
        <v>413</v>
      </c>
      <c r="Y5" s="86"/>
      <c r="Z5" s="86"/>
      <c r="AA5" s="92" t="s">
        <v>495</v>
      </c>
      <c r="AB5" s="86"/>
      <c r="AC5" s="86" t="b">
        <v>0</v>
      </c>
      <c r="AD5" s="86">
        <v>0</v>
      </c>
      <c r="AE5" s="92" t="s">
        <v>637</v>
      </c>
      <c r="AF5" s="86" t="b">
        <v>0</v>
      </c>
      <c r="AG5" s="86" t="s">
        <v>697</v>
      </c>
      <c r="AH5" s="86"/>
      <c r="AI5" s="92" t="s">
        <v>637</v>
      </c>
      <c r="AJ5" s="86" t="b">
        <v>0</v>
      </c>
      <c r="AK5" s="86">
        <v>8</v>
      </c>
      <c r="AL5" s="92" t="s">
        <v>504</v>
      </c>
      <c r="AM5" s="86" t="s">
        <v>701</v>
      </c>
      <c r="AN5" s="86" t="b">
        <v>0</v>
      </c>
      <c r="AO5" s="92" t="s">
        <v>504</v>
      </c>
      <c r="AP5" s="86" t="s">
        <v>176</v>
      </c>
      <c r="AQ5" s="86">
        <v>0</v>
      </c>
      <c r="AR5" s="86">
        <v>0</v>
      </c>
      <c r="AS5" s="86"/>
      <c r="AT5" s="86"/>
      <c r="AU5" s="86"/>
      <c r="AV5" s="86"/>
      <c r="AW5" s="86"/>
      <c r="AX5" s="86"/>
      <c r="AY5" s="86"/>
      <c r="AZ5" s="86"/>
      <c r="BA5">
        <v>1</v>
      </c>
      <c r="BB5" s="85" t="str">
        <f>REPLACE(INDEX(GroupVertices[Group],MATCH(Edges[[#This Row],[Vertex 1]],GroupVertices[Vertex],0)),1,1,"")</f>
        <v>6</v>
      </c>
      <c r="BC5" s="85" t="str">
        <f>REPLACE(INDEX(GroupVertices[Group],MATCH(Edges[[#This Row],[Vertex 2]],GroupVertices[Vertex],0)),1,1,"")</f>
        <v>6</v>
      </c>
      <c r="BD5" s="51">
        <v>1</v>
      </c>
      <c r="BE5" s="52">
        <v>7.6923076923076925</v>
      </c>
      <c r="BF5" s="51">
        <v>0</v>
      </c>
      <c r="BG5" s="52">
        <v>0</v>
      </c>
      <c r="BH5" s="51">
        <v>0</v>
      </c>
      <c r="BI5" s="52">
        <v>0</v>
      </c>
      <c r="BJ5" s="51">
        <v>12</v>
      </c>
      <c r="BK5" s="52">
        <v>92.3076923076923</v>
      </c>
      <c r="BL5" s="51">
        <v>13</v>
      </c>
    </row>
    <row r="6" spans="1:64" ht="45">
      <c r="A6" s="84" t="s">
        <v>215</v>
      </c>
      <c r="B6" s="84" t="s">
        <v>215</v>
      </c>
      <c r="C6" s="53" t="s">
        <v>1714</v>
      </c>
      <c r="D6" s="54">
        <v>3</v>
      </c>
      <c r="E6" s="65" t="s">
        <v>132</v>
      </c>
      <c r="F6" s="55">
        <v>35</v>
      </c>
      <c r="G6" s="53"/>
      <c r="H6" s="57"/>
      <c r="I6" s="56"/>
      <c r="J6" s="56"/>
      <c r="K6" s="36" t="s">
        <v>65</v>
      </c>
      <c r="L6" s="83">
        <v>6</v>
      </c>
      <c r="M6" s="83"/>
      <c r="N6" s="63"/>
      <c r="O6" s="86" t="s">
        <v>176</v>
      </c>
      <c r="P6" s="88">
        <v>43776.602534722224</v>
      </c>
      <c r="Q6" s="86" t="s">
        <v>293</v>
      </c>
      <c r="R6" s="86"/>
      <c r="S6" s="86"/>
      <c r="T6" s="86" t="s">
        <v>387</v>
      </c>
      <c r="U6" s="90" t="s">
        <v>396</v>
      </c>
      <c r="V6" s="90" t="s">
        <v>396</v>
      </c>
      <c r="W6" s="88">
        <v>43776.602534722224</v>
      </c>
      <c r="X6" s="90" t="s">
        <v>414</v>
      </c>
      <c r="Y6" s="86"/>
      <c r="Z6" s="86"/>
      <c r="AA6" s="92" t="s">
        <v>496</v>
      </c>
      <c r="AB6" s="86"/>
      <c r="AC6" s="86" t="b">
        <v>0</v>
      </c>
      <c r="AD6" s="86">
        <v>0</v>
      </c>
      <c r="AE6" s="92" t="s">
        <v>637</v>
      </c>
      <c r="AF6" s="86" t="b">
        <v>0</v>
      </c>
      <c r="AG6" s="86" t="s">
        <v>697</v>
      </c>
      <c r="AH6" s="86"/>
      <c r="AI6" s="92" t="s">
        <v>637</v>
      </c>
      <c r="AJ6" s="86" t="b">
        <v>0</v>
      </c>
      <c r="AK6" s="86">
        <v>0</v>
      </c>
      <c r="AL6" s="92" t="s">
        <v>637</v>
      </c>
      <c r="AM6" s="86" t="s">
        <v>702</v>
      </c>
      <c r="AN6" s="86" t="b">
        <v>0</v>
      </c>
      <c r="AO6" s="92" t="s">
        <v>496</v>
      </c>
      <c r="AP6" s="86" t="s">
        <v>176</v>
      </c>
      <c r="AQ6" s="86">
        <v>0</v>
      </c>
      <c r="AR6" s="86">
        <v>0</v>
      </c>
      <c r="AS6" s="86"/>
      <c r="AT6" s="86"/>
      <c r="AU6" s="86"/>
      <c r="AV6" s="86"/>
      <c r="AW6" s="86"/>
      <c r="AX6" s="86"/>
      <c r="AY6" s="86"/>
      <c r="AZ6" s="86"/>
      <c r="BA6">
        <v>1</v>
      </c>
      <c r="BB6" s="85" t="str">
        <f>REPLACE(INDEX(GroupVertices[Group],MATCH(Edges[[#This Row],[Vertex 1]],GroupVertices[Vertex],0)),1,1,"")</f>
        <v>3</v>
      </c>
      <c r="BC6" s="85" t="str">
        <f>REPLACE(INDEX(GroupVertices[Group],MATCH(Edges[[#This Row],[Vertex 2]],GroupVertices[Vertex],0)),1,1,"")</f>
        <v>3</v>
      </c>
      <c r="BD6" s="51">
        <v>0</v>
      </c>
      <c r="BE6" s="52">
        <v>0</v>
      </c>
      <c r="BF6" s="51">
        <v>0</v>
      </c>
      <c r="BG6" s="52">
        <v>0</v>
      </c>
      <c r="BH6" s="51">
        <v>0</v>
      </c>
      <c r="BI6" s="52">
        <v>0</v>
      </c>
      <c r="BJ6" s="51">
        <v>19</v>
      </c>
      <c r="BK6" s="52">
        <v>100</v>
      </c>
      <c r="BL6" s="51">
        <v>19</v>
      </c>
    </row>
    <row r="7" spans="1:64" ht="45">
      <c r="A7" s="84" t="s">
        <v>216</v>
      </c>
      <c r="B7" s="84" t="s">
        <v>229</v>
      </c>
      <c r="C7" s="53" t="s">
        <v>1714</v>
      </c>
      <c r="D7" s="54">
        <v>3</v>
      </c>
      <c r="E7" s="65" t="s">
        <v>132</v>
      </c>
      <c r="F7" s="55">
        <v>35</v>
      </c>
      <c r="G7" s="53"/>
      <c r="H7" s="57"/>
      <c r="I7" s="56"/>
      <c r="J7" s="56"/>
      <c r="K7" s="36" t="s">
        <v>65</v>
      </c>
      <c r="L7" s="83">
        <v>7</v>
      </c>
      <c r="M7" s="83"/>
      <c r="N7" s="63"/>
      <c r="O7" s="86" t="s">
        <v>288</v>
      </c>
      <c r="P7" s="88">
        <v>43774.827673611115</v>
      </c>
      <c r="Q7" s="86" t="s">
        <v>294</v>
      </c>
      <c r="R7" s="90" t="s">
        <v>366</v>
      </c>
      <c r="S7" s="86" t="s">
        <v>378</v>
      </c>
      <c r="T7" s="86"/>
      <c r="U7" s="86"/>
      <c r="V7" s="90" t="s">
        <v>399</v>
      </c>
      <c r="W7" s="88">
        <v>43774.827673611115</v>
      </c>
      <c r="X7" s="90" t="s">
        <v>415</v>
      </c>
      <c r="Y7" s="86"/>
      <c r="Z7" s="86"/>
      <c r="AA7" s="92" t="s">
        <v>497</v>
      </c>
      <c r="AB7" s="92" t="s">
        <v>576</v>
      </c>
      <c r="AC7" s="86" t="b">
        <v>0</v>
      </c>
      <c r="AD7" s="86">
        <v>0</v>
      </c>
      <c r="AE7" s="92" t="s">
        <v>639</v>
      </c>
      <c r="AF7" s="86" t="b">
        <v>0</v>
      </c>
      <c r="AG7" s="86" t="s">
        <v>697</v>
      </c>
      <c r="AH7" s="86"/>
      <c r="AI7" s="92" t="s">
        <v>637</v>
      </c>
      <c r="AJ7" s="86" t="b">
        <v>0</v>
      </c>
      <c r="AK7" s="86">
        <v>0</v>
      </c>
      <c r="AL7" s="92" t="s">
        <v>637</v>
      </c>
      <c r="AM7" s="86" t="s">
        <v>703</v>
      </c>
      <c r="AN7" s="86" t="b">
        <v>0</v>
      </c>
      <c r="AO7" s="92" t="s">
        <v>576</v>
      </c>
      <c r="AP7" s="86" t="s">
        <v>176</v>
      </c>
      <c r="AQ7" s="86">
        <v>0</v>
      </c>
      <c r="AR7" s="86">
        <v>0</v>
      </c>
      <c r="AS7" s="86"/>
      <c r="AT7" s="86"/>
      <c r="AU7" s="86"/>
      <c r="AV7" s="86"/>
      <c r="AW7" s="86"/>
      <c r="AX7" s="86"/>
      <c r="AY7" s="86"/>
      <c r="AZ7" s="86"/>
      <c r="BA7">
        <v>1</v>
      </c>
      <c r="BB7" s="85" t="str">
        <f>REPLACE(INDEX(GroupVertices[Group],MATCH(Edges[[#This Row],[Vertex 1]],GroupVertices[Vertex],0)),1,1,"")</f>
        <v>5</v>
      </c>
      <c r="BC7" s="85" t="str">
        <f>REPLACE(INDEX(GroupVertices[Group],MATCH(Edges[[#This Row],[Vertex 2]],GroupVertices[Vertex],0)),1,1,"")</f>
        <v>5</v>
      </c>
      <c r="BD7" s="51">
        <v>1</v>
      </c>
      <c r="BE7" s="52">
        <v>7.142857142857143</v>
      </c>
      <c r="BF7" s="51">
        <v>0</v>
      </c>
      <c r="BG7" s="52">
        <v>0</v>
      </c>
      <c r="BH7" s="51">
        <v>0</v>
      </c>
      <c r="BI7" s="52">
        <v>0</v>
      </c>
      <c r="BJ7" s="51">
        <v>13</v>
      </c>
      <c r="BK7" s="52">
        <v>92.85714285714286</v>
      </c>
      <c r="BL7" s="51">
        <v>14</v>
      </c>
    </row>
    <row r="8" spans="1:64" ht="45">
      <c r="A8" s="84" t="s">
        <v>216</v>
      </c>
      <c r="B8" s="84" t="s">
        <v>230</v>
      </c>
      <c r="C8" s="53" t="s">
        <v>1714</v>
      </c>
      <c r="D8" s="54">
        <v>3</v>
      </c>
      <c r="E8" s="65" t="s">
        <v>132</v>
      </c>
      <c r="F8" s="55">
        <v>35</v>
      </c>
      <c r="G8" s="53"/>
      <c r="H8" s="57"/>
      <c r="I8" s="56"/>
      <c r="J8" s="56"/>
      <c r="K8" s="36" t="s">
        <v>65</v>
      </c>
      <c r="L8" s="83">
        <v>8</v>
      </c>
      <c r="M8" s="83"/>
      <c r="N8" s="63"/>
      <c r="O8" s="86" t="s">
        <v>288</v>
      </c>
      <c r="P8" s="88">
        <v>43776.635833333334</v>
      </c>
      <c r="Q8" s="86" t="s">
        <v>295</v>
      </c>
      <c r="R8" s="90" t="s">
        <v>366</v>
      </c>
      <c r="S8" s="86" t="s">
        <v>378</v>
      </c>
      <c r="T8" s="86"/>
      <c r="U8" s="86"/>
      <c r="V8" s="90" t="s">
        <v>399</v>
      </c>
      <c r="W8" s="88">
        <v>43776.635833333334</v>
      </c>
      <c r="X8" s="90" t="s">
        <v>416</v>
      </c>
      <c r="Y8" s="86"/>
      <c r="Z8" s="86"/>
      <c r="AA8" s="92" t="s">
        <v>498</v>
      </c>
      <c r="AB8" s="92" t="s">
        <v>577</v>
      </c>
      <c r="AC8" s="86" t="b">
        <v>0</v>
      </c>
      <c r="AD8" s="86">
        <v>0</v>
      </c>
      <c r="AE8" s="92" t="s">
        <v>640</v>
      </c>
      <c r="AF8" s="86" t="b">
        <v>0</v>
      </c>
      <c r="AG8" s="86" t="s">
        <v>697</v>
      </c>
      <c r="AH8" s="86"/>
      <c r="AI8" s="92" t="s">
        <v>637</v>
      </c>
      <c r="AJ8" s="86" t="b">
        <v>0</v>
      </c>
      <c r="AK8" s="86">
        <v>0</v>
      </c>
      <c r="AL8" s="92" t="s">
        <v>637</v>
      </c>
      <c r="AM8" s="86" t="s">
        <v>703</v>
      </c>
      <c r="AN8" s="86" t="b">
        <v>0</v>
      </c>
      <c r="AO8" s="92" t="s">
        <v>577</v>
      </c>
      <c r="AP8" s="86" t="s">
        <v>176</v>
      </c>
      <c r="AQ8" s="86">
        <v>0</v>
      </c>
      <c r="AR8" s="86">
        <v>0</v>
      </c>
      <c r="AS8" s="86"/>
      <c r="AT8" s="86"/>
      <c r="AU8" s="86"/>
      <c r="AV8" s="86"/>
      <c r="AW8" s="86"/>
      <c r="AX8" s="86"/>
      <c r="AY8" s="86"/>
      <c r="AZ8" s="86"/>
      <c r="BA8">
        <v>1</v>
      </c>
      <c r="BB8" s="85" t="str">
        <f>REPLACE(INDEX(GroupVertices[Group],MATCH(Edges[[#This Row],[Vertex 1]],GroupVertices[Vertex],0)),1,1,"")</f>
        <v>5</v>
      </c>
      <c r="BC8" s="85" t="str">
        <f>REPLACE(INDEX(GroupVertices[Group],MATCH(Edges[[#This Row],[Vertex 2]],GroupVertices[Vertex],0)),1,1,"")</f>
        <v>5</v>
      </c>
      <c r="BD8" s="51">
        <v>2</v>
      </c>
      <c r="BE8" s="52">
        <v>7.142857142857143</v>
      </c>
      <c r="BF8" s="51">
        <v>0</v>
      </c>
      <c r="BG8" s="52">
        <v>0</v>
      </c>
      <c r="BH8" s="51">
        <v>0</v>
      </c>
      <c r="BI8" s="52">
        <v>0</v>
      </c>
      <c r="BJ8" s="51">
        <v>26</v>
      </c>
      <c r="BK8" s="52">
        <v>92.85714285714286</v>
      </c>
      <c r="BL8" s="51">
        <v>28</v>
      </c>
    </row>
    <row r="9" spans="1:64" ht="45">
      <c r="A9" s="84" t="s">
        <v>216</v>
      </c>
      <c r="B9" s="84" t="s">
        <v>231</v>
      </c>
      <c r="C9" s="53" t="s">
        <v>1714</v>
      </c>
      <c r="D9" s="54">
        <v>3</v>
      </c>
      <c r="E9" s="65" t="s">
        <v>132</v>
      </c>
      <c r="F9" s="55">
        <v>35</v>
      </c>
      <c r="G9" s="53"/>
      <c r="H9" s="57"/>
      <c r="I9" s="56"/>
      <c r="J9" s="56"/>
      <c r="K9" s="36" t="s">
        <v>65</v>
      </c>
      <c r="L9" s="83">
        <v>9</v>
      </c>
      <c r="M9" s="83"/>
      <c r="N9" s="63"/>
      <c r="O9" s="86" t="s">
        <v>288</v>
      </c>
      <c r="P9" s="88">
        <v>43777.10949074074</v>
      </c>
      <c r="Q9" s="86" t="s">
        <v>296</v>
      </c>
      <c r="R9" s="90" t="s">
        <v>367</v>
      </c>
      <c r="S9" s="86" t="s">
        <v>378</v>
      </c>
      <c r="T9" s="86"/>
      <c r="U9" s="86"/>
      <c r="V9" s="90" t="s">
        <v>399</v>
      </c>
      <c r="W9" s="88">
        <v>43777.10949074074</v>
      </c>
      <c r="X9" s="90" t="s">
        <v>417</v>
      </c>
      <c r="Y9" s="86"/>
      <c r="Z9" s="86"/>
      <c r="AA9" s="92" t="s">
        <v>499</v>
      </c>
      <c r="AB9" s="92" t="s">
        <v>578</v>
      </c>
      <c r="AC9" s="86" t="b">
        <v>0</v>
      </c>
      <c r="AD9" s="86">
        <v>0</v>
      </c>
      <c r="AE9" s="92" t="s">
        <v>641</v>
      </c>
      <c r="AF9" s="86" t="b">
        <v>0</v>
      </c>
      <c r="AG9" s="86" t="s">
        <v>697</v>
      </c>
      <c r="AH9" s="86"/>
      <c r="AI9" s="92" t="s">
        <v>637</v>
      </c>
      <c r="AJ9" s="86" t="b">
        <v>0</v>
      </c>
      <c r="AK9" s="86">
        <v>0</v>
      </c>
      <c r="AL9" s="92" t="s">
        <v>637</v>
      </c>
      <c r="AM9" s="86" t="s">
        <v>703</v>
      </c>
      <c r="AN9" s="86" t="b">
        <v>0</v>
      </c>
      <c r="AO9" s="92" t="s">
        <v>578</v>
      </c>
      <c r="AP9" s="86" t="s">
        <v>176</v>
      </c>
      <c r="AQ9" s="86">
        <v>0</v>
      </c>
      <c r="AR9" s="86">
        <v>0</v>
      </c>
      <c r="AS9" s="86"/>
      <c r="AT9" s="86"/>
      <c r="AU9" s="86"/>
      <c r="AV9" s="86"/>
      <c r="AW9" s="86"/>
      <c r="AX9" s="86"/>
      <c r="AY9" s="86"/>
      <c r="AZ9" s="86"/>
      <c r="BA9">
        <v>1</v>
      </c>
      <c r="BB9" s="85" t="str">
        <f>REPLACE(INDEX(GroupVertices[Group],MATCH(Edges[[#This Row],[Vertex 1]],GroupVertices[Vertex],0)),1,1,"")</f>
        <v>5</v>
      </c>
      <c r="BC9" s="85" t="str">
        <f>REPLACE(INDEX(GroupVertices[Group],MATCH(Edges[[#This Row],[Vertex 2]],GroupVertices[Vertex],0)),1,1,"")</f>
        <v>5</v>
      </c>
      <c r="BD9" s="51">
        <v>0</v>
      </c>
      <c r="BE9" s="52">
        <v>0</v>
      </c>
      <c r="BF9" s="51">
        <v>0</v>
      </c>
      <c r="BG9" s="52">
        <v>0</v>
      </c>
      <c r="BH9" s="51">
        <v>0</v>
      </c>
      <c r="BI9" s="52">
        <v>0</v>
      </c>
      <c r="BJ9" s="51">
        <v>15</v>
      </c>
      <c r="BK9" s="52">
        <v>100</v>
      </c>
      <c r="BL9" s="51">
        <v>15</v>
      </c>
    </row>
    <row r="10" spans="1:64" ht="45">
      <c r="A10" s="84" t="s">
        <v>217</v>
      </c>
      <c r="B10" s="84" t="s">
        <v>217</v>
      </c>
      <c r="C10" s="53" t="s">
        <v>1714</v>
      </c>
      <c r="D10" s="54">
        <v>3</v>
      </c>
      <c r="E10" s="65" t="s">
        <v>132</v>
      </c>
      <c r="F10" s="55">
        <v>35</v>
      </c>
      <c r="G10" s="53"/>
      <c r="H10" s="57"/>
      <c r="I10" s="56"/>
      <c r="J10" s="56"/>
      <c r="K10" s="36" t="s">
        <v>65</v>
      </c>
      <c r="L10" s="83">
        <v>10</v>
      </c>
      <c r="M10" s="83"/>
      <c r="N10" s="63"/>
      <c r="O10" s="86" t="s">
        <v>176</v>
      </c>
      <c r="P10" s="88">
        <v>43780.072916666664</v>
      </c>
      <c r="Q10" s="86" t="s">
        <v>297</v>
      </c>
      <c r="R10" s="90" t="s">
        <v>368</v>
      </c>
      <c r="S10" s="86" t="s">
        <v>379</v>
      </c>
      <c r="T10" s="86" t="s">
        <v>388</v>
      </c>
      <c r="U10" s="86"/>
      <c r="V10" s="90" t="s">
        <v>400</v>
      </c>
      <c r="W10" s="88">
        <v>43780.072916666664</v>
      </c>
      <c r="X10" s="90" t="s">
        <v>418</v>
      </c>
      <c r="Y10" s="86"/>
      <c r="Z10" s="86"/>
      <c r="AA10" s="92" t="s">
        <v>500</v>
      </c>
      <c r="AB10" s="86"/>
      <c r="AC10" s="86" t="b">
        <v>0</v>
      </c>
      <c r="AD10" s="86">
        <v>0</v>
      </c>
      <c r="AE10" s="92" t="s">
        <v>637</v>
      </c>
      <c r="AF10" s="86" t="b">
        <v>0</v>
      </c>
      <c r="AG10" s="86" t="s">
        <v>697</v>
      </c>
      <c r="AH10" s="86"/>
      <c r="AI10" s="92" t="s">
        <v>637</v>
      </c>
      <c r="AJ10" s="86" t="b">
        <v>0</v>
      </c>
      <c r="AK10" s="86">
        <v>0</v>
      </c>
      <c r="AL10" s="92" t="s">
        <v>637</v>
      </c>
      <c r="AM10" s="86" t="s">
        <v>702</v>
      </c>
      <c r="AN10" s="86" t="b">
        <v>0</v>
      </c>
      <c r="AO10" s="92" t="s">
        <v>500</v>
      </c>
      <c r="AP10" s="86" t="s">
        <v>176</v>
      </c>
      <c r="AQ10" s="86">
        <v>0</v>
      </c>
      <c r="AR10" s="86">
        <v>0</v>
      </c>
      <c r="AS10" s="86" t="s">
        <v>711</v>
      </c>
      <c r="AT10" s="86" t="s">
        <v>712</v>
      </c>
      <c r="AU10" s="86" t="s">
        <v>713</v>
      </c>
      <c r="AV10" s="86" t="s">
        <v>714</v>
      </c>
      <c r="AW10" s="86" t="s">
        <v>715</v>
      </c>
      <c r="AX10" s="86" t="s">
        <v>716</v>
      </c>
      <c r="AY10" s="86" t="s">
        <v>717</v>
      </c>
      <c r="AZ10" s="90" t="s">
        <v>718</v>
      </c>
      <c r="BA10">
        <v>1</v>
      </c>
      <c r="BB10" s="85" t="str">
        <f>REPLACE(INDEX(GroupVertices[Group],MATCH(Edges[[#This Row],[Vertex 1]],GroupVertices[Vertex],0)),1,1,"")</f>
        <v>3</v>
      </c>
      <c r="BC10" s="85" t="str">
        <f>REPLACE(INDEX(GroupVertices[Group],MATCH(Edges[[#This Row],[Vertex 2]],GroupVertices[Vertex],0)),1,1,"")</f>
        <v>3</v>
      </c>
      <c r="BD10" s="51">
        <v>2</v>
      </c>
      <c r="BE10" s="52">
        <v>22.22222222222222</v>
      </c>
      <c r="BF10" s="51">
        <v>0</v>
      </c>
      <c r="BG10" s="52">
        <v>0</v>
      </c>
      <c r="BH10" s="51">
        <v>0</v>
      </c>
      <c r="BI10" s="52">
        <v>0</v>
      </c>
      <c r="BJ10" s="51">
        <v>7</v>
      </c>
      <c r="BK10" s="52">
        <v>77.77777777777777</v>
      </c>
      <c r="BL10" s="51">
        <v>9</v>
      </c>
    </row>
    <row r="11" spans="1:64" ht="45">
      <c r="A11" s="84" t="s">
        <v>218</v>
      </c>
      <c r="B11" s="84" t="s">
        <v>218</v>
      </c>
      <c r="C11" s="53" t="s">
        <v>1714</v>
      </c>
      <c r="D11" s="54">
        <v>3</v>
      </c>
      <c r="E11" s="65" t="s">
        <v>132</v>
      </c>
      <c r="F11" s="55">
        <v>35</v>
      </c>
      <c r="G11" s="53"/>
      <c r="H11" s="57"/>
      <c r="I11" s="56"/>
      <c r="J11" s="56"/>
      <c r="K11" s="36" t="s">
        <v>65</v>
      </c>
      <c r="L11" s="83">
        <v>11</v>
      </c>
      <c r="M11" s="83"/>
      <c r="N11" s="63"/>
      <c r="O11" s="86" t="s">
        <v>176</v>
      </c>
      <c r="P11" s="88">
        <v>43780.55155092593</v>
      </c>
      <c r="Q11" s="86" t="s">
        <v>298</v>
      </c>
      <c r="R11" s="90" t="s">
        <v>369</v>
      </c>
      <c r="S11" s="86" t="s">
        <v>380</v>
      </c>
      <c r="T11" s="86" t="s">
        <v>389</v>
      </c>
      <c r="U11" s="86"/>
      <c r="V11" s="90" t="s">
        <v>401</v>
      </c>
      <c r="W11" s="88">
        <v>43780.55155092593</v>
      </c>
      <c r="X11" s="90" t="s">
        <v>419</v>
      </c>
      <c r="Y11" s="86"/>
      <c r="Z11" s="86"/>
      <c r="AA11" s="92" t="s">
        <v>501</v>
      </c>
      <c r="AB11" s="86"/>
      <c r="AC11" s="86" t="b">
        <v>0</v>
      </c>
      <c r="AD11" s="86">
        <v>1</v>
      </c>
      <c r="AE11" s="92" t="s">
        <v>637</v>
      </c>
      <c r="AF11" s="86" t="b">
        <v>0</v>
      </c>
      <c r="AG11" s="86" t="s">
        <v>698</v>
      </c>
      <c r="AH11" s="86"/>
      <c r="AI11" s="92" t="s">
        <v>637</v>
      </c>
      <c r="AJ11" s="86" t="b">
        <v>0</v>
      </c>
      <c r="AK11" s="86">
        <v>1</v>
      </c>
      <c r="AL11" s="92" t="s">
        <v>637</v>
      </c>
      <c r="AM11" s="86" t="s">
        <v>704</v>
      </c>
      <c r="AN11" s="86" t="b">
        <v>0</v>
      </c>
      <c r="AO11" s="92" t="s">
        <v>501</v>
      </c>
      <c r="AP11" s="86" t="s">
        <v>176</v>
      </c>
      <c r="AQ11" s="86">
        <v>0</v>
      </c>
      <c r="AR11" s="86">
        <v>0</v>
      </c>
      <c r="AS11" s="86"/>
      <c r="AT11" s="86"/>
      <c r="AU11" s="86"/>
      <c r="AV11" s="86"/>
      <c r="AW11" s="86"/>
      <c r="AX11" s="86"/>
      <c r="AY11" s="86"/>
      <c r="AZ11" s="86"/>
      <c r="BA11">
        <v>1</v>
      </c>
      <c r="BB11" s="85" t="str">
        <f>REPLACE(INDEX(GroupVertices[Group],MATCH(Edges[[#This Row],[Vertex 1]],GroupVertices[Vertex],0)),1,1,"")</f>
        <v>8</v>
      </c>
      <c r="BC11" s="85" t="str">
        <f>REPLACE(INDEX(GroupVertices[Group],MATCH(Edges[[#This Row],[Vertex 2]],GroupVertices[Vertex],0)),1,1,"")</f>
        <v>8</v>
      </c>
      <c r="BD11" s="51">
        <v>0</v>
      </c>
      <c r="BE11" s="52">
        <v>0</v>
      </c>
      <c r="BF11" s="51">
        <v>0</v>
      </c>
      <c r="BG11" s="52">
        <v>0</v>
      </c>
      <c r="BH11" s="51">
        <v>0</v>
      </c>
      <c r="BI11" s="52">
        <v>0</v>
      </c>
      <c r="BJ11" s="51">
        <v>28</v>
      </c>
      <c r="BK11" s="52">
        <v>100</v>
      </c>
      <c r="BL11" s="51">
        <v>28</v>
      </c>
    </row>
    <row r="12" spans="1:64" ht="45">
      <c r="A12" s="84" t="s">
        <v>219</v>
      </c>
      <c r="B12" s="84" t="s">
        <v>218</v>
      </c>
      <c r="C12" s="53" t="s">
        <v>1714</v>
      </c>
      <c r="D12" s="54">
        <v>3</v>
      </c>
      <c r="E12" s="65" t="s">
        <v>132</v>
      </c>
      <c r="F12" s="55">
        <v>35</v>
      </c>
      <c r="G12" s="53"/>
      <c r="H12" s="57"/>
      <c r="I12" s="56"/>
      <c r="J12" s="56"/>
      <c r="K12" s="36" t="s">
        <v>65</v>
      </c>
      <c r="L12" s="83">
        <v>12</v>
      </c>
      <c r="M12" s="83"/>
      <c r="N12" s="63"/>
      <c r="O12" s="86" t="s">
        <v>289</v>
      </c>
      <c r="P12" s="88">
        <v>43780.556608796294</v>
      </c>
      <c r="Q12" s="86" t="s">
        <v>299</v>
      </c>
      <c r="R12" s="86"/>
      <c r="S12" s="86"/>
      <c r="T12" s="86" t="s">
        <v>390</v>
      </c>
      <c r="U12" s="86"/>
      <c r="V12" s="90" t="s">
        <v>402</v>
      </c>
      <c r="W12" s="88">
        <v>43780.556608796294</v>
      </c>
      <c r="X12" s="90" t="s">
        <v>420</v>
      </c>
      <c r="Y12" s="86"/>
      <c r="Z12" s="86"/>
      <c r="AA12" s="92" t="s">
        <v>502</v>
      </c>
      <c r="AB12" s="86"/>
      <c r="AC12" s="86" t="b">
        <v>0</v>
      </c>
      <c r="AD12" s="86">
        <v>0</v>
      </c>
      <c r="AE12" s="92" t="s">
        <v>637</v>
      </c>
      <c r="AF12" s="86" t="b">
        <v>0</v>
      </c>
      <c r="AG12" s="86" t="s">
        <v>698</v>
      </c>
      <c r="AH12" s="86"/>
      <c r="AI12" s="92" t="s">
        <v>637</v>
      </c>
      <c r="AJ12" s="86" t="b">
        <v>0</v>
      </c>
      <c r="AK12" s="86">
        <v>1</v>
      </c>
      <c r="AL12" s="92" t="s">
        <v>501</v>
      </c>
      <c r="AM12" s="86" t="s">
        <v>705</v>
      </c>
      <c r="AN12" s="86" t="b">
        <v>0</v>
      </c>
      <c r="AO12" s="92" t="s">
        <v>501</v>
      </c>
      <c r="AP12" s="86" t="s">
        <v>176</v>
      </c>
      <c r="AQ12" s="86">
        <v>0</v>
      </c>
      <c r="AR12" s="86">
        <v>0</v>
      </c>
      <c r="AS12" s="86"/>
      <c r="AT12" s="86"/>
      <c r="AU12" s="86"/>
      <c r="AV12" s="86"/>
      <c r="AW12" s="86"/>
      <c r="AX12" s="86"/>
      <c r="AY12" s="86"/>
      <c r="AZ12" s="86"/>
      <c r="BA12">
        <v>1</v>
      </c>
      <c r="BB12" s="85" t="str">
        <f>REPLACE(INDEX(GroupVertices[Group],MATCH(Edges[[#This Row],[Vertex 1]],GroupVertices[Vertex],0)),1,1,"")</f>
        <v>8</v>
      </c>
      <c r="BC12" s="85" t="str">
        <f>REPLACE(INDEX(GroupVertices[Group],MATCH(Edges[[#This Row],[Vertex 2]],GroupVertices[Vertex],0)),1,1,"")</f>
        <v>8</v>
      </c>
      <c r="BD12" s="51">
        <v>0</v>
      </c>
      <c r="BE12" s="52">
        <v>0</v>
      </c>
      <c r="BF12" s="51">
        <v>0</v>
      </c>
      <c r="BG12" s="52">
        <v>0</v>
      </c>
      <c r="BH12" s="51">
        <v>0</v>
      </c>
      <c r="BI12" s="52">
        <v>0</v>
      </c>
      <c r="BJ12" s="51">
        <v>18</v>
      </c>
      <c r="BK12" s="52">
        <v>100</v>
      </c>
      <c r="BL12" s="51">
        <v>18</v>
      </c>
    </row>
    <row r="13" spans="1:64" ht="45">
      <c r="A13" s="84" t="s">
        <v>220</v>
      </c>
      <c r="B13" s="84" t="s">
        <v>232</v>
      </c>
      <c r="C13" s="53" t="s">
        <v>1714</v>
      </c>
      <c r="D13" s="54">
        <v>3</v>
      </c>
      <c r="E13" s="65" t="s">
        <v>132</v>
      </c>
      <c r="F13" s="55">
        <v>35</v>
      </c>
      <c r="G13" s="53"/>
      <c r="H13" s="57"/>
      <c r="I13" s="56"/>
      <c r="J13" s="56"/>
      <c r="K13" s="36" t="s">
        <v>65</v>
      </c>
      <c r="L13" s="83">
        <v>13</v>
      </c>
      <c r="M13" s="83"/>
      <c r="N13" s="63"/>
      <c r="O13" s="86" t="s">
        <v>289</v>
      </c>
      <c r="P13" s="88">
        <v>43782.76721064815</v>
      </c>
      <c r="Q13" s="86" t="s">
        <v>300</v>
      </c>
      <c r="R13" s="86"/>
      <c r="S13" s="86"/>
      <c r="T13" s="86" t="s">
        <v>391</v>
      </c>
      <c r="U13" s="86"/>
      <c r="V13" s="90" t="s">
        <v>403</v>
      </c>
      <c r="W13" s="88">
        <v>43782.76721064815</v>
      </c>
      <c r="X13" s="90" t="s">
        <v>421</v>
      </c>
      <c r="Y13" s="86"/>
      <c r="Z13" s="86"/>
      <c r="AA13" s="92" t="s">
        <v>503</v>
      </c>
      <c r="AB13" s="86"/>
      <c r="AC13" s="86" t="b">
        <v>0</v>
      </c>
      <c r="AD13" s="86">
        <v>0</v>
      </c>
      <c r="AE13" s="92" t="s">
        <v>637</v>
      </c>
      <c r="AF13" s="86" t="b">
        <v>0</v>
      </c>
      <c r="AG13" s="86" t="s">
        <v>697</v>
      </c>
      <c r="AH13" s="86"/>
      <c r="AI13" s="92" t="s">
        <v>637</v>
      </c>
      <c r="AJ13" s="86" t="b">
        <v>0</v>
      </c>
      <c r="AK13" s="86">
        <v>0</v>
      </c>
      <c r="AL13" s="92" t="s">
        <v>637</v>
      </c>
      <c r="AM13" s="86" t="s">
        <v>702</v>
      </c>
      <c r="AN13" s="86" t="b">
        <v>0</v>
      </c>
      <c r="AO13" s="92" t="s">
        <v>503</v>
      </c>
      <c r="AP13" s="86" t="s">
        <v>176</v>
      </c>
      <c r="AQ13" s="86">
        <v>0</v>
      </c>
      <c r="AR13" s="86">
        <v>0</v>
      </c>
      <c r="AS13" s="86"/>
      <c r="AT13" s="86"/>
      <c r="AU13" s="86"/>
      <c r="AV13" s="86"/>
      <c r="AW13" s="86"/>
      <c r="AX13" s="86"/>
      <c r="AY13" s="86"/>
      <c r="AZ13" s="86"/>
      <c r="BA13">
        <v>1</v>
      </c>
      <c r="BB13" s="85" t="str">
        <f>REPLACE(INDEX(GroupVertices[Group],MATCH(Edges[[#This Row],[Vertex 1]],GroupVertices[Vertex],0)),1,1,"")</f>
        <v>7</v>
      </c>
      <c r="BC13" s="85" t="str">
        <f>REPLACE(INDEX(GroupVertices[Group],MATCH(Edges[[#This Row],[Vertex 2]],GroupVertices[Vertex],0)),1,1,"")</f>
        <v>7</v>
      </c>
      <c r="BD13" s="51">
        <v>2</v>
      </c>
      <c r="BE13" s="52">
        <v>9.523809523809524</v>
      </c>
      <c r="BF13" s="51">
        <v>0</v>
      </c>
      <c r="BG13" s="52">
        <v>0</v>
      </c>
      <c r="BH13" s="51">
        <v>0</v>
      </c>
      <c r="BI13" s="52">
        <v>0</v>
      </c>
      <c r="BJ13" s="51">
        <v>19</v>
      </c>
      <c r="BK13" s="52">
        <v>90.47619047619048</v>
      </c>
      <c r="BL13" s="51">
        <v>21</v>
      </c>
    </row>
    <row r="14" spans="1:64" ht="45">
      <c r="A14" s="84" t="s">
        <v>221</v>
      </c>
      <c r="B14" s="84" t="s">
        <v>221</v>
      </c>
      <c r="C14" s="53" t="s">
        <v>1714</v>
      </c>
      <c r="D14" s="54">
        <v>3</v>
      </c>
      <c r="E14" s="65" t="s">
        <v>132</v>
      </c>
      <c r="F14" s="55">
        <v>35</v>
      </c>
      <c r="G14" s="53"/>
      <c r="H14" s="57"/>
      <c r="I14" s="56"/>
      <c r="J14" s="56"/>
      <c r="K14" s="36" t="s">
        <v>65</v>
      </c>
      <c r="L14" s="83">
        <v>14</v>
      </c>
      <c r="M14" s="83"/>
      <c r="N14" s="63"/>
      <c r="O14" s="86" t="s">
        <v>176</v>
      </c>
      <c r="P14" s="88">
        <v>43570.39377314815</v>
      </c>
      <c r="Q14" s="86" t="s">
        <v>301</v>
      </c>
      <c r="R14" s="86"/>
      <c r="S14" s="86"/>
      <c r="T14" s="86" t="s">
        <v>392</v>
      </c>
      <c r="U14" s="86"/>
      <c r="V14" s="90" t="s">
        <v>404</v>
      </c>
      <c r="W14" s="88">
        <v>43570.39377314815</v>
      </c>
      <c r="X14" s="90" t="s">
        <v>422</v>
      </c>
      <c r="Y14" s="86"/>
      <c r="Z14" s="86"/>
      <c r="AA14" s="92" t="s">
        <v>504</v>
      </c>
      <c r="AB14" s="86"/>
      <c r="AC14" s="86" t="b">
        <v>0</v>
      </c>
      <c r="AD14" s="86">
        <v>26</v>
      </c>
      <c r="AE14" s="92" t="s">
        <v>637</v>
      </c>
      <c r="AF14" s="86" t="b">
        <v>0</v>
      </c>
      <c r="AG14" s="86" t="s">
        <v>697</v>
      </c>
      <c r="AH14" s="86"/>
      <c r="AI14" s="92" t="s">
        <v>637</v>
      </c>
      <c r="AJ14" s="86" t="b">
        <v>0</v>
      </c>
      <c r="AK14" s="86">
        <v>8</v>
      </c>
      <c r="AL14" s="92" t="s">
        <v>637</v>
      </c>
      <c r="AM14" s="86" t="s">
        <v>706</v>
      </c>
      <c r="AN14" s="86" t="b">
        <v>0</v>
      </c>
      <c r="AO14" s="92" t="s">
        <v>504</v>
      </c>
      <c r="AP14" s="86" t="s">
        <v>710</v>
      </c>
      <c r="AQ14" s="86">
        <v>0</v>
      </c>
      <c r="AR14" s="86">
        <v>0</v>
      </c>
      <c r="AS14" s="86"/>
      <c r="AT14" s="86"/>
      <c r="AU14" s="86"/>
      <c r="AV14" s="86"/>
      <c r="AW14" s="86"/>
      <c r="AX14" s="86"/>
      <c r="AY14" s="86"/>
      <c r="AZ14" s="86"/>
      <c r="BA14">
        <v>1</v>
      </c>
      <c r="BB14" s="85" t="str">
        <f>REPLACE(INDEX(GroupVertices[Group],MATCH(Edges[[#This Row],[Vertex 1]],GroupVertices[Vertex],0)),1,1,"")</f>
        <v>6</v>
      </c>
      <c r="BC14" s="85" t="str">
        <f>REPLACE(INDEX(GroupVertices[Group],MATCH(Edges[[#This Row],[Vertex 2]],GroupVertices[Vertex],0)),1,1,"")</f>
        <v>6</v>
      </c>
      <c r="BD14" s="51">
        <v>1</v>
      </c>
      <c r="BE14" s="52">
        <v>3.8461538461538463</v>
      </c>
      <c r="BF14" s="51">
        <v>0</v>
      </c>
      <c r="BG14" s="52">
        <v>0</v>
      </c>
      <c r="BH14" s="51">
        <v>0</v>
      </c>
      <c r="BI14" s="52">
        <v>0</v>
      </c>
      <c r="BJ14" s="51">
        <v>25</v>
      </c>
      <c r="BK14" s="52">
        <v>96.15384615384616</v>
      </c>
      <c r="BL14" s="51">
        <v>26</v>
      </c>
    </row>
    <row r="15" spans="1:64" ht="45">
      <c r="A15" s="84" t="s">
        <v>222</v>
      </c>
      <c r="B15" s="84" t="s">
        <v>221</v>
      </c>
      <c r="C15" s="53" t="s">
        <v>1714</v>
      </c>
      <c r="D15" s="54">
        <v>3</v>
      </c>
      <c r="E15" s="65" t="s">
        <v>132</v>
      </c>
      <c r="F15" s="55">
        <v>35</v>
      </c>
      <c r="G15" s="53"/>
      <c r="H15" s="57"/>
      <c r="I15" s="56"/>
      <c r="J15" s="56"/>
      <c r="K15" s="36" t="s">
        <v>65</v>
      </c>
      <c r="L15" s="83">
        <v>15</v>
      </c>
      <c r="M15" s="83"/>
      <c r="N15" s="63"/>
      <c r="O15" s="86" t="s">
        <v>289</v>
      </c>
      <c r="P15" s="88">
        <v>43784.111875</v>
      </c>
      <c r="Q15" s="86" t="s">
        <v>302</v>
      </c>
      <c r="R15" s="86"/>
      <c r="S15" s="86"/>
      <c r="T15" s="86" t="s">
        <v>386</v>
      </c>
      <c r="U15" s="86"/>
      <c r="V15" s="90" t="s">
        <v>405</v>
      </c>
      <c r="W15" s="88">
        <v>43784.111875</v>
      </c>
      <c r="X15" s="90" t="s">
        <v>423</v>
      </c>
      <c r="Y15" s="86"/>
      <c r="Z15" s="86"/>
      <c r="AA15" s="92" t="s">
        <v>505</v>
      </c>
      <c r="AB15" s="86"/>
      <c r="AC15" s="86" t="b">
        <v>0</v>
      </c>
      <c r="AD15" s="86">
        <v>0</v>
      </c>
      <c r="AE15" s="92" t="s">
        <v>637</v>
      </c>
      <c r="AF15" s="86" t="b">
        <v>0</v>
      </c>
      <c r="AG15" s="86" t="s">
        <v>697</v>
      </c>
      <c r="AH15" s="86"/>
      <c r="AI15" s="92" t="s">
        <v>637</v>
      </c>
      <c r="AJ15" s="86" t="b">
        <v>0</v>
      </c>
      <c r="AK15" s="86">
        <v>8</v>
      </c>
      <c r="AL15" s="92" t="s">
        <v>504</v>
      </c>
      <c r="AM15" s="86" t="s">
        <v>701</v>
      </c>
      <c r="AN15" s="86" t="b">
        <v>0</v>
      </c>
      <c r="AO15" s="92" t="s">
        <v>504</v>
      </c>
      <c r="AP15" s="86" t="s">
        <v>176</v>
      </c>
      <c r="AQ15" s="86">
        <v>0</v>
      </c>
      <c r="AR15" s="86">
        <v>0</v>
      </c>
      <c r="AS15" s="86"/>
      <c r="AT15" s="86"/>
      <c r="AU15" s="86"/>
      <c r="AV15" s="86"/>
      <c r="AW15" s="86"/>
      <c r="AX15" s="86"/>
      <c r="AY15" s="86"/>
      <c r="AZ15" s="86"/>
      <c r="BA15">
        <v>1</v>
      </c>
      <c r="BB15" s="85" t="str">
        <f>REPLACE(INDEX(GroupVertices[Group],MATCH(Edges[[#This Row],[Vertex 1]],GroupVertices[Vertex],0)),1,1,"")</f>
        <v>6</v>
      </c>
      <c r="BC15" s="85" t="str">
        <f>REPLACE(INDEX(GroupVertices[Group],MATCH(Edges[[#This Row],[Vertex 2]],GroupVertices[Vertex],0)),1,1,"")</f>
        <v>6</v>
      </c>
      <c r="BD15" s="51">
        <v>1</v>
      </c>
      <c r="BE15" s="52">
        <v>7.6923076923076925</v>
      </c>
      <c r="BF15" s="51">
        <v>0</v>
      </c>
      <c r="BG15" s="52">
        <v>0</v>
      </c>
      <c r="BH15" s="51">
        <v>0</v>
      </c>
      <c r="BI15" s="52">
        <v>0</v>
      </c>
      <c r="BJ15" s="51">
        <v>12</v>
      </c>
      <c r="BK15" s="52">
        <v>92.3076923076923</v>
      </c>
      <c r="BL15" s="51">
        <v>13</v>
      </c>
    </row>
    <row r="16" spans="1:64" ht="45">
      <c r="A16" s="84" t="s">
        <v>223</v>
      </c>
      <c r="B16" s="84" t="s">
        <v>223</v>
      </c>
      <c r="C16" s="53" t="s">
        <v>1714</v>
      </c>
      <c r="D16" s="54">
        <v>3</v>
      </c>
      <c r="E16" s="65" t="s">
        <v>132</v>
      </c>
      <c r="F16" s="55">
        <v>35</v>
      </c>
      <c r="G16" s="53"/>
      <c r="H16" s="57"/>
      <c r="I16" s="56"/>
      <c r="J16" s="56"/>
      <c r="K16" s="36" t="s">
        <v>65</v>
      </c>
      <c r="L16" s="83">
        <v>16</v>
      </c>
      <c r="M16" s="83"/>
      <c r="N16" s="63"/>
      <c r="O16" s="86" t="s">
        <v>176</v>
      </c>
      <c r="P16" s="88">
        <v>43785.76043981482</v>
      </c>
      <c r="Q16" s="86" t="s">
        <v>303</v>
      </c>
      <c r="R16" s="90" t="s">
        <v>370</v>
      </c>
      <c r="S16" s="86" t="s">
        <v>381</v>
      </c>
      <c r="T16" s="86" t="s">
        <v>393</v>
      </c>
      <c r="U16" s="86"/>
      <c r="V16" s="90" t="s">
        <v>406</v>
      </c>
      <c r="W16" s="88">
        <v>43785.76043981482</v>
      </c>
      <c r="X16" s="90" t="s">
        <v>424</v>
      </c>
      <c r="Y16" s="86"/>
      <c r="Z16" s="86"/>
      <c r="AA16" s="92" t="s">
        <v>506</v>
      </c>
      <c r="AB16" s="86"/>
      <c r="AC16" s="86" t="b">
        <v>0</v>
      </c>
      <c r="AD16" s="86">
        <v>0</v>
      </c>
      <c r="AE16" s="92" t="s">
        <v>637</v>
      </c>
      <c r="AF16" s="86" t="b">
        <v>0</v>
      </c>
      <c r="AG16" s="86" t="s">
        <v>697</v>
      </c>
      <c r="AH16" s="86"/>
      <c r="AI16" s="92" t="s">
        <v>637</v>
      </c>
      <c r="AJ16" s="86" t="b">
        <v>0</v>
      </c>
      <c r="AK16" s="86">
        <v>0</v>
      </c>
      <c r="AL16" s="92" t="s">
        <v>637</v>
      </c>
      <c r="AM16" s="86" t="s">
        <v>707</v>
      </c>
      <c r="AN16" s="86" t="b">
        <v>0</v>
      </c>
      <c r="AO16" s="92" t="s">
        <v>506</v>
      </c>
      <c r="AP16" s="86" t="s">
        <v>176</v>
      </c>
      <c r="AQ16" s="86">
        <v>0</v>
      </c>
      <c r="AR16" s="86">
        <v>0</v>
      </c>
      <c r="AS16" s="86"/>
      <c r="AT16" s="86"/>
      <c r="AU16" s="86"/>
      <c r="AV16" s="86"/>
      <c r="AW16" s="86"/>
      <c r="AX16" s="86"/>
      <c r="AY16" s="86"/>
      <c r="AZ16" s="86"/>
      <c r="BA16">
        <v>1</v>
      </c>
      <c r="BB16" s="85" t="str">
        <f>REPLACE(INDEX(GroupVertices[Group],MATCH(Edges[[#This Row],[Vertex 1]],GroupVertices[Vertex],0)),1,1,"")</f>
        <v>3</v>
      </c>
      <c r="BC16" s="85" t="str">
        <f>REPLACE(INDEX(GroupVertices[Group],MATCH(Edges[[#This Row],[Vertex 2]],GroupVertices[Vertex],0)),1,1,"")</f>
        <v>3</v>
      </c>
      <c r="BD16" s="51">
        <v>1</v>
      </c>
      <c r="BE16" s="52">
        <v>5.882352941176471</v>
      </c>
      <c r="BF16" s="51">
        <v>0</v>
      </c>
      <c r="BG16" s="52">
        <v>0</v>
      </c>
      <c r="BH16" s="51">
        <v>0</v>
      </c>
      <c r="BI16" s="52">
        <v>0</v>
      </c>
      <c r="BJ16" s="51">
        <v>16</v>
      </c>
      <c r="BK16" s="52">
        <v>94.11764705882354</v>
      </c>
      <c r="BL16" s="51">
        <v>17</v>
      </c>
    </row>
    <row r="17" spans="1:64" ht="45">
      <c r="A17" s="84" t="s">
        <v>224</v>
      </c>
      <c r="B17" s="84" t="s">
        <v>233</v>
      </c>
      <c r="C17" s="53" t="s">
        <v>1714</v>
      </c>
      <c r="D17" s="54">
        <v>3</v>
      </c>
      <c r="E17" s="65" t="s">
        <v>132</v>
      </c>
      <c r="F17" s="55">
        <v>35</v>
      </c>
      <c r="G17" s="53"/>
      <c r="H17" s="57"/>
      <c r="I17" s="56"/>
      <c r="J17" s="56"/>
      <c r="K17" s="36" t="s">
        <v>65</v>
      </c>
      <c r="L17" s="83">
        <v>17</v>
      </c>
      <c r="M17" s="83"/>
      <c r="N17" s="63"/>
      <c r="O17" s="86" t="s">
        <v>288</v>
      </c>
      <c r="P17" s="88">
        <v>43784.08458333334</v>
      </c>
      <c r="Q17" s="86" t="s">
        <v>304</v>
      </c>
      <c r="R17" s="90" t="s">
        <v>371</v>
      </c>
      <c r="S17" s="86" t="s">
        <v>382</v>
      </c>
      <c r="T17" s="86"/>
      <c r="U17" s="86"/>
      <c r="V17" s="90" t="s">
        <v>407</v>
      </c>
      <c r="W17" s="88">
        <v>43784.08458333334</v>
      </c>
      <c r="X17" s="90" t="s">
        <v>425</v>
      </c>
      <c r="Y17" s="86"/>
      <c r="Z17" s="86"/>
      <c r="AA17" s="92" t="s">
        <v>507</v>
      </c>
      <c r="AB17" s="92" t="s">
        <v>579</v>
      </c>
      <c r="AC17" s="86" t="b">
        <v>0</v>
      </c>
      <c r="AD17" s="86">
        <v>0</v>
      </c>
      <c r="AE17" s="92" t="s">
        <v>642</v>
      </c>
      <c r="AF17" s="86" t="b">
        <v>0</v>
      </c>
      <c r="AG17" s="86" t="s">
        <v>697</v>
      </c>
      <c r="AH17" s="86"/>
      <c r="AI17" s="92" t="s">
        <v>637</v>
      </c>
      <c r="AJ17" s="86" t="b">
        <v>0</v>
      </c>
      <c r="AK17" s="86">
        <v>0</v>
      </c>
      <c r="AL17" s="92" t="s">
        <v>637</v>
      </c>
      <c r="AM17" s="86" t="s">
        <v>700</v>
      </c>
      <c r="AN17" s="86" t="b">
        <v>0</v>
      </c>
      <c r="AO17" s="92" t="s">
        <v>579</v>
      </c>
      <c r="AP17" s="86" t="s">
        <v>176</v>
      </c>
      <c r="AQ17" s="86">
        <v>0</v>
      </c>
      <c r="AR17" s="86">
        <v>0</v>
      </c>
      <c r="AS17" s="86"/>
      <c r="AT17" s="86"/>
      <c r="AU17" s="86"/>
      <c r="AV17" s="86"/>
      <c r="AW17" s="86"/>
      <c r="AX17" s="86"/>
      <c r="AY17" s="86"/>
      <c r="AZ17" s="86"/>
      <c r="BA17">
        <v>1</v>
      </c>
      <c r="BB17" s="85" t="str">
        <f>REPLACE(INDEX(GroupVertices[Group],MATCH(Edges[[#This Row],[Vertex 1]],GroupVertices[Vertex],0)),1,1,"")</f>
        <v>4</v>
      </c>
      <c r="BC17" s="85" t="str">
        <f>REPLACE(INDEX(GroupVertices[Group],MATCH(Edges[[#This Row],[Vertex 2]],GroupVertices[Vertex],0)),1,1,"")</f>
        <v>4</v>
      </c>
      <c r="BD17" s="51">
        <v>0</v>
      </c>
      <c r="BE17" s="52">
        <v>0</v>
      </c>
      <c r="BF17" s="51">
        <v>0</v>
      </c>
      <c r="BG17" s="52">
        <v>0</v>
      </c>
      <c r="BH17" s="51">
        <v>0</v>
      </c>
      <c r="BI17" s="52">
        <v>0</v>
      </c>
      <c r="BJ17" s="51">
        <v>19</v>
      </c>
      <c r="BK17" s="52">
        <v>100</v>
      </c>
      <c r="BL17" s="51">
        <v>19</v>
      </c>
    </row>
    <row r="18" spans="1:64" ht="45">
      <c r="A18" s="84" t="s">
        <v>224</v>
      </c>
      <c r="B18" s="84" t="s">
        <v>234</v>
      </c>
      <c r="C18" s="53" t="s">
        <v>1714</v>
      </c>
      <c r="D18" s="54">
        <v>3</v>
      </c>
      <c r="E18" s="65" t="s">
        <v>132</v>
      </c>
      <c r="F18" s="55">
        <v>35</v>
      </c>
      <c r="G18" s="53"/>
      <c r="H18" s="57"/>
      <c r="I18" s="56"/>
      <c r="J18" s="56"/>
      <c r="K18" s="36" t="s">
        <v>65</v>
      </c>
      <c r="L18" s="83">
        <v>18</v>
      </c>
      <c r="M18" s="83"/>
      <c r="N18" s="63"/>
      <c r="O18" s="86" t="s">
        <v>288</v>
      </c>
      <c r="P18" s="88">
        <v>43786.340104166666</v>
      </c>
      <c r="Q18" s="86" t="s">
        <v>305</v>
      </c>
      <c r="R18" s="90" t="s">
        <v>371</v>
      </c>
      <c r="S18" s="86" t="s">
        <v>382</v>
      </c>
      <c r="T18" s="86"/>
      <c r="U18" s="86"/>
      <c r="V18" s="90" t="s">
        <v>407</v>
      </c>
      <c r="W18" s="88">
        <v>43786.340104166666</v>
      </c>
      <c r="X18" s="90" t="s">
        <v>426</v>
      </c>
      <c r="Y18" s="86"/>
      <c r="Z18" s="86"/>
      <c r="AA18" s="92" t="s">
        <v>508</v>
      </c>
      <c r="AB18" s="92" t="s">
        <v>580</v>
      </c>
      <c r="AC18" s="86" t="b">
        <v>0</v>
      </c>
      <c r="AD18" s="86">
        <v>0</v>
      </c>
      <c r="AE18" s="92" t="s">
        <v>643</v>
      </c>
      <c r="AF18" s="86" t="b">
        <v>0</v>
      </c>
      <c r="AG18" s="86" t="s">
        <v>697</v>
      </c>
      <c r="AH18" s="86"/>
      <c r="AI18" s="92" t="s">
        <v>637</v>
      </c>
      <c r="AJ18" s="86" t="b">
        <v>0</v>
      </c>
      <c r="AK18" s="86">
        <v>0</v>
      </c>
      <c r="AL18" s="92" t="s">
        <v>637</v>
      </c>
      <c r="AM18" s="86" t="s">
        <v>700</v>
      </c>
      <c r="AN18" s="86" t="b">
        <v>0</v>
      </c>
      <c r="AO18" s="92" t="s">
        <v>580</v>
      </c>
      <c r="AP18" s="86" t="s">
        <v>176</v>
      </c>
      <c r="AQ18" s="86">
        <v>0</v>
      </c>
      <c r="AR18" s="86">
        <v>0</v>
      </c>
      <c r="AS18" s="86"/>
      <c r="AT18" s="86"/>
      <c r="AU18" s="86"/>
      <c r="AV18" s="86"/>
      <c r="AW18" s="86"/>
      <c r="AX18" s="86"/>
      <c r="AY18" s="86"/>
      <c r="AZ18" s="86"/>
      <c r="BA18">
        <v>1</v>
      </c>
      <c r="BB18" s="85" t="str">
        <f>REPLACE(INDEX(GroupVertices[Group],MATCH(Edges[[#This Row],[Vertex 1]],GroupVertices[Vertex],0)),1,1,"")</f>
        <v>4</v>
      </c>
      <c r="BC18" s="85" t="str">
        <f>REPLACE(INDEX(GroupVertices[Group],MATCH(Edges[[#This Row],[Vertex 2]],GroupVertices[Vertex],0)),1,1,"")</f>
        <v>4</v>
      </c>
      <c r="BD18" s="51">
        <v>2</v>
      </c>
      <c r="BE18" s="52">
        <v>5.714285714285714</v>
      </c>
      <c r="BF18" s="51">
        <v>0</v>
      </c>
      <c r="BG18" s="52">
        <v>0</v>
      </c>
      <c r="BH18" s="51">
        <v>0</v>
      </c>
      <c r="BI18" s="52">
        <v>0</v>
      </c>
      <c r="BJ18" s="51">
        <v>33</v>
      </c>
      <c r="BK18" s="52">
        <v>94.28571428571429</v>
      </c>
      <c r="BL18" s="51">
        <v>35</v>
      </c>
    </row>
    <row r="19" spans="1:64" ht="45">
      <c r="A19" s="84" t="s">
        <v>224</v>
      </c>
      <c r="B19" s="84" t="s">
        <v>235</v>
      </c>
      <c r="C19" s="53" t="s">
        <v>1714</v>
      </c>
      <c r="D19" s="54">
        <v>3</v>
      </c>
      <c r="E19" s="65" t="s">
        <v>132</v>
      </c>
      <c r="F19" s="55">
        <v>35</v>
      </c>
      <c r="G19" s="53"/>
      <c r="H19" s="57"/>
      <c r="I19" s="56"/>
      <c r="J19" s="56"/>
      <c r="K19" s="36" t="s">
        <v>65</v>
      </c>
      <c r="L19" s="83">
        <v>19</v>
      </c>
      <c r="M19" s="83"/>
      <c r="N19" s="63"/>
      <c r="O19" s="86" t="s">
        <v>288</v>
      </c>
      <c r="P19" s="88">
        <v>43787.34804398148</v>
      </c>
      <c r="Q19" s="86" t="s">
        <v>306</v>
      </c>
      <c r="R19" s="90" t="s">
        <v>371</v>
      </c>
      <c r="S19" s="86" t="s">
        <v>382</v>
      </c>
      <c r="T19" s="86"/>
      <c r="U19" s="86"/>
      <c r="V19" s="90" t="s">
        <v>407</v>
      </c>
      <c r="W19" s="88">
        <v>43787.34804398148</v>
      </c>
      <c r="X19" s="90" t="s">
        <v>427</v>
      </c>
      <c r="Y19" s="86"/>
      <c r="Z19" s="86"/>
      <c r="AA19" s="92" t="s">
        <v>509</v>
      </c>
      <c r="AB19" s="92" t="s">
        <v>581</v>
      </c>
      <c r="AC19" s="86" t="b">
        <v>0</v>
      </c>
      <c r="AD19" s="86">
        <v>1</v>
      </c>
      <c r="AE19" s="92" t="s">
        <v>644</v>
      </c>
      <c r="AF19" s="86" t="b">
        <v>0</v>
      </c>
      <c r="AG19" s="86" t="s">
        <v>697</v>
      </c>
      <c r="AH19" s="86"/>
      <c r="AI19" s="92" t="s">
        <v>637</v>
      </c>
      <c r="AJ19" s="86" t="b">
        <v>0</v>
      </c>
      <c r="AK19" s="86">
        <v>0</v>
      </c>
      <c r="AL19" s="92" t="s">
        <v>637</v>
      </c>
      <c r="AM19" s="86" t="s">
        <v>700</v>
      </c>
      <c r="AN19" s="86" t="b">
        <v>0</v>
      </c>
      <c r="AO19" s="92" t="s">
        <v>581</v>
      </c>
      <c r="AP19" s="86" t="s">
        <v>176</v>
      </c>
      <c r="AQ19" s="86">
        <v>0</v>
      </c>
      <c r="AR19" s="86">
        <v>0</v>
      </c>
      <c r="AS19" s="86"/>
      <c r="AT19" s="86"/>
      <c r="AU19" s="86"/>
      <c r="AV19" s="86"/>
      <c r="AW19" s="86"/>
      <c r="AX19" s="86"/>
      <c r="AY19" s="86"/>
      <c r="AZ19" s="86"/>
      <c r="BA19">
        <v>1</v>
      </c>
      <c r="BB19" s="85" t="str">
        <f>REPLACE(INDEX(GroupVertices[Group],MATCH(Edges[[#This Row],[Vertex 1]],GroupVertices[Vertex],0)),1,1,"")</f>
        <v>4</v>
      </c>
      <c r="BC19" s="85" t="str">
        <f>REPLACE(INDEX(GroupVertices[Group],MATCH(Edges[[#This Row],[Vertex 2]],GroupVertices[Vertex],0)),1,1,"")</f>
        <v>4</v>
      </c>
      <c r="BD19" s="51">
        <v>2</v>
      </c>
      <c r="BE19" s="52">
        <v>10.526315789473685</v>
      </c>
      <c r="BF19" s="51">
        <v>0</v>
      </c>
      <c r="BG19" s="52">
        <v>0</v>
      </c>
      <c r="BH19" s="51">
        <v>0</v>
      </c>
      <c r="BI19" s="52">
        <v>0</v>
      </c>
      <c r="BJ19" s="51">
        <v>17</v>
      </c>
      <c r="BK19" s="52">
        <v>89.47368421052632</v>
      </c>
      <c r="BL19" s="51">
        <v>19</v>
      </c>
    </row>
    <row r="20" spans="1:64" ht="30">
      <c r="A20" s="84" t="s">
        <v>225</v>
      </c>
      <c r="B20" s="84" t="s">
        <v>225</v>
      </c>
      <c r="C20" s="53" t="s">
        <v>1715</v>
      </c>
      <c r="D20" s="54">
        <v>10</v>
      </c>
      <c r="E20" s="65" t="s">
        <v>136</v>
      </c>
      <c r="F20" s="55">
        <v>12</v>
      </c>
      <c r="G20" s="53"/>
      <c r="H20" s="57"/>
      <c r="I20" s="56"/>
      <c r="J20" s="56"/>
      <c r="K20" s="36" t="s">
        <v>65</v>
      </c>
      <c r="L20" s="83">
        <v>20</v>
      </c>
      <c r="M20" s="83"/>
      <c r="N20" s="63"/>
      <c r="O20" s="86" t="s">
        <v>176</v>
      </c>
      <c r="P20" s="88">
        <v>43775.14571759259</v>
      </c>
      <c r="Q20" s="86" t="s">
        <v>307</v>
      </c>
      <c r="R20" s="90" t="s">
        <v>372</v>
      </c>
      <c r="S20" s="86" t="s">
        <v>383</v>
      </c>
      <c r="T20" s="86" t="s">
        <v>394</v>
      </c>
      <c r="U20" s="86"/>
      <c r="V20" s="90" t="s">
        <v>408</v>
      </c>
      <c r="W20" s="88">
        <v>43775.14571759259</v>
      </c>
      <c r="X20" s="90" t="s">
        <v>428</v>
      </c>
      <c r="Y20" s="86"/>
      <c r="Z20" s="86"/>
      <c r="AA20" s="92" t="s">
        <v>510</v>
      </c>
      <c r="AB20" s="86"/>
      <c r="AC20" s="86" t="b">
        <v>0</v>
      </c>
      <c r="AD20" s="86">
        <v>0</v>
      </c>
      <c r="AE20" s="92" t="s">
        <v>637</v>
      </c>
      <c r="AF20" s="86" t="b">
        <v>0</v>
      </c>
      <c r="AG20" s="86" t="s">
        <v>697</v>
      </c>
      <c r="AH20" s="86"/>
      <c r="AI20" s="92" t="s">
        <v>637</v>
      </c>
      <c r="AJ20" s="86" t="b">
        <v>0</v>
      </c>
      <c r="AK20" s="86">
        <v>0</v>
      </c>
      <c r="AL20" s="92" t="s">
        <v>637</v>
      </c>
      <c r="AM20" s="86" t="s">
        <v>708</v>
      </c>
      <c r="AN20" s="86" t="b">
        <v>0</v>
      </c>
      <c r="AO20" s="92" t="s">
        <v>510</v>
      </c>
      <c r="AP20" s="86" t="s">
        <v>176</v>
      </c>
      <c r="AQ20" s="86">
        <v>0</v>
      </c>
      <c r="AR20" s="86">
        <v>0</v>
      </c>
      <c r="AS20" s="86"/>
      <c r="AT20" s="86"/>
      <c r="AU20" s="86"/>
      <c r="AV20" s="86"/>
      <c r="AW20" s="86"/>
      <c r="AX20" s="86"/>
      <c r="AY20" s="86"/>
      <c r="AZ20" s="86"/>
      <c r="BA20">
        <v>10</v>
      </c>
      <c r="BB20" s="85" t="str">
        <f>REPLACE(INDEX(GroupVertices[Group],MATCH(Edges[[#This Row],[Vertex 1]],GroupVertices[Vertex],0)),1,1,"")</f>
        <v>3</v>
      </c>
      <c r="BC20" s="85" t="str">
        <f>REPLACE(INDEX(GroupVertices[Group],MATCH(Edges[[#This Row],[Vertex 2]],GroupVertices[Vertex],0)),1,1,"")</f>
        <v>3</v>
      </c>
      <c r="BD20" s="51">
        <v>0</v>
      </c>
      <c r="BE20" s="52">
        <v>0</v>
      </c>
      <c r="BF20" s="51">
        <v>0</v>
      </c>
      <c r="BG20" s="52">
        <v>0</v>
      </c>
      <c r="BH20" s="51">
        <v>0</v>
      </c>
      <c r="BI20" s="52">
        <v>0</v>
      </c>
      <c r="BJ20" s="51">
        <v>12</v>
      </c>
      <c r="BK20" s="52">
        <v>100</v>
      </c>
      <c r="BL20" s="51">
        <v>12</v>
      </c>
    </row>
    <row r="21" spans="1:64" ht="30">
      <c r="A21" s="84" t="s">
        <v>225</v>
      </c>
      <c r="B21" s="84" t="s">
        <v>225</v>
      </c>
      <c r="C21" s="53" t="s">
        <v>1715</v>
      </c>
      <c r="D21" s="54">
        <v>10</v>
      </c>
      <c r="E21" s="65" t="s">
        <v>136</v>
      </c>
      <c r="F21" s="55">
        <v>12</v>
      </c>
      <c r="G21" s="53"/>
      <c r="H21" s="57"/>
      <c r="I21" s="56"/>
      <c r="J21" s="56"/>
      <c r="K21" s="36" t="s">
        <v>65</v>
      </c>
      <c r="L21" s="83">
        <v>21</v>
      </c>
      <c r="M21" s="83"/>
      <c r="N21" s="63"/>
      <c r="O21" s="86" t="s">
        <v>176</v>
      </c>
      <c r="P21" s="88">
        <v>43777.231770833336</v>
      </c>
      <c r="Q21" s="86" t="s">
        <v>308</v>
      </c>
      <c r="R21" s="90" t="s">
        <v>373</v>
      </c>
      <c r="S21" s="86" t="s">
        <v>383</v>
      </c>
      <c r="T21" s="86" t="s">
        <v>394</v>
      </c>
      <c r="U21" s="86"/>
      <c r="V21" s="90" t="s">
        <v>408</v>
      </c>
      <c r="W21" s="88">
        <v>43777.231770833336</v>
      </c>
      <c r="X21" s="90" t="s">
        <v>429</v>
      </c>
      <c r="Y21" s="86"/>
      <c r="Z21" s="86"/>
      <c r="AA21" s="92" t="s">
        <v>511</v>
      </c>
      <c r="AB21" s="86"/>
      <c r="AC21" s="86" t="b">
        <v>0</v>
      </c>
      <c r="AD21" s="86">
        <v>0</v>
      </c>
      <c r="AE21" s="92" t="s">
        <v>637</v>
      </c>
      <c r="AF21" s="86" t="b">
        <v>0</v>
      </c>
      <c r="AG21" s="86" t="s">
        <v>697</v>
      </c>
      <c r="AH21" s="86"/>
      <c r="AI21" s="92" t="s">
        <v>637</v>
      </c>
      <c r="AJ21" s="86" t="b">
        <v>0</v>
      </c>
      <c r="AK21" s="86">
        <v>0</v>
      </c>
      <c r="AL21" s="92" t="s">
        <v>637</v>
      </c>
      <c r="AM21" s="86" t="s">
        <v>708</v>
      </c>
      <c r="AN21" s="86" t="b">
        <v>0</v>
      </c>
      <c r="AO21" s="92" t="s">
        <v>511</v>
      </c>
      <c r="AP21" s="86" t="s">
        <v>176</v>
      </c>
      <c r="AQ21" s="86">
        <v>0</v>
      </c>
      <c r="AR21" s="86">
        <v>0</v>
      </c>
      <c r="AS21" s="86"/>
      <c r="AT21" s="86"/>
      <c r="AU21" s="86"/>
      <c r="AV21" s="86"/>
      <c r="AW21" s="86"/>
      <c r="AX21" s="86"/>
      <c r="AY21" s="86"/>
      <c r="AZ21" s="86"/>
      <c r="BA21">
        <v>10</v>
      </c>
      <c r="BB21" s="85" t="str">
        <f>REPLACE(INDEX(GroupVertices[Group],MATCH(Edges[[#This Row],[Vertex 1]],GroupVertices[Vertex],0)),1,1,"")</f>
        <v>3</v>
      </c>
      <c r="BC21" s="85" t="str">
        <f>REPLACE(INDEX(GroupVertices[Group],MATCH(Edges[[#This Row],[Vertex 2]],GroupVertices[Vertex],0)),1,1,"")</f>
        <v>3</v>
      </c>
      <c r="BD21" s="51">
        <v>1</v>
      </c>
      <c r="BE21" s="52">
        <v>9.090909090909092</v>
      </c>
      <c r="BF21" s="51">
        <v>0</v>
      </c>
      <c r="BG21" s="52">
        <v>0</v>
      </c>
      <c r="BH21" s="51">
        <v>0</v>
      </c>
      <c r="BI21" s="52">
        <v>0</v>
      </c>
      <c r="BJ21" s="51">
        <v>10</v>
      </c>
      <c r="BK21" s="52">
        <v>90.9090909090909</v>
      </c>
      <c r="BL21" s="51">
        <v>11</v>
      </c>
    </row>
    <row r="22" spans="1:64" ht="30">
      <c r="A22" s="84" t="s">
        <v>225</v>
      </c>
      <c r="B22" s="84" t="s">
        <v>225</v>
      </c>
      <c r="C22" s="53" t="s">
        <v>1715</v>
      </c>
      <c r="D22" s="54">
        <v>10</v>
      </c>
      <c r="E22" s="65" t="s">
        <v>136</v>
      </c>
      <c r="F22" s="55">
        <v>12</v>
      </c>
      <c r="G22" s="53"/>
      <c r="H22" s="57"/>
      <c r="I22" s="56"/>
      <c r="J22" s="56"/>
      <c r="K22" s="36" t="s">
        <v>65</v>
      </c>
      <c r="L22" s="83">
        <v>22</v>
      </c>
      <c r="M22" s="83"/>
      <c r="N22" s="63"/>
      <c r="O22" s="86" t="s">
        <v>176</v>
      </c>
      <c r="P22" s="88">
        <v>43778.978993055556</v>
      </c>
      <c r="Q22" s="86" t="s">
        <v>308</v>
      </c>
      <c r="R22" s="90" t="s">
        <v>373</v>
      </c>
      <c r="S22" s="86" t="s">
        <v>383</v>
      </c>
      <c r="T22" s="86" t="s">
        <v>394</v>
      </c>
      <c r="U22" s="86"/>
      <c r="V22" s="90" t="s">
        <v>408</v>
      </c>
      <c r="W22" s="88">
        <v>43778.978993055556</v>
      </c>
      <c r="X22" s="90" t="s">
        <v>430</v>
      </c>
      <c r="Y22" s="86"/>
      <c r="Z22" s="86"/>
      <c r="AA22" s="92" t="s">
        <v>512</v>
      </c>
      <c r="AB22" s="86"/>
      <c r="AC22" s="86" t="b">
        <v>0</v>
      </c>
      <c r="AD22" s="86">
        <v>0</v>
      </c>
      <c r="AE22" s="92" t="s">
        <v>637</v>
      </c>
      <c r="AF22" s="86" t="b">
        <v>0</v>
      </c>
      <c r="AG22" s="86" t="s">
        <v>697</v>
      </c>
      <c r="AH22" s="86"/>
      <c r="AI22" s="92" t="s">
        <v>637</v>
      </c>
      <c r="AJ22" s="86" t="b">
        <v>0</v>
      </c>
      <c r="AK22" s="86">
        <v>0</v>
      </c>
      <c r="AL22" s="92" t="s">
        <v>637</v>
      </c>
      <c r="AM22" s="86" t="s">
        <v>708</v>
      </c>
      <c r="AN22" s="86" t="b">
        <v>0</v>
      </c>
      <c r="AO22" s="92" t="s">
        <v>512</v>
      </c>
      <c r="AP22" s="86" t="s">
        <v>176</v>
      </c>
      <c r="AQ22" s="86">
        <v>0</v>
      </c>
      <c r="AR22" s="86">
        <v>0</v>
      </c>
      <c r="AS22" s="86"/>
      <c r="AT22" s="86"/>
      <c r="AU22" s="86"/>
      <c r="AV22" s="86"/>
      <c r="AW22" s="86"/>
      <c r="AX22" s="86"/>
      <c r="AY22" s="86"/>
      <c r="AZ22" s="86"/>
      <c r="BA22">
        <v>10</v>
      </c>
      <c r="BB22" s="85" t="str">
        <f>REPLACE(INDEX(GroupVertices[Group],MATCH(Edges[[#This Row],[Vertex 1]],GroupVertices[Vertex],0)),1,1,"")</f>
        <v>3</v>
      </c>
      <c r="BC22" s="85" t="str">
        <f>REPLACE(INDEX(GroupVertices[Group],MATCH(Edges[[#This Row],[Vertex 2]],GroupVertices[Vertex],0)),1,1,"")</f>
        <v>3</v>
      </c>
      <c r="BD22" s="51">
        <v>1</v>
      </c>
      <c r="BE22" s="52">
        <v>9.090909090909092</v>
      </c>
      <c r="BF22" s="51">
        <v>0</v>
      </c>
      <c r="BG22" s="52">
        <v>0</v>
      </c>
      <c r="BH22" s="51">
        <v>0</v>
      </c>
      <c r="BI22" s="52">
        <v>0</v>
      </c>
      <c r="BJ22" s="51">
        <v>10</v>
      </c>
      <c r="BK22" s="52">
        <v>90.9090909090909</v>
      </c>
      <c r="BL22" s="51">
        <v>11</v>
      </c>
    </row>
    <row r="23" spans="1:64" ht="30">
      <c r="A23" s="84" t="s">
        <v>225</v>
      </c>
      <c r="B23" s="84" t="s">
        <v>225</v>
      </c>
      <c r="C23" s="53" t="s">
        <v>1715</v>
      </c>
      <c r="D23" s="54">
        <v>10</v>
      </c>
      <c r="E23" s="65" t="s">
        <v>136</v>
      </c>
      <c r="F23" s="55">
        <v>12</v>
      </c>
      <c r="G23" s="53"/>
      <c r="H23" s="57"/>
      <c r="I23" s="56"/>
      <c r="J23" s="56"/>
      <c r="K23" s="36" t="s">
        <v>65</v>
      </c>
      <c r="L23" s="83">
        <v>23</v>
      </c>
      <c r="M23" s="83"/>
      <c r="N23" s="63"/>
      <c r="O23" s="86" t="s">
        <v>176</v>
      </c>
      <c r="P23" s="88">
        <v>43779.353993055556</v>
      </c>
      <c r="Q23" s="86" t="s">
        <v>307</v>
      </c>
      <c r="R23" s="90" t="s">
        <v>372</v>
      </c>
      <c r="S23" s="86" t="s">
        <v>383</v>
      </c>
      <c r="T23" s="86" t="s">
        <v>394</v>
      </c>
      <c r="U23" s="86"/>
      <c r="V23" s="90" t="s">
        <v>408</v>
      </c>
      <c r="W23" s="88">
        <v>43779.353993055556</v>
      </c>
      <c r="X23" s="90" t="s">
        <v>431</v>
      </c>
      <c r="Y23" s="86"/>
      <c r="Z23" s="86"/>
      <c r="AA23" s="92" t="s">
        <v>513</v>
      </c>
      <c r="AB23" s="86"/>
      <c r="AC23" s="86" t="b">
        <v>0</v>
      </c>
      <c r="AD23" s="86">
        <v>0</v>
      </c>
      <c r="AE23" s="92" t="s">
        <v>637</v>
      </c>
      <c r="AF23" s="86" t="b">
        <v>0</v>
      </c>
      <c r="AG23" s="86" t="s">
        <v>697</v>
      </c>
      <c r="AH23" s="86"/>
      <c r="AI23" s="92" t="s">
        <v>637</v>
      </c>
      <c r="AJ23" s="86" t="b">
        <v>0</v>
      </c>
      <c r="AK23" s="86">
        <v>0</v>
      </c>
      <c r="AL23" s="92" t="s">
        <v>637</v>
      </c>
      <c r="AM23" s="86" t="s">
        <v>708</v>
      </c>
      <c r="AN23" s="86" t="b">
        <v>0</v>
      </c>
      <c r="AO23" s="92" t="s">
        <v>513</v>
      </c>
      <c r="AP23" s="86" t="s">
        <v>176</v>
      </c>
      <c r="AQ23" s="86">
        <v>0</v>
      </c>
      <c r="AR23" s="86">
        <v>0</v>
      </c>
      <c r="AS23" s="86"/>
      <c r="AT23" s="86"/>
      <c r="AU23" s="86"/>
      <c r="AV23" s="86"/>
      <c r="AW23" s="86"/>
      <c r="AX23" s="86"/>
      <c r="AY23" s="86"/>
      <c r="AZ23" s="86"/>
      <c r="BA23">
        <v>10</v>
      </c>
      <c r="BB23" s="85" t="str">
        <f>REPLACE(INDEX(GroupVertices[Group],MATCH(Edges[[#This Row],[Vertex 1]],GroupVertices[Vertex],0)),1,1,"")</f>
        <v>3</v>
      </c>
      <c r="BC23" s="85" t="str">
        <f>REPLACE(INDEX(GroupVertices[Group],MATCH(Edges[[#This Row],[Vertex 2]],GroupVertices[Vertex],0)),1,1,"")</f>
        <v>3</v>
      </c>
      <c r="BD23" s="51">
        <v>0</v>
      </c>
      <c r="BE23" s="52">
        <v>0</v>
      </c>
      <c r="BF23" s="51">
        <v>0</v>
      </c>
      <c r="BG23" s="52">
        <v>0</v>
      </c>
      <c r="BH23" s="51">
        <v>0</v>
      </c>
      <c r="BI23" s="52">
        <v>0</v>
      </c>
      <c r="BJ23" s="51">
        <v>12</v>
      </c>
      <c r="BK23" s="52">
        <v>100</v>
      </c>
      <c r="BL23" s="51">
        <v>12</v>
      </c>
    </row>
    <row r="24" spans="1:64" ht="30">
      <c r="A24" s="84" t="s">
        <v>225</v>
      </c>
      <c r="B24" s="84" t="s">
        <v>225</v>
      </c>
      <c r="C24" s="53" t="s">
        <v>1715</v>
      </c>
      <c r="D24" s="54">
        <v>10</v>
      </c>
      <c r="E24" s="65" t="s">
        <v>136</v>
      </c>
      <c r="F24" s="55">
        <v>12</v>
      </c>
      <c r="G24" s="53"/>
      <c r="H24" s="57"/>
      <c r="I24" s="56"/>
      <c r="J24" s="56"/>
      <c r="K24" s="36" t="s">
        <v>65</v>
      </c>
      <c r="L24" s="83">
        <v>24</v>
      </c>
      <c r="M24" s="83"/>
      <c r="N24" s="63"/>
      <c r="O24" s="86" t="s">
        <v>176</v>
      </c>
      <c r="P24" s="88">
        <v>43781.10396990741</v>
      </c>
      <c r="Q24" s="86" t="s">
        <v>308</v>
      </c>
      <c r="R24" s="90" t="s">
        <v>373</v>
      </c>
      <c r="S24" s="86" t="s">
        <v>383</v>
      </c>
      <c r="T24" s="86" t="s">
        <v>394</v>
      </c>
      <c r="U24" s="86"/>
      <c r="V24" s="90" t="s">
        <v>408</v>
      </c>
      <c r="W24" s="88">
        <v>43781.10396990741</v>
      </c>
      <c r="X24" s="90" t="s">
        <v>432</v>
      </c>
      <c r="Y24" s="86"/>
      <c r="Z24" s="86"/>
      <c r="AA24" s="92" t="s">
        <v>514</v>
      </c>
      <c r="AB24" s="86"/>
      <c r="AC24" s="86" t="b">
        <v>0</v>
      </c>
      <c r="AD24" s="86">
        <v>0</v>
      </c>
      <c r="AE24" s="92" t="s">
        <v>637</v>
      </c>
      <c r="AF24" s="86" t="b">
        <v>0</v>
      </c>
      <c r="AG24" s="86" t="s">
        <v>697</v>
      </c>
      <c r="AH24" s="86"/>
      <c r="AI24" s="92" t="s">
        <v>637</v>
      </c>
      <c r="AJ24" s="86" t="b">
        <v>0</v>
      </c>
      <c r="AK24" s="86">
        <v>0</v>
      </c>
      <c r="AL24" s="92" t="s">
        <v>637</v>
      </c>
      <c r="AM24" s="86" t="s">
        <v>708</v>
      </c>
      <c r="AN24" s="86" t="b">
        <v>0</v>
      </c>
      <c r="AO24" s="92" t="s">
        <v>514</v>
      </c>
      <c r="AP24" s="86" t="s">
        <v>176</v>
      </c>
      <c r="AQ24" s="86">
        <v>0</v>
      </c>
      <c r="AR24" s="86">
        <v>0</v>
      </c>
      <c r="AS24" s="86"/>
      <c r="AT24" s="86"/>
      <c r="AU24" s="86"/>
      <c r="AV24" s="86"/>
      <c r="AW24" s="86"/>
      <c r="AX24" s="86"/>
      <c r="AY24" s="86"/>
      <c r="AZ24" s="86"/>
      <c r="BA24">
        <v>10</v>
      </c>
      <c r="BB24" s="85" t="str">
        <f>REPLACE(INDEX(GroupVertices[Group],MATCH(Edges[[#This Row],[Vertex 1]],GroupVertices[Vertex],0)),1,1,"")</f>
        <v>3</v>
      </c>
      <c r="BC24" s="85" t="str">
        <f>REPLACE(INDEX(GroupVertices[Group],MATCH(Edges[[#This Row],[Vertex 2]],GroupVertices[Vertex],0)),1,1,"")</f>
        <v>3</v>
      </c>
      <c r="BD24" s="51">
        <v>1</v>
      </c>
      <c r="BE24" s="52">
        <v>9.090909090909092</v>
      </c>
      <c r="BF24" s="51">
        <v>0</v>
      </c>
      <c r="BG24" s="52">
        <v>0</v>
      </c>
      <c r="BH24" s="51">
        <v>0</v>
      </c>
      <c r="BI24" s="52">
        <v>0</v>
      </c>
      <c r="BJ24" s="51">
        <v>10</v>
      </c>
      <c r="BK24" s="52">
        <v>90.9090909090909</v>
      </c>
      <c r="BL24" s="51">
        <v>11</v>
      </c>
    </row>
    <row r="25" spans="1:64" ht="30">
      <c r="A25" s="84" t="s">
        <v>225</v>
      </c>
      <c r="B25" s="84" t="s">
        <v>225</v>
      </c>
      <c r="C25" s="53" t="s">
        <v>1715</v>
      </c>
      <c r="D25" s="54">
        <v>10</v>
      </c>
      <c r="E25" s="65" t="s">
        <v>136</v>
      </c>
      <c r="F25" s="55">
        <v>12</v>
      </c>
      <c r="G25" s="53"/>
      <c r="H25" s="57"/>
      <c r="I25" s="56"/>
      <c r="J25" s="56"/>
      <c r="K25" s="36" t="s">
        <v>65</v>
      </c>
      <c r="L25" s="83">
        <v>25</v>
      </c>
      <c r="M25" s="83"/>
      <c r="N25" s="63"/>
      <c r="O25" s="86" t="s">
        <v>176</v>
      </c>
      <c r="P25" s="88">
        <v>43782.18945601852</v>
      </c>
      <c r="Q25" s="86" t="s">
        <v>307</v>
      </c>
      <c r="R25" s="90" t="s">
        <v>372</v>
      </c>
      <c r="S25" s="86" t="s">
        <v>383</v>
      </c>
      <c r="T25" s="86" t="s">
        <v>394</v>
      </c>
      <c r="U25" s="86"/>
      <c r="V25" s="90" t="s">
        <v>408</v>
      </c>
      <c r="W25" s="88">
        <v>43782.18945601852</v>
      </c>
      <c r="X25" s="90" t="s">
        <v>433</v>
      </c>
      <c r="Y25" s="86"/>
      <c r="Z25" s="86"/>
      <c r="AA25" s="92" t="s">
        <v>515</v>
      </c>
      <c r="AB25" s="86"/>
      <c r="AC25" s="86" t="b">
        <v>0</v>
      </c>
      <c r="AD25" s="86">
        <v>0</v>
      </c>
      <c r="AE25" s="92" t="s">
        <v>637</v>
      </c>
      <c r="AF25" s="86" t="b">
        <v>0</v>
      </c>
      <c r="AG25" s="86" t="s">
        <v>697</v>
      </c>
      <c r="AH25" s="86"/>
      <c r="AI25" s="92" t="s">
        <v>637</v>
      </c>
      <c r="AJ25" s="86" t="b">
        <v>0</v>
      </c>
      <c r="AK25" s="86">
        <v>0</v>
      </c>
      <c r="AL25" s="92" t="s">
        <v>637</v>
      </c>
      <c r="AM25" s="86" t="s">
        <v>708</v>
      </c>
      <c r="AN25" s="86" t="b">
        <v>0</v>
      </c>
      <c r="AO25" s="92" t="s">
        <v>515</v>
      </c>
      <c r="AP25" s="86" t="s">
        <v>176</v>
      </c>
      <c r="AQ25" s="86">
        <v>0</v>
      </c>
      <c r="AR25" s="86">
        <v>0</v>
      </c>
      <c r="AS25" s="86"/>
      <c r="AT25" s="86"/>
      <c r="AU25" s="86"/>
      <c r="AV25" s="86"/>
      <c r="AW25" s="86"/>
      <c r="AX25" s="86"/>
      <c r="AY25" s="86"/>
      <c r="AZ25" s="86"/>
      <c r="BA25">
        <v>10</v>
      </c>
      <c r="BB25" s="85" t="str">
        <f>REPLACE(INDEX(GroupVertices[Group],MATCH(Edges[[#This Row],[Vertex 1]],GroupVertices[Vertex],0)),1,1,"")</f>
        <v>3</v>
      </c>
      <c r="BC25" s="85" t="str">
        <f>REPLACE(INDEX(GroupVertices[Group],MATCH(Edges[[#This Row],[Vertex 2]],GroupVertices[Vertex],0)),1,1,"")</f>
        <v>3</v>
      </c>
      <c r="BD25" s="51">
        <v>0</v>
      </c>
      <c r="BE25" s="52">
        <v>0</v>
      </c>
      <c r="BF25" s="51">
        <v>0</v>
      </c>
      <c r="BG25" s="52">
        <v>0</v>
      </c>
      <c r="BH25" s="51">
        <v>0</v>
      </c>
      <c r="BI25" s="52">
        <v>0</v>
      </c>
      <c r="BJ25" s="51">
        <v>12</v>
      </c>
      <c r="BK25" s="52">
        <v>100</v>
      </c>
      <c r="BL25" s="51">
        <v>12</v>
      </c>
    </row>
    <row r="26" spans="1:64" ht="30">
      <c r="A26" s="84" t="s">
        <v>225</v>
      </c>
      <c r="B26" s="84" t="s">
        <v>225</v>
      </c>
      <c r="C26" s="53" t="s">
        <v>1715</v>
      </c>
      <c r="D26" s="54">
        <v>10</v>
      </c>
      <c r="E26" s="65" t="s">
        <v>136</v>
      </c>
      <c r="F26" s="55">
        <v>12</v>
      </c>
      <c r="G26" s="53"/>
      <c r="H26" s="57"/>
      <c r="I26" s="56"/>
      <c r="J26" s="56"/>
      <c r="K26" s="36" t="s">
        <v>65</v>
      </c>
      <c r="L26" s="83">
        <v>26</v>
      </c>
      <c r="M26" s="83"/>
      <c r="N26" s="63"/>
      <c r="O26" s="86" t="s">
        <v>176</v>
      </c>
      <c r="P26" s="88">
        <v>43785.14550925926</v>
      </c>
      <c r="Q26" s="86" t="s">
        <v>308</v>
      </c>
      <c r="R26" s="90" t="s">
        <v>373</v>
      </c>
      <c r="S26" s="86" t="s">
        <v>383</v>
      </c>
      <c r="T26" s="86" t="s">
        <v>394</v>
      </c>
      <c r="U26" s="86"/>
      <c r="V26" s="90" t="s">
        <v>408</v>
      </c>
      <c r="W26" s="88">
        <v>43785.14550925926</v>
      </c>
      <c r="X26" s="90" t="s">
        <v>434</v>
      </c>
      <c r="Y26" s="86"/>
      <c r="Z26" s="86"/>
      <c r="AA26" s="92" t="s">
        <v>516</v>
      </c>
      <c r="AB26" s="86"/>
      <c r="AC26" s="86" t="b">
        <v>0</v>
      </c>
      <c r="AD26" s="86">
        <v>0</v>
      </c>
      <c r="AE26" s="92" t="s">
        <v>637</v>
      </c>
      <c r="AF26" s="86" t="b">
        <v>0</v>
      </c>
      <c r="AG26" s="86" t="s">
        <v>697</v>
      </c>
      <c r="AH26" s="86"/>
      <c r="AI26" s="92" t="s">
        <v>637</v>
      </c>
      <c r="AJ26" s="86" t="b">
        <v>0</v>
      </c>
      <c r="AK26" s="86">
        <v>0</v>
      </c>
      <c r="AL26" s="92" t="s">
        <v>637</v>
      </c>
      <c r="AM26" s="86" t="s">
        <v>708</v>
      </c>
      <c r="AN26" s="86" t="b">
        <v>0</v>
      </c>
      <c r="AO26" s="92" t="s">
        <v>516</v>
      </c>
      <c r="AP26" s="86" t="s">
        <v>176</v>
      </c>
      <c r="AQ26" s="86">
        <v>0</v>
      </c>
      <c r="AR26" s="86">
        <v>0</v>
      </c>
      <c r="AS26" s="86"/>
      <c r="AT26" s="86"/>
      <c r="AU26" s="86"/>
      <c r="AV26" s="86"/>
      <c r="AW26" s="86"/>
      <c r="AX26" s="86"/>
      <c r="AY26" s="86"/>
      <c r="AZ26" s="86"/>
      <c r="BA26">
        <v>10</v>
      </c>
      <c r="BB26" s="85" t="str">
        <f>REPLACE(INDEX(GroupVertices[Group],MATCH(Edges[[#This Row],[Vertex 1]],GroupVertices[Vertex],0)),1,1,"")</f>
        <v>3</v>
      </c>
      <c r="BC26" s="85" t="str">
        <f>REPLACE(INDEX(GroupVertices[Group],MATCH(Edges[[#This Row],[Vertex 2]],GroupVertices[Vertex],0)),1,1,"")</f>
        <v>3</v>
      </c>
      <c r="BD26" s="51">
        <v>1</v>
      </c>
      <c r="BE26" s="52">
        <v>9.090909090909092</v>
      </c>
      <c r="BF26" s="51">
        <v>0</v>
      </c>
      <c r="BG26" s="52">
        <v>0</v>
      </c>
      <c r="BH26" s="51">
        <v>0</v>
      </c>
      <c r="BI26" s="52">
        <v>0</v>
      </c>
      <c r="BJ26" s="51">
        <v>10</v>
      </c>
      <c r="BK26" s="52">
        <v>90.9090909090909</v>
      </c>
      <c r="BL26" s="51">
        <v>11</v>
      </c>
    </row>
    <row r="27" spans="1:64" ht="30">
      <c r="A27" s="84" t="s">
        <v>225</v>
      </c>
      <c r="B27" s="84" t="s">
        <v>225</v>
      </c>
      <c r="C27" s="53" t="s">
        <v>1715</v>
      </c>
      <c r="D27" s="54">
        <v>10</v>
      </c>
      <c r="E27" s="65" t="s">
        <v>136</v>
      </c>
      <c r="F27" s="55">
        <v>12</v>
      </c>
      <c r="G27" s="53"/>
      <c r="H27" s="57"/>
      <c r="I27" s="56"/>
      <c r="J27" s="56"/>
      <c r="K27" s="36" t="s">
        <v>65</v>
      </c>
      <c r="L27" s="83">
        <v>27</v>
      </c>
      <c r="M27" s="83"/>
      <c r="N27" s="63"/>
      <c r="O27" s="86" t="s">
        <v>176</v>
      </c>
      <c r="P27" s="88">
        <v>43785.56240740741</v>
      </c>
      <c r="Q27" s="86" t="s">
        <v>307</v>
      </c>
      <c r="R27" s="90" t="s">
        <v>372</v>
      </c>
      <c r="S27" s="86" t="s">
        <v>383</v>
      </c>
      <c r="T27" s="86" t="s">
        <v>394</v>
      </c>
      <c r="U27" s="86"/>
      <c r="V27" s="90" t="s">
        <v>408</v>
      </c>
      <c r="W27" s="88">
        <v>43785.56240740741</v>
      </c>
      <c r="X27" s="90" t="s">
        <v>435</v>
      </c>
      <c r="Y27" s="86"/>
      <c r="Z27" s="86"/>
      <c r="AA27" s="92" t="s">
        <v>517</v>
      </c>
      <c r="AB27" s="86"/>
      <c r="AC27" s="86" t="b">
        <v>0</v>
      </c>
      <c r="AD27" s="86">
        <v>0</v>
      </c>
      <c r="AE27" s="92" t="s">
        <v>637</v>
      </c>
      <c r="AF27" s="86" t="b">
        <v>0</v>
      </c>
      <c r="AG27" s="86" t="s">
        <v>697</v>
      </c>
      <c r="AH27" s="86"/>
      <c r="AI27" s="92" t="s">
        <v>637</v>
      </c>
      <c r="AJ27" s="86" t="b">
        <v>0</v>
      </c>
      <c r="AK27" s="86">
        <v>0</v>
      </c>
      <c r="AL27" s="92" t="s">
        <v>637</v>
      </c>
      <c r="AM27" s="86" t="s">
        <v>708</v>
      </c>
      <c r="AN27" s="86" t="b">
        <v>0</v>
      </c>
      <c r="AO27" s="92" t="s">
        <v>517</v>
      </c>
      <c r="AP27" s="86" t="s">
        <v>176</v>
      </c>
      <c r="AQ27" s="86">
        <v>0</v>
      </c>
      <c r="AR27" s="86">
        <v>0</v>
      </c>
      <c r="AS27" s="86"/>
      <c r="AT27" s="86"/>
      <c r="AU27" s="86"/>
      <c r="AV27" s="86"/>
      <c r="AW27" s="86"/>
      <c r="AX27" s="86"/>
      <c r="AY27" s="86"/>
      <c r="AZ27" s="86"/>
      <c r="BA27">
        <v>10</v>
      </c>
      <c r="BB27" s="85" t="str">
        <f>REPLACE(INDEX(GroupVertices[Group],MATCH(Edges[[#This Row],[Vertex 1]],GroupVertices[Vertex],0)),1,1,"")</f>
        <v>3</v>
      </c>
      <c r="BC27" s="85" t="str">
        <f>REPLACE(INDEX(GroupVertices[Group],MATCH(Edges[[#This Row],[Vertex 2]],GroupVertices[Vertex],0)),1,1,"")</f>
        <v>3</v>
      </c>
      <c r="BD27" s="51">
        <v>0</v>
      </c>
      <c r="BE27" s="52">
        <v>0</v>
      </c>
      <c r="BF27" s="51">
        <v>0</v>
      </c>
      <c r="BG27" s="52">
        <v>0</v>
      </c>
      <c r="BH27" s="51">
        <v>0</v>
      </c>
      <c r="BI27" s="52">
        <v>0</v>
      </c>
      <c r="BJ27" s="51">
        <v>12</v>
      </c>
      <c r="BK27" s="52">
        <v>100</v>
      </c>
      <c r="BL27" s="51">
        <v>12</v>
      </c>
    </row>
    <row r="28" spans="1:64" ht="30">
      <c r="A28" s="84" t="s">
        <v>225</v>
      </c>
      <c r="B28" s="84" t="s">
        <v>225</v>
      </c>
      <c r="C28" s="53" t="s">
        <v>1715</v>
      </c>
      <c r="D28" s="54">
        <v>10</v>
      </c>
      <c r="E28" s="65" t="s">
        <v>136</v>
      </c>
      <c r="F28" s="55">
        <v>12</v>
      </c>
      <c r="G28" s="53"/>
      <c r="H28" s="57"/>
      <c r="I28" s="56"/>
      <c r="J28" s="56"/>
      <c r="K28" s="36" t="s">
        <v>65</v>
      </c>
      <c r="L28" s="83">
        <v>28</v>
      </c>
      <c r="M28" s="83"/>
      <c r="N28" s="63"/>
      <c r="O28" s="86" t="s">
        <v>176</v>
      </c>
      <c r="P28" s="88">
        <v>43786.47923611111</v>
      </c>
      <c r="Q28" s="86" t="s">
        <v>308</v>
      </c>
      <c r="R28" s="90" t="s">
        <v>373</v>
      </c>
      <c r="S28" s="86" t="s">
        <v>383</v>
      </c>
      <c r="T28" s="86" t="s">
        <v>394</v>
      </c>
      <c r="U28" s="86"/>
      <c r="V28" s="90" t="s">
        <v>408</v>
      </c>
      <c r="W28" s="88">
        <v>43786.47923611111</v>
      </c>
      <c r="X28" s="90" t="s">
        <v>436</v>
      </c>
      <c r="Y28" s="86"/>
      <c r="Z28" s="86"/>
      <c r="AA28" s="92" t="s">
        <v>518</v>
      </c>
      <c r="AB28" s="86"/>
      <c r="AC28" s="86" t="b">
        <v>0</v>
      </c>
      <c r="AD28" s="86">
        <v>0</v>
      </c>
      <c r="AE28" s="92" t="s">
        <v>637</v>
      </c>
      <c r="AF28" s="86" t="b">
        <v>0</v>
      </c>
      <c r="AG28" s="86" t="s">
        <v>697</v>
      </c>
      <c r="AH28" s="86"/>
      <c r="AI28" s="92" t="s">
        <v>637</v>
      </c>
      <c r="AJ28" s="86" t="b">
        <v>0</v>
      </c>
      <c r="AK28" s="86">
        <v>0</v>
      </c>
      <c r="AL28" s="92" t="s">
        <v>637</v>
      </c>
      <c r="AM28" s="86" t="s">
        <v>708</v>
      </c>
      <c r="AN28" s="86" t="b">
        <v>0</v>
      </c>
      <c r="AO28" s="92" t="s">
        <v>518</v>
      </c>
      <c r="AP28" s="86" t="s">
        <v>176</v>
      </c>
      <c r="AQ28" s="86">
        <v>0</v>
      </c>
      <c r="AR28" s="86">
        <v>0</v>
      </c>
      <c r="AS28" s="86"/>
      <c r="AT28" s="86"/>
      <c r="AU28" s="86"/>
      <c r="AV28" s="86"/>
      <c r="AW28" s="86"/>
      <c r="AX28" s="86"/>
      <c r="AY28" s="86"/>
      <c r="AZ28" s="86"/>
      <c r="BA28">
        <v>10</v>
      </c>
      <c r="BB28" s="85" t="str">
        <f>REPLACE(INDEX(GroupVertices[Group],MATCH(Edges[[#This Row],[Vertex 1]],GroupVertices[Vertex],0)),1,1,"")</f>
        <v>3</v>
      </c>
      <c r="BC28" s="85" t="str">
        <f>REPLACE(INDEX(GroupVertices[Group],MATCH(Edges[[#This Row],[Vertex 2]],GroupVertices[Vertex],0)),1,1,"")</f>
        <v>3</v>
      </c>
      <c r="BD28" s="51">
        <v>1</v>
      </c>
      <c r="BE28" s="52">
        <v>9.090909090909092</v>
      </c>
      <c r="BF28" s="51">
        <v>0</v>
      </c>
      <c r="BG28" s="52">
        <v>0</v>
      </c>
      <c r="BH28" s="51">
        <v>0</v>
      </c>
      <c r="BI28" s="52">
        <v>0</v>
      </c>
      <c r="BJ28" s="51">
        <v>10</v>
      </c>
      <c r="BK28" s="52">
        <v>90.9090909090909</v>
      </c>
      <c r="BL28" s="51">
        <v>11</v>
      </c>
    </row>
    <row r="29" spans="1:64" ht="30">
      <c r="A29" s="84" t="s">
        <v>225</v>
      </c>
      <c r="B29" s="84" t="s">
        <v>225</v>
      </c>
      <c r="C29" s="53" t="s">
        <v>1715</v>
      </c>
      <c r="D29" s="54">
        <v>10</v>
      </c>
      <c r="E29" s="65" t="s">
        <v>136</v>
      </c>
      <c r="F29" s="55">
        <v>12</v>
      </c>
      <c r="G29" s="53"/>
      <c r="H29" s="57"/>
      <c r="I29" s="56"/>
      <c r="J29" s="56"/>
      <c r="K29" s="36" t="s">
        <v>65</v>
      </c>
      <c r="L29" s="83">
        <v>29</v>
      </c>
      <c r="M29" s="83"/>
      <c r="N29" s="63"/>
      <c r="O29" s="86" t="s">
        <v>176</v>
      </c>
      <c r="P29" s="88">
        <v>43787.6484375</v>
      </c>
      <c r="Q29" s="86" t="s">
        <v>307</v>
      </c>
      <c r="R29" s="90" t="s">
        <v>372</v>
      </c>
      <c r="S29" s="86" t="s">
        <v>383</v>
      </c>
      <c r="T29" s="86" t="s">
        <v>394</v>
      </c>
      <c r="U29" s="86"/>
      <c r="V29" s="90" t="s">
        <v>408</v>
      </c>
      <c r="W29" s="88">
        <v>43787.6484375</v>
      </c>
      <c r="X29" s="90" t="s">
        <v>437</v>
      </c>
      <c r="Y29" s="86"/>
      <c r="Z29" s="86"/>
      <c r="AA29" s="92" t="s">
        <v>519</v>
      </c>
      <c r="AB29" s="86"/>
      <c r="AC29" s="86" t="b">
        <v>0</v>
      </c>
      <c r="AD29" s="86">
        <v>0</v>
      </c>
      <c r="AE29" s="92" t="s">
        <v>637</v>
      </c>
      <c r="AF29" s="86" t="b">
        <v>0</v>
      </c>
      <c r="AG29" s="86" t="s">
        <v>697</v>
      </c>
      <c r="AH29" s="86"/>
      <c r="AI29" s="92" t="s">
        <v>637</v>
      </c>
      <c r="AJ29" s="86" t="b">
        <v>0</v>
      </c>
      <c r="AK29" s="86">
        <v>0</v>
      </c>
      <c r="AL29" s="92" t="s">
        <v>637</v>
      </c>
      <c r="AM29" s="86" t="s">
        <v>708</v>
      </c>
      <c r="AN29" s="86" t="b">
        <v>0</v>
      </c>
      <c r="AO29" s="92" t="s">
        <v>519</v>
      </c>
      <c r="AP29" s="86" t="s">
        <v>176</v>
      </c>
      <c r="AQ29" s="86">
        <v>0</v>
      </c>
      <c r="AR29" s="86">
        <v>0</v>
      </c>
      <c r="AS29" s="86"/>
      <c r="AT29" s="86"/>
      <c r="AU29" s="86"/>
      <c r="AV29" s="86"/>
      <c r="AW29" s="86"/>
      <c r="AX29" s="86"/>
      <c r="AY29" s="86"/>
      <c r="AZ29" s="86"/>
      <c r="BA29">
        <v>10</v>
      </c>
      <c r="BB29" s="85" t="str">
        <f>REPLACE(INDEX(GroupVertices[Group],MATCH(Edges[[#This Row],[Vertex 1]],GroupVertices[Vertex],0)),1,1,"")</f>
        <v>3</v>
      </c>
      <c r="BC29" s="85" t="str">
        <f>REPLACE(INDEX(GroupVertices[Group],MATCH(Edges[[#This Row],[Vertex 2]],GroupVertices[Vertex],0)),1,1,"")</f>
        <v>3</v>
      </c>
      <c r="BD29" s="51">
        <v>0</v>
      </c>
      <c r="BE29" s="52">
        <v>0</v>
      </c>
      <c r="BF29" s="51">
        <v>0</v>
      </c>
      <c r="BG29" s="52">
        <v>0</v>
      </c>
      <c r="BH29" s="51">
        <v>0</v>
      </c>
      <c r="BI29" s="52">
        <v>0</v>
      </c>
      <c r="BJ29" s="51">
        <v>12</v>
      </c>
      <c r="BK29" s="52">
        <v>100</v>
      </c>
      <c r="BL29" s="51">
        <v>12</v>
      </c>
    </row>
    <row r="30" spans="1:64" ht="30">
      <c r="A30" s="84" t="s">
        <v>226</v>
      </c>
      <c r="B30" s="84" t="s">
        <v>236</v>
      </c>
      <c r="C30" s="53" t="s">
        <v>1715</v>
      </c>
      <c r="D30" s="54">
        <v>10</v>
      </c>
      <c r="E30" s="65" t="s">
        <v>136</v>
      </c>
      <c r="F30" s="55">
        <v>12</v>
      </c>
      <c r="G30" s="53"/>
      <c r="H30" s="57"/>
      <c r="I30" s="56"/>
      <c r="J30" s="56"/>
      <c r="K30" s="36" t="s">
        <v>65</v>
      </c>
      <c r="L30" s="83">
        <v>30</v>
      </c>
      <c r="M30" s="83"/>
      <c r="N30" s="63"/>
      <c r="O30" s="86" t="s">
        <v>288</v>
      </c>
      <c r="P30" s="88">
        <v>43774.4728125</v>
      </c>
      <c r="Q30" s="86" t="s">
        <v>309</v>
      </c>
      <c r="R30" s="90" t="s">
        <v>374</v>
      </c>
      <c r="S30" s="86" t="s">
        <v>383</v>
      </c>
      <c r="T30" s="86"/>
      <c r="U30" s="86"/>
      <c r="V30" s="90" t="s">
        <v>409</v>
      </c>
      <c r="W30" s="88">
        <v>43774.4728125</v>
      </c>
      <c r="X30" s="90" t="s">
        <v>438</v>
      </c>
      <c r="Y30" s="86"/>
      <c r="Z30" s="86"/>
      <c r="AA30" s="92" t="s">
        <v>520</v>
      </c>
      <c r="AB30" s="92" t="s">
        <v>582</v>
      </c>
      <c r="AC30" s="86" t="b">
        <v>0</v>
      </c>
      <c r="AD30" s="86">
        <v>0</v>
      </c>
      <c r="AE30" s="92" t="s">
        <v>645</v>
      </c>
      <c r="AF30" s="86" t="b">
        <v>0</v>
      </c>
      <c r="AG30" s="86" t="s">
        <v>697</v>
      </c>
      <c r="AH30" s="86"/>
      <c r="AI30" s="92" t="s">
        <v>637</v>
      </c>
      <c r="AJ30" s="86" t="b">
        <v>0</v>
      </c>
      <c r="AK30" s="86">
        <v>0</v>
      </c>
      <c r="AL30" s="92" t="s">
        <v>637</v>
      </c>
      <c r="AM30" s="86" t="s">
        <v>709</v>
      </c>
      <c r="AN30" s="86" t="b">
        <v>0</v>
      </c>
      <c r="AO30" s="92" t="s">
        <v>582</v>
      </c>
      <c r="AP30" s="86" t="s">
        <v>176</v>
      </c>
      <c r="AQ30" s="86">
        <v>0</v>
      </c>
      <c r="AR30" s="86">
        <v>0</v>
      </c>
      <c r="AS30" s="86"/>
      <c r="AT30" s="86"/>
      <c r="AU30" s="86"/>
      <c r="AV30" s="86"/>
      <c r="AW30" s="86"/>
      <c r="AX30" s="86"/>
      <c r="AY30" s="86"/>
      <c r="AZ30" s="86"/>
      <c r="BA30">
        <v>2</v>
      </c>
      <c r="BB30" s="85" t="str">
        <f>REPLACE(INDEX(GroupVertices[Group],MATCH(Edges[[#This Row],[Vertex 1]],GroupVertices[Vertex],0)),1,1,"")</f>
        <v>2</v>
      </c>
      <c r="BC30" s="85" t="str">
        <f>REPLACE(INDEX(GroupVertices[Group],MATCH(Edges[[#This Row],[Vertex 2]],GroupVertices[Vertex],0)),1,1,"")</f>
        <v>2</v>
      </c>
      <c r="BD30" s="51">
        <v>0</v>
      </c>
      <c r="BE30" s="52">
        <v>0</v>
      </c>
      <c r="BF30" s="51">
        <v>1</v>
      </c>
      <c r="BG30" s="52">
        <v>3.7037037037037037</v>
      </c>
      <c r="BH30" s="51">
        <v>0</v>
      </c>
      <c r="BI30" s="52">
        <v>0</v>
      </c>
      <c r="BJ30" s="51">
        <v>26</v>
      </c>
      <c r="BK30" s="52">
        <v>96.29629629629629</v>
      </c>
      <c r="BL30" s="51">
        <v>27</v>
      </c>
    </row>
    <row r="31" spans="1:64" ht="30">
      <c r="A31" s="84" t="s">
        <v>226</v>
      </c>
      <c r="B31" s="84" t="s">
        <v>236</v>
      </c>
      <c r="C31" s="53" t="s">
        <v>1715</v>
      </c>
      <c r="D31" s="54">
        <v>10</v>
      </c>
      <c r="E31" s="65" t="s">
        <v>136</v>
      </c>
      <c r="F31" s="55">
        <v>12</v>
      </c>
      <c r="G31" s="53"/>
      <c r="H31" s="57"/>
      <c r="I31" s="56"/>
      <c r="J31" s="56"/>
      <c r="K31" s="36" t="s">
        <v>65</v>
      </c>
      <c r="L31" s="83">
        <v>31</v>
      </c>
      <c r="M31" s="83"/>
      <c r="N31" s="63"/>
      <c r="O31" s="86" t="s">
        <v>288</v>
      </c>
      <c r="P31" s="88">
        <v>43774.67184027778</v>
      </c>
      <c r="Q31" s="86" t="s">
        <v>310</v>
      </c>
      <c r="R31" s="90" t="s">
        <v>374</v>
      </c>
      <c r="S31" s="86" t="s">
        <v>383</v>
      </c>
      <c r="T31" s="86"/>
      <c r="U31" s="86"/>
      <c r="V31" s="90" t="s">
        <v>409</v>
      </c>
      <c r="W31" s="88">
        <v>43774.67184027778</v>
      </c>
      <c r="X31" s="90" t="s">
        <v>439</v>
      </c>
      <c r="Y31" s="86"/>
      <c r="Z31" s="86"/>
      <c r="AA31" s="92" t="s">
        <v>521</v>
      </c>
      <c r="AB31" s="92" t="s">
        <v>583</v>
      </c>
      <c r="AC31" s="86" t="b">
        <v>0</v>
      </c>
      <c r="AD31" s="86">
        <v>1</v>
      </c>
      <c r="AE31" s="92" t="s">
        <v>645</v>
      </c>
      <c r="AF31" s="86" t="b">
        <v>0</v>
      </c>
      <c r="AG31" s="86" t="s">
        <v>697</v>
      </c>
      <c r="AH31" s="86"/>
      <c r="AI31" s="92" t="s">
        <v>637</v>
      </c>
      <c r="AJ31" s="86" t="b">
        <v>0</v>
      </c>
      <c r="AK31" s="86">
        <v>0</v>
      </c>
      <c r="AL31" s="92" t="s">
        <v>637</v>
      </c>
      <c r="AM31" s="86" t="s">
        <v>709</v>
      </c>
      <c r="AN31" s="86" t="b">
        <v>0</v>
      </c>
      <c r="AO31" s="92" t="s">
        <v>583</v>
      </c>
      <c r="AP31" s="86" t="s">
        <v>176</v>
      </c>
      <c r="AQ31" s="86">
        <v>0</v>
      </c>
      <c r="AR31" s="86">
        <v>0</v>
      </c>
      <c r="AS31" s="86"/>
      <c r="AT31" s="86"/>
      <c r="AU31" s="86"/>
      <c r="AV31" s="86"/>
      <c r="AW31" s="86"/>
      <c r="AX31" s="86"/>
      <c r="AY31" s="86"/>
      <c r="AZ31" s="86"/>
      <c r="BA31">
        <v>2</v>
      </c>
      <c r="BB31" s="85" t="str">
        <f>REPLACE(INDEX(GroupVertices[Group],MATCH(Edges[[#This Row],[Vertex 1]],GroupVertices[Vertex],0)),1,1,"")</f>
        <v>2</v>
      </c>
      <c r="BC31" s="85" t="str">
        <f>REPLACE(INDEX(GroupVertices[Group],MATCH(Edges[[#This Row],[Vertex 2]],GroupVertices[Vertex],0)),1,1,"")</f>
        <v>2</v>
      </c>
      <c r="BD31" s="51">
        <v>0</v>
      </c>
      <c r="BE31" s="52">
        <v>0</v>
      </c>
      <c r="BF31" s="51">
        <v>0</v>
      </c>
      <c r="BG31" s="52">
        <v>0</v>
      </c>
      <c r="BH31" s="51">
        <v>0</v>
      </c>
      <c r="BI31" s="52">
        <v>0</v>
      </c>
      <c r="BJ31" s="51">
        <v>19</v>
      </c>
      <c r="BK31" s="52">
        <v>100</v>
      </c>
      <c r="BL31" s="51">
        <v>19</v>
      </c>
    </row>
    <row r="32" spans="1:64" ht="45">
      <c r="A32" s="84" t="s">
        <v>226</v>
      </c>
      <c r="B32" s="84" t="s">
        <v>237</v>
      </c>
      <c r="C32" s="53" t="s">
        <v>1714</v>
      </c>
      <c r="D32" s="54">
        <v>3</v>
      </c>
      <c r="E32" s="65" t="s">
        <v>132</v>
      </c>
      <c r="F32" s="55">
        <v>35</v>
      </c>
      <c r="G32" s="53"/>
      <c r="H32" s="57"/>
      <c r="I32" s="56"/>
      <c r="J32" s="56"/>
      <c r="K32" s="36" t="s">
        <v>65</v>
      </c>
      <c r="L32" s="83">
        <v>32</v>
      </c>
      <c r="M32" s="83"/>
      <c r="N32" s="63"/>
      <c r="O32" s="86" t="s">
        <v>288</v>
      </c>
      <c r="P32" s="88">
        <v>43775.56422453704</v>
      </c>
      <c r="Q32" s="86" t="s">
        <v>311</v>
      </c>
      <c r="R32" s="90" t="s">
        <v>374</v>
      </c>
      <c r="S32" s="86" t="s">
        <v>383</v>
      </c>
      <c r="T32" s="86"/>
      <c r="U32" s="86"/>
      <c r="V32" s="90" t="s">
        <v>409</v>
      </c>
      <c r="W32" s="88">
        <v>43775.56422453704</v>
      </c>
      <c r="X32" s="90" t="s">
        <v>440</v>
      </c>
      <c r="Y32" s="86"/>
      <c r="Z32" s="86"/>
      <c r="AA32" s="92" t="s">
        <v>522</v>
      </c>
      <c r="AB32" s="92" t="s">
        <v>584</v>
      </c>
      <c r="AC32" s="86" t="b">
        <v>0</v>
      </c>
      <c r="AD32" s="86">
        <v>0</v>
      </c>
      <c r="AE32" s="92" t="s">
        <v>646</v>
      </c>
      <c r="AF32" s="86" t="b">
        <v>0</v>
      </c>
      <c r="AG32" s="86" t="s">
        <v>697</v>
      </c>
      <c r="AH32" s="86"/>
      <c r="AI32" s="92" t="s">
        <v>637</v>
      </c>
      <c r="AJ32" s="86" t="b">
        <v>0</v>
      </c>
      <c r="AK32" s="86">
        <v>0</v>
      </c>
      <c r="AL32" s="92" t="s">
        <v>637</v>
      </c>
      <c r="AM32" s="86" t="s">
        <v>709</v>
      </c>
      <c r="AN32" s="86" t="b">
        <v>0</v>
      </c>
      <c r="AO32" s="92" t="s">
        <v>584</v>
      </c>
      <c r="AP32" s="86" t="s">
        <v>176</v>
      </c>
      <c r="AQ32" s="86">
        <v>0</v>
      </c>
      <c r="AR32" s="86">
        <v>0</v>
      </c>
      <c r="AS32" s="86"/>
      <c r="AT32" s="86"/>
      <c r="AU32" s="86"/>
      <c r="AV32" s="86"/>
      <c r="AW32" s="86"/>
      <c r="AX32" s="86"/>
      <c r="AY32" s="86"/>
      <c r="AZ32" s="86"/>
      <c r="BA32">
        <v>1</v>
      </c>
      <c r="BB32" s="85" t="str">
        <f>REPLACE(INDEX(GroupVertices[Group],MATCH(Edges[[#This Row],[Vertex 1]],GroupVertices[Vertex],0)),1,1,"")</f>
        <v>2</v>
      </c>
      <c r="BC32" s="85" t="str">
        <f>REPLACE(INDEX(GroupVertices[Group],MATCH(Edges[[#This Row],[Vertex 2]],GroupVertices[Vertex],0)),1,1,"")</f>
        <v>2</v>
      </c>
      <c r="BD32" s="51">
        <v>2</v>
      </c>
      <c r="BE32" s="52">
        <v>7.142857142857143</v>
      </c>
      <c r="BF32" s="51">
        <v>0</v>
      </c>
      <c r="BG32" s="52">
        <v>0</v>
      </c>
      <c r="BH32" s="51">
        <v>0</v>
      </c>
      <c r="BI32" s="52">
        <v>0</v>
      </c>
      <c r="BJ32" s="51">
        <v>26</v>
      </c>
      <c r="BK32" s="52">
        <v>92.85714285714286</v>
      </c>
      <c r="BL32" s="51">
        <v>28</v>
      </c>
    </row>
    <row r="33" spans="1:64" ht="45">
      <c r="A33" s="84" t="s">
        <v>226</v>
      </c>
      <c r="B33" s="84" t="s">
        <v>238</v>
      </c>
      <c r="C33" s="53" t="s">
        <v>1714</v>
      </c>
      <c r="D33" s="54">
        <v>3</v>
      </c>
      <c r="E33" s="65" t="s">
        <v>132</v>
      </c>
      <c r="F33" s="55">
        <v>35</v>
      </c>
      <c r="G33" s="53"/>
      <c r="H33" s="57"/>
      <c r="I33" s="56"/>
      <c r="J33" s="56"/>
      <c r="K33" s="36" t="s">
        <v>65</v>
      </c>
      <c r="L33" s="83">
        <v>33</v>
      </c>
      <c r="M33" s="83"/>
      <c r="N33" s="63"/>
      <c r="O33" s="86" t="s">
        <v>288</v>
      </c>
      <c r="P33" s="88">
        <v>43777.47188657407</v>
      </c>
      <c r="Q33" s="86" t="s">
        <v>312</v>
      </c>
      <c r="R33" s="90" t="s">
        <v>374</v>
      </c>
      <c r="S33" s="86" t="s">
        <v>383</v>
      </c>
      <c r="T33" s="86"/>
      <c r="U33" s="86"/>
      <c r="V33" s="90" t="s">
        <v>409</v>
      </c>
      <c r="W33" s="88">
        <v>43777.47188657407</v>
      </c>
      <c r="X33" s="90" t="s">
        <v>441</v>
      </c>
      <c r="Y33" s="86"/>
      <c r="Z33" s="86"/>
      <c r="AA33" s="92" t="s">
        <v>523</v>
      </c>
      <c r="AB33" s="92" t="s">
        <v>585</v>
      </c>
      <c r="AC33" s="86" t="b">
        <v>0</v>
      </c>
      <c r="AD33" s="86">
        <v>0</v>
      </c>
      <c r="AE33" s="92" t="s">
        <v>647</v>
      </c>
      <c r="AF33" s="86" t="b">
        <v>0</v>
      </c>
      <c r="AG33" s="86" t="s">
        <v>697</v>
      </c>
      <c r="AH33" s="86"/>
      <c r="AI33" s="92" t="s">
        <v>637</v>
      </c>
      <c r="AJ33" s="86" t="b">
        <v>0</v>
      </c>
      <c r="AK33" s="86">
        <v>0</v>
      </c>
      <c r="AL33" s="92" t="s">
        <v>637</v>
      </c>
      <c r="AM33" s="86" t="s">
        <v>709</v>
      </c>
      <c r="AN33" s="86" t="b">
        <v>0</v>
      </c>
      <c r="AO33" s="92" t="s">
        <v>585</v>
      </c>
      <c r="AP33" s="86" t="s">
        <v>176</v>
      </c>
      <c r="AQ33" s="86">
        <v>0</v>
      </c>
      <c r="AR33" s="86">
        <v>0</v>
      </c>
      <c r="AS33" s="86"/>
      <c r="AT33" s="86"/>
      <c r="AU33" s="86"/>
      <c r="AV33" s="86"/>
      <c r="AW33" s="86"/>
      <c r="AX33" s="86"/>
      <c r="AY33" s="86"/>
      <c r="AZ33" s="86"/>
      <c r="BA33">
        <v>1</v>
      </c>
      <c r="BB33" s="85" t="str">
        <f>REPLACE(INDEX(GroupVertices[Group],MATCH(Edges[[#This Row],[Vertex 1]],GroupVertices[Vertex],0)),1,1,"")</f>
        <v>2</v>
      </c>
      <c r="BC33" s="85" t="str">
        <f>REPLACE(INDEX(GroupVertices[Group],MATCH(Edges[[#This Row],[Vertex 2]],GroupVertices[Vertex],0)),1,1,"")</f>
        <v>2</v>
      </c>
      <c r="BD33" s="51">
        <v>2</v>
      </c>
      <c r="BE33" s="52">
        <v>9.523809523809524</v>
      </c>
      <c r="BF33" s="51">
        <v>0</v>
      </c>
      <c r="BG33" s="52">
        <v>0</v>
      </c>
      <c r="BH33" s="51">
        <v>0</v>
      </c>
      <c r="BI33" s="52">
        <v>0</v>
      </c>
      <c r="BJ33" s="51">
        <v>19</v>
      </c>
      <c r="BK33" s="52">
        <v>90.47619047619048</v>
      </c>
      <c r="BL33" s="51">
        <v>21</v>
      </c>
    </row>
    <row r="34" spans="1:64" ht="45">
      <c r="A34" s="84" t="s">
        <v>226</v>
      </c>
      <c r="B34" s="84" t="s">
        <v>239</v>
      </c>
      <c r="C34" s="53" t="s">
        <v>1714</v>
      </c>
      <c r="D34" s="54">
        <v>3</v>
      </c>
      <c r="E34" s="65" t="s">
        <v>132</v>
      </c>
      <c r="F34" s="55">
        <v>35</v>
      </c>
      <c r="G34" s="53"/>
      <c r="H34" s="57"/>
      <c r="I34" s="56"/>
      <c r="J34" s="56"/>
      <c r="K34" s="36" t="s">
        <v>65</v>
      </c>
      <c r="L34" s="83">
        <v>34</v>
      </c>
      <c r="M34" s="83"/>
      <c r="N34" s="63"/>
      <c r="O34" s="86" t="s">
        <v>288</v>
      </c>
      <c r="P34" s="88">
        <v>43777.517905092594</v>
      </c>
      <c r="Q34" s="86" t="s">
        <v>313</v>
      </c>
      <c r="R34" s="86" t="s">
        <v>375</v>
      </c>
      <c r="S34" s="86" t="s">
        <v>384</v>
      </c>
      <c r="T34" s="86"/>
      <c r="U34" s="86"/>
      <c r="V34" s="90" t="s">
        <v>409</v>
      </c>
      <c r="W34" s="88">
        <v>43777.517905092594</v>
      </c>
      <c r="X34" s="90" t="s">
        <v>442</v>
      </c>
      <c r="Y34" s="86"/>
      <c r="Z34" s="86"/>
      <c r="AA34" s="92" t="s">
        <v>524</v>
      </c>
      <c r="AB34" s="92" t="s">
        <v>586</v>
      </c>
      <c r="AC34" s="86" t="b">
        <v>0</v>
      </c>
      <c r="AD34" s="86">
        <v>0</v>
      </c>
      <c r="AE34" s="92" t="s">
        <v>648</v>
      </c>
      <c r="AF34" s="86" t="b">
        <v>0</v>
      </c>
      <c r="AG34" s="86" t="s">
        <v>697</v>
      </c>
      <c r="AH34" s="86"/>
      <c r="AI34" s="92" t="s">
        <v>637</v>
      </c>
      <c r="AJ34" s="86" t="b">
        <v>0</v>
      </c>
      <c r="AK34" s="86">
        <v>0</v>
      </c>
      <c r="AL34" s="92" t="s">
        <v>637</v>
      </c>
      <c r="AM34" s="86" t="s">
        <v>709</v>
      </c>
      <c r="AN34" s="86" t="b">
        <v>0</v>
      </c>
      <c r="AO34" s="92" t="s">
        <v>586</v>
      </c>
      <c r="AP34" s="86" t="s">
        <v>176</v>
      </c>
      <c r="AQ34" s="86">
        <v>0</v>
      </c>
      <c r="AR34" s="86">
        <v>0</v>
      </c>
      <c r="AS34" s="86"/>
      <c r="AT34" s="86"/>
      <c r="AU34" s="86"/>
      <c r="AV34" s="86"/>
      <c r="AW34" s="86"/>
      <c r="AX34" s="86"/>
      <c r="AY34" s="86"/>
      <c r="AZ34" s="86"/>
      <c r="BA34">
        <v>1</v>
      </c>
      <c r="BB34" s="85" t="str">
        <f>REPLACE(INDEX(GroupVertices[Group],MATCH(Edges[[#This Row],[Vertex 1]],GroupVertices[Vertex],0)),1,1,"")</f>
        <v>2</v>
      </c>
      <c r="BC34" s="85" t="str">
        <f>REPLACE(INDEX(GroupVertices[Group],MATCH(Edges[[#This Row],[Vertex 2]],GroupVertices[Vertex],0)),1,1,"")</f>
        <v>2</v>
      </c>
      <c r="BD34" s="51">
        <v>3</v>
      </c>
      <c r="BE34" s="52">
        <v>6.521739130434782</v>
      </c>
      <c r="BF34" s="51">
        <v>0</v>
      </c>
      <c r="BG34" s="52">
        <v>0</v>
      </c>
      <c r="BH34" s="51">
        <v>0</v>
      </c>
      <c r="BI34" s="52">
        <v>0</v>
      </c>
      <c r="BJ34" s="51">
        <v>43</v>
      </c>
      <c r="BK34" s="52">
        <v>93.47826086956522</v>
      </c>
      <c r="BL34" s="51">
        <v>46</v>
      </c>
    </row>
    <row r="35" spans="1:64" ht="45">
      <c r="A35" s="84" t="s">
        <v>226</v>
      </c>
      <c r="B35" s="84" t="s">
        <v>240</v>
      </c>
      <c r="C35" s="53" t="s">
        <v>1714</v>
      </c>
      <c r="D35" s="54">
        <v>3</v>
      </c>
      <c r="E35" s="65" t="s">
        <v>132</v>
      </c>
      <c r="F35" s="55">
        <v>35</v>
      </c>
      <c r="G35" s="53"/>
      <c r="H35" s="57"/>
      <c r="I35" s="56"/>
      <c r="J35" s="56"/>
      <c r="K35" s="36" t="s">
        <v>65</v>
      </c>
      <c r="L35" s="83">
        <v>35</v>
      </c>
      <c r="M35" s="83"/>
      <c r="N35" s="63"/>
      <c r="O35" s="86" t="s">
        <v>288</v>
      </c>
      <c r="P35" s="88">
        <v>43781.457025462965</v>
      </c>
      <c r="Q35" s="86" t="s">
        <v>314</v>
      </c>
      <c r="R35" s="90" t="s">
        <v>374</v>
      </c>
      <c r="S35" s="86" t="s">
        <v>383</v>
      </c>
      <c r="T35" s="86"/>
      <c r="U35" s="86"/>
      <c r="V35" s="90" t="s">
        <v>409</v>
      </c>
      <c r="W35" s="88">
        <v>43781.457025462965</v>
      </c>
      <c r="X35" s="90" t="s">
        <v>443</v>
      </c>
      <c r="Y35" s="86"/>
      <c r="Z35" s="86"/>
      <c r="AA35" s="92" t="s">
        <v>525</v>
      </c>
      <c r="AB35" s="92" t="s">
        <v>587</v>
      </c>
      <c r="AC35" s="86" t="b">
        <v>0</v>
      </c>
      <c r="AD35" s="86">
        <v>0</v>
      </c>
      <c r="AE35" s="92" t="s">
        <v>649</v>
      </c>
      <c r="AF35" s="86" t="b">
        <v>0</v>
      </c>
      <c r="AG35" s="86" t="s">
        <v>697</v>
      </c>
      <c r="AH35" s="86"/>
      <c r="AI35" s="92" t="s">
        <v>637</v>
      </c>
      <c r="AJ35" s="86" t="b">
        <v>0</v>
      </c>
      <c r="AK35" s="86">
        <v>0</v>
      </c>
      <c r="AL35" s="92" t="s">
        <v>637</v>
      </c>
      <c r="AM35" s="86" t="s">
        <v>709</v>
      </c>
      <c r="AN35" s="86" t="b">
        <v>0</v>
      </c>
      <c r="AO35" s="92" t="s">
        <v>587</v>
      </c>
      <c r="AP35" s="86" t="s">
        <v>176</v>
      </c>
      <c r="AQ35" s="86">
        <v>0</v>
      </c>
      <c r="AR35" s="86">
        <v>0</v>
      </c>
      <c r="AS35" s="86"/>
      <c r="AT35" s="86"/>
      <c r="AU35" s="86"/>
      <c r="AV35" s="86"/>
      <c r="AW35" s="86"/>
      <c r="AX35" s="86"/>
      <c r="AY35" s="86"/>
      <c r="AZ35" s="86"/>
      <c r="BA35">
        <v>1</v>
      </c>
      <c r="BB35" s="85" t="str">
        <f>REPLACE(INDEX(GroupVertices[Group],MATCH(Edges[[#This Row],[Vertex 1]],GroupVertices[Vertex],0)),1,1,"")</f>
        <v>2</v>
      </c>
      <c r="BC35" s="85" t="str">
        <f>REPLACE(INDEX(GroupVertices[Group],MATCH(Edges[[#This Row],[Vertex 2]],GroupVertices[Vertex],0)),1,1,"")</f>
        <v>2</v>
      </c>
      <c r="BD35" s="51">
        <v>0</v>
      </c>
      <c r="BE35" s="52">
        <v>0</v>
      </c>
      <c r="BF35" s="51">
        <v>0</v>
      </c>
      <c r="BG35" s="52">
        <v>0</v>
      </c>
      <c r="BH35" s="51">
        <v>0</v>
      </c>
      <c r="BI35" s="52">
        <v>0</v>
      </c>
      <c r="BJ35" s="51">
        <v>40</v>
      </c>
      <c r="BK35" s="52">
        <v>100</v>
      </c>
      <c r="BL35" s="51">
        <v>40</v>
      </c>
    </row>
    <row r="36" spans="1:64" ht="45">
      <c r="A36" s="84" t="s">
        <v>226</v>
      </c>
      <c r="B36" s="84" t="s">
        <v>241</v>
      </c>
      <c r="C36" s="53" t="s">
        <v>1714</v>
      </c>
      <c r="D36" s="54">
        <v>3</v>
      </c>
      <c r="E36" s="65" t="s">
        <v>132</v>
      </c>
      <c r="F36" s="55">
        <v>35</v>
      </c>
      <c r="G36" s="53"/>
      <c r="H36" s="57"/>
      <c r="I36" s="56"/>
      <c r="J36" s="56"/>
      <c r="K36" s="36" t="s">
        <v>65</v>
      </c>
      <c r="L36" s="83">
        <v>36</v>
      </c>
      <c r="M36" s="83"/>
      <c r="N36" s="63"/>
      <c r="O36" s="86" t="s">
        <v>288</v>
      </c>
      <c r="P36" s="88">
        <v>43787.72219907407</v>
      </c>
      <c r="Q36" s="86" t="s">
        <v>315</v>
      </c>
      <c r="R36" s="90" t="s">
        <v>374</v>
      </c>
      <c r="S36" s="86" t="s">
        <v>383</v>
      </c>
      <c r="T36" s="86"/>
      <c r="U36" s="86"/>
      <c r="V36" s="90" t="s">
        <v>409</v>
      </c>
      <c r="W36" s="88">
        <v>43787.72219907407</v>
      </c>
      <c r="X36" s="90" t="s">
        <v>444</v>
      </c>
      <c r="Y36" s="86"/>
      <c r="Z36" s="86"/>
      <c r="AA36" s="92" t="s">
        <v>526</v>
      </c>
      <c r="AB36" s="92" t="s">
        <v>588</v>
      </c>
      <c r="AC36" s="86" t="b">
        <v>0</v>
      </c>
      <c r="AD36" s="86">
        <v>0</v>
      </c>
      <c r="AE36" s="92" t="s">
        <v>650</v>
      </c>
      <c r="AF36" s="86" t="b">
        <v>0</v>
      </c>
      <c r="AG36" s="86" t="s">
        <v>697</v>
      </c>
      <c r="AH36" s="86"/>
      <c r="AI36" s="92" t="s">
        <v>637</v>
      </c>
      <c r="AJ36" s="86" t="b">
        <v>0</v>
      </c>
      <c r="AK36" s="86">
        <v>0</v>
      </c>
      <c r="AL36" s="92" t="s">
        <v>637</v>
      </c>
      <c r="AM36" s="86" t="s">
        <v>709</v>
      </c>
      <c r="AN36" s="86" t="b">
        <v>0</v>
      </c>
      <c r="AO36" s="92" t="s">
        <v>588</v>
      </c>
      <c r="AP36" s="86" t="s">
        <v>176</v>
      </c>
      <c r="AQ36" s="86">
        <v>0</v>
      </c>
      <c r="AR36" s="86">
        <v>0</v>
      </c>
      <c r="AS36" s="86"/>
      <c r="AT36" s="86"/>
      <c r="AU36" s="86"/>
      <c r="AV36" s="86"/>
      <c r="AW36" s="86"/>
      <c r="AX36" s="86"/>
      <c r="AY36" s="86"/>
      <c r="AZ36" s="86"/>
      <c r="BA36">
        <v>1</v>
      </c>
      <c r="BB36" s="85" t="str">
        <f>REPLACE(INDEX(GroupVertices[Group],MATCH(Edges[[#This Row],[Vertex 1]],GroupVertices[Vertex],0)),1,1,"")</f>
        <v>2</v>
      </c>
      <c r="BC36" s="85" t="str">
        <f>REPLACE(INDEX(GroupVertices[Group],MATCH(Edges[[#This Row],[Vertex 2]],GroupVertices[Vertex],0)),1,1,"")</f>
        <v>2</v>
      </c>
      <c r="BD36" s="51">
        <v>1</v>
      </c>
      <c r="BE36" s="52">
        <v>4.545454545454546</v>
      </c>
      <c r="BF36" s="51">
        <v>2</v>
      </c>
      <c r="BG36" s="52">
        <v>9.090909090909092</v>
      </c>
      <c r="BH36" s="51">
        <v>0</v>
      </c>
      <c r="BI36" s="52">
        <v>0</v>
      </c>
      <c r="BJ36" s="51">
        <v>19</v>
      </c>
      <c r="BK36" s="52">
        <v>86.36363636363636</v>
      </c>
      <c r="BL36" s="51">
        <v>22</v>
      </c>
    </row>
    <row r="37" spans="1:64" ht="45">
      <c r="A37" s="84" t="s">
        <v>227</v>
      </c>
      <c r="B37" s="84" t="s">
        <v>242</v>
      </c>
      <c r="C37" s="53" t="s">
        <v>1714</v>
      </c>
      <c r="D37" s="54">
        <v>3</v>
      </c>
      <c r="E37" s="65" t="s">
        <v>132</v>
      </c>
      <c r="F37" s="55">
        <v>35</v>
      </c>
      <c r="G37" s="53"/>
      <c r="H37" s="57"/>
      <c r="I37" s="56"/>
      <c r="J37" s="56"/>
      <c r="K37" s="36" t="s">
        <v>65</v>
      </c>
      <c r="L37" s="83">
        <v>37</v>
      </c>
      <c r="M37" s="83"/>
      <c r="N37" s="63"/>
      <c r="O37" s="86" t="s">
        <v>288</v>
      </c>
      <c r="P37" s="88">
        <v>43774.67638888889</v>
      </c>
      <c r="Q37" s="86" t="s">
        <v>316</v>
      </c>
      <c r="R37" s="90" t="s">
        <v>366</v>
      </c>
      <c r="S37" s="86" t="s">
        <v>378</v>
      </c>
      <c r="T37" s="86"/>
      <c r="U37" s="86"/>
      <c r="V37" s="90" t="s">
        <v>410</v>
      </c>
      <c r="W37" s="88">
        <v>43774.67638888889</v>
      </c>
      <c r="X37" s="90" t="s">
        <v>445</v>
      </c>
      <c r="Y37" s="86"/>
      <c r="Z37" s="86"/>
      <c r="AA37" s="92" t="s">
        <v>527</v>
      </c>
      <c r="AB37" s="92" t="s">
        <v>589</v>
      </c>
      <c r="AC37" s="86" t="b">
        <v>0</v>
      </c>
      <c r="AD37" s="86">
        <v>0</v>
      </c>
      <c r="AE37" s="92" t="s">
        <v>651</v>
      </c>
      <c r="AF37" s="86" t="b">
        <v>0</v>
      </c>
      <c r="AG37" s="86" t="s">
        <v>697</v>
      </c>
      <c r="AH37" s="86"/>
      <c r="AI37" s="92" t="s">
        <v>637</v>
      </c>
      <c r="AJ37" s="86" t="b">
        <v>0</v>
      </c>
      <c r="AK37" s="86">
        <v>0</v>
      </c>
      <c r="AL37" s="92" t="s">
        <v>637</v>
      </c>
      <c r="AM37" s="86" t="s">
        <v>703</v>
      </c>
      <c r="AN37" s="86" t="b">
        <v>0</v>
      </c>
      <c r="AO37" s="92" t="s">
        <v>589</v>
      </c>
      <c r="AP37" s="86" t="s">
        <v>176</v>
      </c>
      <c r="AQ37" s="86">
        <v>0</v>
      </c>
      <c r="AR37" s="86">
        <v>0</v>
      </c>
      <c r="AS37" s="86"/>
      <c r="AT37" s="86"/>
      <c r="AU37" s="86"/>
      <c r="AV37" s="86"/>
      <c r="AW37" s="86"/>
      <c r="AX37" s="86"/>
      <c r="AY37" s="86"/>
      <c r="AZ37" s="86"/>
      <c r="BA37">
        <v>1</v>
      </c>
      <c r="BB37" s="85" t="str">
        <f>REPLACE(INDEX(GroupVertices[Group],MATCH(Edges[[#This Row],[Vertex 1]],GroupVertices[Vertex],0)),1,1,"")</f>
        <v>1</v>
      </c>
      <c r="BC37" s="85" t="str">
        <f>REPLACE(INDEX(GroupVertices[Group],MATCH(Edges[[#This Row],[Vertex 2]],GroupVertices[Vertex],0)),1,1,"")</f>
        <v>1</v>
      </c>
      <c r="BD37" s="51">
        <v>0</v>
      </c>
      <c r="BE37" s="52">
        <v>0</v>
      </c>
      <c r="BF37" s="51">
        <v>0</v>
      </c>
      <c r="BG37" s="52">
        <v>0</v>
      </c>
      <c r="BH37" s="51">
        <v>0</v>
      </c>
      <c r="BI37" s="52">
        <v>0</v>
      </c>
      <c r="BJ37" s="51">
        <v>14</v>
      </c>
      <c r="BK37" s="52">
        <v>100</v>
      </c>
      <c r="BL37" s="51">
        <v>14</v>
      </c>
    </row>
    <row r="38" spans="1:64" ht="45">
      <c r="A38" s="84" t="s">
        <v>227</v>
      </c>
      <c r="B38" s="84" t="s">
        <v>243</v>
      </c>
      <c r="C38" s="53" t="s">
        <v>1714</v>
      </c>
      <c r="D38" s="54">
        <v>3</v>
      </c>
      <c r="E38" s="65" t="s">
        <v>132</v>
      </c>
      <c r="F38" s="55">
        <v>35</v>
      </c>
      <c r="G38" s="53"/>
      <c r="H38" s="57"/>
      <c r="I38" s="56"/>
      <c r="J38" s="56"/>
      <c r="K38" s="36" t="s">
        <v>65</v>
      </c>
      <c r="L38" s="83">
        <v>38</v>
      </c>
      <c r="M38" s="83"/>
      <c r="N38" s="63"/>
      <c r="O38" s="86" t="s">
        <v>288</v>
      </c>
      <c r="P38" s="88">
        <v>43774.68135416666</v>
      </c>
      <c r="Q38" s="86" t="s">
        <v>317</v>
      </c>
      <c r="R38" s="90" t="s">
        <v>366</v>
      </c>
      <c r="S38" s="86" t="s">
        <v>378</v>
      </c>
      <c r="T38" s="86"/>
      <c r="U38" s="86"/>
      <c r="V38" s="90" t="s">
        <v>410</v>
      </c>
      <c r="W38" s="88">
        <v>43774.68135416666</v>
      </c>
      <c r="X38" s="90" t="s">
        <v>446</v>
      </c>
      <c r="Y38" s="86"/>
      <c r="Z38" s="86"/>
      <c r="AA38" s="92" t="s">
        <v>528</v>
      </c>
      <c r="AB38" s="92" t="s">
        <v>590</v>
      </c>
      <c r="AC38" s="86" t="b">
        <v>0</v>
      </c>
      <c r="AD38" s="86">
        <v>0</v>
      </c>
      <c r="AE38" s="92" t="s">
        <v>652</v>
      </c>
      <c r="AF38" s="86" t="b">
        <v>0</v>
      </c>
      <c r="AG38" s="86" t="s">
        <v>697</v>
      </c>
      <c r="AH38" s="86"/>
      <c r="AI38" s="92" t="s">
        <v>637</v>
      </c>
      <c r="AJ38" s="86" t="b">
        <v>0</v>
      </c>
      <c r="AK38" s="86">
        <v>0</v>
      </c>
      <c r="AL38" s="92" t="s">
        <v>637</v>
      </c>
      <c r="AM38" s="86" t="s">
        <v>703</v>
      </c>
      <c r="AN38" s="86" t="b">
        <v>0</v>
      </c>
      <c r="AO38" s="92" t="s">
        <v>590</v>
      </c>
      <c r="AP38" s="86" t="s">
        <v>176</v>
      </c>
      <c r="AQ38" s="86">
        <v>0</v>
      </c>
      <c r="AR38" s="86">
        <v>0</v>
      </c>
      <c r="AS38" s="86"/>
      <c r="AT38" s="86"/>
      <c r="AU38" s="86"/>
      <c r="AV38" s="86"/>
      <c r="AW38" s="86"/>
      <c r="AX38" s="86"/>
      <c r="AY38" s="86"/>
      <c r="AZ38" s="86"/>
      <c r="BA38">
        <v>1</v>
      </c>
      <c r="BB38" s="85" t="str">
        <f>REPLACE(INDEX(GroupVertices[Group],MATCH(Edges[[#This Row],[Vertex 1]],GroupVertices[Vertex],0)),1,1,"")</f>
        <v>1</v>
      </c>
      <c r="BC38" s="85" t="str">
        <f>REPLACE(INDEX(GroupVertices[Group],MATCH(Edges[[#This Row],[Vertex 2]],GroupVertices[Vertex],0)),1,1,"")</f>
        <v>1</v>
      </c>
      <c r="BD38" s="51">
        <v>1</v>
      </c>
      <c r="BE38" s="52">
        <v>4.166666666666667</v>
      </c>
      <c r="BF38" s="51">
        <v>0</v>
      </c>
      <c r="BG38" s="52">
        <v>0</v>
      </c>
      <c r="BH38" s="51">
        <v>0</v>
      </c>
      <c r="BI38" s="52">
        <v>0</v>
      </c>
      <c r="BJ38" s="51">
        <v>23</v>
      </c>
      <c r="BK38" s="52">
        <v>95.83333333333333</v>
      </c>
      <c r="BL38" s="51">
        <v>24</v>
      </c>
    </row>
    <row r="39" spans="1:64" ht="45">
      <c r="A39" s="84" t="s">
        <v>227</v>
      </c>
      <c r="B39" s="84" t="s">
        <v>244</v>
      </c>
      <c r="C39" s="53" t="s">
        <v>1714</v>
      </c>
      <c r="D39" s="54">
        <v>3</v>
      </c>
      <c r="E39" s="65" t="s">
        <v>132</v>
      </c>
      <c r="F39" s="55">
        <v>35</v>
      </c>
      <c r="G39" s="53"/>
      <c r="H39" s="57"/>
      <c r="I39" s="56"/>
      <c r="J39" s="56"/>
      <c r="K39" s="36" t="s">
        <v>65</v>
      </c>
      <c r="L39" s="83">
        <v>39</v>
      </c>
      <c r="M39" s="83"/>
      <c r="N39" s="63"/>
      <c r="O39" s="86" t="s">
        <v>288</v>
      </c>
      <c r="P39" s="88">
        <v>43774.69501157408</v>
      </c>
      <c r="Q39" s="86" t="s">
        <v>318</v>
      </c>
      <c r="R39" s="90" t="s">
        <v>366</v>
      </c>
      <c r="S39" s="86" t="s">
        <v>378</v>
      </c>
      <c r="T39" s="86"/>
      <c r="U39" s="86"/>
      <c r="V39" s="90" t="s">
        <v>410</v>
      </c>
      <c r="W39" s="88">
        <v>43774.69501157408</v>
      </c>
      <c r="X39" s="90" t="s">
        <v>447</v>
      </c>
      <c r="Y39" s="86"/>
      <c r="Z39" s="86"/>
      <c r="AA39" s="92" t="s">
        <v>529</v>
      </c>
      <c r="AB39" s="92" t="s">
        <v>591</v>
      </c>
      <c r="AC39" s="86" t="b">
        <v>0</v>
      </c>
      <c r="AD39" s="86">
        <v>0</v>
      </c>
      <c r="AE39" s="92" t="s">
        <v>653</v>
      </c>
      <c r="AF39" s="86" t="b">
        <v>0</v>
      </c>
      <c r="AG39" s="86" t="s">
        <v>697</v>
      </c>
      <c r="AH39" s="86"/>
      <c r="AI39" s="92" t="s">
        <v>637</v>
      </c>
      <c r="AJ39" s="86" t="b">
        <v>0</v>
      </c>
      <c r="AK39" s="86">
        <v>0</v>
      </c>
      <c r="AL39" s="92" t="s">
        <v>637</v>
      </c>
      <c r="AM39" s="86" t="s">
        <v>703</v>
      </c>
      <c r="AN39" s="86" t="b">
        <v>0</v>
      </c>
      <c r="AO39" s="92" t="s">
        <v>591</v>
      </c>
      <c r="AP39" s="86" t="s">
        <v>176</v>
      </c>
      <c r="AQ39" s="86">
        <v>0</v>
      </c>
      <c r="AR39" s="86">
        <v>0</v>
      </c>
      <c r="AS39" s="86"/>
      <c r="AT39" s="86"/>
      <c r="AU39" s="86"/>
      <c r="AV39" s="86"/>
      <c r="AW39" s="86"/>
      <c r="AX39" s="86"/>
      <c r="AY39" s="86"/>
      <c r="AZ39" s="86"/>
      <c r="BA39">
        <v>1</v>
      </c>
      <c r="BB39" s="85" t="str">
        <f>REPLACE(INDEX(GroupVertices[Group],MATCH(Edges[[#This Row],[Vertex 1]],GroupVertices[Vertex],0)),1,1,"")</f>
        <v>1</v>
      </c>
      <c r="BC39" s="85" t="str">
        <f>REPLACE(INDEX(GroupVertices[Group],MATCH(Edges[[#This Row],[Vertex 2]],GroupVertices[Vertex],0)),1,1,"")</f>
        <v>1</v>
      </c>
      <c r="BD39" s="51">
        <v>1</v>
      </c>
      <c r="BE39" s="52">
        <v>6.666666666666667</v>
      </c>
      <c r="BF39" s="51">
        <v>0</v>
      </c>
      <c r="BG39" s="52">
        <v>0</v>
      </c>
      <c r="BH39" s="51">
        <v>0</v>
      </c>
      <c r="BI39" s="52">
        <v>0</v>
      </c>
      <c r="BJ39" s="51">
        <v>14</v>
      </c>
      <c r="BK39" s="52">
        <v>93.33333333333333</v>
      </c>
      <c r="BL39" s="51">
        <v>15</v>
      </c>
    </row>
    <row r="40" spans="1:64" ht="45">
      <c r="A40" s="84" t="s">
        <v>227</v>
      </c>
      <c r="B40" s="84" t="s">
        <v>245</v>
      </c>
      <c r="C40" s="53" t="s">
        <v>1714</v>
      </c>
      <c r="D40" s="54">
        <v>3</v>
      </c>
      <c r="E40" s="65" t="s">
        <v>132</v>
      </c>
      <c r="F40" s="55">
        <v>35</v>
      </c>
      <c r="G40" s="53"/>
      <c r="H40" s="57"/>
      <c r="I40" s="56"/>
      <c r="J40" s="56"/>
      <c r="K40" s="36" t="s">
        <v>65</v>
      </c>
      <c r="L40" s="83">
        <v>40</v>
      </c>
      <c r="M40" s="83"/>
      <c r="N40" s="63"/>
      <c r="O40" s="86" t="s">
        <v>288</v>
      </c>
      <c r="P40" s="88">
        <v>43774.731087962966</v>
      </c>
      <c r="Q40" s="86" t="s">
        <v>319</v>
      </c>
      <c r="R40" s="90" t="s">
        <v>366</v>
      </c>
      <c r="S40" s="86" t="s">
        <v>378</v>
      </c>
      <c r="T40" s="86"/>
      <c r="U40" s="86"/>
      <c r="V40" s="90" t="s">
        <v>410</v>
      </c>
      <c r="W40" s="88">
        <v>43774.731087962966</v>
      </c>
      <c r="X40" s="90" t="s">
        <v>448</v>
      </c>
      <c r="Y40" s="86"/>
      <c r="Z40" s="86"/>
      <c r="AA40" s="92" t="s">
        <v>530</v>
      </c>
      <c r="AB40" s="92" t="s">
        <v>592</v>
      </c>
      <c r="AC40" s="86" t="b">
        <v>0</v>
      </c>
      <c r="AD40" s="86">
        <v>0</v>
      </c>
      <c r="AE40" s="92" t="s">
        <v>654</v>
      </c>
      <c r="AF40" s="86" t="b">
        <v>0</v>
      </c>
      <c r="AG40" s="86" t="s">
        <v>697</v>
      </c>
      <c r="AH40" s="86"/>
      <c r="AI40" s="92" t="s">
        <v>637</v>
      </c>
      <c r="AJ40" s="86" t="b">
        <v>0</v>
      </c>
      <c r="AK40" s="86">
        <v>0</v>
      </c>
      <c r="AL40" s="92" t="s">
        <v>637</v>
      </c>
      <c r="AM40" s="86" t="s">
        <v>703</v>
      </c>
      <c r="AN40" s="86" t="b">
        <v>0</v>
      </c>
      <c r="AO40" s="92" t="s">
        <v>592</v>
      </c>
      <c r="AP40" s="86" t="s">
        <v>176</v>
      </c>
      <c r="AQ40" s="86">
        <v>0</v>
      </c>
      <c r="AR40" s="86">
        <v>0</v>
      </c>
      <c r="AS40" s="86"/>
      <c r="AT40" s="86"/>
      <c r="AU40" s="86"/>
      <c r="AV40" s="86"/>
      <c r="AW40" s="86"/>
      <c r="AX40" s="86"/>
      <c r="AY40" s="86"/>
      <c r="AZ40" s="86"/>
      <c r="BA40">
        <v>1</v>
      </c>
      <c r="BB40" s="85" t="str">
        <f>REPLACE(INDEX(GroupVertices[Group],MATCH(Edges[[#This Row],[Vertex 1]],GroupVertices[Vertex],0)),1,1,"")</f>
        <v>1</v>
      </c>
      <c r="BC40" s="85" t="str">
        <f>REPLACE(INDEX(GroupVertices[Group],MATCH(Edges[[#This Row],[Vertex 2]],GroupVertices[Vertex],0)),1,1,"")</f>
        <v>1</v>
      </c>
      <c r="BD40" s="51">
        <v>0</v>
      </c>
      <c r="BE40" s="52">
        <v>0</v>
      </c>
      <c r="BF40" s="51">
        <v>0</v>
      </c>
      <c r="BG40" s="52">
        <v>0</v>
      </c>
      <c r="BH40" s="51">
        <v>0</v>
      </c>
      <c r="BI40" s="52">
        <v>0</v>
      </c>
      <c r="BJ40" s="51">
        <v>14</v>
      </c>
      <c r="BK40" s="52">
        <v>100</v>
      </c>
      <c r="BL40" s="51">
        <v>14</v>
      </c>
    </row>
    <row r="41" spans="1:64" ht="45">
      <c r="A41" s="84" t="s">
        <v>227</v>
      </c>
      <c r="B41" s="84" t="s">
        <v>246</v>
      </c>
      <c r="C41" s="53" t="s">
        <v>1714</v>
      </c>
      <c r="D41" s="54">
        <v>3</v>
      </c>
      <c r="E41" s="65" t="s">
        <v>132</v>
      </c>
      <c r="F41" s="55">
        <v>35</v>
      </c>
      <c r="G41" s="53"/>
      <c r="H41" s="57"/>
      <c r="I41" s="56"/>
      <c r="J41" s="56"/>
      <c r="K41" s="36" t="s">
        <v>65</v>
      </c>
      <c r="L41" s="83">
        <v>41</v>
      </c>
      <c r="M41" s="83"/>
      <c r="N41" s="63"/>
      <c r="O41" s="86" t="s">
        <v>288</v>
      </c>
      <c r="P41" s="88">
        <v>43775.76131944444</v>
      </c>
      <c r="Q41" s="86" t="s">
        <v>320</v>
      </c>
      <c r="R41" s="90" t="s">
        <v>366</v>
      </c>
      <c r="S41" s="86" t="s">
        <v>378</v>
      </c>
      <c r="T41" s="86"/>
      <c r="U41" s="86"/>
      <c r="V41" s="90" t="s">
        <v>410</v>
      </c>
      <c r="W41" s="88">
        <v>43775.76131944444</v>
      </c>
      <c r="X41" s="90" t="s">
        <v>449</v>
      </c>
      <c r="Y41" s="86"/>
      <c r="Z41" s="86"/>
      <c r="AA41" s="92" t="s">
        <v>531</v>
      </c>
      <c r="AB41" s="92" t="s">
        <v>593</v>
      </c>
      <c r="AC41" s="86" t="b">
        <v>0</v>
      </c>
      <c r="AD41" s="86">
        <v>0</v>
      </c>
      <c r="AE41" s="92" t="s">
        <v>655</v>
      </c>
      <c r="AF41" s="86" t="b">
        <v>0</v>
      </c>
      <c r="AG41" s="86" t="s">
        <v>697</v>
      </c>
      <c r="AH41" s="86"/>
      <c r="AI41" s="92" t="s">
        <v>637</v>
      </c>
      <c r="AJ41" s="86" t="b">
        <v>0</v>
      </c>
      <c r="AK41" s="86">
        <v>0</v>
      </c>
      <c r="AL41" s="92" t="s">
        <v>637</v>
      </c>
      <c r="AM41" s="86" t="s">
        <v>703</v>
      </c>
      <c r="AN41" s="86" t="b">
        <v>0</v>
      </c>
      <c r="AO41" s="92" t="s">
        <v>593</v>
      </c>
      <c r="AP41" s="86" t="s">
        <v>176</v>
      </c>
      <c r="AQ41" s="86">
        <v>0</v>
      </c>
      <c r="AR41" s="86">
        <v>0</v>
      </c>
      <c r="AS41" s="86"/>
      <c r="AT41" s="86"/>
      <c r="AU41" s="86"/>
      <c r="AV41" s="86"/>
      <c r="AW41" s="86"/>
      <c r="AX41" s="86"/>
      <c r="AY41" s="86"/>
      <c r="AZ41" s="86"/>
      <c r="BA41">
        <v>1</v>
      </c>
      <c r="BB41" s="85" t="str">
        <f>REPLACE(INDEX(GroupVertices[Group],MATCH(Edges[[#This Row],[Vertex 1]],GroupVertices[Vertex],0)),1,1,"")</f>
        <v>1</v>
      </c>
      <c r="BC41" s="85" t="str">
        <f>REPLACE(INDEX(GroupVertices[Group],MATCH(Edges[[#This Row],[Vertex 2]],GroupVertices[Vertex],0)),1,1,"")</f>
        <v>1</v>
      </c>
      <c r="BD41" s="51">
        <v>1</v>
      </c>
      <c r="BE41" s="52">
        <v>6.666666666666667</v>
      </c>
      <c r="BF41" s="51">
        <v>0</v>
      </c>
      <c r="BG41" s="52">
        <v>0</v>
      </c>
      <c r="BH41" s="51">
        <v>0</v>
      </c>
      <c r="BI41" s="52">
        <v>0</v>
      </c>
      <c r="BJ41" s="51">
        <v>14</v>
      </c>
      <c r="BK41" s="52">
        <v>93.33333333333333</v>
      </c>
      <c r="BL41" s="51">
        <v>15</v>
      </c>
    </row>
    <row r="42" spans="1:64" ht="45">
      <c r="A42" s="84" t="s">
        <v>227</v>
      </c>
      <c r="B42" s="84" t="s">
        <v>247</v>
      </c>
      <c r="C42" s="53" t="s">
        <v>1714</v>
      </c>
      <c r="D42" s="54">
        <v>3</v>
      </c>
      <c r="E42" s="65" t="s">
        <v>132</v>
      </c>
      <c r="F42" s="55">
        <v>35</v>
      </c>
      <c r="G42" s="53"/>
      <c r="H42" s="57"/>
      <c r="I42" s="56"/>
      <c r="J42" s="56"/>
      <c r="K42" s="36" t="s">
        <v>65</v>
      </c>
      <c r="L42" s="83">
        <v>42</v>
      </c>
      <c r="M42" s="83"/>
      <c r="N42" s="63"/>
      <c r="O42" s="86" t="s">
        <v>288</v>
      </c>
      <c r="P42" s="88">
        <v>43775.84903935185</v>
      </c>
      <c r="Q42" s="86" t="s">
        <v>321</v>
      </c>
      <c r="R42" s="90" t="s">
        <v>366</v>
      </c>
      <c r="S42" s="86" t="s">
        <v>378</v>
      </c>
      <c r="T42" s="86"/>
      <c r="U42" s="86"/>
      <c r="V42" s="90" t="s">
        <v>410</v>
      </c>
      <c r="W42" s="88">
        <v>43775.84903935185</v>
      </c>
      <c r="X42" s="90" t="s">
        <v>450</v>
      </c>
      <c r="Y42" s="86"/>
      <c r="Z42" s="86"/>
      <c r="AA42" s="92" t="s">
        <v>532</v>
      </c>
      <c r="AB42" s="92" t="s">
        <v>594</v>
      </c>
      <c r="AC42" s="86" t="b">
        <v>0</v>
      </c>
      <c r="AD42" s="86">
        <v>1</v>
      </c>
      <c r="AE42" s="92" t="s">
        <v>656</v>
      </c>
      <c r="AF42" s="86" t="b">
        <v>0</v>
      </c>
      <c r="AG42" s="86" t="s">
        <v>697</v>
      </c>
      <c r="AH42" s="86"/>
      <c r="AI42" s="92" t="s">
        <v>637</v>
      </c>
      <c r="AJ42" s="86" t="b">
        <v>0</v>
      </c>
      <c r="AK42" s="86">
        <v>0</v>
      </c>
      <c r="AL42" s="92" t="s">
        <v>637</v>
      </c>
      <c r="AM42" s="86" t="s">
        <v>703</v>
      </c>
      <c r="AN42" s="86" t="b">
        <v>0</v>
      </c>
      <c r="AO42" s="92" t="s">
        <v>594</v>
      </c>
      <c r="AP42" s="86" t="s">
        <v>176</v>
      </c>
      <c r="AQ42" s="86">
        <v>0</v>
      </c>
      <c r="AR42" s="86">
        <v>0</v>
      </c>
      <c r="AS42" s="86"/>
      <c r="AT42" s="86"/>
      <c r="AU42" s="86"/>
      <c r="AV42" s="86"/>
      <c r="AW42" s="86"/>
      <c r="AX42" s="86"/>
      <c r="AY42" s="86"/>
      <c r="AZ42" s="86"/>
      <c r="BA42">
        <v>1</v>
      </c>
      <c r="BB42" s="85" t="str">
        <f>REPLACE(INDEX(GroupVertices[Group],MATCH(Edges[[#This Row],[Vertex 1]],GroupVertices[Vertex],0)),1,1,"")</f>
        <v>1</v>
      </c>
      <c r="BC42" s="85" t="str">
        <f>REPLACE(INDEX(GroupVertices[Group],MATCH(Edges[[#This Row],[Vertex 2]],GroupVertices[Vertex],0)),1,1,"")</f>
        <v>1</v>
      </c>
      <c r="BD42" s="51">
        <v>1</v>
      </c>
      <c r="BE42" s="52">
        <v>5</v>
      </c>
      <c r="BF42" s="51">
        <v>0</v>
      </c>
      <c r="BG42" s="52">
        <v>0</v>
      </c>
      <c r="BH42" s="51">
        <v>0</v>
      </c>
      <c r="BI42" s="52">
        <v>0</v>
      </c>
      <c r="BJ42" s="51">
        <v>19</v>
      </c>
      <c r="BK42" s="52">
        <v>95</v>
      </c>
      <c r="BL42" s="51">
        <v>20</v>
      </c>
    </row>
    <row r="43" spans="1:64" ht="45">
      <c r="A43" s="84" t="s">
        <v>227</v>
      </c>
      <c r="B43" s="84" t="s">
        <v>248</v>
      </c>
      <c r="C43" s="53" t="s">
        <v>1714</v>
      </c>
      <c r="D43" s="54">
        <v>3</v>
      </c>
      <c r="E43" s="65" t="s">
        <v>132</v>
      </c>
      <c r="F43" s="55">
        <v>35</v>
      </c>
      <c r="G43" s="53"/>
      <c r="H43" s="57"/>
      <c r="I43" s="56"/>
      <c r="J43" s="56"/>
      <c r="K43" s="36" t="s">
        <v>65</v>
      </c>
      <c r="L43" s="83">
        <v>43</v>
      </c>
      <c r="M43" s="83"/>
      <c r="N43" s="63"/>
      <c r="O43" s="86" t="s">
        <v>288</v>
      </c>
      <c r="P43" s="88">
        <v>43776.671168981484</v>
      </c>
      <c r="Q43" s="86" t="s">
        <v>322</v>
      </c>
      <c r="R43" s="90" t="s">
        <v>366</v>
      </c>
      <c r="S43" s="86" t="s">
        <v>378</v>
      </c>
      <c r="T43" s="86"/>
      <c r="U43" s="86"/>
      <c r="V43" s="90" t="s">
        <v>410</v>
      </c>
      <c r="W43" s="88">
        <v>43776.671168981484</v>
      </c>
      <c r="X43" s="90" t="s">
        <v>451</v>
      </c>
      <c r="Y43" s="86"/>
      <c r="Z43" s="86"/>
      <c r="AA43" s="92" t="s">
        <v>533</v>
      </c>
      <c r="AB43" s="92" t="s">
        <v>595</v>
      </c>
      <c r="AC43" s="86" t="b">
        <v>0</v>
      </c>
      <c r="AD43" s="86">
        <v>0</v>
      </c>
      <c r="AE43" s="92" t="s">
        <v>657</v>
      </c>
      <c r="AF43" s="86" t="b">
        <v>0</v>
      </c>
      <c r="AG43" s="86" t="s">
        <v>697</v>
      </c>
      <c r="AH43" s="86"/>
      <c r="AI43" s="92" t="s">
        <v>637</v>
      </c>
      <c r="AJ43" s="86" t="b">
        <v>0</v>
      </c>
      <c r="AK43" s="86">
        <v>0</v>
      </c>
      <c r="AL43" s="92" t="s">
        <v>637</v>
      </c>
      <c r="AM43" s="86" t="s">
        <v>703</v>
      </c>
      <c r="AN43" s="86" t="b">
        <v>0</v>
      </c>
      <c r="AO43" s="92" t="s">
        <v>595</v>
      </c>
      <c r="AP43" s="86" t="s">
        <v>176</v>
      </c>
      <c r="AQ43" s="86">
        <v>0</v>
      </c>
      <c r="AR43" s="86">
        <v>0</v>
      </c>
      <c r="AS43" s="86"/>
      <c r="AT43" s="86"/>
      <c r="AU43" s="86"/>
      <c r="AV43" s="86"/>
      <c r="AW43" s="86"/>
      <c r="AX43" s="86"/>
      <c r="AY43" s="86"/>
      <c r="AZ43" s="86"/>
      <c r="BA43">
        <v>1</v>
      </c>
      <c r="BB43" s="85" t="str">
        <f>REPLACE(INDEX(GroupVertices[Group],MATCH(Edges[[#This Row],[Vertex 1]],GroupVertices[Vertex],0)),1,1,"")</f>
        <v>1</v>
      </c>
      <c r="BC43" s="85" t="str">
        <f>REPLACE(INDEX(GroupVertices[Group],MATCH(Edges[[#This Row],[Vertex 2]],GroupVertices[Vertex],0)),1,1,"")</f>
        <v>1</v>
      </c>
      <c r="BD43" s="51">
        <v>1</v>
      </c>
      <c r="BE43" s="52">
        <v>6.666666666666667</v>
      </c>
      <c r="BF43" s="51">
        <v>0</v>
      </c>
      <c r="BG43" s="52">
        <v>0</v>
      </c>
      <c r="BH43" s="51">
        <v>0</v>
      </c>
      <c r="BI43" s="52">
        <v>0</v>
      </c>
      <c r="BJ43" s="51">
        <v>14</v>
      </c>
      <c r="BK43" s="52">
        <v>93.33333333333333</v>
      </c>
      <c r="BL43" s="51">
        <v>15</v>
      </c>
    </row>
    <row r="44" spans="1:64" ht="45">
      <c r="A44" s="84" t="s">
        <v>227</v>
      </c>
      <c r="B44" s="84" t="s">
        <v>249</v>
      </c>
      <c r="C44" s="53" t="s">
        <v>1714</v>
      </c>
      <c r="D44" s="54">
        <v>3</v>
      </c>
      <c r="E44" s="65" t="s">
        <v>132</v>
      </c>
      <c r="F44" s="55">
        <v>35</v>
      </c>
      <c r="G44" s="53"/>
      <c r="H44" s="57"/>
      <c r="I44" s="56"/>
      <c r="J44" s="56"/>
      <c r="K44" s="36" t="s">
        <v>65</v>
      </c>
      <c r="L44" s="83">
        <v>44</v>
      </c>
      <c r="M44" s="83"/>
      <c r="N44" s="63"/>
      <c r="O44" s="86" t="s">
        <v>288</v>
      </c>
      <c r="P44" s="88">
        <v>43776.827199074076</v>
      </c>
      <c r="Q44" s="86" t="s">
        <v>323</v>
      </c>
      <c r="R44" s="90" t="s">
        <v>366</v>
      </c>
      <c r="S44" s="86" t="s">
        <v>378</v>
      </c>
      <c r="T44" s="86"/>
      <c r="U44" s="86"/>
      <c r="V44" s="90" t="s">
        <v>410</v>
      </c>
      <c r="W44" s="88">
        <v>43776.827199074076</v>
      </c>
      <c r="X44" s="90" t="s">
        <v>452</v>
      </c>
      <c r="Y44" s="86"/>
      <c r="Z44" s="86"/>
      <c r="AA44" s="92" t="s">
        <v>534</v>
      </c>
      <c r="AB44" s="92" t="s">
        <v>596</v>
      </c>
      <c r="AC44" s="86" t="b">
        <v>0</v>
      </c>
      <c r="AD44" s="86">
        <v>0</v>
      </c>
      <c r="AE44" s="92" t="s">
        <v>658</v>
      </c>
      <c r="AF44" s="86" t="b">
        <v>0</v>
      </c>
      <c r="AG44" s="86" t="s">
        <v>697</v>
      </c>
      <c r="AH44" s="86"/>
      <c r="AI44" s="92" t="s">
        <v>637</v>
      </c>
      <c r="AJ44" s="86" t="b">
        <v>0</v>
      </c>
      <c r="AK44" s="86">
        <v>0</v>
      </c>
      <c r="AL44" s="92" t="s">
        <v>637</v>
      </c>
      <c r="AM44" s="86" t="s">
        <v>703</v>
      </c>
      <c r="AN44" s="86" t="b">
        <v>0</v>
      </c>
      <c r="AO44" s="92" t="s">
        <v>596</v>
      </c>
      <c r="AP44" s="86" t="s">
        <v>176</v>
      </c>
      <c r="AQ44" s="86">
        <v>0</v>
      </c>
      <c r="AR44" s="86">
        <v>0</v>
      </c>
      <c r="AS44" s="86"/>
      <c r="AT44" s="86"/>
      <c r="AU44" s="86"/>
      <c r="AV44" s="86"/>
      <c r="AW44" s="86"/>
      <c r="AX44" s="86"/>
      <c r="AY44" s="86"/>
      <c r="AZ44" s="86"/>
      <c r="BA44">
        <v>1</v>
      </c>
      <c r="BB44" s="85" t="str">
        <f>REPLACE(INDEX(GroupVertices[Group],MATCH(Edges[[#This Row],[Vertex 1]],GroupVertices[Vertex],0)),1,1,"")</f>
        <v>1</v>
      </c>
      <c r="BC44" s="85" t="str">
        <f>REPLACE(INDEX(GroupVertices[Group],MATCH(Edges[[#This Row],[Vertex 2]],GroupVertices[Vertex],0)),1,1,"")</f>
        <v>1</v>
      </c>
      <c r="BD44" s="51">
        <v>1</v>
      </c>
      <c r="BE44" s="52">
        <v>6.666666666666667</v>
      </c>
      <c r="BF44" s="51">
        <v>0</v>
      </c>
      <c r="BG44" s="52">
        <v>0</v>
      </c>
      <c r="BH44" s="51">
        <v>0</v>
      </c>
      <c r="BI44" s="52">
        <v>0</v>
      </c>
      <c r="BJ44" s="51">
        <v>14</v>
      </c>
      <c r="BK44" s="52">
        <v>93.33333333333333</v>
      </c>
      <c r="BL44" s="51">
        <v>15</v>
      </c>
    </row>
    <row r="45" spans="1:64" ht="45">
      <c r="A45" s="84" t="s">
        <v>227</v>
      </c>
      <c r="B45" s="84" t="s">
        <v>250</v>
      </c>
      <c r="C45" s="53" t="s">
        <v>1714</v>
      </c>
      <c r="D45" s="54">
        <v>3</v>
      </c>
      <c r="E45" s="65" t="s">
        <v>132</v>
      </c>
      <c r="F45" s="55">
        <v>35</v>
      </c>
      <c r="G45" s="53"/>
      <c r="H45" s="57"/>
      <c r="I45" s="56"/>
      <c r="J45" s="56"/>
      <c r="K45" s="36" t="s">
        <v>65</v>
      </c>
      <c r="L45" s="83">
        <v>45</v>
      </c>
      <c r="M45" s="83"/>
      <c r="N45" s="63"/>
      <c r="O45" s="86" t="s">
        <v>288</v>
      </c>
      <c r="P45" s="88">
        <v>43776.91724537037</v>
      </c>
      <c r="Q45" s="86" t="s">
        <v>324</v>
      </c>
      <c r="R45" s="90" t="s">
        <v>366</v>
      </c>
      <c r="S45" s="86" t="s">
        <v>378</v>
      </c>
      <c r="T45" s="86"/>
      <c r="U45" s="86"/>
      <c r="V45" s="90" t="s">
        <v>410</v>
      </c>
      <c r="W45" s="88">
        <v>43776.91724537037</v>
      </c>
      <c r="X45" s="90" t="s">
        <v>453</v>
      </c>
      <c r="Y45" s="86"/>
      <c r="Z45" s="86"/>
      <c r="AA45" s="92" t="s">
        <v>535</v>
      </c>
      <c r="AB45" s="92" t="s">
        <v>597</v>
      </c>
      <c r="AC45" s="86" t="b">
        <v>0</v>
      </c>
      <c r="AD45" s="86">
        <v>0</v>
      </c>
      <c r="AE45" s="92" t="s">
        <v>659</v>
      </c>
      <c r="AF45" s="86" t="b">
        <v>0</v>
      </c>
      <c r="AG45" s="86" t="s">
        <v>697</v>
      </c>
      <c r="AH45" s="86"/>
      <c r="AI45" s="92" t="s">
        <v>637</v>
      </c>
      <c r="AJ45" s="86" t="b">
        <v>0</v>
      </c>
      <c r="AK45" s="86">
        <v>0</v>
      </c>
      <c r="AL45" s="92" t="s">
        <v>637</v>
      </c>
      <c r="AM45" s="86" t="s">
        <v>703</v>
      </c>
      <c r="AN45" s="86" t="b">
        <v>0</v>
      </c>
      <c r="AO45" s="92" t="s">
        <v>597</v>
      </c>
      <c r="AP45" s="86" t="s">
        <v>176</v>
      </c>
      <c r="AQ45" s="86">
        <v>0</v>
      </c>
      <c r="AR45" s="86">
        <v>0</v>
      </c>
      <c r="AS45" s="86"/>
      <c r="AT45" s="86"/>
      <c r="AU45" s="86"/>
      <c r="AV45" s="86"/>
      <c r="AW45" s="86"/>
      <c r="AX45" s="86"/>
      <c r="AY45" s="86"/>
      <c r="AZ45" s="86"/>
      <c r="BA45">
        <v>1</v>
      </c>
      <c r="BB45" s="85" t="str">
        <f>REPLACE(INDEX(GroupVertices[Group],MATCH(Edges[[#This Row],[Vertex 1]],GroupVertices[Vertex],0)),1,1,"")</f>
        <v>1</v>
      </c>
      <c r="BC45" s="85" t="str">
        <f>REPLACE(INDEX(GroupVertices[Group],MATCH(Edges[[#This Row],[Vertex 2]],GroupVertices[Vertex],0)),1,1,"")</f>
        <v>1</v>
      </c>
      <c r="BD45" s="51">
        <v>1</v>
      </c>
      <c r="BE45" s="52">
        <v>6.666666666666667</v>
      </c>
      <c r="BF45" s="51">
        <v>0</v>
      </c>
      <c r="BG45" s="52">
        <v>0</v>
      </c>
      <c r="BH45" s="51">
        <v>0</v>
      </c>
      <c r="BI45" s="52">
        <v>0</v>
      </c>
      <c r="BJ45" s="51">
        <v>14</v>
      </c>
      <c r="BK45" s="52">
        <v>93.33333333333333</v>
      </c>
      <c r="BL45" s="51">
        <v>15</v>
      </c>
    </row>
    <row r="46" spans="1:64" ht="30">
      <c r="A46" s="84" t="s">
        <v>227</v>
      </c>
      <c r="B46" s="84" t="s">
        <v>251</v>
      </c>
      <c r="C46" s="53" t="s">
        <v>1715</v>
      </c>
      <c r="D46" s="54">
        <v>10</v>
      </c>
      <c r="E46" s="65" t="s">
        <v>136</v>
      </c>
      <c r="F46" s="55">
        <v>12</v>
      </c>
      <c r="G46" s="53"/>
      <c r="H46" s="57"/>
      <c r="I46" s="56"/>
      <c r="J46" s="56"/>
      <c r="K46" s="36" t="s">
        <v>65</v>
      </c>
      <c r="L46" s="83">
        <v>46</v>
      </c>
      <c r="M46" s="83"/>
      <c r="N46" s="63"/>
      <c r="O46" s="86" t="s">
        <v>288</v>
      </c>
      <c r="P46" s="88">
        <v>43777.694398148145</v>
      </c>
      <c r="Q46" s="86" t="s">
        <v>325</v>
      </c>
      <c r="R46" s="90" t="s">
        <v>366</v>
      </c>
      <c r="S46" s="86" t="s">
        <v>378</v>
      </c>
      <c r="T46" s="86"/>
      <c r="U46" s="86"/>
      <c r="V46" s="90" t="s">
        <v>410</v>
      </c>
      <c r="W46" s="88">
        <v>43777.694398148145</v>
      </c>
      <c r="X46" s="90" t="s">
        <v>454</v>
      </c>
      <c r="Y46" s="86"/>
      <c r="Z46" s="86"/>
      <c r="AA46" s="92" t="s">
        <v>536</v>
      </c>
      <c r="AB46" s="92" t="s">
        <v>598</v>
      </c>
      <c r="AC46" s="86" t="b">
        <v>0</v>
      </c>
      <c r="AD46" s="86">
        <v>0</v>
      </c>
      <c r="AE46" s="92" t="s">
        <v>660</v>
      </c>
      <c r="AF46" s="86" t="b">
        <v>0</v>
      </c>
      <c r="AG46" s="86" t="s">
        <v>697</v>
      </c>
      <c r="AH46" s="86"/>
      <c r="AI46" s="92" t="s">
        <v>637</v>
      </c>
      <c r="AJ46" s="86" t="b">
        <v>0</v>
      </c>
      <c r="AK46" s="86">
        <v>0</v>
      </c>
      <c r="AL46" s="92" t="s">
        <v>637</v>
      </c>
      <c r="AM46" s="86" t="s">
        <v>703</v>
      </c>
      <c r="AN46" s="86" t="b">
        <v>0</v>
      </c>
      <c r="AO46" s="92" t="s">
        <v>598</v>
      </c>
      <c r="AP46" s="86" t="s">
        <v>176</v>
      </c>
      <c r="AQ46" s="86">
        <v>0</v>
      </c>
      <c r="AR46" s="86">
        <v>0</v>
      </c>
      <c r="AS46" s="86"/>
      <c r="AT46" s="86"/>
      <c r="AU46" s="86"/>
      <c r="AV46" s="86"/>
      <c r="AW46" s="86"/>
      <c r="AX46" s="86"/>
      <c r="AY46" s="86"/>
      <c r="AZ46" s="86"/>
      <c r="BA46">
        <v>2</v>
      </c>
      <c r="BB46" s="85" t="str">
        <f>REPLACE(INDEX(GroupVertices[Group],MATCH(Edges[[#This Row],[Vertex 1]],GroupVertices[Vertex],0)),1,1,"")</f>
        <v>1</v>
      </c>
      <c r="BC46" s="85" t="str">
        <f>REPLACE(INDEX(GroupVertices[Group],MATCH(Edges[[#This Row],[Vertex 2]],GroupVertices[Vertex],0)),1,1,"")</f>
        <v>1</v>
      </c>
      <c r="BD46" s="51">
        <v>1</v>
      </c>
      <c r="BE46" s="52">
        <v>6.666666666666667</v>
      </c>
      <c r="BF46" s="51">
        <v>0</v>
      </c>
      <c r="BG46" s="52">
        <v>0</v>
      </c>
      <c r="BH46" s="51">
        <v>0</v>
      </c>
      <c r="BI46" s="52">
        <v>0</v>
      </c>
      <c r="BJ46" s="51">
        <v>14</v>
      </c>
      <c r="BK46" s="52">
        <v>93.33333333333333</v>
      </c>
      <c r="BL46" s="51">
        <v>15</v>
      </c>
    </row>
    <row r="47" spans="1:64" ht="30">
      <c r="A47" s="84" t="s">
        <v>227</v>
      </c>
      <c r="B47" s="84" t="s">
        <v>251</v>
      </c>
      <c r="C47" s="53" t="s">
        <v>1715</v>
      </c>
      <c r="D47" s="54">
        <v>10</v>
      </c>
      <c r="E47" s="65" t="s">
        <v>136</v>
      </c>
      <c r="F47" s="55">
        <v>12</v>
      </c>
      <c r="G47" s="53"/>
      <c r="H47" s="57"/>
      <c r="I47" s="56"/>
      <c r="J47" s="56"/>
      <c r="K47" s="36" t="s">
        <v>65</v>
      </c>
      <c r="L47" s="83">
        <v>47</v>
      </c>
      <c r="M47" s="83"/>
      <c r="N47" s="63"/>
      <c r="O47" s="86" t="s">
        <v>288</v>
      </c>
      <c r="P47" s="88">
        <v>43777.78496527778</v>
      </c>
      <c r="Q47" s="86" t="s">
        <v>326</v>
      </c>
      <c r="R47" s="90" t="s">
        <v>366</v>
      </c>
      <c r="S47" s="86" t="s">
        <v>378</v>
      </c>
      <c r="T47" s="86"/>
      <c r="U47" s="86"/>
      <c r="V47" s="90" t="s">
        <v>410</v>
      </c>
      <c r="W47" s="88">
        <v>43777.78496527778</v>
      </c>
      <c r="X47" s="90" t="s">
        <v>455</v>
      </c>
      <c r="Y47" s="86"/>
      <c r="Z47" s="86"/>
      <c r="AA47" s="92" t="s">
        <v>537</v>
      </c>
      <c r="AB47" s="92" t="s">
        <v>599</v>
      </c>
      <c r="AC47" s="86" t="b">
        <v>0</v>
      </c>
      <c r="AD47" s="86">
        <v>0</v>
      </c>
      <c r="AE47" s="92" t="s">
        <v>660</v>
      </c>
      <c r="AF47" s="86" t="b">
        <v>0</v>
      </c>
      <c r="AG47" s="86" t="s">
        <v>697</v>
      </c>
      <c r="AH47" s="86"/>
      <c r="AI47" s="92" t="s">
        <v>637</v>
      </c>
      <c r="AJ47" s="86" t="b">
        <v>0</v>
      </c>
      <c r="AK47" s="86">
        <v>0</v>
      </c>
      <c r="AL47" s="92" t="s">
        <v>637</v>
      </c>
      <c r="AM47" s="86" t="s">
        <v>703</v>
      </c>
      <c r="AN47" s="86" t="b">
        <v>0</v>
      </c>
      <c r="AO47" s="92" t="s">
        <v>599</v>
      </c>
      <c r="AP47" s="86" t="s">
        <v>176</v>
      </c>
      <c r="AQ47" s="86">
        <v>0</v>
      </c>
      <c r="AR47" s="86">
        <v>0</v>
      </c>
      <c r="AS47" s="86"/>
      <c r="AT47" s="86"/>
      <c r="AU47" s="86"/>
      <c r="AV47" s="86"/>
      <c r="AW47" s="86"/>
      <c r="AX47" s="86"/>
      <c r="AY47" s="86"/>
      <c r="AZ47" s="86"/>
      <c r="BA47">
        <v>2</v>
      </c>
      <c r="BB47" s="85" t="str">
        <f>REPLACE(INDEX(GroupVertices[Group],MATCH(Edges[[#This Row],[Vertex 1]],GroupVertices[Vertex],0)),1,1,"")</f>
        <v>1</v>
      </c>
      <c r="BC47" s="85" t="str">
        <f>REPLACE(INDEX(GroupVertices[Group],MATCH(Edges[[#This Row],[Vertex 2]],GroupVertices[Vertex],0)),1,1,"")</f>
        <v>1</v>
      </c>
      <c r="BD47" s="51">
        <v>0</v>
      </c>
      <c r="BE47" s="52">
        <v>0</v>
      </c>
      <c r="BF47" s="51">
        <v>0</v>
      </c>
      <c r="BG47" s="52">
        <v>0</v>
      </c>
      <c r="BH47" s="51">
        <v>0</v>
      </c>
      <c r="BI47" s="52">
        <v>0</v>
      </c>
      <c r="BJ47" s="51">
        <v>18</v>
      </c>
      <c r="BK47" s="52">
        <v>100</v>
      </c>
      <c r="BL47" s="51">
        <v>18</v>
      </c>
    </row>
    <row r="48" spans="1:64" ht="45">
      <c r="A48" s="84" t="s">
        <v>227</v>
      </c>
      <c r="B48" s="84" t="s">
        <v>252</v>
      </c>
      <c r="C48" s="53" t="s">
        <v>1714</v>
      </c>
      <c r="D48" s="54">
        <v>3</v>
      </c>
      <c r="E48" s="65" t="s">
        <v>132</v>
      </c>
      <c r="F48" s="55">
        <v>35</v>
      </c>
      <c r="G48" s="53"/>
      <c r="H48" s="57"/>
      <c r="I48" s="56"/>
      <c r="J48" s="56"/>
      <c r="K48" s="36" t="s">
        <v>65</v>
      </c>
      <c r="L48" s="83">
        <v>48</v>
      </c>
      <c r="M48" s="83"/>
      <c r="N48" s="63"/>
      <c r="O48" s="86" t="s">
        <v>288</v>
      </c>
      <c r="P48" s="88">
        <v>43777.79956018519</v>
      </c>
      <c r="Q48" s="86" t="s">
        <v>327</v>
      </c>
      <c r="R48" s="90" t="s">
        <v>366</v>
      </c>
      <c r="S48" s="86" t="s">
        <v>378</v>
      </c>
      <c r="T48" s="86"/>
      <c r="U48" s="86"/>
      <c r="V48" s="90" t="s">
        <v>410</v>
      </c>
      <c r="W48" s="88">
        <v>43777.79956018519</v>
      </c>
      <c r="X48" s="90" t="s">
        <v>456</v>
      </c>
      <c r="Y48" s="86"/>
      <c r="Z48" s="86"/>
      <c r="AA48" s="92" t="s">
        <v>538</v>
      </c>
      <c r="AB48" s="92" t="s">
        <v>600</v>
      </c>
      <c r="AC48" s="86" t="b">
        <v>0</v>
      </c>
      <c r="AD48" s="86">
        <v>0</v>
      </c>
      <c r="AE48" s="92" t="s">
        <v>661</v>
      </c>
      <c r="AF48" s="86" t="b">
        <v>0</v>
      </c>
      <c r="AG48" s="86" t="s">
        <v>697</v>
      </c>
      <c r="AH48" s="86"/>
      <c r="AI48" s="92" t="s">
        <v>637</v>
      </c>
      <c r="AJ48" s="86" t="b">
        <v>0</v>
      </c>
      <c r="AK48" s="86">
        <v>0</v>
      </c>
      <c r="AL48" s="92" t="s">
        <v>637</v>
      </c>
      <c r="AM48" s="86" t="s">
        <v>703</v>
      </c>
      <c r="AN48" s="86" t="b">
        <v>0</v>
      </c>
      <c r="AO48" s="92" t="s">
        <v>600</v>
      </c>
      <c r="AP48" s="86" t="s">
        <v>176</v>
      </c>
      <c r="AQ48" s="86">
        <v>0</v>
      </c>
      <c r="AR48" s="86">
        <v>0</v>
      </c>
      <c r="AS48" s="86"/>
      <c r="AT48" s="86"/>
      <c r="AU48" s="86"/>
      <c r="AV48" s="86"/>
      <c r="AW48" s="86"/>
      <c r="AX48" s="86"/>
      <c r="AY48" s="86"/>
      <c r="AZ48" s="86"/>
      <c r="BA48">
        <v>1</v>
      </c>
      <c r="BB48" s="85" t="str">
        <f>REPLACE(INDEX(GroupVertices[Group],MATCH(Edges[[#This Row],[Vertex 1]],GroupVertices[Vertex],0)),1,1,"")</f>
        <v>1</v>
      </c>
      <c r="BC48" s="85" t="str">
        <f>REPLACE(INDEX(GroupVertices[Group],MATCH(Edges[[#This Row],[Vertex 2]],GroupVertices[Vertex],0)),1,1,"")</f>
        <v>1</v>
      </c>
      <c r="BD48" s="51">
        <v>1</v>
      </c>
      <c r="BE48" s="52">
        <v>6.666666666666667</v>
      </c>
      <c r="BF48" s="51">
        <v>0</v>
      </c>
      <c r="BG48" s="52">
        <v>0</v>
      </c>
      <c r="BH48" s="51">
        <v>0</v>
      </c>
      <c r="BI48" s="52">
        <v>0</v>
      </c>
      <c r="BJ48" s="51">
        <v>14</v>
      </c>
      <c r="BK48" s="52">
        <v>93.33333333333333</v>
      </c>
      <c r="BL48" s="51">
        <v>15</v>
      </c>
    </row>
    <row r="49" spans="1:64" ht="45">
      <c r="A49" s="84" t="s">
        <v>227</v>
      </c>
      <c r="B49" s="84" t="s">
        <v>253</v>
      </c>
      <c r="C49" s="53" t="s">
        <v>1714</v>
      </c>
      <c r="D49" s="54">
        <v>3</v>
      </c>
      <c r="E49" s="65" t="s">
        <v>132</v>
      </c>
      <c r="F49" s="55">
        <v>35</v>
      </c>
      <c r="G49" s="53"/>
      <c r="H49" s="57"/>
      <c r="I49" s="56"/>
      <c r="J49" s="56"/>
      <c r="K49" s="36" t="s">
        <v>65</v>
      </c>
      <c r="L49" s="83">
        <v>49</v>
      </c>
      <c r="M49" s="83"/>
      <c r="N49" s="63"/>
      <c r="O49" s="86" t="s">
        <v>288</v>
      </c>
      <c r="P49" s="88">
        <v>43777.81516203703</v>
      </c>
      <c r="Q49" s="86" t="s">
        <v>328</v>
      </c>
      <c r="R49" s="90" t="s">
        <v>366</v>
      </c>
      <c r="S49" s="86" t="s">
        <v>378</v>
      </c>
      <c r="T49" s="86"/>
      <c r="U49" s="86"/>
      <c r="V49" s="90" t="s">
        <v>410</v>
      </c>
      <c r="W49" s="88">
        <v>43777.81516203703</v>
      </c>
      <c r="X49" s="90" t="s">
        <v>457</v>
      </c>
      <c r="Y49" s="86"/>
      <c r="Z49" s="86"/>
      <c r="AA49" s="92" t="s">
        <v>539</v>
      </c>
      <c r="AB49" s="92" t="s">
        <v>601</v>
      </c>
      <c r="AC49" s="86" t="b">
        <v>0</v>
      </c>
      <c r="AD49" s="86">
        <v>0</v>
      </c>
      <c r="AE49" s="92" t="s">
        <v>662</v>
      </c>
      <c r="AF49" s="86" t="b">
        <v>0</v>
      </c>
      <c r="AG49" s="86" t="s">
        <v>697</v>
      </c>
      <c r="AH49" s="86"/>
      <c r="AI49" s="92" t="s">
        <v>637</v>
      </c>
      <c r="AJ49" s="86" t="b">
        <v>0</v>
      </c>
      <c r="AK49" s="86">
        <v>0</v>
      </c>
      <c r="AL49" s="92" t="s">
        <v>637</v>
      </c>
      <c r="AM49" s="86" t="s">
        <v>703</v>
      </c>
      <c r="AN49" s="86" t="b">
        <v>0</v>
      </c>
      <c r="AO49" s="92" t="s">
        <v>601</v>
      </c>
      <c r="AP49" s="86" t="s">
        <v>176</v>
      </c>
      <c r="AQ49" s="86">
        <v>0</v>
      </c>
      <c r="AR49" s="86">
        <v>0</v>
      </c>
      <c r="AS49" s="86"/>
      <c r="AT49" s="86"/>
      <c r="AU49" s="86"/>
      <c r="AV49" s="86"/>
      <c r="AW49" s="86"/>
      <c r="AX49" s="86"/>
      <c r="AY49" s="86"/>
      <c r="AZ49" s="86"/>
      <c r="BA49">
        <v>1</v>
      </c>
      <c r="BB49" s="85" t="str">
        <f>REPLACE(INDEX(GroupVertices[Group],MATCH(Edges[[#This Row],[Vertex 1]],GroupVertices[Vertex],0)),1,1,"")</f>
        <v>1</v>
      </c>
      <c r="BC49" s="85" t="str">
        <f>REPLACE(INDEX(GroupVertices[Group],MATCH(Edges[[#This Row],[Vertex 2]],GroupVertices[Vertex],0)),1,1,"")</f>
        <v>1</v>
      </c>
      <c r="BD49" s="51">
        <v>2</v>
      </c>
      <c r="BE49" s="52">
        <v>8.333333333333334</v>
      </c>
      <c r="BF49" s="51">
        <v>0</v>
      </c>
      <c r="BG49" s="52">
        <v>0</v>
      </c>
      <c r="BH49" s="51">
        <v>0</v>
      </c>
      <c r="BI49" s="52">
        <v>0</v>
      </c>
      <c r="BJ49" s="51">
        <v>22</v>
      </c>
      <c r="BK49" s="52">
        <v>91.66666666666667</v>
      </c>
      <c r="BL49" s="51">
        <v>24</v>
      </c>
    </row>
    <row r="50" spans="1:64" ht="45">
      <c r="A50" s="84" t="s">
        <v>227</v>
      </c>
      <c r="B50" s="84" t="s">
        <v>254</v>
      </c>
      <c r="C50" s="53" t="s">
        <v>1714</v>
      </c>
      <c r="D50" s="54">
        <v>3</v>
      </c>
      <c r="E50" s="65" t="s">
        <v>132</v>
      </c>
      <c r="F50" s="55">
        <v>35</v>
      </c>
      <c r="G50" s="53"/>
      <c r="H50" s="57"/>
      <c r="I50" s="56"/>
      <c r="J50" s="56"/>
      <c r="K50" s="36" t="s">
        <v>65</v>
      </c>
      <c r="L50" s="83">
        <v>50</v>
      </c>
      <c r="M50" s="83"/>
      <c r="N50" s="63"/>
      <c r="O50" s="86" t="s">
        <v>288</v>
      </c>
      <c r="P50" s="88">
        <v>43777.81553240741</v>
      </c>
      <c r="Q50" s="86" t="s">
        <v>329</v>
      </c>
      <c r="R50" s="90" t="s">
        <v>366</v>
      </c>
      <c r="S50" s="86" t="s">
        <v>378</v>
      </c>
      <c r="T50" s="86"/>
      <c r="U50" s="86"/>
      <c r="V50" s="90" t="s">
        <v>410</v>
      </c>
      <c r="W50" s="88">
        <v>43777.81553240741</v>
      </c>
      <c r="X50" s="90" t="s">
        <v>458</v>
      </c>
      <c r="Y50" s="86"/>
      <c r="Z50" s="86"/>
      <c r="AA50" s="92" t="s">
        <v>540</v>
      </c>
      <c r="AB50" s="92" t="s">
        <v>602</v>
      </c>
      <c r="AC50" s="86" t="b">
        <v>0</v>
      </c>
      <c r="AD50" s="86">
        <v>0</v>
      </c>
      <c r="AE50" s="92" t="s">
        <v>663</v>
      </c>
      <c r="AF50" s="86" t="b">
        <v>0</v>
      </c>
      <c r="AG50" s="86" t="s">
        <v>697</v>
      </c>
      <c r="AH50" s="86"/>
      <c r="AI50" s="92" t="s">
        <v>637</v>
      </c>
      <c r="AJ50" s="86" t="b">
        <v>0</v>
      </c>
      <c r="AK50" s="86">
        <v>0</v>
      </c>
      <c r="AL50" s="92" t="s">
        <v>637</v>
      </c>
      <c r="AM50" s="86" t="s">
        <v>703</v>
      </c>
      <c r="AN50" s="86" t="b">
        <v>0</v>
      </c>
      <c r="AO50" s="92" t="s">
        <v>602</v>
      </c>
      <c r="AP50" s="86" t="s">
        <v>176</v>
      </c>
      <c r="AQ50" s="86">
        <v>0</v>
      </c>
      <c r="AR50" s="86">
        <v>0</v>
      </c>
      <c r="AS50" s="86"/>
      <c r="AT50" s="86"/>
      <c r="AU50" s="86"/>
      <c r="AV50" s="86"/>
      <c r="AW50" s="86"/>
      <c r="AX50" s="86"/>
      <c r="AY50" s="86"/>
      <c r="AZ50" s="86"/>
      <c r="BA50">
        <v>1</v>
      </c>
      <c r="BB50" s="85" t="str">
        <f>REPLACE(INDEX(GroupVertices[Group],MATCH(Edges[[#This Row],[Vertex 1]],GroupVertices[Vertex],0)),1,1,"")</f>
        <v>1</v>
      </c>
      <c r="BC50" s="85" t="str">
        <f>REPLACE(INDEX(GroupVertices[Group],MATCH(Edges[[#This Row],[Vertex 2]],GroupVertices[Vertex],0)),1,1,"")</f>
        <v>1</v>
      </c>
      <c r="BD50" s="51">
        <v>2</v>
      </c>
      <c r="BE50" s="52">
        <v>9.090909090909092</v>
      </c>
      <c r="BF50" s="51">
        <v>0</v>
      </c>
      <c r="BG50" s="52">
        <v>0</v>
      </c>
      <c r="BH50" s="51">
        <v>0</v>
      </c>
      <c r="BI50" s="52">
        <v>0</v>
      </c>
      <c r="BJ50" s="51">
        <v>20</v>
      </c>
      <c r="BK50" s="52">
        <v>90.9090909090909</v>
      </c>
      <c r="BL50" s="51">
        <v>22</v>
      </c>
    </row>
    <row r="51" spans="1:64" ht="45">
      <c r="A51" s="84" t="s">
        <v>227</v>
      </c>
      <c r="B51" s="84" t="s">
        <v>255</v>
      </c>
      <c r="C51" s="53" t="s">
        <v>1714</v>
      </c>
      <c r="D51" s="54">
        <v>3</v>
      </c>
      <c r="E51" s="65" t="s">
        <v>132</v>
      </c>
      <c r="F51" s="55">
        <v>35</v>
      </c>
      <c r="G51" s="53"/>
      <c r="H51" s="57"/>
      <c r="I51" s="56"/>
      <c r="J51" s="56"/>
      <c r="K51" s="36" t="s">
        <v>65</v>
      </c>
      <c r="L51" s="83">
        <v>51</v>
      </c>
      <c r="M51" s="83"/>
      <c r="N51" s="63"/>
      <c r="O51" s="86" t="s">
        <v>288</v>
      </c>
      <c r="P51" s="88">
        <v>43777.8158912037</v>
      </c>
      <c r="Q51" s="86" t="s">
        <v>330</v>
      </c>
      <c r="R51" s="90" t="s">
        <v>366</v>
      </c>
      <c r="S51" s="86" t="s">
        <v>378</v>
      </c>
      <c r="T51" s="86"/>
      <c r="U51" s="86"/>
      <c r="V51" s="90" t="s">
        <v>410</v>
      </c>
      <c r="W51" s="88">
        <v>43777.8158912037</v>
      </c>
      <c r="X51" s="90" t="s">
        <v>459</v>
      </c>
      <c r="Y51" s="86"/>
      <c r="Z51" s="86"/>
      <c r="AA51" s="92" t="s">
        <v>541</v>
      </c>
      <c r="AB51" s="92" t="s">
        <v>603</v>
      </c>
      <c r="AC51" s="86" t="b">
        <v>0</v>
      </c>
      <c r="AD51" s="86">
        <v>0</v>
      </c>
      <c r="AE51" s="92" t="s">
        <v>664</v>
      </c>
      <c r="AF51" s="86" t="b">
        <v>0</v>
      </c>
      <c r="AG51" s="86" t="s">
        <v>697</v>
      </c>
      <c r="AH51" s="86"/>
      <c r="AI51" s="92" t="s">
        <v>637</v>
      </c>
      <c r="AJ51" s="86" t="b">
        <v>0</v>
      </c>
      <c r="AK51" s="86">
        <v>0</v>
      </c>
      <c r="AL51" s="92" t="s">
        <v>637</v>
      </c>
      <c r="AM51" s="86" t="s">
        <v>703</v>
      </c>
      <c r="AN51" s="86" t="b">
        <v>0</v>
      </c>
      <c r="AO51" s="92" t="s">
        <v>603</v>
      </c>
      <c r="AP51" s="86" t="s">
        <v>176</v>
      </c>
      <c r="AQ51" s="86">
        <v>0</v>
      </c>
      <c r="AR51" s="86">
        <v>0</v>
      </c>
      <c r="AS51" s="86"/>
      <c r="AT51" s="86"/>
      <c r="AU51" s="86"/>
      <c r="AV51" s="86"/>
      <c r="AW51" s="86"/>
      <c r="AX51" s="86"/>
      <c r="AY51" s="86"/>
      <c r="AZ51" s="86"/>
      <c r="BA51">
        <v>1</v>
      </c>
      <c r="BB51" s="85" t="str">
        <f>REPLACE(INDEX(GroupVertices[Group],MATCH(Edges[[#This Row],[Vertex 1]],GroupVertices[Vertex],0)),1,1,"")</f>
        <v>1</v>
      </c>
      <c r="BC51" s="85" t="str">
        <f>REPLACE(INDEX(GroupVertices[Group],MATCH(Edges[[#This Row],[Vertex 2]],GroupVertices[Vertex],0)),1,1,"")</f>
        <v>1</v>
      </c>
      <c r="BD51" s="51">
        <v>1</v>
      </c>
      <c r="BE51" s="52">
        <v>6.666666666666667</v>
      </c>
      <c r="BF51" s="51">
        <v>0</v>
      </c>
      <c r="BG51" s="52">
        <v>0</v>
      </c>
      <c r="BH51" s="51">
        <v>0</v>
      </c>
      <c r="BI51" s="52">
        <v>0</v>
      </c>
      <c r="BJ51" s="51">
        <v>14</v>
      </c>
      <c r="BK51" s="52">
        <v>93.33333333333333</v>
      </c>
      <c r="BL51" s="51">
        <v>15</v>
      </c>
    </row>
    <row r="52" spans="1:64" ht="45">
      <c r="A52" s="84" t="s">
        <v>227</v>
      </c>
      <c r="B52" s="84" t="s">
        <v>256</v>
      </c>
      <c r="C52" s="53" t="s">
        <v>1714</v>
      </c>
      <c r="D52" s="54">
        <v>3</v>
      </c>
      <c r="E52" s="65" t="s">
        <v>132</v>
      </c>
      <c r="F52" s="55">
        <v>35</v>
      </c>
      <c r="G52" s="53"/>
      <c r="H52" s="57"/>
      <c r="I52" s="56"/>
      <c r="J52" s="56"/>
      <c r="K52" s="36" t="s">
        <v>65</v>
      </c>
      <c r="L52" s="83">
        <v>52</v>
      </c>
      <c r="M52" s="83"/>
      <c r="N52" s="63"/>
      <c r="O52" s="86" t="s">
        <v>288</v>
      </c>
      <c r="P52" s="88">
        <v>43777.862291666665</v>
      </c>
      <c r="Q52" s="86" t="s">
        <v>331</v>
      </c>
      <c r="R52" s="90" t="s">
        <v>366</v>
      </c>
      <c r="S52" s="86" t="s">
        <v>378</v>
      </c>
      <c r="T52" s="86"/>
      <c r="U52" s="86"/>
      <c r="V52" s="90" t="s">
        <v>410</v>
      </c>
      <c r="W52" s="88">
        <v>43777.862291666665</v>
      </c>
      <c r="X52" s="90" t="s">
        <v>460</v>
      </c>
      <c r="Y52" s="86"/>
      <c r="Z52" s="86"/>
      <c r="AA52" s="92" t="s">
        <v>542</v>
      </c>
      <c r="AB52" s="92" t="s">
        <v>604</v>
      </c>
      <c r="AC52" s="86" t="b">
        <v>0</v>
      </c>
      <c r="AD52" s="86">
        <v>0</v>
      </c>
      <c r="AE52" s="92" t="s">
        <v>665</v>
      </c>
      <c r="AF52" s="86" t="b">
        <v>0</v>
      </c>
      <c r="AG52" s="86" t="s">
        <v>697</v>
      </c>
      <c r="AH52" s="86"/>
      <c r="AI52" s="92" t="s">
        <v>637</v>
      </c>
      <c r="AJ52" s="86" t="b">
        <v>0</v>
      </c>
      <c r="AK52" s="86">
        <v>0</v>
      </c>
      <c r="AL52" s="92" t="s">
        <v>637</v>
      </c>
      <c r="AM52" s="86" t="s">
        <v>703</v>
      </c>
      <c r="AN52" s="86" t="b">
        <v>0</v>
      </c>
      <c r="AO52" s="92" t="s">
        <v>604</v>
      </c>
      <c r="AP52" s="86" t="s">
        <v>176</v>
      </c>
      <c r="AQ52" s="86">
        <v>0</v>
      </c>
      <c r="AR52" s="86">
        <v>0</v>
      </c>
      <c r="AS52" s="86"/>
      <c r="AT52" s="86"/>
      <c r="AU52" s="86"/>
      <c r="AV52" s="86"/>
      <c r="AW52" s="86"/>
      <c r="AX52" s="86"/>
      <c r="AY52" s="86"/>
      <c r="AZ52" s="86"/>
      <c r="BA52">
        <v>1</v>
      </c>
      <c r="BB52" s="85" t="str">
        <f>REPLACE(INDEX(GroupVertices[Group],MATCH(Edges[[#This Row],[Vertex 1]],GroupVertices[Vertex],0)),1,1,"")</f>
        <v>1</v>
      </c>
      <c r="BC52" s="85" t="str">
        <f>REPLACE(INDEX(GroupVertices[Group],MATCH(Edges[[#This Row],[Vertex 2]],GroupVertices[Vertex],0)),1,1,"")</f>
        <v>1</v>
      </c>
      <c r="BD52" s="51">
        <v>1</v>
      </c>
      <c r="BE52" s="52">
        <v>6.666666666666667</v>
      </c>
      <c r="BF52" s="51">
        <v>0</v>
      </c>
      <c r="BG52" s="52">
        <v>0</v>
      </c>
      <c r="BH52" s="51">
        <v>0</v>
      </c>
      <c r="BI52" s="52">
        <v>0</v>
      </c>
      <c r="BJ52" s="51">
        <v>14</v>
      </c>
      <c r="BK52" s="52">
        <v>93.33333333333333</v>
      </c>
      <c r="BL52" s="51">
        <v>15</v>
      </c>
    </row>
    <row r="53" spans="1:64" ht="45">
      <c r="A53" s="84" t="s">
        <v>227</v>
      </c>
      <c r="B53" s="84" t="s">
        <v>257</v>
      </c>
      <c r="C53" s="53" t="s">
        <v>1714</v>
      </c>
      <c r="D53" s="54">
        <v>3</v>
      </c>
      <c r="E53" s="65" t="s">
        <v>132</v>
      </c>
      <c r="F53" s="55">
        <v>35</v>
      </c>
      <c r="G53" s="53"/>
      <c r="H53" s="57"/>
      <c r="I53" s="56"/>
      <c r="J53" s="56"/>
      <c r="K53" s="36" t="s">
        <v>65</v>
      </c>
      <c r="L53" s="83">
        <v>53</v>
      </c>
      <c r="M53" s="83"/>
      <c r="N53" s="63"/>
      <c r="O53" s="86" t="s">
        <v>288</v>
      </c>
      <c r="P53" s="88">
        <v>43777.863645833335</v>
      </c>
      <c r="Q53" s="86" t="s">
        <v>332</v>
      </c>
      <c r="R53" s="90" t="s">
        <v>366</v>
      </c>
      <c r="S53" s="86" t="s">
        <v>378</v>
      </c>
      <c r="T53" s="86"/>
      <c r="U53" s="86"/>
      <c r="V53" s="90" t="s">
        <v>410</v>
      </c>
      <c r="W53" s="88">
        <v>43777.863645833335</v>
      </c>
      <c r="X53" s="90" t="s">
        <v>461</v>
      </c>
      <c r="Y53" s="86"/>
      <c r="Z53" s="86"/>
      <c r="AA53" s="92" t="s">
        <v>543</v>
      </c>
      <c r="AB53" s="92" t="s">
        <v>605</v>
      </c>
      <c r="AC53" s="86" t="b">
        <v>0</v>
      </c>
      <c r="AD53" s="86">
        <v>0</v>
      </c>
      <c r="AE53" s="92" t="s">
        <v>666</v>
      </c>
      <c r="AF53" s="86" t="b">
        <v>0</v>
      </c>
      <c r="AG53" s="86" t="s">
        <v>697</v>
      </c>
      <c r="AH53" s="86"/>
      <c r="AI53" s="92" t="s">
        <v>637</v>
      </c>
      <c r="AJ53" s="86" t="b">
        <v>0</v>
      </c>
      <c r="AK53" s="86">
        <v>0</v>
      </c>
      <c r="AL53" s="92" t="s">
        <v>637</v>
      </c>
      <c r="AM53" s="86" t="s">
        <v>703</v>
      </c>
      <c r="AN53" s="86" t="b">
        <v>0</v>
      </c>
      <c r="AO53" s="92" t="s">
        <v>605</v>
      </c>
      <c r="AP53" s="86" t="s">
        <v>176</v>
      </c>
      <c r="AQ53" s="86">
        <v>0</v>
      </c>
      <c r="AR53" s="86">
        <v>0</v>
      </c>
      <c r="AS53" s="86"/>
      <c r="AT53" s="86"/>
      <c r="AU53" s="86"/>
      <c r="AV53" s="86"/>
      <c r="AW53" s="86"/>
      <c r="AX53" s="86"/>
      <c r="AY53" s="86"/>
      <c r="AZ53" s="86"/>
      <c r="BA53">
        <v>1</v>
      </c>
      <c r="BB53" s="85" t="str">
        <f>REPLACE(INDEX(GroupVertices[Group],MATCH(Edges[[#This Row],[Vertex 1]],GroupVertices[Vertex],0)),1,1,"")</f>
        <v>1</v>
      </c>
      <c r="BC53" s="85" t="str">
        <f>REPLACE(INDEX(GroupVertices[Group],MATCH(Edges[[#This Row],[Vertex 2]],GroupVertices[Vertex],0)),1,1,"")</f>
        <v>1</v>
      </c>
      <c r="BD53" s="51">
        <v>1</v>
      </c>
      <c r="BE53" s="52">
        <v>6.666666666666667</v>
      </c>
      <c r="BF53" s="51">
        <v>0</v>
      </c>
      <c r="BG53" s="52">
        <v>0</v>
      </c>
      <c r="BH53" s="51">
        <v>0</v>
      </c>
      <c r="BI53" s="52">
        <v>0</v>
      </c>
      <c r="BJ53" s="51">
        <v>14</v>
      </c>
      <c r="BK53" s="52">
        <v>93.33333333333333</v>
      </c>
      <c r="BL53" s="51">
        <v>15</v>
      </c>
    </row>
    <row r="54" spans="1:64" ht="45">
      <c r="A54" s="84" t="s">
        <v>227</v>
      </c>
      <c r="B54" s="84" t="s">
        <v>258</v>
      </c>
      <c r="C54" s="53" t="s">
        <v>1714</v>
      </c>
      <c r="D54" s="54">
        <v>3</v>
      </c>
      <c r="E54" s="65" t="s">
        <v>132</v>
      </c>
      <c r="F54" s="55">
        <v>35</v>
      </c>
      <c r="G54" s="53"/>
      <c r="H54" s="57"/>
      <c r="I54" s="56"/>
      <c r="J54" s="56"/>
      <c r="K54" s="36" t="s">
        <v>65</v>
      </c>
      <c r="L54" s="83">
        <v>54</v>
      </c>
      <c r="M54" s="83"/>
      <c r="N54" s="63"/>
      <c r="O54" s="86" t="s">
        <v>288</v>
      </c>
      <c r="P54" s="88">
        <v>43779.703055555554</v>
      </c>
      <c r="Q54" s="86" t="s">
        <v>333</v>
      </c>
      <c r="R54" s="90" t="s">
        <v>366</v>
      </c>
      <c r="S54" s="86" t="s">
        <v>378</v>
      </c>
      <c r="T54" s="86"/>
      <c r="U54" s="86"/>
      <c r="V54" s="90" t="s">
        <v>410</v>
      </c>
      <c r="W54" s="88">
        <v>43779.703055555554</v>
      </c>
      <c r="X54" s="90" t="s">
        <v>462</v>
      </c>
      <c r="Y54" s="86"/>
      <c r="Z54" s="86"/>
      <c r="AA54" s="92" t="s">
        <v>544</v>
      </c>
      <c r="AB54" s="92" t="s">
        <v>606</v>
      </c>
      <c r="AC54" s="86" t="b">
        <v>0</v>
      </c>
      <c r="AD54" s="86">
        <v>0</v>
      </c>
      <c r="AE54" s="92" t="s">
        <v>667</v>
      </c>
      <c r="AF54" s="86" t="b">
        <v>0</v>
      </c>
      <c r="AG54" s="86" t="s">
        <v>697</v>
      </c>
      <c r="AH54" s="86"/>
      <c r="AI54" s="92" t="s">
        <v>637</v>
      </c>
      <c r="AJ54" s="86" t="b">
        <v>0</v>
      </c>
      <c r="AK54" s="86">
        <v>0</v>
      </c>
      <c r="AL54" s="92" t="s">
        <v>637</v>
      </c>
      <c r="AM54" s="86" t="s">
        <v>703</v>
      </c>
      <c r="AN54" s="86" t="b">
        <v>0</v>
      </c>
      <c r="AO54" s="92" t="s">
        <v>606</v>
      </c>
      <c r="AP54" s="86" t="s">
        <v>176</v>
      </c>
      <c r="AQ54" s="86">
        <v>0</v>
      </c>
      <c r="AR54" s="86">
        <v>0</v>
      </c>
      <c r="AS54" s="86"/>
      <c r="AT54" s="86"/>
      <c r="AU54" s="86"/>
      <c r="AV54" s="86"/>
      <c r="AW54" s="86"/>
      <c r="AX54" s="86"/>
      <c r="AY54" s="86"/>
      <c r="AZ54" s="86"/>
      <c r="BA54">
        <v>1</v>
      </c>
      <c r="BB54" s="85" t="str">
        <f>REPLACE(INDEX(GroupVertices[Group],MATCH(Edges[[#This Row],[Vertex 1]],GroupVertices[Vertex],0)),1,1,"")</f>
        <v>1</v>
      </c>
      <c r="BC54" s="85" t="str">
        <f>REPLACE(INDEX(GroupVertices[Group],MATCH(Edges[[#This Row],[Vertex 2]],GroupVertices[Vertex],0)),1,1,"")</f>
        <v>1</v>
      </c>
      <c r="BD54" s="51">
        <v>1</v>
      </c>
      <c r="BE54" s="52">
        <v>7.142857142857143</v>
      </c>
      <c r="BF54" s="51">
        <v>0</v>
      </c>
      <c r="BG54" s="52">
        <v>0</v>
      </c>
      <c r="BH54" s="51">
        <v>0</v>
      </c>
      <c r="BI54" s="52">
        <v>0</v>
      </c>
      <c r="BJ54" s="51">
        <v>13</v>
      </c>
      <c r="BK54" s="52">
        <v>92.85714285714286</v>
      </c>
      <c r="BL54" s="51">
        <v>14</v>
      </c>
    </row>
    <row r="55" spans="1:64" ht="45">
      <c r="A55" s="84" t="s">
        <v>227</v>
      </c>
      <c r="B55" s="84" t="s">
        <v>259</v>
      </c>
      <c r="C55" s="53" t="s">
        <v>1714</v>
      </c>
      <c r="D55" s="54">
        <v>3</v>
      </c>
      <c r="E55" s="65" t="s">
        <v>132</v>
      </c>
      <c r="F55" s="55">
        <v>35</v>
      </c>
      <c r="G55" s="53"/>
      <c r="H55" s="57"/>
      <c r="I55" s="56"/>
      <c r="J55" s="56"/>
      <c r="K55" s="36" t="s">
        <v>65</v>
      </c>
      <c r="L55" s="83">
        <v>55</v>
      </c>
      <c r="M55" s="83"/>
      <c r="N55" s="63"/>
      <c r="O55" s="86" t="s">
        <v>288</v>
      </c>
      <c r="P55" s="88">
        <v>43779.7890162037</v>
      </c>
      <c r="Q55" s="86" t="s">
        <v>334</v>
      </c>
      <c r="R55" s="90" t="s">
        <v>366</v>
      </c>
      <c r="S55" s="86" t="s">
        <v>378</v>
      </c>
      <c r="T55" s="86"/>
      <c r="U55" s="86"/>
      <c r="V55" s="90" t="s">
        <v>410</v>
      </c>
      <c r="W55" s="88">
        <v>43779.7890162037</v>
      </c>
      <c r="X55" s="90" t="s">
        <v>463</v>
      </c>
      <c r="Y55" s="86"/>
      <c r="Z55" s="86"/>
      <c r="AA55" s="92" t="s">
        <v>545</v>
      </c>
      <c r="AB55" s="92" t="s">
        <v>607</v>
      </c>
      <c r="AC55" s="86" t="b">
        <v>0</v>
      </c>
      <c r="AD55" s="86">
        <v>0</v>
      </c>
      <c r="AE55" s="92" t="s">
        <v>668</v>
      </c>
      <c r="AF55" s="86" t="b">
        <v>0</v>
      </c>
      <c r="AG55" s="86" t="s">
        <v>697</v>
      </c>
      <c r="AH55" s="86"/>
      <c r="AI55" s="92" t="s">
        <v>637</v>
      </c>
      <c r="AJ55" s="86" t="b">
        <v>0</v>
      </c>
      <c r="AK55" s="86">
        <v>0</v>
      </c>
      <c r="AL55" s="92" t="s">
        <v>637</v>
      </c>
      <c r="AM55" s="86" t="s">
        <v>703</v>
      </c>
      <c r="AN55" s="86" t="b">
        <v>0</v>
      </c>
      <c r="AO55" s="92" t="s">
        <v>607</v>
      </c>
      <c r="AP55" s="86" t="s">
        <v>176</v>
      </c>
      <c r="AQ55" s="86">
        <v>0</v>
      </c>
      <c r="AR55" s="86">
        <v>0</v>
      </c>
      <c r="AS55" s="86"/>
      <c r="AT55" s="86"/>
      <c r="AU55" s="86"/>
      <c r="AV55" s="86"/>
      <c r="AW55" s="86"/>
      <c r="AX55" s="86"/>
      <c r="AY55" s="86"/>
      <c r="AZ55" s="86"/>
      <c r="BA55">
        <v>1</v>
      </c>
      <c r="BB55" s="85" t="str">
        <f>REPLACE(INDEX(GroupVertices[Group],MATCH(Edges[[#This Row],[Vertex 1]],GroupVertices[Vertex],0)),1,1,"")</f>
        <v>1</v>
      </c>
      <c r="BC55" s="85" t="str">
        <f>REPLACE(INDEX(GroupVertices[Group],MATCH(Edges[[#This Row],[Vertex 2]],GroupVertices[Vertex],0)),1,1,"")</f>
        <v>1</v>
      </c>
      <c r="BD55" s="51">
        <v>1</v>
      </c>
      <c r="BE55" s="52">
        <v>6.666666666666667</v>
      </c>
      <c r="BF55" s="51">
        <v>0</v>
      </c>
      <c r="BG55" s="52">
        <v>0</v>
      </c>
      <c r="BH55" s="51">
        <v>0</v>
      </c>
      <c r="BI55" s="52">
        <v>0</v>
      </c>
      <c r="BJ55" s="51">
        <v>14</v>
      </c>
      <c r="BK55" s="52">
        <v>93.33333333333333</v>
      </c>
      <c r="BL55" s="51">
        <v>15</v>
      </c>
    </row>
    <row r="56" spans="1:64" ht="30">
      <c r="A56" s="84" t="s">
        <v>227</v>
      </c>
      <c r="B56" s="84" t="s">
        <v>260</v>
      </c>
      <c r="C56" s="53" t="s">
        <v>1715</v>
      </c>
      <c r="D56" s="54">
        <v>10</v>
      </c>
      <c r="E56" s="65" t="s">
        <v>136</v>
      </c>
      <c r="F56" s="55">
        <v>12</v>
      </c>
      <c r="G56" s="53"/>
      <c r="H56" s="57"/>
      <c r="I56" s="56"/>
      <c r="J56" s="56"/>
      <c r="K56" s="36" t="s">
        <v>65</v>
      </c>
      <c r="L56" s="83">
        <v>56</v>
      </c>
      <c r="M56" s="83"/>
      <c r="N56" s="63"/>
      <c r="O56" s="86" t="s">
        <v>288</v>
      </c>
      <c r="P56" s="88">
        <v>43779.6983912037</v>
      </c>
      <c r="Q56" s="86" t="s">
        <v>335</v>
      </c>
      <c r="R56" s="90" t="s">
        <v>367</v>
      </c>
      <c r="S56" s="86" t="s">
        <v>378</v>
      </c>
      <c r="T56" s="86"/>
      <c r="U56" s="86"/>
      <c r="V56" s="90" t="s">
        <v>410</v>
      </c>
      <c r="W56" s="88">
        <v>43779.6983912037</v>
      </c>
      <c r="X56" s="90" t="s">
        <v>464</v>
      </c>
      <c r="Y56" s="86"/>
      <c r="Z56" s="86"/>
      <c r="AA56" s="92" t="s">
        <v>546</v>
      </c>
      <c r="AB56" s="92" t="s">
        <v>608</v>
      </c>
      <c r="AC56" s="86" t="b">
        <v>0</v>
      </c>
      <c r="AD56" s="86">
        <v>0</v>
      </c>
      <c r="AE56" s="92" t="s">
        <v>669</v>
      </c>
      <c r="AF56" s="86" t="b">
        <v>0</v>
      </c>
      <c r="AG56" s="86" t="s">
        <v>697</v>
      </c>
      <c r="AH56" s="86"/>
      <c r="AI56" s="92" t="s">
        <v>637</v>
      </c>
      <c r="AJ56" s="86" t="b">
        <v>0</v>
      </c>
      <c r="AK56" s="86">
        <v>0</v>
      </c>
      <c r="AL56" s="92" t="s">
        <v>637</v>
      </c>
      <c r="AM56" s="86" t="s">
        <v>703</v>
      </c>
      <c r="AN56" s="86" t="b">
        <v>0</v>
      </c>
      <c r="AO56" s="92" t="s">
        <v>608</v>
      </c>
      <c r="AP56" s="86" t="s">
        <v>176</v>
      </c>
      <c r="AQ56" s="86">
        <v>0</v>
      </c>
      <c r="AR56" s="86">
        <v>0</v>
      </c>
      <c r="AS56" s="86"/>
      <c r="AT56" s="86"/>
      <c r="AU56" s="86"/>
      <c r="AV56" s="86"/>
      <c r="AW56" s="86"/>
      <c r="AX56" s="86"/>
      <c r="AY56" s="86"/>
      <c r="AZ56" s="86"/>
      <c r="BA56">
        <v>2</v>
      </c>
      <c r="BB56" s="85" t="str">
        <f>REPLACE(INDEX(GroupVertices[Group],MATCH(Edges[[#This Row],[Vertex 1]],GroupVertices[Vertex],0)),1,1,"")</f>
        <v>1</v>
      </c>
      <c r="BC56" s="85" t="str">
        <f>REPLACE(INDEX(GroupVertices[Group],MATCH(Edges[[#This Row],[Vertex 2]],GroupVertices[Vertex],0)),1,1,"")</f>
        <v>1</v>
      </c>
      <c r="BD56" s="51">
        <v>1</v>
      </c>
      <c r="BE56" s="52">
        <v>6.666666666666667</v>
      </c>
      <c r="BF56" s="51">
        <v>0</v>
      </c>
      <c r="BG56" s="52">
        <v>0</v>
      </c>
      <c r="BH56" s="51">
        <v>0</v>
      </c>
      <c r="BI56" s="52">
        <v>0</v>
      </c>
      <c r="BJ56" s="51">
        <v>14</v>
      </c>
      <c r="BK56" s="52">
        <v>93.33333333333333</v>
      </c>
      <c r="BL56" s="51">
        <v>15</v>
      </c>
    </row>
    <row r="57" spans="1:64" ht="30">
      <c r="A57" s="84" t="s">
        <v>227</v>
      </c>
      <c r="B57" s="84" t="s">
        <v>260</v>
      </c>
      <c r="C57" s="53" t="s">
        <v>1715</v>
      </c>
      <c r="D57" s="54">
        <v>10</v>
      </c>
      <c r="E57" s="65" t="s">
        <v>136</v>
      </c>
      <c r="F57" s="55">
        <v>12</v>
      </c>
      <c r="G57" s="53"/>
      <c r="H57" s="57"/>
      <c r="I57" s="56"/>
      <c r="J57" s="56"/>
      <c r="K57" s="36" t="s">
        <v>65</v>
      </c>
      <c r="L57" s="83">
        <v>57</v>
      </c>
      <c r="M57" s="83"/>
      <c r="N57" s="63"/>
      <c r="O57" s="86" t="s">
        <v>288</v>
      </c>
      <c r="P57" s="88">
        <v>43779.80099537037</v>
      </c>
      <c r="Q57" s="86" t="s">
        <v>336</v>
      </c>
      <c r="R57" s="90" t="s">
        <v>367</v>
      </c>
      <c r="S57" s="86" t="s">
        <v>378</v>
      </c>
      <c r="T57" s="86"/>
      <c r="U57" s="86"/>
      <c r="V57" s="90" t="s">
        <v>410</v>
      </c>
      <c r="W57" s="88">
        <v>43779.80099537037</v>
      </c>
      <c r="X57" s="90" t="s">
        <v>465</v>
      </c>
      <c r="Y57" s="86"/>
      <c r="Z57" s="86"/>
      <c r="AA57" s="92" t="s">
        <v>547</v>
      </c>
      <c r="AB57" s="92" t="s">
        <v>609</v>
      </c>
      <c r="AC57" s="86" t="b">
        <v>0</v>
      </c>
      <c r="AD57" s="86">
        <v>0</v>
      </c>
      <c r="AE57" s="92" t="s">
        <v>669</v>
      </c>
      <c r="AF57" s="86" t="b">
        <v>0</v>
      </c>
      <c r="AG57" s="86" t="s">
        <v>697</v>
      </c>
      <c r="AH57" s="86"/>
      <c r="AI57" s="92" t="s">
        <v>637</v>
      </c>
      <c r="AJ57" s="86" t="b">
        <v>0</v>
      </c>
      <c r="AK57" s="86">
        <v>0</v>
      </c>
      <c r="AL57" s="92" t="s">
        <v>637</v>
      </c>
      <c r="AM57" s="86" t="s">
        <v>703</v>
      </c>
      <c r="AN57" s="86" t="b">
        <v>0</v>
      </c>
      <c r="AO57" s="92" t="s">
        <v>609</v>
      </c>
      <c r="AP57" s="86" t="s">
        <v>176</v>
      </c>
      <c r="AQ57" s="86">
        <v>0</v>
      </c>
      <c r="AR57" s="86">
        <v>0</v>
      </c>
      <c r="AS57" s="86"/>
      <c r="AT57" s="86"/>
      <c r="AU57" s="86"/>
      <c r="AV57" s="86"/>
      <c r="AW57" s="86"/>
      <c r="AX57" s="86"/>
      <c r="AY57" s="86"/>
      <c r="AZ57" s="86"/>
      <c r="BA57">
        <v>2</v>
      </c>
      <c r="BB57" s="85" t="str">
        <f>REPLACE(INDEX(GroupVertices[Group],MATCH(Edges[[#This Row],[Vertex 1]],GroupVertices[Vertex],0)),1,1,"")</f>
        <v>1</v>
      </c>
      <c r="BC57" s="85" t="str">
        <f>REPLACE(INDEX(GroupVertices[Group],MATCH(Edges[[#This Row],[Vertex 2]],GroupVertices[Vertex],0)),1,1,"")</f>
        <v>1</v>
      </c>
      <c r="BD57" s="51">
        <v>0</v>
      </c>
      <c r="BE57" s="52">
        <v>0</v>
      </c>
      <c r="BF57" s="51">
        <v>1</v>
      </c>
      <c r="BG57" s="52">
        <v>4.761904761904762</v>
      </c>
      <c r="BH57" s="51">
        <v>0</v>
      </c>
      <c r="BI57" s="52">
        <v>0</v>
      </c>
      <c r="BJ57" s="51">
        <v>20</v>
      </c>
      <c r="BK57" s="52">
        <v>95.23809523809524</v>
      </c>
      <c r="BL57" s="51">
        <v>21</v>
      </c>
    </row>
    <row r="58" spans="1:64" ht="45">
      <c r="A58" s="84" t="s">
        <v>227</v>
      </c>
      <c r="B58" s="84" t="s">
        <v>261</v>
      </c>
      <c r="C58" s="53" t="s">
        <v>1714</v>
      </c>
      <c r="D58" s="54">
        <v>3</v>
      </c>
      <c r="E58" s="65" t="s">
        <v>132</v>
      </c>
      <c r="F58" s="55">
        <v>35</v>
      </c>
      <c r="G58" s="53"/>
      <c r="H58" s="57"/>
      <c r="I58" s="56"/>
      <c r="J58" s="56"/>
      <c r="K58" s="36" t="s">
        <v>65</v>
      </c>
      <c r="L58" s="83">
        <v>58</v>
      </c>
      <c r="M58" s="83"/>
      <c r="N58" s="63"/>
      <c r="O58" s="86" t="s">
        <v>288</v>
      </c>
      <c r="P58" s="88">
        <v>43779.818333333336</v>
      </c>
      <c r="Q58" s="86" t="s">
        <v>337</v>
      </c>
      <c r="R58" s="90" t="s">
        <v>367</v>
      </c>
      <c r="S58" s="86" t="s">
        <v>378</v>
      </c>
      <c r="T58" s="86"/>
      <c r="U58" s="86"/>
      <c r="V58" s="90" t="s">
        <v>410</v>
      </c>
      <c r="W58" s="88">
        <v>43779.818333333336</v>
      </c>
      <c r="X58" s="90" t="s">
        <v>466</v>
      </c>
      <c r="Y58" s="86"/>
      <c r="Z58" s="86"/>
      <c r="AA58" s="92" t="s">
        <v>548</v>
      </c>
      <c r="AB58" s="92" t="s">
        <v>610</v>
      </c>
      <c r="AC58" s="86" t="b">
        <v>0</v>
      </c>
      <c r="AD58" s="86">
        <v>0</v>
      </c>
      <c r="AE58" s="92" t="s">
        <v>670</v>
      </c>
      <c r="AF58" s="86" t="b">
        <v>0</v>
      </c>
      <c r="AG58" s="86" t="s">
        <v>697</v>
      </c>
      <c r="AH58" s="86"/>
      <c r="AI58" s="92" t="s">
        <v>637</v>
      </c>
      <c r="AJ58" s="86" t="b">
        <v>0</v>
      </c>
      <c r="AK58" s="86">
        <v>0</v>
      </c>
      <c r="AL58" s="92" t="s">
        <v>637</v>
      </c>
      <c r="AM58" s="86" t="s">
        <v>703</v>
      </c>
      <c r="AN58" s="86" t="b">
        <v>0</v>
      </c>
      <c r="AO58" s="92" t="s">
        <v>610</v>
      </c>
      <c r="AP58" s="86" t="s">
        <v>176</v>
      </c>
      <c r="AQ58" s="86">
        <v>0</v>
      </c>
      <c r="AR58" s="86">
        <v>0</v>
      </c>
      <c r="AS58" s="86"/>
      <c r="AT58" s="86"/>
      <c r="AU58" s="86"/>
      <c r="AV58" s="86"/>
      <c r="AW58" s="86"/>
      <c r="AX58" s="86"/>
      <c r="AY58" s="86"/>
      <c r="AZ58" s="86"/>
      <c r="BA58">
        <v>1</v>
      </c>
      <c r="BB58" s="85" t="str">
        <f>REPLACE(INDEX(GroupVertices[Group],MATCH(Edges[[#This Row],[Vertex 1]],GroupVertices[Vertex],0)),1,1,"")</f>
        <v>1</v>
      </c>
      <c r="BC58" s="85" t="str">
        <f>REPLACE(INDEX(GroupVertices[Group],MATCH(Edges[[#This Row],[Vertex 2]],GroupVertices[Vertex],0)),1,1,"")</f>
        <v>1</v>
      </c>
      <c r="BD58" s="51">
        <v>1</v>
      </c>
      <c r="BE58" s="52">
        <v>6.666666666666667</v>
      </c>
      <c r="BF58" s="51">
        <v>0</v>
      </c>
      <c r="BG58" s="52">
        <v>0</v>
      </c>
      <c r="BH58" s="51">
        <v>0</v>
      </c>
      <c r="BI58" s="52">
        <v>0</v>
      </c>
      <c r="BJ58" s="51">
        <v>14</v>
      </c>
      <c r="BK58" s="52">
        <v>93.33333333333333</v>
      </c>
      <c r="BL58" s="51">
        <v>15</v>
      </c>
    </row>
    <row r="59" spans="1:64" ht="45">
      <c r="A59" s="84" t="s">
        <v>227</v>
      </c>
      <c r="B59" s="84" t="s">
        <v>262</v>
      </c>
      <c r="C59" s="53" t="s">
        <v>1714</v>
      </c>
      <c r="D59" s="54">
        <v>3</v>
      </c>
      <c r="E59" s="65" t="s">
        <v>132</v>
      </c>
      <c r="F59" s="55">
        <v>35</v>
      </c>
      <c r="G59" s="53"/>
      <c r="H59" s="57"/>
      <c r="I59" s="56"/>
      <c r="J59" s="56"/>
      <c r="K59" s="36" t="s">
        <v>65</v>
      </c>
      <c r="L59" s="83">
        <v>59</v>
      </c>
      <c r="M59" s="83"/>
      <c r="N59" s="63"/>
      <c r="O59" s="86" t="s">
        <v>288</v>
      </c>
      <c r="P59" s="88">
        <v>43780.631006944444</v>
      </c>
      <c r="Q59" s="86" t="s">
        <v>338</v>
      </c>
      <c r="R59" s="90" t="s">
        <v>366</v>
      </c>
      <c r="S59" s="86" t="s">
        <v>378</v>
      </c>
      <c r="T59" s="86"/>
      <c r="U59" s="86"/>
      <c r="V59" s="90" t="s">
        <v>410</v>
      </c>
      <c r="W59" s="88">
        <v>43780.631006944444</v>
      </c>
      <c r="X59" s="90" t="s">
        <v>467</v>
      </c>
      <c r="Y59" s="86"/>
      <c r="Z59" s="86"/>
      <c r="AA59" s="92" t="s">
        <v>549</v>
      </c>
      <c r="AB59" s="92" t="s">
        <v>611</v>
      </c>
      <c r="AC59" s="86" t="b">
        <v>0</v>
      </c>
      <c r="AD59" s="86">
        <v>0</v>
      </c>
      <c r="AE59" s="92" t="s">
        <v>671</v>
      </c>
      <c r="AF59" s="86" t="b">
        <v>0</v>
      </c>
      <c r="AG59" s="86" t="s">
        <v>697</v>
      </c>
      <c r="AH59" s="86"/>
      <c r="AI59" s="92" t="s">
        <v>637</v>
      </c>
      <c r="AJ59" s="86" t="b">
        <v>0</v>
      </c>
      <c r="AK59" s="86">
        <v>0</v>
      </c>
      <c r="AL59" s="92" t="s">
        <v>637</v>
      </c>
      <c r="AM59" s="86" t="s">
        <v>703</v>
      </c>
      <c r="AN59" s="86" t="b">
        <v>0</v>
      </c>
      <c r="AO59" s="92" t="s">
        <v>611</v>
      </c>
      <c r="AP59" s="86" t="s">
        <v>176</v>
      </c>
      <c r="AQ59" s="86">
        <v>0</v>
      </c>
      <c r="AR59" s="86">
        <v>0</v>
      </c>
      <c r="AS59" s="86"/>
      <c r="AT59" s="86"/>
      <c r="AU59" s="86"/>
      <c r="AV59" s="86"/>
      <c r="AW59" s="86"/>
      <c r="AX59" s="86"/>
      <c r="AY59" s="86"/>
      <c r="AZ59" s="86"/>
      <c r="BA59">
        <v>1</v>
      </c>
      <c r="BB59" s="85" t="str">
        <f>REPLACE(INDEX(GroupVertices[Group],MATCH(Edges[[#This Row],[Vertex 1]],GroupVertices[Vertex],0)),1,1,"")</f>
        <v>1</v>
      </c>
      <c r="BC59" s="85" t="str">
        <f>REPLACE(INDEX(GroupVertices[Group],MATCH(Edges[[#This Row],[Vertex 2]],GroupVertices[Vertex],0)),1,1,"")</f>
        <v>1</v>
      </c>
      <c r="BD59" s="51">
        <v>1</v>
      </c>
      <c r="BE59" s="52">
        <v>2.7027027027027026</v>
      </c>
      <c r="BF59" s="51">
        <v>0</v>
      </c>
      <c r="BG59" s="52">
        <v>0</v>
      </c>
      <c r="BH59" s="51">
        <v>0</v>
      </c>
      <c r="BI59" s="52">
        <v>0</v>
      </c>
      <c r="BJ59" s="51">
        <v>36</v>
      </c>
      <c r="BK59" s="52">
        <v>97.29729729729729</v>
      </c>
      <c r="BL59" s="51">
        <v>37</v>
      </c>
    </row>
    <row r="60" spans="1:64" ht="45">
      <c r="A60" s="84" t="s">
        <v>227</v>
      </c>
      <c r="B60" s="84" t="s">
        <v>263</v>
      </c>
      <c r="C60" s="53" t="s">
        <v>1714</v>
      </c>
      <c r="D60" s="54">
        <v>3</v>
      </c>
      <c r="E60" s="65" t="s">
        <v>132</v>
      </c>
      <c r="F60" s="55">
        <v>35</v>
      </c>
      <c r="G60" s="53"/>
      <c r="H60" s="57"/>
      <c r="I60" s="56"/>
      <c r="J60" s="56"/>
      <c r="K60" s="36" t="s">
        <v>65</v>
      </c>
      <c r="L60" s="83">
        <v>60</v>
      </c>
      <c r="M60" s="83"/>
      <c r="N60" s="63"/>
      <c r="O60" s="86" t="s">
        <v>288</v>
      </c>
      <c r="P60" s="88">
        <v>43780.70548611111</v>
      </c>
      <c r="Q60" s="86" t="s">
        <v>339</v>
      </c>
      <c r="R60" s="90" t="s">
        <v>366</v>
      </c>
      <c r="S60" s="86" t="s">
        <v>378</v>
      </c>
      <c r="T60" s="86"/>
      <c r="U60" s="86"/>
      <c r="V60" s="90" t="s">
        <v>410</v>
      </c>
      <c r="W60" s="88">
        <v>43780.70548611111</v>
      </c>
      <c r="X60" s="90" t="s">
        <v>468</v>
      </c>
      <c r="Y60" s="86"/>
      <c r="Z60" s="86"/>
      <c r="AA60" s="92" t="s">
        <v>550</v>
      </c>
      <c r="AB60" s="92" t="s">
        <v>612</v>
      </c>
      <c r="AC60" s="86" t="b">
        <v>0</v>
      </c>
      <c r="AD60" s="86">
        <v>0</v>
      </c>
      <c r="AE60" s="92" t="s">
        <v>672</v>
      </c>
      <c r="AF60" s="86" t="b">
        <v>0</v>
      </c>
      <c r="AG60" s="86" t="s">
        <v>697</v>
      </c>
      <c r="AH60" s="86"/>
      <c r="AI60" s="92" t="s">
        <v>637</v>
      </c>
      <c r="AJ60" s="86" t="b">
        <v>0</v>
      </c>
      <c r="AK60" s="86">
        <v>0</v>
      </c>
      <c r="AL60" s="92" t="s">
        <v>637</v>
      </c>
      <c r="AM60" s="86" t="s">
        <v>703</v>
      </c>
      <c r="AN60" s="86" t="b">
        <v>0</v>
      </c>
      <c r="AO60" s="92" t="s">
        <v>612</v>
      </c>
      <c r="AP60" s="86" t="s">
        <v>176</v>
      </c>
      <c r="AQ60" s="86">
        <v>0</v>
      </c>
      <c r="AR60" s="86">
        <v>0</v>
      </c>
      <c r="AS60" s="86"/>
      <c r="AT60" s="86"/>
      <c r="AU60" s="86"/>
      <c r="AV60" s="86"/>
      <c r="AW60" s="86"/>
      <c r="AX60" s="86"/>
      <c r="AY60" s="86"/>
      <c r="AZ60" s="86"/>
      <c r="BA60">
        <v>1</v>
      </c>
      <c r="BB60" s="85" t="str">
        <f>REPLACE(INDEX(GroupVertices[Group],MATCH(Edges[[#This Row],[Vertex 1]],GroupVertices[Vertex],0)),1,1,"")</f>
        <v>1</v>
      </c>
      <c r="BC60" s="85" t="str">
        <f>REPLACE(INDEX(GroupVertices[Group],MATCH(Edges[[#This Row],[Vertex 2]],GroupVertices[Vertex],0)),1,1,"")</f>
        <v>1</v>
      </c>
      <c r="BD60" s="51">
        <v>1</v>
      </c>
      <c r="BE60" s="52">
        <v>6.666666666666667</v>
      </c>
      <c r="BF60" s="51">
        <v>0</v>
      </c>
      <c r="BG60" s="52">
        <v>0</v>
      </c>
      <c r="BH60" s="51">
        <v>0</v>
      </c>
      <c r="BI60" s="52">
        <v>0</v>
      </c>
      <c r="BJ60" s="51">
        <v>14</v>
      </c>
      <c r="BK60" s="52">
        <v>93.33333333333333</v>
      </c>
      <c r="BL60" s="51">
        <v>15</v>
      </c>
    </row>
    <row r="61" spans="1:64" ht="45">
      <c r="A61" s="84" t="s">
        <v>227</v>
      </c>
      <c r="B61" s="84" t="s">
        <v>264</v>
      </c>
      <c r="C61" s="53" t="s">
        <v>1714</v>
      </c>
      <c r="D61" s="54">
        <v>3</v>
      </c>
      <c r="E61" s="65" t="s">
        <v>132</v>
      </c>
      <c r="F61" s="55">
        <v>35</v>
      </c>
      <c r="G61" s="53"/>
      <c r="H61" s="57"/>
      <c r="I61" s="56"/>
      <c r="J61" s="56"/>
      <c r="K61" s="36" t="s">
        <v>65</v>
      </c>
      <c r="L61" s="83">
        <v>61</v>
      </c>
      <c r="M61" s="83"/>
      <c r="N61" s="63"/>
      <c r="O61" s="86" t="s">
        <v>288</v>
      </c>
      <c r="P61" s="88">
        <v>43780.85234953704</v>
      </c>
      <c r="Q61" s="86" t="s">
        <v>340</v>
      </c>
      <c r="R61" s="90" t="s">
        <v>366</v>
      </c>
      <c r="S61" s="86" t="s">
        <v>378</v>
      </c>
      <c r="T61" s="86"/>
      <c r="U61" s="86"/>
      <c r="V61" s="90" t="s">
        <v>410</v>
      </c>
      <c r="W61" s="88">
        <v>43780.85234953704</v>
      </c>
      <c r="X61" s="90" t="s">
        <v>469</v>
      </c>
      <c r="Y61" s="86"/>
      <c r="Z61" s="86"/>
      <c r="AA61" s="92" t="s">
        <v>551</v>
      </c>
      <c r="AB61" s="92" t="s">
        <v>613</v>
      </c>
      <c r="AC61" s="86" t="b">
        <v>0</v>
      </c>
      <c r="AD61" s="86">
        <v>0</v>
      </c>
      <c r="AE61" s="92" t="s">
        <v>673</v>
      </c>
      <c r="AF61" s="86" t="b">
        <v>0</v>
      </c>
      <c r="AG61" s="86" t="s">
        <v>697</v>
      </c>
      <c r="AH61" s="86"/>
      <c r="AI61" s="92" t="s">
        <v>637</v>
      </c>
      <c r="AJ61" s="86" t="b">
        <v>0</v>
      </c>
      <c r="AK61" s="86">
        <v>0</v>
      </c>
      <c r="AL61" s="92" t="s">
        <v>637</v>
      </c>
      <c r="AM61" s="86" t="s">
        <v>703</v>
      </c>
      <c r="AN61" s="86" t="b">
        <v>0</v>
      </c>
      <c r="AO61" s="92" t="s">
        <v>613</v>
      </c>
      <c r="AP61" s="86" t="s">
        <v>176</v>
      </c>
      <c r="AQ61" s="86">
        <v>0</v>
      </c>
      <c r="AR61" s="86">
        <v>0</v>
      </c>
      <c r="AS61" s="86"/>
      <c r="AT61" s="86"/>
      <c r="AU61" s="86"/>
      <c r="AV61" s="86"/>
      <c r="AW61" s="86"/>
      <c r="AX61" s="86"/>
      <c r="AY61" s="86"/>
      <c r="AZ61" s="86"/>
      <c r="BA61">
        <v>1</v>
      </c>
      <c r="BB61" s="85" t="str">
        <f>REPLACE(INDEX(GroupVertices[Group],MATCH(Edges[[#This Row],[Vertex 1]],GroupVertices[Vertex],0)),1,1,"")</f>
        <v>1</v>
      </c>
      <c r="BC61" s="85" t="str">
        <f>REPLACE(INDEX(GroupVertices[Group],MATCH(Edges[[#This Row],[Vertex 2]],GroupVertices[Vertex],0)),1,1,"")</f>
        <v>1</v>
      </c>
      <c r="BD61" s="51">
        <v>3</v>
      </c>
      <c r="BE61" s="52">
        <v>12</v>
      </c>
      <c r="BF61" s="51">
        <v>0</v>
      </c>
      <c r="BG61" s="52">
        <v>0</v>
      </c>
      <c r="BH61" s="51">
        <v>0</v>
      </c>
      <c r="BI61" s="52">
        <v>0</v>
      </c>
      <c r="BJ61" s="51">
        <v>22</v>
      </c>
      <c r="BK61" s="52">
        <v>88</v>
      </c>
      <c r="BL61" s="51">
        <v>25</v>
      </c>
    </row>
    <row r="62" spans="1:64" ht="45">
      <c r="A62" s="84" t="s">
        <v>227</v>
      </c>
      <c r="B62" s="84" t="s">
        <v>265</v>
      </c>
      <c r="C62" s="53" t="s">
        <v>1714</v>
      </c>
      <c r="D62" s="54">
        <v>3</v>
      </c>
      <c r="E62" s="65" t="s">
        <v>132</v>
      </c>
      <c r="F62" s="55">
        <v>35</v>
      </c>
      <c r="G62" s="53"/>
      <c r="H62" s="57"/>
      <c r="I62" s="56"/>
      <c r="J62" s="56"/>
      <c r="K62" s="36" t="s">
        <v>65</v>
      </c>
      <c r="L62" s="83">
        <v>62</v>
      </c>
      <c r="M62" s="83"/>
      <c r="N62" s="63"/>
      <c r="O62" s="86" t="s">
        <v>288</v>
      </c>
      <c r="P62" s="88">
        <v>43780.874976851854</v>
      </c>
      <c r="Q62" s="86" t="s">
        <v>341</v>
      </c>
      <c r="R62" s="90" t="s">
        <v>366</v>
      </c>
      <c r="S62" s="86" t="s">
        <v>378</v>
      </c>
      <c r="T62" s="86"/>
      <c r="U62" s="86"/>
      <c r="V62" s="90" t="s">
        <v>410</v>
      </c>
      <c r="W62" s="88">
        <v>43780.874976851854</v>
      </c>
      <c r="X62" s="90" t="s">
        <v>470</v>
      </c>
      <c r="Y62" s="86"/>
      <c r="Z62" s="86"/>
      <c r="AA62" s="92" t="s">
        <v>552</v>
      </c>
      <c r="AB62" s="92" t="s">
        <v>614</v>
      </c>
      <c r="AC62" s="86" t="b">
        <v>0</v>
      </c>
      <c r="AD62" s="86">
        <v>0</v>
      </c>
      <c r="AE62" s="92" t="s">
        <v>674</v>
      </c>
      <c r="AF62" s="86" t="b">
        <v>0</v>
      </c>
      <c r="AG62" s="86" t="s">
        <v>697</v>
      </c>
      <c r="AH62" s="86"/>
      <c r="AI62" s="92" t="s">
        <v>637</v>
      </c>
      <c r="AJ62" s="86" t="b">
        <v>0</v>
      </c>
      <c r="AK62" s="86">
        <v>0</v>
      </c>
      <c r="AL62" s="92" t="s">
        <v>637</v>
      </c>
      <c r="AM62" s="86" t="s">
        <v>703</v>
      </c>
      <c r="AN62" s="86" t="b">
        <v>0</v>
      </c>
      <c r="AO62" s="92" t="s">
        <v>614</v>
      </c>
      <c r="AP62" s="86" t="s">
        <v>176</v>
      </c>
      <c r="AQ62" s="86">
        <v>0</v>
      </c>
      <c r="AR62" s="86">
        <v>0</v>
      </c>
      <c r="AS62" s="86"/>
      <c r="AT62" s="86"/>
      <c r="AU62" s="86"/>
      <c r="AV62" s="86"/>
      <c r="AW62" s="86"/>
      <c r="AX62" s="86"/>
      <c r="AY62" s="86"/>
      <c r="AZ62" s="86"/>
      <c r="BA62">
        <v>1</v>
      </c>
      <c r="BB62" s="85" t="str">
        <f>REPLACE(INDEX(GroupVertices[Group],MATCH(Edges[[#This Row],[Vertex 1]],GroupVertices[Vertex],0)),1,1,"")</f>
        <v>1</v>
      </c>
      <c r="BC62" s="85" t="str">
        <f>REPLACE(INDEX(GroupVertices[Group],MATCH(Edges[[#This Row],[Vertex 2]],GroupVertices[Vertex],0)),1,1,"")</f>
        <v>1</v>
      </c>
      <c r="BD62" s="51">
        <v>1</v>
      </c>
      <c r="BE62" s="52">
        <v>6.666666666666667</v>
      </c>
      <c r="BF62" s="51">
        <v>0</v>
      </c>
      <c r="BG62" s="52">
        <v>0</v>
      </c>
      <c r="BH62" s="51">
        <v>0</v>
      </c>
      <c r="BI62" s="52">
        <v>0</v>
      </c>
      <c r="BJ62" s="51">
        <v>14</v>
      </c>
      <c r="BK62" s="52">
        <v>93.33333333333333</v>
      </c>
      <c r="BL62" s="51">
        <v>15</v>
      </c>
    </row>
    <row r="63" spans="1:64" ht="45">
      <c r="A63" s="84" t="s">
        <v>227</v>
      </c>
      <c r="B63" s="84" t="s">
        <v>266</v>
      </c>
      <c r="C63" s="53" t="s">
        <v>1714</v>
      </c>
      <c r="D63" s="54">
        <v>3</v>
      </c>
      <c r="E63" s="65" t="s">
        <v>132</v>
      </c>
      <c r="F63" s="55">
        <v>35</v>
      </c>
      <c r="G63" s="53"/>
      <c r="H63" s="57"/>
      <c r="I63" s="56"/>
      <c r="J63" s="56"/>
      <c r="K63" s="36" t="s">
        <v>65</v>
      </c>
      <c r="L63" s="83">
        <v>63</v>
      </c>
      <c r="M63" s="83"/>
      <c r="N63" s="63"/>
      <c r="O63" s="86" t="s">
        <v>288</v>
      </c>
      <c r="P63" s="88">
        <v>43781.880381944444</v>
      </c>
      <c r="Q63" s="86" t="s">
        <v>342</v>
      </c>
      <c r="R63" s="90" t="s">
        <v>366</v>
      </c>
      <c r="S63" s="86" t="s">
        <v>378</v>
      </c>
      <c r="T63" s="86"/>
      <c r="U63" s="86"/>
      <c r="V63" s="90" t="s">
        <v>410</v>
      </c>
      <c r="W63" s="88">
        <v>43781.880381944444</v>
      </c>
      <c r="X63" s="90" t="s">
        <v>471</v>
      </c>
      <c r="Y63" s="86"/>
      <c r="Z63" s="86"/>
      <c r="AA63" s="92" t="s">
        <v>553</v>
      </c>
      <c r="AB63" s="92" t="s">
        <v>615</v>
      </c>
      <c r="AC63" s="86" t="b">
        <v>0</v>
      </c>
      <c r="AD63" s="86">
        <v>0</v>
      </c>
      <c r="AE63" s="92" t="s">
        <v>675</v>
      </c>
      <c r="AF63" s="86" t="b">
        <v>0</v>
      </c>
      <c r="AG63" s="86" t="s">
        <v>697</v>
      </c>
      <c r="AH63" s="86"/>
      <c r="AI63" s="92" t="s">
        <v>637</v>
      </c>
      <c r="AJ63" s="86" t="b">
        <v>0</v>
      </c>
      <c r="AK63" s="86">
        <v>0</v>
      </c>
      <c r="AL63" s="92" t="s">
        <v>637</v>
      </c>
      <c r="AM63" s="86" t="s">
        <v>703</v>
      </c>
      <c r="AN63" s="86" t="b">
        <v>0</v>
      </c>
      <c r="AO63" s="92" t="s">
        <v>615</v>
      </c>
      <c r="AP63" s="86" t="s">
        <v>176</v>
      </c>
      <c r="AQ63" s="86">
        <v>0</v>
      </c>
      <c r="AR63" s="86">
        <v>0</v>
      </c>
      <c r="AS63" s="86"/>
      <c r="AT63" s="86"/>
      <c r="AU63" s="86"/>
      <c r="AV63" s="86"/>
      <c r="AW63" s="86"/>
      <c r="AX63" s="86"/>
      <c r="AY63" s="86"/>
      <c r="AZ63" s="86"/>
      <c r="BA63">
        <v>1</v>
      </c>
      <c r="BB63" s="85" t="str">
        <f>REPLACE(INDEX(GroupVertices[Group],MATCH(Edges[[#This Row],[Vertex 1]],GroupVertices[Vertex],0)),1,1,"")</f>
        <v>1</v>
      </c>
      <c r="BC63" s="85" t="str">
        <f>REPLACE(INDEX(GroupVertices[Group],MATCH(Edges[[#This Row],[Vertex 2]],GroupVertices[Vertex],0)),1,1,"")</f>
        <v>1</v>
      </c>
      <c r="BD63" s="51">
        <v>1</v>
      </c>
      <c r="BE63" s="52">
        <v>6.666666666666667</v>
      </c>
      <c r="BF63" s="51">
        <v>0</v>
      </c>
      <c r="BG63" s="52">
        <v>0</v>
      </c>
      <c r="BH63" s="51">
        <v>0</v>
      </c>
      <c r="BI63" s="52">
        <v>0</v>
      </c>
      <c r="BJ63" s="51">
        <v>14</v>
      </c>
      <c r="BK63" s="52">
        <v>93.33333333333333</v>
      </c>
      <c r="BL63" s="51">
        <v>15</v>
      </c>
    </row>
    <row r="64" spans="1:64" ht="45">
      <c r="A64" s="84" t="s">
        <v>227</v>
      </c>
      <c r="B64" s="84" t="s">
        <v>267</v>
      </c>
      <c r="C64" s="53" t="s">
        <v>1714</v>
      </c>
      <c r="D64" s="54">
        <v>3</v>
      </c>
      <c r="E64" s="65" t="s">
        <v>132</v>
      </c>
      <c r="F64" s="55">
        <v>35</v>
      </c>
      <c r="G64" s="53"/>
      <c r="H64" s="57"/>
      <c r="I64" s="56"/>
      <c r="J64" s="56"/>
      <c r="K64" s="36" t="s">
        <v>65</v>
      </c>
      <c r="L64" s="83">
        <v>64</v>
      </c>
      <c r="M64" s="83"/>
      <c r="N64" s="63"/>
      <c r="O64" s="86" t="s">
        <v>288</v>
      </c>
      <c r="P64" s="88">
        <v>43781.896319444444</v>
      </c>
      <c r="Q64" s="86" t="s">
        <v>343</v>
      </c>
      <c r="R64" s="90" t="s">
        <v>366</v>
      </c>
      <c r="S64" s="86" t="s">
        <v>378</v>
      </c>
      <c r="T64" s="86"/>
      <c r="U64" s="86"/>
      <c r="V64" s="90" t="s">
        <v>410</v>
      </c>
      <c r="W64" s="88">
        <v>43781.896319444444</v>
      </c>
      <c r="X64" s="90" t="s">
        <v>472</v>
      </c>
      <c r="Y64" s="86"/>
      <c r="Z64" s="86"/>
      <c r="AA64" s="92" t="s">
        <v>554</v>
      </c>
      <c r="AB64" s="92" t="s">
        <v>616</v>
      </c>
      <c r="AC64" s="86" t="b">
        <v>0</v>
      </c>
      <c r="AD64" s="86">
        <v>0</v>
      </c>
      <c r="AE64" s="92" t="s">
        <v>676</v>
      </c>
      <c r="AF64" s="86" t="b">
        <v>0</v>
      </c>
      <c r="AG64" s="86" t="s">
        <v>697</v>
      </c>
      <c r="AH64" s="86"/>
      <c r="AI64" s="92" t="s">
        <v>637</v>
      </c>
      <c r="AJ64" s="86" t="b">
        <v>0</v>
      </c>
      <c r="AK64" s="86">
        <v>0</v>
      </c>
      <c r="AL64" s="92" t="s">
        <v>637</v>
      </c>
      <c r="AM64" s="86" t="s">
        <v>703</v>
      </c>
      <c r="AN64" s="86" t="b">
        <v>0</v>
      </c>
      <c r="AO64" s="92" t="s">
        <v>616</v>
      </c>
      <c r="AP64" s="86" t="s">
        <v>176</v>
      </c>
      <c r="AQ64" s="86">
        <v>0</v>
      </c>
      <c r="AR64" s="86">
        <v>0</v>
      </c>
      <c r="AS64" s="86"/>
      <c r="AT64" s="86"/>
      <c r="AU64" s="86"/>
      <c r="AV64" s="86"/>
      <c r="AW64" s="86"/>
      <c r="AX64" s="86"/>
      <c r="AY64" s="86"/>
      <c r="AZ64" s="86"/>
      <c r="BA64">
        <v>1</v>
      </c>
      <c r="BB64" s="85" t="str">
        <f>REPLACE(INDEX(GroupVertices[Group],MATCH(Edges[[#This Row],[Vertex 1]],GroupVertices[Vertex],0)),1,1,"")</f>
        <v>1</v>
      </c>
      <c r="BC64" s="85" t="str">
        <f>REPLACE(INDEX(GroupVertices[Group],MATCH(Edges[[#This Row],[Vertex 2]],GroupVertices[Vertex],0)),1,1,"")</f>
        <v>1</v>
      </c>
      <c r="BD64" s="51">
        <v>0</v>
      </c>
      <c r="BE64" s="52">
        <v>0</v>
      </c>
      <c r="BF64" s="51">
        <v>0</v>
      </c>
      <c r="BG64" s="52">
        <v>0</v>
      </c>
      <c r="BH64" s="51">
        <v>0</v>
      </c>
      <c r="BI64" s="52">
        <v>0</v>
      </c>
      <c r="BJ64" s="51">
        <v>36</v>
      </c>
      <c r="BK64" s="52">
        <v>100</v>
      </c>
      <c r="BL64" s="51">
        <v>36</v>
      </c>
    </row>
    <row r="65" spans="1:64" ht="45">
      <c r="A65" s="84" t="s">
        <v>227</v>
      </c>
      <c r="B65" s="84" t="s">
        <v>268</v>
      </c>
      <c r="C65" s="53" t="s">
        <v>1714</v>
      </c>
      <c r="D65" s="54">
        <v>3</v>
      </c>
      <c r="E65" s="65" t="s">
        <v>132</v>
      </c>
      <c r="F65" s="55">
        <v>35</v>
      </c>
      <c r="G65" s="53"/>
      <c r="H65" s="57"/>
      <c r="I65" s="56"/>
      <c r="J65" s="56"/>
      <c r="K65" s="36" t="s">
        <v>65</v>
      </c>
      <c r="L65" s="83">
        <v>65</v>
      </c>
      <c r="M65" s="83"/>
      <c r="N65" s="63"/>
      <c r="O65" s="86" t="s">
        <v>288</v>
      </c>
      <c r="P65" s="88">
        <v>43781.93140046296</v>
      </c>
      <c r="Q65" s="86" t="s">
        <v>344</v>
      </c>
      <c r="R65" s="90" t="s">
        <v>366</v>
      </c>
      <c r="S65" s="86" t="s">
        <v>378</v>
      </c>
      <c r="T65" s="86"/>
      <c r="U65" s="86"/>
      <c r="V65" s="90" t="s">
        <v>410</v>
      </c>
      <c r="W65" s="88">
        <v>43781.93140046296</v>
      </c>
      <c r="X65" s="90" t="s">
        <v>473</v>
      </c>
      <c r="Y65" s="86"/>
      <c r="Z65" s="86"/>
      <c r="AA65" s="92" t="s">
        <v>555</v>
      </c>
      <c r="AB65" s="92" t="s">
        <v>617</v>
      </c>
      <c r="AC65" s="86" t="b">
        <v>0</v>
      </c>
      <c r="AD65" s="86">
        <v>0</v>
      </c>
      <c r="AE65" s="92" t="s">
        <v>677</v>
      </c>
      <c r="AF65" s="86" t="b">
        <v>0</v>
      </c>
      <c r="AG65" s="86" t="s">
        <v>697</v>
      </c>
      <c r="AH65" s="86"/>
      <c r="AI65" s="92" t="s">
        <v>637</v>
      </c>
      <c r="AJ65" s="86" t="b">
        <v>0</v>
      </c>
      <c r="AK65" s="86">
        <v>0</v>
      </c>
      <c r="AL65" s="92" t="s">
        <v>637</v>
      </c>
      <c r="AM65" s="86" t="s">
        <v>703</v>
      </c>
      <c r="AN65" s="86" t="b">
        <v>0</v>
      </c>
      <c r="AO65" s="92" t="s">
        <v>617</v>
      </c>
      <c r="AP65" s="86" t="s">
        <v>176</v>
      </c>
      <c r="AQ65" s="86">
        <v>0</v>
      </c>
      <c r="AR65" s="86">
        <v>0</v>
      </c>
      <c r="AS65" s="86"/>
      <c r="AT65" s="86"/>
      <c r="AU65" s="86"/>
      <c r="AV65" s="86"/>
      <c r="AW65" s="86"/>
      <c r="AX65" s="86"/>
      <c r="AY65" s="86"/>
      <c r="AZ65" s="86"/>
      <c r="BA65">
        <v>1</v>
      </c>
      <c r="BB65" s="85" t="str">
        <f>REPLACE(INDEX(GroupVertices[Group],MATCH(Edges[[#This Row],[Vertex 1]],GroupVertices[Vertex],0)),1,1,"")</f>
        <v>1</v>
      </c>
      <c r="BC65" s="85" t="str">
        <f>REPLACE(INDEX(GroupVertices[Group],MATCH(Edges[[#This Row],[Vertex 2]],GroupVertices[Vertex],0)),1,1,"")</f>
        <v>1</v>
      </c>
      <c r="BD65" s="51">
        <v>1</v>
      </c>
      <c r="BE65" s="52">
        <v>6.666666666666667</v>
      </c>
      <c r="BF65" s="51">
        <v>0</v>
      </c>
      <c r="BG65" s="52">
        <v>0</v>
      </c>
      <c r="BH65" s="51">
        <v>0</v>
      </c>
      <c r="BI65" s="52">
        <v>0</v>
      </c>
      <c r="BJ65" s="51">
        <v>14</v>
      </c>
      <c r="BK65" s="52">
        <v>93.33333333333333</v>
      </c>
      <c r="BL65" s="51">
        <v>15</v>
      </c>
    </row>
    <row r="66" spans="1:64" ht="45">
      <c r="A66" s="84" t="s">
        <v>227</v>
      </c>
      <c r="B66" s="84" t="s">
        <v>269</v>
      </c>
      <c r="C66" s="53" t="s">
        <v>1714</v>
      </c>
      <c r="D66" s="54">
        <v>3</v>
      </c>
      <c r="E66" s="65" t="s">
        <v>132</v>
      </c>
      <c r="F66" s="55">
        <v>35</v>
      </c>
      <c r="G66" s="53"/>
      <c r="H66" s="57"/>
      <c r="I66" s="56"/>
      <c r="J66" s="56"/>
      <c r="K66" s="36" t="s">
        <v>65</v>
      </c>
      <c r="L66" s="83">
        <v>66</v>
      </c>
      <c r="M66" s="83"/>
      <c r="N66" s="63"/>
      <c r="O66" s="86" t="s">
        <v>288</v>
      </c>
      <c r="P66" s="88">
        <v>43781.94855324074</v>
      </c>
      <c r="Q66" s="86" t="s">
        <v>345</v>
      </c>
      <c r="R66" s="90" t="s">
        <v>366</v>
      </c>
      <c r="S66" s="86" t="s">
        <v>378</v>
      </c>
      <c r="T66" s="86"/>
      <c r="U66" s="86"/>
      <c r="V66" s="90" t="s">
        <v>410</v>
      </c>
      <c r="W66" s="88">
        <v>43781.94855324074</v>
      </c>
      <c r="X66" s="90" t="s">
        <v>474</v>
      </c>
      <c r="Y66" s="86"/>
      <c r="Z66" s="86"/>
      <c r="AA66" s="92" t="s">
        <v>556</v>
      </c>
      <c r="AB66" s="92" t="s">
        <v>618</v>
      </c>
      <c r="AC66" s="86" t="b">
        <v>0</v>
      </c>
      <c r="AD66" s="86">
        <v>0</v>
      </c>
      <c r="AE66" s="92" t="s">
        <v>678</v>
      </c>
      <c r="AF66" s="86" t="b">
        <v>0</v>
      </c>
      <c r="AG66" s="86" t="s">
        <v>697</v>
      </c>
      <c r="AH66" s="86"/>
      <c r="AI66" s="92" t="s">
        <v>637</v>
      </c>
      <c r="AJ66" s="86" t="b">
        <v>0</v>
      </c>
      <c r="AK66" s="86">
        <v>0</v>
      </c>
      <c r="AL66" s="92" t="s">
        <v>637</v>
      </c>
      <c r="AM66" s="86" t="s">
        <v>703</v>
      </c>
      <c r="AN66" s="86" t="b">
        <v>0</v>
      </c>
      <c r="AO66" s="92" t="s">
        <v>618</v>
      </c>
      <c r="AP66" s="86" t="s">
        <v>176</v>
      </c>
      <c r="AQ66" s="86">
        <v>0</v>
      </c>
      <c r="AR66" s="86">
        <v>0</v>
      </c>
      <c r="AS66" s="86"/>
      <c r="AT66" s="86"/>
      <c r="AU66" s="86"/>
      <c r="AV66" s="86"/>
      <c r="AW66" s="86"/>
      <c r="AX66" s="86"/>
      <c r="AY66" s="86"/>
      <c r="AZ66" s="86"/>
      <c r="BA66">
        <v>1</v>
      </c>
      <c r="BB66" s="85" t="str">
        <f>REPLACE(INDEX(GroupVertices[Group],MATCH(Edges[[#This Row],[Vertex 1]],GroupVertices[Vertex],0)),1,1,"")</f>
        <v>1</v>
      </c>
      <c r="BC66" s="85" t="str">
        <f>REPLACE(INDEX(GroupVertices[Group],MATCH(Edges[[#This Row],[Vertex 2]],GroupVertices[Vertex],0)),1,1,"")</f>
        <v>1</v>
      </c>
      <c r="BD66" s="51">
        <v>0</v>
      </c>
      <c r="BE66" s="52">
        <v>0</v>
      </c>
      <c r="BF66" s="51">
        <v>0</v>
      </c>
      <c r="BG66" s="52">
        <v>0</v>
      </c>
      <c r="BH66" s="51">
        <v>0</v>
      </c>
      <c r="BI66" s="52">
        <v>0</v>
      </c>
      <c r="BJ66" s="51">
        <v>14</v>
      </c>
      <c r="BK66" s="52">
        <v>100</v>
      </c>
      <c r="BL66" s="51">
        <v>14</v>
      </c>
    </row>
    <row r="67" spans="1:64" ht="45">
      <c r="A67" s="84" t="s">
        <v>227</v>
      </c>
      <c r="B67" s="84" t="s">
        <v>270</v>
      </c>
      <c r="C67" s="53" t="s">
        <v>1714</v>
      </c>
      <c r="D67" s="54">
        <v>3</v>
      </c>
      <c r="E67" s="65" t="s">
        <v>132</v>
      </c>
      <c r="F67" s="55">
        <v>35</v>
      </c>
      <c r="G67" s="53"/>
      <c r="H67" s="57"/>
      <c r="I67" s="56"/>
      <c r="J67" s="56"/>
      <c r="K67" s="36" t="s">
        <v>65</v>
      </c>
      <c r="L67" s="83">
        <v>67</v>
      </c>
      <c r="M67" s="83"/>
      <c r="N67" s="63"/>
      <c r="O67" s="86" t="s">
        <v>288</v>
      </c>
      <c r="P67" s="88">
        <v>43782.782743055555</v>
      </c>
      <c r="Q67" s="86" t="s">
        <v>346</v>
      </c>
      <c r="R67" s="90" t="s">
        <v>366</v>
      </c>
      <c r="S67" s="86" t="s">
        <v>378</v>
      </c>
      <c r="T67" s="86"/>
      <c r="U67" s="86"/>
      <c r="V67" s="90" t="s">
        <v>410</v>
      </c>
      <c r="W67" s="88">
        <v>43782.782743055555</v>
      </c>
      <c r="X67" s="90" t="s">
        <v>475</v>
      </c>
      <c r="Y67" s="86"/>
      <c r="Z67" s="86"/>
      <c r="AA67" s="92" t="s">
        <v>557</v>
      </c>
      <c r="AB67" s="92" t="s">
        <v>619</v>
      </c>
      <c r="AC67" s="86" t="b">
        <v>0</v>
      </c>
      <c r="AD67" s="86">
        <v>0</v>
      </c>
      <c r="AE67" s="92" t="s">
        <v>679</v>
      </c>
      <c r="AF67" s="86" t="b">
        <v>0</v>
      </c>
      <c r="AG67" s="86" t="s">
        <v>697</v>
      </c>
      <c r="AH67" s="86"/>
      <c r="AI67" s="92" t="s">
        <v>637</v>
      </c>
      <c r="AJ67" s="86" t="b">
        <v>0</v>
      </c>
      <c r="AK67" s="86">
        <v>0</v>
      </c>
      <c r="AL67" s="92" t="s">
        <v>637</v>
      </c>
      <c r="AM67" s="86" t="s">
        <v>703</v>
      </c>
      <c r="AN67" s="86" t="b">
        <v>0</v>
      </c>
      <c r="AO67" s="92" t="s">
        <v>619</v>
      </c>
      <c r="AP67" s="86" t="s">
        <v>176</v>
      </c>
      <c r="AQ67" s="86">
        <v>0</v>
      </c>
      <c r="AR67" s="86">
        <v>0</v>
      </c>
      <c r="AS67" s="86"/>
      <c r="AT67" s="86"/>
      <c r="AU67" s="86"/>
      <c r="AV67" s="86"/>
      <c r="AW67" s="86"/>
      <c r="AX67" s="86"/>
      <c r="AY67" s="86"/>
      <c r="AZ67" s="86"/>
      <c r="BA67">
        <v>1</v>
      </c>
      <c r="BB67" s="85" t="str">
        <f>REPLACE(INDEX(GroupVertices[Group],MATCH(Edges[[#This Row],[Vertex 1]],GroupVertices[Vertex],0)),1,1,"")</f>
        <v>1</v>
      </c>
      <c r="BC67" s="85" t="str">
        <f>REPLACE(INDEX(GroupVertices[Group],MATCH(Edges[[#This Row],[Vertex 2]],GroupVertices[Vertex],0)),1,1,"")</f>
        <v>1</v>
      </c>
      <c r="BD67" s="51">
        <v>0</v>
      </c>
      <c r="BE67" s="52">
        <v>0</v>
      </c>
      <c r="BF67" s="51">
        <v>0</v>
      </c>
      <c r="BG67" s="52">
        <v>0</v>
      </c>
      <c r="BH67" s="51">
        <v>0</v>
      </c>
      <c r="BI67" s="52">
        <v>0</v>
      </c>
      <c r="BJ67" s="51">
        <v>13</v>
      </c>
      <c r="BK67" s="52">
        <v>100</v>
      </c>
      <c r="BL67" s="51">
        <v>13</v>
      </c>
    </row>
    <row r="68" spans="1:64" ht="45">
      <c r="A68" s="84" t="s">
        <v>227</v>
      </c>
      <c r="B68" s="84" t="s">
        <v>271</v>
      </c>
      <c r="C68" s="53" t="s">
        <v>1714</v>
      </c>
      <c r="D68" s="54">
        <v>3</v>
      </c>
      <c r="E68" s="65" t="s">
        <v>132</v>
      </c>
      <c r="F68" s="55">
        <v>35</v>
      </c>
      <c r="G68" s="53"/>
      <c r="H68" s="57"/>
      <c r="I68" s="56"/>
      <c r="J68" s="56"/>
      <c r="K68" s="36" t="s">
        <v>65</v>
      </c>
      <c r="L68" s="83">
        <v>68</v>
      </c>
      <c r="M68" s="83"/>
      <c r="N68" s="63"/>
      <c r="O68" s="86" t="s">
        <v>288</v>
      </c>
      <c r="P68" s="88">
        <v>43782.91423611111</v>
      </c>
      <c r="Q68" s="86" t="s">
        <v>347</v>
      </c>
      <c r="R68" s="90" t="s">
        <v>366</v>
      </c>
      <c r="S68" s="86" t="s">
        <v>378</v>
      </c>
      <c r="T68" s="86"/>
      <c r="U68" s="86"/>
      <c r="V68" s="90" t="s">
        <v>410</v>
      </c>
      <c r="W68" s="88">
        <v>43782.91423611111</v>
      </c>
      <c r="X68" s="90" t="s">
        <v>476</v>
      </c>
      <c r="Y68" s="86"/>
      <c r="Z68" s="86"/>
      <c r="AA68" s="92" t="s">
        <v>558</v>
      </c>
      <c r="AB68" s="92" t="s">
        <v>620</v>
      </c>
      <c r="AC68" s="86" t="b">
        <v>0</v>
      </c>
      <c r="AD68" s="86">
        <v>0</v>
      </c>
      <c r="AE68" s="92" t="s">
        <v>680</v>
      </c>
      <c r="AF68" s="86" t="b">
        <v>0</v>
      </c>
      <c r="AG68" s="86" t="s">
        <v>697</v>
      </c>
      <c r="AH68" s="86"/>
      <c r="AI68" s="92" t="s">
        <v>637</v>
      </c>
      <c r="AJ68" s="86" t="b">
        <v>0</v>
      </c>
      <c r="AK68" s="86">
        <v>0</v>
      </c>
      <c r="AL68" s="92" t="s">
        <v>637</v>
      </c>
      <c r="AM68" s="86" t="s">
        <v>703</v>
      </c>
      <c r="AN68" s="86" t="b">
        <v>0</v>
      </c>
      <c r="AO68" s="92" t="s">
        <v>620</v>
      </c>
      <c r="AP68" s="86" t="s">
        <v>176</v>
      </c>
      <c r="AQ68" s="86">
        <v>0</v>
      </c>
      <c r="AR68" s="86">
        <v>0</v>
      </c>
      <c r="AS68" s="86"/>
      <c r="AT68" s="86"/>
      <c r="AU68" s="86"/>
      <c r="AV68" s="86"/>
      <c r="AW68" s="86"/>
      <c r="AX68" s="86"/>
      <c r="AY68" s="86"/>
      <c r="AZ68" s="86"/>
      <c r="BA68">
        <v>1</v>
      </c>
      <c r="BB68" s="85" t="str">
        <f>REPLACE(INDEX(GroupVertices[Group],MATCH(Edges[[#This Row],[Vertex 1]],GroupVertices[Vertex],0)),1,1,"")</f>
        <v>1</v>
      </c>
      <c r="BC68" s="85" t="str">
        <f>REPLACE(INDEX(GroupVertices[Group],MATCH(Edges[[#This Row],[Vertex 2]],GroupVertices[Vertex],0)),1,1,"")</f>
        <v>1</v>
      </c>
      <c r="BD68" s="51">
        <v>1</v>
      </c>
      <c r="BE68" s="52">
        <v>4</v>
      </c>
      <c r="BF68" s="51">
        <v>0</v>
      </c>
      <c r="BG68" s="52">
        <v>0</v>
      </c>
      <c r="BH68" s="51">
        <v>0</v>
      </c>
      <c r="BI68" s="52">
        <v>0</v>
      </c>
      <c r="BJ68" s="51">
        <v>24</v>
      </c>
      <c r="BK68" s="52">
        <v>96</v>
      </c>
      <c r="BL68" s="51">
        <v>25</v>
      </c>
    </row>
    <row r="69" spans="1:64" ht="45">
      <c r="A69" s="84" t="s">
        <v>227</v>
      </c>
      <c r="B69" s="84" t="s">
        <v>272</v>
      </c>
      <c r="C69" s="53" t="s">
        <v>1714</v>
      </c>
      <c r="D69" s="54">
        <v>3</v>
      </c>
      <c r="E69" s="65" t="s">
        <v>132</v>
      </c>
      <c r="F69" s="55">
        <v>35</v>
      </c>
      <c r="G69" s="53"/>
      <c r="H69" s="57"/>
      <c r="I69" s="56"/>
      <c r="J69" s="56"/>
      <c r="K69" s="36" t="s">
        <v>65</v>
      </c>
      <c r="L69" s="83">
        <v>69</v>
      </c>
      <c r="M69" s="83"/>
      <c r="N69" s="63"/>
      <c r="O69" s="86" t="s">
        <v>288</v>
      </c>
      <c r="P69" s="88">
        <v>43783.59226851852</v>
      </c>
      <c r="Q69" s="86" t="s">
        <v>348</v>
      </c>
      <c r="R69" s="90" t="s">
        <v>366</v>
      </c>
      <c r="S69" s="86" t="s">
        <v>378</v>
      </c>
      <c r="T69" s="86"/>
      <c r="U69" s="86"/>
      <c r="V69" s="90" t="s">
        <v>410</v>
      </c>
      <c r="W69" s="88">
        <v>43783.59226851852</v>
      </c>
      <c r="X69" s="90" t="s">
        <v>477</v>
      </c>
      <c r="Y69" s="86"/>
      <c r="Z69" s="86"/>
      <c r="AA69" s="92" t="s">
        <v>559</v>
      </c>
      <c r="AB69" s="92" t="s">
        <v>621</v>
      </c>
      <c r="AC69" s="86" t="b">
        <v>0</v>
      </c>
      <c r="AD69" s="86">
        <v>1</v>
      </c>
      <c r="AE69" s="92" t="s">
        <v>681</v>
      </c>
      <c r="AF69" s="86" t="b">
        <v>0</v>
      </c>
      <c r="AG69" s="86" t="s">
        <v>697</v>
      </c>
      <c r="AH69" s="86"/>
      <c r="AI69" s="92" t="s">
        <v>637</v>
      </c>
      <c r="AJ69" s="86" t="b">
        <v>0</v>
      </c>
      <c r="AK69" s="86">
        <v>0</v>
      </c>
      <c r="AL69" s="92" t="s">
        <v>637</v>
      </c>
      <c r="AM69" s="86" t="s">
        <v>703</v>
      </c>
      <c r="AN69" s="86" t="b">
        <v>0</v>
      </c>
      <c r="AO69" s="92" t="s">
        <v>621</v>
      </c>
      <c r="AP69" s="86" t="s">
        <v>176</v>
      </c>
      <c r="AQ69" s="86">
        <v>0</v>
      </c>
      <c r="AR69" s="86">
        <v>0</v>
      </c>
      <c r="AS69" s="86"/>
      <c r="AT69" s="86"/>
      <c r="AU69" s="86"/>
      <c r="AV69" s="86"/>
      <c r="AW69" s="86"/>
      <c r="AX69" s="86"/>
      <c r="AY69" s="86"/>
      <c r="AZ69" s="86"/>
      <c r="BA69">
        <v>1</v>
      </c>
      <c r="BB69" s="85" t="str">
        <f>REPLACE(INDEX(GroupVertices[Group],MATCH(Edges[[#This Row],[Vertex 1]],GroupVertices[Vertex],0)),1,1,"")</f>
        <v>1</v>
      </c>
      <c r="BC69" s="85" t="str">
        <f>REPLACE(INDEX(GroupVertices[Group],MATCH(Edges[[#This Row],[Vertex 2]],GroupVertices[Vertex],0)),1,1,"")</f>
        <v>1</v>
      </c>
      <c r="BD69" s="51">
        <v>1</v>
      </c>
      <c r="BE69" s="52">
        <v>6.666666666666667</v>
      </c>
      <c r="BF69" s="51">
        <v>0</v>
      </c>
      <c r="BG69" s="52">
        <v>0</v>
      </c>
      <c r="BH69" s="51">
        <v>0</v>
      </c>
      <c r="BI69" s="52">
        <v>0</v>
      </c>
      <c r="BJ69" s="51">
        <v>14</v>
      </c>
      <c r="BK69" s="52">
        <v>93.33333333333333</v>
      </c>
      <c r="BL69" s="51">
        <v>15</v>
      </c>
    </row>
    <row r="70" spans="1:64" ht="45">
      <c r="A70" s="84" t="s">
        <v>227</v>
      </c>
      <c r="B70" s="84" t="s">
        <v>273</v>
      </c>
      <c r="C70" s="53" t="s">
        <v>1714</v>
      </c>
      <c r="D70" s="54">
        <v>3</v>
      </c>
      <c r="E70" s="65" t="s">
        <v>132</v>
      </c>
      <c r="F70" s="55">
        <v>35</v>
      </c>
      <c r="G70" s="53"/>
      <c r="H70" s="57"/>
      <c r="I70" s="56"/>
      <c r="J70" s="56"/>
      <c r="K70" s="36" t="s">
        <v>65</v>
      </c>
      <c r="L70" s="83">
        <v>70</v>
      </c>
      <c r="M70" s="83"/>
      <c r="N70" s="63"/>
      <c r="O70" s="86" t="s">
        <v>288</v>
      </c>
      <c r="P70" s="88">
        <v>43783.659907407404</v>
      </c>
      <c r="Q70" s="86" t="s">
        <v>349</v>
      </c>
      <c r="R70" s="90" t="s">
        <v>366</v>
      </c>
      <c r="S70" s="86" t="s">
        <v>378</v>
      </c>
      <c r="T70" s="86"/>
      <c r="U70" s="86"/>
      <c r="V70" s="90" t="s">
        <v>410</v>
      </c>
      <c r="W70" s="88">
        <v>43783.659907407404</v>
      </c>
      <c r="X70" s="90" t="s">
        <v>478</v>
      </c>
      <c r="Y70" s="86"/>
      <c r="Z70" s="86"/>
      <c r="AA70" s="92" t="s">
        <v>560</v>
      </c>
      <c r="AB70" s="92" t="s">
        <v>622</v>
      </c>
      <c r="AC70" s="86" t="b">
        <v>0</v>
      </c>
      <c r="AD70" s="86">
        <v>0</v>
      </c>
      <c r="AE70" s="92" t="s">
        <v>682</v>
      </c>
      <c r="AF70" s="86" t="b">
        <v>0</v>
      </c>
      <c r="AG70" s="86" t="s">
        <v>697</v>
      </c>
      <c r="AH70" s="86"/>
      <c r="AI70" s="92" t="s">
        <v>637</v>
      </c>
      <c r="AJ70" s="86" t="b">
        <v>0</v>
      </c>
      <c r="AK70" s="86">
        <v>0</v>
      </c>
      <c r="AL70" s="92" t="s">
        <v>637</v>
      </c>
      <c r="AM70" s="86" t="s">
        <v>703</v>
      </c>
      <c r="AN70" s="86" t="b">
        <v>0</v>
      </c>
      <c r="AO70" s="92" t="s">
        <v>622</v>
      </c>
      <c r="AP70" s="86" t="s">
        <v>176</v>
      </c>
      <c r="AQ70" s="86">
        <v>0</v>
      </c>
      <c r="AR70" s="86">
        <v>0</v>
      </c>
      <c r="AS70" s="86"/>
      <c r="AT70" s="86"/>
      <c r="AU70" s="86"/>
      <c r="AV70" s="86"/>
      <c r="AW70" s="86"/>
      <c r="AX70" s="86"/>
      <c r="AY70" s="86"/>
      <c r="AZ70" s="86"/>
      <c r="BA70">
        <v>1</v>
      </c>
      <c r="BB70" s="85" t="str">
        <f>REPLACE(INDEX(GroupVertices[Group],MATCH(Edges[[#This Row],[Vertex 1]],GroupVertices[Vertex],0)),1,1,"")</f>
        <v>1</v>
      </c>
      <c r="BC70" s="85" t="str">
        <f>REPLACE(INDEX(GroupVertices[Group],MATCH(Edges[[#This Row],[Vertex 2]],GroupVertices[Vertex],0)),1,1,"")</f>
        <v>1</v>
      </c>
      <c r="BD70" s="51">
        <v>1</v>
      </c>
      <c r="BE70" s="52">
        <v>4.545454545454546</v>
      </c>
      <c r="BF70" s="51">
        <v>0</v>
      </c>
      <c r="BG70" s="52">
        <v>0</v>
      </c>
      <c r="BH70" s="51">
        <v>0</v>
      </c>
      <c r="BI70" s="52">
        <v>0</v>
      </c>
      <c r="BJ70" s="51">
        <v>21</v>
      </c>
      <c r="BK70" s="52">
        <v>95.45454545454545</v>
      </c>
      <c r="BL70" s="51">
        <v>22</v>
      </c>
    </row>
    <row r="71" spans="1:64" ht="45">
      <c r="A71" s="84" t="s">
        <v>227</v>
      </c>
      <c r="B71" s="84" t="s">
        <v>274</v>
      </c>
      <c r="C71" s="53" t="s">
        <v>1714</v>
      </c>
      <c r="D71" s="54">
        <v>3</v>
      </c>
      <c r="E71" s="65" t="s">
        <v>132</v>
      </c>
      <c r="F71" s="55">
        <v>35</v>
      </c>
      <c r="G71" s="53"/>
      <c r="H71" s="57"/>
      <c r="I71" s="56"/>
      <c r="J71" s="56"/>
      <c r="K71" s="36" t="s">
        <v>65</v>
      </c>
      <c r="L71" s="83">
        <v>71</v>
      </c>
      <c r="M71" s="83"/>
      <c r="N71" s="63"/>
      <c r="O71" s="86" t="s">
        <v>288</v>
      </c>
      <c r="P71" s="88">
        <v>43783.99030092593</v>
      </c>
      <c r="Q71" s="86" t="s">
        <v>350</v>
      </c>
      <c r="R71" s="90" t="s">
        <v>366</v>
      </c>
      <c r="S71" s="86" t="s">
        <v>378</v>
      </c>
      <c r="T71" s="86"/>
      <c r="U71" s="86"/>
      <c r="V71" s="90" t="s">
        <v>410</v>
      </c>
      <c r="W71" s="88">
        <v>43783.99030092593</v>
      </c>
      <c r="X71" s="90" t="s">
        <v>479</v>
      </c>
      <c r="Y71" s="86"/>
      <c r="Z71" s="86"/>
      <c r="AA71" s="92" t="s">
        <v>561</v>
      </c>
      <c r="AB71" s="92" t="s">
        <v>623</v>
      </c>
      <c r="AC71" s="86" t="b">
        <v>0</v>
      </c>
      <c r="AD71" s="86">
        <v>0</v>
      </c>
      <c r="AE71" s="92" t="s">
        <v>683</v>
      </c>
      <c r="AF71" s="86" t="b">
        <v>0</v>
      </c>
      <c r="AG71" s="86" t="s">
        <v>697</v>
      </c>
      <c r="AH71" s="86"/>
      <c r="AI71" s="92" t="s">
        <v>637</v>
      </c>
      <c r="AJ71" s="86" t="b">
        <v>0</v>
      </c>
      <c r="AK71" s="86">
        <v>0</v>
      </c>
      <c r="AL71" s="92" t="s">
        <v>637</v>
      </c>
      <c r="AM71" s="86" t="s">
        <v>703</v>
      </c>
      <c r="AN71" s="86" t="b">
        <v>0</v>
      </c>
      <c r="AO71" s="92" t="s">
        <v>623</v>
      </c>
      <c r="AP71" s="86" t="s">
        <v>176</v>
      </c>
      <c r="AQ71" s="86">
        <v>0</v>
      </c>
      <c r="AR71" s="86">
        <v>0</v>
      </c>
      <c r="AS71" s="86"/>
      <c r="AT71" s="86"/>
      <c r="AU71" s="86"/>
      <c r="AV71" s="86"/>
      <c r="AW71" s="86"/>
      <c r="AX71" s="86"/>
      <c r="AY71" s="86"/>
      <c r="AZ71" s="86"/>
      <c r="BA71">
        <v>1</v>
      </c>
      <c r="BB71" s="85" t="str">
        <f>REPLACE(INDEX(GroupVertices[Group],MATCH(Edges[[#This Row],[Vertex 1]],GroupVertices[Vertex],0)),1,1,"")</f>
        <v>1</v>
      </c>
      <c r="BC71" s="85" t="str">
        <f>REPLACE(INDEX(GroupVertices[Group],MATCH(Edges[[#This Row],[Vertex 2]],GroupVertices[Vertex],0)),1,1,"")</f>
        <v>1</v>
      </c>
      <c r="BD71" s="51">
        <v>1</v>
      </c>
      <c r="BE71" s="52">
        <v>6.666666666666667</v>
      </c>
      <c r="BF71" s="51">
        <v>0</v>
      </c>
      <c r="BG71" s="52">
        <v>0</v>
      </c>
      <c r="BH71" s="51">
        <v>0</v>
      </c>
      <c r="BI71" s="52">
        <v>0</v>
      </c>
      <c r="BJ71" s="51">
        <v>14</v>
      </c>
      <c r="BK71" s="52">
        <v>93.33333333333333</v>
      </c>
      <c r="BL71" s="51">
        <v>15</v>
      </c>
    </row>
    <row r="72" spans="1:64" ht="45">
      <c r="A72" s="84" t="s">
        <v>227</v>
      </c>
      <c r="B72" s="84" t="s">
        <v>275</v>
      </c>
      <c r="C72" s="53" t="s">
        <v>1714</v>
      </c>
      <c r="D72" s="54">
        <v>3</v>
      </c>
      <c r="E72" s="65" t="s">
        <v>132</v>
      </c>
      <c r="F72" s="55">
        <v>35</v>
      </c>
      <c r="G72" s="53"/>
      <c r="H72" s="57"/>
      <c r="I72" s="56"/>
      <c r="J72" s="56"/>
      <c r="K72" s="36" t="s">
        <v>65</v>
      </c>
      <c r="L72" s="83">
        <v>72</v>
      </c>
      <c r="M72" s="83"/>
      <c r="N72" s="63"/>
      <c r="O72" s="86" t="s">
        <v>288</v>
      </c>
      <c r="P72" s="88">
        <v>43784.01605324074</v>
      </c>
      <c r="Q72" s="86" t="s">
        <v>351</v>
      </c>
      <c r="R72" s="90" t="s">
        <v>366</v>
      </c>
      <c r="S72" s="86" t="s">
        <v>378</v>
      </c>
      <c r="T72" s="86"/>
      <c r="U72" s="86"/>
      <c r="V72" s="90" t="s">
        <v>410</v>
      </c>
      <c r="W72" s="88">
        <v>43784.01605324074</v>
      </c>
      <c r="X72" s="90" t="s">
        <v>480</v>
      </c>
      <c r="Y72" s="86"/>
      <c r="Z72" s="86"/>
      <c r="AA72" s="92" t="s">
        <v>562</v>
      </c>
      <c r="AB72" s="92" t="s">
        <v>624</v>
      </c>
      <c r="AC72" s="86" t="b">
        <v>0</v>
      </c>
      <c r="AD72" s="86">
        <v>0</v>
      </c>
      <c r="AE72" s="92" t="s">
        <v>684</v>
      </c>
      <c r="AF72" s="86" t="b">
        <v>0</v>
      </c>
      <c r="AG72" s="86" t="s">
        <v>697</v>
      </c>
      <c r="AH72" s="86"/>
      <c r="AI72" s="92" t="s">
        <v>637</v>
      </c>
      <c r="AJ72" s="86" t="b">
        <v>0</v>
      </c>
      <c r="AK72" s="86">
        <v>0</v>
      </c>
      <c r="AL72" s="92" t="s">
        <v>637</v>
      </c>
      <c r="AM72" s="86" t="s">
        <v>703</v>
      </c>
      <c r="AN72" s="86" t="b">
        <v>0</v>
      </c>
      <c r="AO72" s="92" t="s">
        <v>624</v>
      </c>
      <c r="AP72" s="86" t="s">
        <v>176</v>
      </c>
      <c r="AQ72" s="86">
        <v>0</v>
      </c>
      <c r="AR72" s="86">
        <v>0</v>
      </c>
      <c r="AS72" s="86"/>
      <c r="AT72" s="86"/>
      <c r="AU72" s="86"/>
      <c r="AV72" s="86"/>
      <c r="AW72" s="86"/>
      <c r="AX72" s="86"/>
      <c r="AY72" s="86"/>
      <c r="AZ72" s="86"/>
      <c r="BA72">
        <v>1</v>
      </c>
      <c r="BB72" s="85" t="str">
        <f>REPLACE(INDEX(GroupVertices[Group],MATCH(Edges[[#This Row],[Vertex 1]],GroupVertices[Vertex],0)),1,1,"")</f>
        <v>1</v>
      </c>
      <c r="BC72" s="85" t="str">
        <f>REPLACE(INDEX(GroupVertices[Group],MATCH(Edges[[#This Row],[Vertex 2]],GroupVertices[Vertex],0)),1,1,"")</f>
        <v>1</v>
      </c>
      <c r="BD72" s="51">
        <v>1</v>
      </c>
      <c r="BE72" s="52">
        <v>6.666666666666667</v>
      </c>
      <c r="BF72" s="51">
        <v>0</v>
      </c>
      <c r="BG72" s="52">
        <v>0</v>
      </c>
      <c r="BH72" s="51">
        <v>0</v>
      </c>
      <c r="BI72" s="52">
        <v>0</v>
      </c>
      <c r="BJ72" s="51">
        <v>14</v>
      </c>
      <c r="BK72" s="52">
        <v>93.33333333333333</v>
      </c>
      <c r="BL72" s="51">
        <v>15</v>
      </c>
    </row>
    <row r="73" spans="1:64" ht="45">
      <c r="A73" s="84" t="s">
        <v>227</v>
      </c>
      <c r="B73" s="84" t="s">
        <v>276</v>
      </c>
      <c r="C73" s="53" t="s">
        <v>1714</v>
      </c>
      <c r="D73" s="54">
        <v>3</v>
      </c>
      <c r="E73" s="65" t="s">
        <v>132</v>
      </c>
      <c r="F73" s="55">
        <v>35</v>
      </c>
      <c r="G73" s="53"/>
      <c r="H73" s="57"/>
      <c r="I73" s="56"/>
      <c r="J73" s="56"/>
      <c r="K73" s="36" t="s">
        <v>65</v>
      </c>
      <c r="L73" s="83">
        <v>73</v>
      </c>
      <c r="M73" s="83"/>
      <c r="N73" s="63"/>
      <c r="O73" s="86" t="s">
        <v>288</v>
      </c>
      <c r="P73" s="88">
        <v>43784.61070601852</v>
      </c>
      <c r="Q73" s="86" t="s">
        <v>352</v>
      </c>
      <c r="R73" s="90" t="s">
        <v>366</v>
      </c>
      <c r="S73" s="86" t="s">
        <v>378</v>
      </c>
      <c r="T73" s="86"/>
      <c r="U73" s="86"/>
      <c r="V73" s="90" t="s">
        <v>410</v>
      </c>
      <c r="W73" s="88">
        <v>43784.61070601852</v>
      </c>
      <c r="X73" s="90" t="s">
        <v>481</v>
      </c>
      <c r="Y73" s="86"/>
      <c r="Z73" s="86"/>
      <c r="AA73" s="92" t="s">
        <v>563</v>
      </c>
      <c r="AB73" s="92" t="s">
        <v>625</v>
      </c>
      <c r="AC73" s="86" t="b">
        <v>0</v>
      </c>
      <c r="AD73" s="86">
        <v>0</v>
      </c>
      <c r="AE73" s="92" t="s">
        <v>685</v>
      </c>
      <c r="AF73" s="86" t="b">
        <v>0</v>
      </c>
      <c r="AG73" s="86" t="s">
        <v>697</v>
      </c>
      <c r="AH73" s="86"/>
      <c r="AI73" s="92" t="s">
        <v>637</v>
      </c>
      <c r="AJ73" s="86" t="b">
        <v>0</v>
      </c>
      <c r="AK73" s="86">
        <v>0</v>
      </c>
      <c r="AL73" s="92" t="s">
        <v>637</v>
      </c>
      <c r="AM73" s="86" t="s">
        <v>703</v>
      </c>
      <c r="AN73" s="86" t="b">
        <v>0</v>
      </c>
      <c r="AO73" s="92" t="s">
        <v>625</v>
      </c>
      <c r="AP73" s="86" t="s">
        <v>176</v>
      </c>
      <c r="AQ73" s="86">
        <v>0</v>
      </c>
      <c r="AR73" s="86">
        <v>0</v>
      </c>
      <c r="AS73" s="86"/>
      <c r="AT73" s="86"/>
      <c r="AU73" s="86"/>
      <c r="AV73" s="86"/>
      <c r="AW73" s="86"/>
      <c r="AX73" s="86"/>
      <c r="AY73" s="86"/>
      <c r="AZ73" s="86"/>
      <c r="BA73">
        <v>1</v>
      </c>
      <c r="BB73" s="85" t="str">
        <f>REPLACE(INDEX(GroupVertices[Group],MATCH(Edges[[#This Row],[Vertex 1]],GroupVertices[Vertex],0)),1,1,"")</f>
        <v>1</v>
      </c>
      <c r="BC73" s="85" t="str">
        <f>REPLACE(INDEX(GroupVertices[Group],MATCH(Edges[[#This Row],[Vertex 2]],GroupVertices[Vertex],0)),1,1,"")</f>
        <v>1</v>
      </c>
      <c r="BD73" s="51">
        <v>1</v>
      </c>
      <c r="BE73" s="52">
        <v>6.666666666666667</v>
      </c>
      <c r="BF73" s="51">
        <v>0</v>
      </c>
      <c r="BG73" s="52">
        <v>0</v>
      </c>
      <c r="BH73" s="51">
        <v>0</v>
      </c>
      <c r="BI73" s="52">
        <v>0</v>
      </c>
      <c r="BJ73" s="51">
        <v>14</v>
      </c>
      <c r="BK73" s="52">
        <v>93.33333333333333</v>
      </c>
      <c r="BL73" s="51">
        <v>15</v>
      </c>
    </row>
    <row r="74" spans="1:64" ht="45">
      <c r="A74" s="84" t="s">
        <v>227</v>
      </c>
      <c r="B74" s="84" t="s">
        <v>277</v>
      </c>
      <c r="C74" s="53" t="s">
        <v>1714</v>
      </c>
      <c r="D74" s="54">
        <v>3</v>
      </c>
      <c r="E74" s="65" t="s">
        <v>132</v>
      </c>
      <c r="F74" s="55">
        <v>35</v>
      </c>
      <c r="G74" s="53"/>
      <c r="H74" s="57"/>
      <c r="I74" s="56"/>
      <c r="J74" s="56"/>
      <c r="K74" s="36" t="s">
        <v>65</v>
      </c>
      <c r="L74" s="83">
        <v>74</v>
      </c>
      <c r="M74" s="83"/>
      <c r="N74" s="63"/>
      <c r="O74" s="86" t="s">
        <v>288</v>
      </c>
      <c r="P74" s="88">
        <v>43784.63490740741</v>
      </c>
      <c r="Q74" s="86" t="s">
        <v>353</v>
      </c>
      <c r="R74" s="90" t="s">
        <v>366</v>
      </c>
      <c r="S74" s="86" t="s">
        <v>378</v>
      </c>
      <c r="T74" s="86"/>
      <c r="U74" s="86"/>
      <c r="V74" s="90" t="s">
        <v>410</v>
      </c>
      <c r="W74" s="88">
        <v>43784.63490740741</v>
      </c>
      <c r="X74" s="90" t="s">
        <v>482</v>
      </c>
      <c r="Y74" s="86"/>
      <c r="Z74" s="86"/>
      <c r="AA74" s="92" t="s">
        <v>564</v>
      </c>
      <c r="AB74" s="92" t="s">
        <v>626</v>
      </c>
      <c r="AC74" s="86" t="b">
        <v>0</v>
      </c>
      <c r="AD74" s="86">
        <v>0</v>
      </c>
      <c r="AE74" s="92" t="s">
        <v>686</v>
      </c>
      <c r="AF74" s="86" t="b">
        <v>0</v>
      </c>
      <c r="AG74" s="86" t="s">
        <v>697</v>
      </c>
      <c r="AH74" s="86"/>
      <c r="AI74" s="92" t="s">
        <v>637</v>
      </c>
      <c r="AJ74" s="86" t="b">
        <v>0</v>
      </c>
      <c r="AK74" s="86">
        <v>0</v>
      </c>
      <c r="AL74" s="92" t="s">
        <v>637</v>
      </c>
      <c r="AM74" s="86" t="s">
        <v>703</v>
      </c>
      <c r="AN74" s="86" t="b">
        <v>0</v>
      </c>
      <c r="AO74" s="92" t="s">
        <v>626</v>
      </c>
      <c r="AP74" s="86" t="s">
        <v>176</v>
      </c>
      <c r="AQ74" s="86">
        <v>0</v>
      </c>
      <c r="AR74" s="86">
        <v>0</v>
      </c>
      <c r="AS74" s="86"/>
      <c r="AT74" s="86"/>
      <c r="AU74" s="86"/>
      <c r="AV74" s="86"/>
      <c r="AW74" s="86"/>
      <c r="AX74" s="86"/>
      <c r="AY74" s="86"/>
      <c r="AZ74" s="86"/>
      <c r="BA74">
        <v>1</v>
      </c>
      <c r="BB74" s="85" t="str">
        <f>REPLACE(INDEX(GroupVertices[Group],MATCH(Edges[[#This Row],[Vertex 1]],GroupVertices[Vertex],0)),1,1,"")</f>
        <v>1</v>
      </c>
      <c r="BC74" s="85" t="str">
        <f>REPLACE(INDEX(GroupVertices[Group],MATCH(Edges[[#This Row],[Vertex 2]],GroupVertices[Vertex],0)),1,1,"")</f>
        <v>1</v>
      </c>
      <c r="BD74" s="51">
        <v>1</v>
      </c>
      <c r="BE74" s="52">
        <v>6.666666666666667</v>
      </c>
      <c r="BF74" s="51">
        <v>0</v>
      </c>
      <c r="BG74" s="52">
        <v>0</v>
      </c>
      <c r="BH74" s="51">
        <v>0</v>
      </c>
      <c r="BI74" s="52">
        <v>0</v>
      </c>
      <c r="BJ74" s="51">
        <v>14</v>
      </c>
      <c r="BK74" s="52">
        <v>93.33333333333333</v>
      </c>
      <c r="BL74" s="51">
        <v>15</v>
      </c>
    </row>
    <row r="75" spans="1:64" ht="45">
      <c r="A75" s="84" t="s">
        <v>227</v>
      </c>
      <c r="B75" s="84" t="s">
        <v>278</v>
      </c>
      <c r="C75" s="53" t="s">
        <v>1714</v>
      </c>
      <c r="D75" s="54">
        <v>3</v>
      </c>
      <c r="E75" s="65" t="s">
        <v>132</v>
      </c>
      <c r="F75" s="55">
        <v>35</v>
      </c>
      <c r="G75" s="53"/>
      <c r="H75" s="57"/>
      <c r="I75" s="56"/>
      <c r="J75" s="56"/>
      <c r="K75" s="36" t="s">
        <v>65</v>
      </c>
      <c r="L75" s="83">
        <v>75</v>
      </c>
      <c r="M75" s="83"/>
      <c r="N75" s="63"/>
      <c r="O75" s="86" t="s">
        <v>288</v>
      </c>
      <c r="P75" s="88">
        <v>43784.63730324074</v>
      </c>
      <c r="Q75" s="86" t="s">
        <v>354</v>
      </c>
      <c r="R75" s="90" t="s">
        <v>366</v>
      </c>
      <c r="S75" s="86" t="s">
        <v>378</v>
      </c>
      <c r="T75" s="86"/>
      <c r="U75" s="86"/>
      <c r="V75" s="90" t="s">
        <v>410</v>
      </c>
      <c r="W75" s="88">
        <v>43784.63730324074</v>
      </c>
      <c r="X75" s="90" t="s">
        <v>483</v>
      </c>
      <c r="Y75" s="86"/>
      <c r="Z75" s="86"/>
      <c r="AA75" s="92" t="s">
        <v>565</v>
      </c>
      <c r="AB75" s="92" t="s">
        <v>627</v>
      </c>
      <c r="AC75" s="86" t="b">
        <v>0</v>
      </c>
      <c r="AD75" s="86">
        <v>0</v>
      </c>
      <c r="AE75" s="92" t="s">
        <v>687</v>
      </c>
      <c r="AF75" s="86" t="b">
        <v>0</v>
      </c>
      <c r="AG75" s="86" t="s">
        <v>697</v>
      </c>
      <c r="AH75" s="86"/>
      <c r="AI75" s="92" t="s">
        <v>637</v>
      </c>
      <c r="AJ75" s="86" t="b">
        <v>0</v>
      </c>
      <c r="AK75" s="86">
        <v>0</v>
      </c>
      <c r="AL75" s="92" t="s">
        <v>637</v>
      </c>
      <c r="AM75" s="86" t="s">
        <v>703</v>
      </c>
      <c r="AN75" s="86" t="b">
        <v>0</v>
      </c>
      <c r="AO75" s="92" t="s">
        <v>627</v>
      </c>
      <c r="AP75" s="86" t="s">
        <v>176</v>
      </c>
      <c r="AQ75" s="86">
        <v>0</v>
      </c>
      <c r="AR75" s="86">
        <v>0</v>
      </c>
      <c r="AS75" s="86"/>
      <c r="AT75" s="86"/>
      <c r="AU75" s="86"/>
      <c r="AV75" s="86"/>
      <c r="AW75" s="86"/>
      <c r="AX75" s="86"/>
      <c r="AY75" s="86"/>
      <c r="AZ75" s="86"/>
      <c r="BA75">
        <v>1</v>
      </c>
      <c r="BB75" s="85" t="str">
        <f>REPLACE(INDEX(GroupVertices[Group],MATCH(Edges[[#This Row],[Vertex 1]],GroupVertices[Vertex],0)),1,1,"")</f>
        <v>1</v>
      </c>
      <c r="BC75" s="85" t="str">
        <f>REPLACE(INDEX(GroupVertices[Group],MATCH(Edges[[#This Row],[Vertex 2]],GroupVertices[Vertex],0)),1,1,"")</f>
        <v>1</v>
      </c>
      <c r="BD75" s="51">
        <v>1</v>
      </c>
      <c r="BE75" s="52">
        <v>6.666666666666667</v>
      </c>
      <c r="BF75" s="51">
        <v>0</v>
      </c>
      <c r="BG75" s="52">
        <v>0</v>
      </c>
      <c r="BH75" s="51">
        <v>0</v>
      </c>
      <c r="BI75" s="52">
        <v>0</v>
      </c>
      <c r="BJ75" s="51">
        <v>14</v>
      </c>
      <c r="BK75" s="52">
        <v>93.33333333333333</v>
      </c>
      <c r="BL75" s="51">
        <v>15</v>
      </c>
    </row>
    <row r="76" spans="1:64" ht="45">
      <c r="A76" s="84" t="s">
        <v>227</v>
      </c>
      <c r="B76" s="84" t="s">
        <v>279</v>
      </c>
      <c r="C76" s="53" t="s">
        <v>1714</v>
      </c>
      <c r="D76" s="54">
        <v>3</v>
      </c>
      <c r="E76" s="65" t="s">
        <v>132</v>
      </c>
      <c r="F76" s="55">
        <v>35</v>
      </c>
      <c r="G76" s="53"/>
      <c r="H76" s="57"/>
      <c r="I76" s="56"/>
      <c r="J76" s="56"/>
      <c r="K76" s="36" t="s">
        <v>65</v>
      </c>
      <c r="L76" s="83">
        <v>76</v>
      </c>
      <c r="M76" s="83"/>
      <c r="N76" s="63"/>
      <c r="O76" s="86" t="s">
        <v>288</v>
      </c>
      <c r="P76" s="88">
        <v>43784.92303240741</v>
      </c>
      <c r="Q76" s="86" t="s">
        <v>355</v>
      </c>
      <c r="R76" s="90" t="s">
        <v>367</v>
      </c>
      <c r="S76" s="86" t="s">
        <v>378</v>
      </c>
      <c r="T76" s="86"/>
      <c r="U76" s="86"/>
      <c r="V76" s="90" t="s">
        <v>410</v>
      </c>
      <c r="W76" s="88">
        <v>43784.92303240741</v>
      </c>
      <c r="X76" s="90" t="s">
        <v>484</v>
      </c>
      <c r="Y76" s="86"/>
      <c r="Z76" s="86"/>
      <c r="AA76" s="92" t="s">
        <v>566</v>
      </c>
      <c r="AB76" s="92" t="s">
        <v>628</v>
      </c>
      <c r="AC76" s="86" t="b">
        <v>0</v>
      </c>
      <c r="AD76" s="86">
        <v>0</v>
      </c>
      <c r="AE76" s="92" t="s">
        <v>688</v>
      </c>
      <c r="AF76" s="86" t="b">
        <v>0</v>
      </c>
      <c r="AG76" s="86" t="s">
        <v>697</v>
      </c>
      <c r="AH76" s="86"/>
      <c r="AI76" s="92" t="s">
        <v>637</v>
      </c>
      <c r="AJ76" s="86" t="b">
        <v>0</v>
      </c>
      <c r="AK76" s="86">
        <v>0</v>
      </c>
      <c r="AL76" s="92" t="s">
        <v>637</v>
      </c>
      <c r="AM76" s="86" t="s">
        <v>703</v>
      </c>
      <c r="AN76" s="86" t="b">
        <v>0</v>
      </c>
      <c r="AO76" s="92" t="s">
        <v>628</v>
      </c>
      <c r="AP76" s="86" t="s">
        <v>176</v>
      </c>
      <c r="AQ76" s="86">
        <v>0</v>
      </c>
      <c r="AR76" s="86">
        <v>0</v>
      </c>
      <c r="AS76" s="86"/>
      <c r="AT76" s="86"/>
      <c r="AU76" s="86"/>
      <c r="AV76" s="86"/>
      <c r="AW76" s="86"/>
      <c r="AX76" s="86"/>
      <c r="AY76" s="86"/>
      <c r="AZ76" s="86"/>
      <c r="BA76">
        <v>1</v>
      </c>
      <c r="BB76" s="85" t="str">
        <f>REPLACE(INDEX(GroupVertices[Group],MATCH(Edges[[#This Row],[Vertex 1]],GroupVertices[Vertex],0)),1,1,"")</f>
        <v>1</v>
      </c>
      <c r="BC76" s="85" t="str">
        <f>REPLACE(INDEX(GroupVertices[Group],MATCH(Edges[[#This Row],[Vertex 2]],GroupVertices[Vertex],0)),1,1,"")</f>
        <v>1</v>
      </c>
      <c r="BD76" s="51">
        <v>2</v>
      </c>
      <c r="BE76" s="52">
        <v>6.0606060606060606</v>
      </c>
      <c r="BF76" s="51">
        <v>0</v>
      </c>
      <c r="BG76" s="52">
        <v>0</v>
      </c>
      <c r="BH76" s="51">
        <v>0</v>
      </c>
      <c r="BI76" s="52">
        <v>0</v>
      </c>
      <c r="BJ76" s="51">
        <v>31</v>
      </c>
      <c r="BK76" s="52">
        <v>93.93939393939394</v>
      </c>
      <c r="BL76" s="51">
        <v>33</v>
      </c>
    </row>
    <row r="77" spans="1:64" ht="45">
      <c r="A77" s="84" t="s">
        <v>227</v>
      </c>
      <c r="B77" s="84" t="s">
        <v>280</v>
      </c>
      <c r="C77" s="53" t="s">
        <v>1714</v>
      </c>
      <c r="D77" s="54">
        <v>3</v>
      </c>
      <c r="E77" s="65" t="s">
        <v>132</v>
      </c>
      <c r="F77" s="55">
        <v>35</v>
      </c>
      <c r="G77" s="53"/>
      <c r="H77" s="57"/>
      <c r="I77" s="56"/>
      <c r="J77" s="56"/>
      <c r="K77" s="36" t="s">
        <v>65</v>
      </c>
      <c r="L77" s="83">
        <v>77</v>
      </c>
      <c r="M77" s="83"/>
      <c r="N77" s="63"/>
      <c r="O77" s="86" t="s">
        <v>288</v>
      </c>
      <c r="P77" s="88">
        <v>43785.96160879629</v>
      </c>
      <c r="Q77" s="86" t="s">
        <v>356</v>
      </c>
      <c r="R77" s="90" t="s">
        <v>366</v>
      </c>
      <c r="S77" s="86" t="s">
        <v>378</v>
      </c>
      <c r="T77" s="86"/>
      <c r="U77" s="86"/>
      <c r="V77" s="90" t="s">
        <v>410</v>
      </c>
      <c r="W77" s="88">
        <v>43785.96160879629</v>
      </c>
      <c r="X77" s="90" t="s">
        <v>485</v>
      </c>
      <c r="Y77" s="86"/>
      <c r="Z77" s="86"/>
      <c r="AA77" s="92" t="s">
        <v>567</v>
      </c>
      <c r="AB77" s="92" t="s">
        <v>629</v>
      </c>
      <c r="AC77" s="86" t="b">
        <v>0</v>
      </c>
      <c r="AD77" s="86">
        <v>0</v>
      </c>
      <c r="AE77" s="92" t="s">
        <v>689</v>
      </c>
      <c r="AF77" s="86" t="b">
        <v>0</v>
      </c>
      <c r="AG77" s="86" t="s">
        <v>697</v>
      </c>
      <c r="AH77" s="86"/>
      <c r="AI77" s="92" t="s">
        <v>637</v>
      </c>
      <c r="AJ77" s="86" t="b">
        <v>0</v>
      </c>
      <c r="AK77" s="86">
        <v>0</v>
      </c>
      <c r="AL77" s="92" t="s">
        <v>637</v>
      </c>
      <c r="AM77" s="86" t="s">
        <v>703</v>
      </c>
      <c r="AN77" s="86" t="b">
        <v>0</v>
      </c>
      <c r="AO77" s="92" t="s">
        <v>629</v>
      </c>
      <c r="AP77" s="86" t="s">
        <v>176</v>
      </c>
      <c r="AQ77" s="86">
        <v>0</v>
      </c>
      <c r="AR77" s="86">
        <v>0</v>
      </c>
      <c r="AS77" s="86"/>
      <c r="AT77" s="86"/>
      <c r="AU77" s="86"/>
      <c r="AV77" s="86"/>
      <c r="AW77" s="86"/>
      <c r="AX77" s="86"/>
      <c r="AY77" s="86"/>
      <c r="AZ77" s="86"/>
      <c r="BA77">
        <v>1</v>
      </c>
      <c r="BB77" s="85" t="str">
        <f>REPLACE(INDEX(GroupVertices[Group],MATCH(Edges[[#This Row],[Vertex 1]],GroupVertices[Vertex],0)),1,1,"")</f>
        <v>1</v>
      </c>
      <c r="BC77" s="85" t="str">
        <f>REPLACE(INDEX(GroupVertices[Group],MATCH(Edges[[#This Row],[Vertex 2]],GroupVertices[Vertex],0)),1,1,"")</f>
        <v>1</v>
      </c>
      <c r="BD77" s="51">
        <v>1</v>
      </c>
      <c r="BE77" s="52">
        <v>6.666666666666667</v>
      </c>
      <c r="BF77" s="51">
        <v>0</v>
      </c>
      <c r="BG77" s="52">
        <v>0</v>
      </c>
      <c r="BH77" s="51">
        <v>0</v>
      </c>
      <c r="BI77" s="52">
        <v>0</v>
      </c>
      <c r="BJ77" s="51">
        <v>14</v>
      </c>
      <c r="BK77" s="52">
        <v>93.33333333333333</v>
      </c>
      <c r="BL77" s="51">
        <v>15</v>
      </c>
    </row>
    <row r="78" spans="1:64" ht="45">
      <c r="A78" s="84" t="s">
        <v>227</v>
      </c>
      <c r="B78" s="84" t="s">
        <v>281</v>
      </c>
      <c r="C78" s="53" t="s">
        <v>1714</v>
      </c>
      <c r="D78" s="54">
        <v>3</v>
      </c>
      <c r="E78" s="65" t="s">
        <v>132</v>
      </c>
      <c r="F78" s="55">
        <v>35</v>
      </c>
      <c r="G78" s="53"/>
      <c r="H78" s="57"/>
      <c r="I78" s="56"/>
      <c r="J78" s="56"/>
      <c r="K78" s="36" t="s">
        <v>65</v>
      </c>
      <c r="L78" s="83">
        <v>78</v>
      </c>
      <c r="M78" s="83"/>
      <c r="N78" s="63"/>
      <c r="O78" s="86" t="s">
        <v>288</v>
      </c>
      <c r="P78" s="88">
        <v>43786.75417824074</v>
      </c>
      <c r="Q78" s="86" t="s">
        <v>357</v>
      </c>
      <c r="R78" s="90" t="s">
        <v>366</v>
      </c>
      <c r="S78" s="86" t="s">
        <v>378</v>
      </c>
      <c r="T78" s="86"/>
      <c r="U78" s="86"/>
      <c r="V78" s="90" t="s">
        <v>410</v>
      </c>
      <c r="W78" s="88">
        <v>43786.75417824074</v>
      </c>
      <c r="X78" s="90" t="s">
        <v>486</v>
      </c>
      <c r="Y78" s="86"/>
      <c r="Z78" s="86"/>
      <c r="AA78" s="92" t="s">
        <v>568</v>
      </c>
      <c r="AB78" s="92" t="s">
        <v>630</v>
      </c>
      <c r="AC78" s="86" t="b">
        <v>0</v>
      </c>
      <c r="AD78" s="86">
        <v>0</v>
      </c>
      <c r="AE78" s="92" t="s">
        <v>690</v>
      </c>
      <c r="AF78" s="86" t="b">
        <v>0</v>
      </c>
      <c r="AG78" s="86" t="s">
        <v>697</v>
      </c>
      <c r="AH78" s="86"/>
      <c r="AI78" s="92" t="s">
        <v>637</v>
      </c>
      <c r="AJ78" s="86" t="b">
        <v>0</v>
      </c>
      <c r="AK78" s="86">
        <v>0</v>
      </c>
      <c r="AL78" s="92" t="s">
        <v>637</v>
      </c>
      <c r="AM78" s="86" t="s">
        <v>703</v>
      </c>
      <c r="AN78" s="86" t="b">
        <v>0</v>
      </c>
      <c r="AO78" s="92" t="s">
        <v>630</v>
      </c>
      <c r="AP78" s="86" t="s">
        <v>176</v>
      </c>
      <c r="AQ78" s="86">
        <v>0</v>
      </c>
      <c r="AR78" s="86">
        <v>0</v>
      </c>
      <c r="AS78" s="86"/>
      <c r="AT78" s="86"/>
      <c r="AU78" s="86"/>
      <c r="AV78" s="86"/>
      <c r="AW78" s="86"/>
      <c r="AX78" s="86"/>
      <c r="AY78" s="86"/>
      <c r="AZ78" s="86"/>
      <c r="BA78">
        <v>1</v>
      </c>
      <c r="BB78" s="85" t="str">
        <f>REPLACE(INDEX(GroupVertices[Group],MATCH(Edges[[#This Row],[Vertex 1]],GroupVertices[Vertex],0)),1,1,"")</f>
        <v>1</v>
      </c>
      <c r="BC78" s="85" t="str">
        <f>REPLACE(INDEX(GroupVertices[Group],MATCH(Edges[[#This Row],[Vertex 2]],GroupVertices[Vertex],0)),1,1,"")</f>
        <v>1</v>
      </c>
      <c r="BD78" s="51">
        <v>1</v>
      </c>
      <c r="BE78" s="52">
        <v>7.142857142857143</v>
      </c>
      <c r="BF78" s="51">
        <v>0</v>
      </c>
      <c r="BG78" s="52">
        <v>0</v>
      </c>
      <c r="BH78" s="51">
        <v>0</v>
      </c>
      <c r="BI78" s="52">
        <v>0</v>
      </c>
      <c r="BJ78" s="51">
        <v>13</v>
      </c>
      <c r="BK78" s="52">
        <v>92.85714285714286</v>
      </c>
      <c r="BL78" s="51">
        <v>14</v>
      </c>
    </row>
    <row r="79" spans="1:64" ht="45">
      <c r="A79" s="84" t="s">
        <v>227</v>
      </c>
      <c r="B79" s="84" t="s">
        <v>282</v>
      </c>
      <c r="C79" s="53" t="s">
        <v>1714</v>
      </c>
      <c r="D79" s="54">
        <v>3</v>
      </c>
      <c r="E79" s="65" t="s">
        <v>132</v>
      </c>
      <c r="F79" s="55">
        <v>35</v>
      </c>
      <c r="G79" s="53"/>
      <c r="H79" s="57"/>
      <c r="I79" s="56"/>
      <c r="J79" s="56"/>
      <c r="K79" s="36" t="s">
        <v>65</v>
      </c>
      <c r="L79" s="83">
        <v>79</v>
      </c>
      <c r="M79" s="83"/>
      <c r="N79" s="63"/>
      <c r="O79" s="86" t="s">
        <v>288</v>
      </c>
      <c r="P79" s="88">
        <v>43786.89336805556</v>
      </c>
      <c r="Q79" s="86" t="s">
        <v>358</v>
      </c>
      <c r="R79" s="90" t="s">
        <v>366</v>
      </c>
      <c r="S79" s="86" t="s">
        <v>378</v>
      </c>
      <c r="T79" s="86"/>
      <c r="U79" s="86"/>
      <c r="V79" s="90" t="s">
        <v>410</v>
      </c>
      <c r="W79" s="88">
        <v>43786.89336805556</v>
      </c>
      <c r="X79" s="90" t="s">
        <v>487</v>
      </c>
      <c r="Y79" s="86"/>
      <c r="Z79" s="86"/>
      <c r="AA79" s="92" t="s">
        <v>569</v>
      </c>
      <c r="AB79" s="92" t="s">
        <v>631</v>
      </c>
      <c r="AC79" s="86" t="b">
        <v>0</v>
      </c>
      <c r="AD79" s="86">
        <v>0</v>
      </c>
      <c r="AE79" s="92" t="s">
        <v>691</v>
      </c>
      <c r="AF79" s="86" t="b">
        <v>0</v>
      </c>
      <c r="AG79" s="86" t="s">
        <v>697</v>
      </c>
      <c r="AH79" s="86"/>
      <c r="AI79" s="92" t="s">
        <v>637</v>
      </c>
      <c r="AJ79" s="86" t="b">
        <v>0</v>
      </c>
      <c r="AK79" s="86">
        <v>0</v>
      </c>
      <c r="AL79" s="92" t="s">
        <v>637</v>
      </c>
      <c r="AM79" s="86" t="s">
        <v>703</v>
      </c>
      <c r="AN79" s="86" t="b">
        <v>0</v>
      </c>
      <c r="AO79" s="92" t="s">
        <v>631</v>
      </c>
      <c r="AP79" s="86" t="s">
        <v>176</v>
      </c>
      <c r="AQ79" s="86">
        <v>0</v>
      </c>
      <c r="AR79" s="86">
        <v>0</v>
      </c>
      <c r="AS79" s="86"/>
      <c r="AT79" s="86"/>
      <c r="AU79" s="86"/>
      <c r="AV79" s="86"/>
      <c r="AW79" s="86"/>
      <c r="AX79" s="86"/>
      <c r="AY79" s="86"/>
      <c r="AZ79" s="86"/>
      <c r="BA79">
        <v>1</v>
      </c>
      <c r="BB79" s="85" t="str">
        <f>REPLACE(INDEX(GroupVertices[Group],MATCH(Edges[[#This Row],[Vertex 1]],GroupVertices[Vertex],0)),1,1,"")</f>
        <v>1</v>
      </c>
      <c r="BC79" s="85" t="str">
        <f>REPLACE(INDEX(GroupVertices[Group],MATCH(Edges[[#This Row],[Vertex 2]],GroupVertices[Vertex],0)),1,1,"")</f>
        <v>1</v>
      </c>
      <c r="BD79" s="51">
        <v>1</v>
      </c>
      <c r="BE79" s="52">
        <v>6.666666666666667</v>
      </c>
      <c r="BF79" s="51">
        <v>0</v>
      </c>
      <c r="BG79" s="52">
        <v>0</v>
      </c>
      <c r="BH79" s="51">
        <v>0</v>
      </c>
      <c r="BI79" s="52">
        <v>0</v>
      </c>
      <c r="BJ79" s="51">
        <v>14</v>
      </c>
      <c r="BK79" s="52">
        <v>93.33333333333333</v>
      </c>
      <c r="BL79" s="51">
        <v>15</v>
      </c>
    </row>
    <row r="80" spans="1:64" ht="45">
      <c r="A80" s="84" t="s">
        <v>227</v>
      </c>
      <c r="B80" s="84" t="s">
        <v>283</v>
      </c>
      <c r="C80" s="53" t="s">
        <v>1714</v>
      </c>
      <c r="D80" s="54">
        <v>3</v>
      </c>
      <c r="E80" s="65" t="s">
        <v>132</v>
      </c>
      <c r="F80" s="55">
        <v>35</v>
      </c>
      <c r="G80" s="53"/>
      <c r="H80" s="57"/>
      <c r="I80" s="56"/>
      <c r="J80" s="56"/>
      <c r="K80" s="36" t="s">
        <v>65</v>
      </c>
      <c r="L80" s="83">
        <v>80</v>
      </c>
      <c r="M80" s="83"/>
      <c r="N80" s="63"/>
      <c r="O80" s="86" t="s">
        <v>288</v>
      </c>
      <c r="P80" s="88">
        <v>43787.678923611114</v>
      </c>
      <c r="Q80" s="86" t="s">
        <v>359</v>
      </c>
      <c r="R80" s="90" t="s">
        <v>366</v>
      </c>
      <c r="S80" s="86" t="s">
        <v>378</v>
      </c>
      <c r="T80" s="86"/>
      <c r="U80" s="86"/>
      <c r="V80" s="90" t="s">
        <v>410</v>
      </c>
      <c r="W80" s="88">
        <v>43787.678923611114</v>
      </c>
      <c r="X80" s="90" t="s">
        <v>488</v>
      </c>
      <c r="Y80" s="86"/>
      <c r="Z80" s="86"/>
      <c r="AA80" s="92" t="s">
        <v>570</v>
      </c>
      <c r="AB80" s="92" t="s">
        <v>632</v>
      </c>
      <c r="AC80" s="86" t="b">
        <v>0</v>
      </c>
      <c r="AD80" s="86">
        <v>1</v>
      </c>
      <c r="AE80" s="92" t="s">
        <v>692</v>
      </c>
      <c r="AF80" s="86" t="b">
        <v>0</v>
      </c>
      <c r="AG80" s="86" t="s">
        <v>697</v>
      </c>
      <c r="AH80" s="86"/>
      <c r="AI80" s="92" t="s">
        <v>637</v>
      </c>
      <c r="AJ80" s="86" t="b">
        <v>0</v>
      </c>
      <c r="AK80" s="86">
        <v>0</v>
      </c>
      <c r="AL80" s="92" t="s">
        <v>637</v>
      </c>
      <c r="AM80" s="86" t="s">
        <v>703</v>
      </c>
      <c r="AN80" s="86" t="b">
        <v>0</v>
      </c>
      <c r="AO80" s="92" t="s">
        <v>632</v>
      </c>
      <c r="AP80" s="86" t="s">
        <v>176</v>
      </c>
      <c r="AQ80" s="86">
        <v>0</v>
      </c>
      <c r="AR80" s="86">
        <v>0</v>
      </c>
      <c r="AS80" s="86"/>
      <c r="AT80" s="86"/>
      <c r="AU80" s="86"/>
      <c r="AV80" s="86"/>
      <c r="AW80" s="86"/>
      <c r="AX80" s="86"/>
      <c r="AY80" s="86"/>
      <c r="AZ80" s="86"/>
      <c r="BA80">
        <v>1</v>
      </c>
      <c r="BB80" s="85" t="str">
        <f>REPLACE(INDEX(GroupVertices[Group],MATCH(Edges[[#This Row],[Vertex 1]],GroupVertices[Vertex],0)),1,1,"")</f>
        <v>1</v>
      </c>
      <c r="BC80" s="85" t="str">
        <f>REPLACE(INDEX(GroupVertices[Group],MATCH(Edges[[#This Row],[Vertex 2]],GroupVertices[Vertex],0)),1,1,"")</f>
        <v>1</v>
      </c>
      <c r="BD80" s="51">
        <v>1</v>
      </c>
      <c r="BE80" s="52">
        <v>6.666666666666667</v>
      </c>
      <c r="BF80" s="51">
        <v>0</v>
      </c>
      <c r="BG80" s="52">
        <v>0</v>
      </c>
      <c r="BH80" s="51">
        <v>0</v>
      </c>
      <c r="BI80" s="52">
        <v>0</v>
      </c>
      <c r="BJ80" s="51">
        <v>14</v>
      </c>
      <c r="BK80" s="52">
        <v>93.33333333333333</v>
      </c>
      <c r="BL80" s="51">
        <v>15</v>
      </c>
    </row>
    <row r="81" spans="1:64" ht="45">
      <c r="A81" s="84" t="s">
        <v>227</v>
      </c>
      <c r="B81" s="84" t="s">
        <v>284</v>
      </c>
      <c r="C81" s="53" t="s">
        <v>1714</v>
      </c>
      <c r="D81" s="54">
        <v>3</v>
      </c>
      <c r="E81" s="65" t="s">
        <v>132</v>
      </c>
      <c r="F81" s="55">
        <v>35</v>
      </c>
      <c r="G81" s="53"/>
      <c r="H81" s="57"/>
      <c r="I81" s="56"/>
      <c r="J81" s="56"/>
      <c r="K81" s="36" t="s">
        <v>65</v>
      </c>
      <c r="L81" s="83">
        <v>81</v>
      </c>
      <c r="M81" s="83"/>
      <c r="N81" s="63"/>
      <c r="O81" s="86" t="s">
        <v>288</v>
      </c>
      <c r="P81" s="88">
        <v>43787.75037037037</v>
      </c>
      <c r="Q81" s="86" t="s">
        <v>360</v>
      </c>
      <c r="R81" s="90" t="s">
        <v>366</v>
      </c>
      <c r="S81" s="86" t="s">
        <v>378</v>
      </c>
      <c r="T81" s="86"/>
      <c r="U81" s="86"/>
      <c r="V81" s="90" t="s">
        <v>410</v>
      </c>
      <c r="W81" s="88">
        <v>43787.75037037037</v>
      </c>
      <c r="X81" s="90" t="s">
        <v>489</v>
      </c>
      <c r="Y81" s="86"/>
      <c r="Z81" s="86"/>
      <c r="AA81" s="92" t="s">
        <v>571</v>
      </c>
      <c r="AB81" s="92" t="s">
        <v>633</v>
      </c>
      <c r="AC81" s="86" t="b">
        <v>0</v>
      </c>
      <c r="AD81" s="86">
        <v>0</v>
      </c>
      <c r="AE81" s="92" t="s">
        <v>693</v>
      </c>
      <c r="AF81" s="86" t="b">
        <v>0</v>
      </c>
      <c r="AG81" s="86" t="s">
        <v>697</v>
      </c>
      <c r="AH81" s="86"/>
      <c r="AI81" s="92" t="s">
        <v>637</v>
      </c>
      <c r="AJ81" s="86" t="b">
        <v>0</v>
      </c>
      <c r="AK81" s="86">
        <v>0</v>
      </c>
      <c r="AL81" s="92" t="s">
        <v>637</v>
      </c>
      <c r="AM81" s="86" t="s">
        <v>703</v>
      </c>
      <c r="AN81" s="86" t="b">
        <v>0</v>
      </c>
      <c r="AO81" s="92" t="s">
        <v>633</v>
      </c>
      <c r="AP81" s="86" t="s">
        <v>176</v>
      </c>
      <c r="AQ81" s="86">
        <v>0</v>
      </c>
      <c r="AR81" s="86">
        <v>0</v>
      </c>
      <c r="AS81" s="86"/>
      <c r="AT81" s="86"/>
      <c r="AU81" s="86"/>
      <c r="AV81" s="86"/>
      <c r="AW81" s="86"/>
      <c r="AX81" s="86"/>
      <c r="AY81" s="86"/>
      <c r="AZ81" s="86"/>
      <c r="BA81">
        <v>1</v>
      </c>
      <c r="BB81" s="85" t="str">
        <f>REPLACE(INDEX(GroupVertices[Group],MATCH(Edges[[#This Row],[Vertex 1]],GroupVertices[Vertex],0)),1,1,"")</f>
        <v>1</v>
      </c>
      <c r="BC81" s="85" t="str">
        <f>REPLACE(INDEX(GroupVertices[Group],MATCH(Edges[[#This Row],[Vertex 2]],GroupVertices[Vertex],0)),1,1,"")</f>
        <v>1</v>
      </c>
      <c r="BD81" s="51">
        <v>1</v>
      </c>
      <c r="BE81" s="52">
        <v>6.666666666666667</v>
      </c>
      <c r="BF81" s="51">
        <v>0</v>
      </c>
      <c r="BG81" s="52">
        <v>0</v>
      </c>
      <c r="BH81" s="51">
        <v>0</v>
      </c>
      <c r="BI81" s="52">
        <v>0</v>
      </c>
      <c r="BJ81" s="51">
        <v>14</v>
      </c>
      <c r="BK81" s="52">
        <v>93.33333333333333</v>
      </c>
      <c r="BL81" s="51">
        <v>15</v>
      </c>
    </row>
    <row r="82" spans="1:64" ht="45">
      <c r="A82" s="84" t="s">
        <v>227</v>
      </c>
      <c r="B82" s="84" t="s">
        <v>285</v>
      </c>
      <c r="C82" s="53" t="s">
        <v>1714</v>
      </c>
      <c r="D82" s="54">
        <v>3</v>
      </c>
      <c r="E82" s="65" t="s">
        <v>132</v>
      </c>
      <c r="F82" s="55">
        <v>35</v>
      </c>
      <c r="G82" s="53"/>
      <c r="H82" s="57"/>
      <c r="I82" s="56"/>
      <c r="J82" s="56"/>
      <c r="K82" s="36" t="s">
        <v>65</v>
      </c>
      <c r="L82" s="83">
        <v>82</v>
      </c>
      <c r="M82" s="83"/>
      <c r="N82" s="63"/>
      <c r="O82" s="86" t="s">
        <v>288</v>
      </c>
      <c r="P82" s="88">
        <v>43787.77788194444</v>
      </c>
      <c r="Q82" s="86" t="s">
        <v>361</v>
      </c>
      <c r="R82" s="90" t="s">
        <v>366</v>
      </c>
      <c r="S82" s="86" t="s">
        <v>378</v>
      </c>
      <c r="T82" s="86"/>
      <c r="U82" s="86"/>
      <c r="V82" s="90" t="s">
        <v>410</v>
      </c>
      <c r="W82" s="88">
        <v>43787.77788194444</v>
      </c>
      <c r="X82" s="90" t="s">
        <v>490</v>
      </c>
      <c r="Y82" s="86"/>
      <c r="Z82" s="86"/>
      <c r="AA82" s="92" t="s">
        <v>572</v>
      </c>
      <c r="AB82" s="92" t="s">
        <v>634</v>
      </c>
      <c r="AC82" s="86" t="b">
        <v>0</v>
      </c>
      <c r="AD82" s="86">
        <v>0</v>
      </c>
      <c r="AE82" s="92" t="s">
        <v>694</v>
      </c>
      <c r="AF82" s="86" t="b">
        <v>0</v>
      </c>
      <c r="AG82" s="86" t="s">
        <v>697</v>
      </c>
      <c r="AH82" s="86"/>
      <c r="AI82" s="92" t="s">
        <v>637</v>
      </c>
      <c r="AJ82" s="86" t="b">
        <v>0</v>
      </c>
      <c r="AK82" s="86">
        <v>0</v>
      </c>
      <c r="AL82" s="92" t="s">
        <v>637</v>
      </c>
      <c r="AM82" s="86" t="s">
        <v>703</v>
      </c>
      <c r="AN82" s="86" t="b">
        <v>0</v>
      </c>
      <c r="AO82" s="92" t="s">
        <v>634</v>
      </c>
      <c r="AP82" s="86" t="s">
        <v>176</v>
      </c>
      <c r="AQ82" s="86">
        <v>0</v>
      </c>
      <c r="AR82" s="86">
        <v>0</v>
      </c>
      <c r="AS82" s="86"/>
      <c r="AT82" s="86"/>
      <c r="AU82" s="86"/>
      <c r="AV82" s="86"/>
      <c r="AW82" s="86"/>
      <c r="AX82" s="86"/>
      <c r="AY82" s="86"/>
      <c r="AZ82" s="86"/>
      <c r="BA82">
        <v>1</v>
      </c>
      <c r="BB82" s="85" t="str">
        <f>REPLACE(INDEX(GroupVertices[Group],MATCH(Edges[[#This Row],[Vertex 1]],GroupVertices[Vertex],0)),1,1,"")</f>
        <v>1</v>
      </c>
      <c r="BC82" s="85" t="str">
        <f>REPLACE(INDEX(GroupVertices[Group],MATCH(Edges[[#This Row],[Vertex 2]],GroupVertices[Vertex],0)),1,1,"")</f>
        <v>1</v>
      </c>
      <c r="BD82" s="51">
        <v>1</v>
      </c>
      <c r="BE82" s="52">
        <v>6.666666666666667</v>
      </c>
      <c r="BF82" s="51">
        <v>0</v>
      </c>
      <c r="BG82" s="52">
        <v>0</v>
      </c>
      <c r="BH82" s="51">
        <v>0</v>
      </c>
      <c r="BI82" s="52">
        <v>0</v>
      </c>
      <c r="BJ82" s="51">
        <v>14</v>
      </c>
      <c r="BK82" s="52">
        <v>93.33333333333333</v>
      </c>
      <c r="BL82" s="51">
        <v>15</v>
      </c>
    </row>
    <row r="83" spans="1:64" ht="45">
      <c r="A83" s="84" t="s">
        <v>227</v>
      </c>
      <c r="B83" s="84" t="s">
        <v>286</v>
      </c>
      <c r="C83" s="53" t="s">
        <v>1714</v>
      </c>
      <c r="D83" s="54">
        <v>3</v>
      </c>
      <c r="E83" s="65" t="s">
        <v>132</v>
      </c>
      <c r="F83" s="55">
        <v>35</v>
      </c>
      <c r="G83" s="53"/>
      <c r="H83" s="57"/>
      <c r="I83" s="56"/>
      <c r="J83" s="56"/>
      <c r="K83" s="36" t="s">
        <v>65</v>
      </c>
      <c r="L83" s="83">
        <v>83</v>
      </c>
      <c r="M83" s="83"/>
      <c r="N83" s="63"/>
      <c r="O83" s="86" t="s">
        <v>288</v>
      </c>
      <c r="P83" s="88">
        <v>43787.799479166664</v>
      </c>
      <c r="Q83" s="86" t="s">
        <v>362</v>
      </c>
      <c r="R83" s="90" t="s">
        <v>366</v>
      </c>
      <c r="S83" s="86" t="s">
        <v>378</v>
      </c>
      <c r="T83" s="86"/>
      <c r="U83" s="86"/>
      <c r="V83" s="90" t="s">
        <v>410</v>
      </c>
      <c r="W83" s="88">
        <v>43787.799479166664</v>
      </c>
      <c r="X83" s="90" t="s">
        <v>491</v>
      </c>
      <c r="Y83" s="86"/>
      <c r="Z83" s="86"/>
      <c r="AA83" s="92" t="s">
        <v>573</v>
      </c>
      <c r="AB83" s="92" t="s">
        <v>635</v>
      </c>
      <c r="AC83" s="86" t="b">
        <v>0</v>
      </c>
      <c r="AD83" s="86">
        <v>0</v>
      </c>
      <c r="AE83" s="92" t="s">
        <v>695</v>
      </c>
      <c r="AF83" s="86" t="b">
        <v>0</v>
      </c>
      <c r="AG83" s="86" t="s">
        <v>697</v>
      </c>
      <c r="AH83" s="86"/>
      <c r="AI83" s="92" t="s">
        <v>637</v>
      </c>
      <c r="AJ83" s="86" t="b">
        <v>0</v>
      </c>
      <c r="AK83" s="86">
        <v>0</v>
      </c>
      <c r="AL83" s="92" t="s">
        <v>637</v>
      </c>
      <c r="AM83" s="86" t="s">
        <v>703</v>
      </c>
      <c r="AN83" s="86" t="b">
        <v>0</v>
      </c>
      <c r="AO83" s="92" t="s">
        <v>635</v>
      </c>
      <c r="AP83" s="86" t="s">
        <v>176</v>
      </c>
      <c r="AQ83" s="86">
        <v>0</v>
      </c>
      <c r="AR83" s="86">
        <v>0</v>
      </c>
      <c r="AS83" s="86"/>
      <c r="AT83" s="86"/>
      <c r="AU83" s="86"/>
      <c r="AV83" s="86"/>
      <c r="AW83" s="86"/>
      <c r="AX83" s="86"/>
      <c r="AY83" s="86"/>
      <c r="AZ83" s="86"/>
      <c r="BA83">
        <v>1</v>
      </c>
      <c r="BB83" s="85" t="str">
        <f>REPLACE(INDEX(GroupVertices[Group],MATCH(Edges[[#This Row],[Vertex 1]],GroupVertices[Vertex],0)),1,1,"")</f>
        <v>1</v>
      </c>
      <c r="BC83" s="85" t="str">
        <f>REPLACE(INDEX(GroupVertices[Group],MATCH(Edges[[#This Row],[Vertex 2]],GroupVertices[Vertex],0)),1,1,"")</f>
        <v>1</v>
      </c>
      <c r="BD83" s="51">
        <v>0</v>
      </c>
      <c r="BE83" s="52">
        <v>0</v>
      </c>
      <c r="BF83" s="51">
        <v>0</v>
      </c>
      <c r="BG83" s="52">
        <v>0</v>
      </c>
      <c r="BH83" s="51">
        <v>0</v>
      </c>
      <c r="BI83" s="52">
        <v>0</v>
      </c>
      <c r="BJ83" s="51">
        <v>14</v>
      </c>
      <c r="BK83" s="52">
        <v>100</v>
      </c>
      <c r="BL83" s="51">
        <v>14</v>
      </c>
    </row>
    <row r="84" spans="1:64" ht="45">
      <c r="A84" s="84" t="s">
        <v>227</v>
      </c>
      <c r="B84" s="84" t="s">
        <v>287</v>
      </c>
      <c r="C84" s="53" t="s">
        <v>1714</v>
      </c>
      <c r="D84" s="54">
        <v>3</v>
      </c>
      <c r="E84" s="65" t="s">
        <v>132</v>
      </c>
      <c r="F84" s="55">
        <v>35</v>
      </c>
      <c r="G84" s="53"/>
      <c r="H84" s="57"/>
      <c r="I84" s="56"/>
      <c r="J84" s="56"/>
      <c r="K84" s="36" t="s">
        <v>65</v>
      </c>
      <c r="L84" s="83">
        <v>84</v>
      </c>
      <c r="M84" s="83"/>
      <c r="N84" s="63"/>
      <c r="O84" s="86" t="s">
        <v>288</v>
      </c>
      <c r="P84" s="88">
        <v>43788.00564814815</v>
      </c>
      <c r="Q84" s="86" t="s">
        <v>363</v>
      </c>
      <c r="R84" s="90" t="s">
        <v>366</v>
      </c>
      <c r="S84" s="86" t="s">
        <v>378</v>
      </c>
      <c r="T84" s="86"/>
      <c r="U84" s="86"/>
      <c r="V84" s="90" t="s">
        <v>410</v>
      </c>
      <c r="W84" s="88">
        <v>43788.00564814815</v>
      </c>
      <c r="X84" s="90" t="s">
        <v>492</v>
      </c>
      <c r="Y84" s="86"/>
      <c r="Z84" s="86"/>
      <c r="AA84" s="92" t="s">
        <v>574</v>
      </c>
      <c r="AB84" s="92" t="s">
        <v>636</v>
      </c>
      <c r="AC84" s="86" t="b">
        <v>0</v>
      </c>
      <c r="AD84" s="86">
        <v>0</v>
      </c>
      <c r="AE84" s="92" t="s">
        <v>696</v>
      </c>
      <c r="AF84" s="86" t="b">
        <v>0</v>
      </c>
      <c r="AG84" s="86" t="s">
        <v>697</v>
      </c>
      <c r="AH84" s="86"/>
      <c r="AI84" s="92" t="s">
        <v>637</v>
      </c>
      <c r="AJ84" s="86" t="b">
        <v>0</v>
      </c>
      <c r="AK84" s="86">
        <v>0</v>
      </c>
      <c r="AL84" s="92" t="s">
        <v>637</v>
      </c>
      <c r="AM84" s="86" t="s">
        <v>703</v>
      </c>
      <c r="AN84" s="86" t="b">
        <v>0</v>
      </c>
      <c r="AO84" s="92" t="s">
        <v>636</v>
      </c>
      <c r="AP84" s="86" t="s">
        <v>176</v>
      </c>
      <c r="AQ84" s="86">
        <v>0</v>
      </c>
      <c r="AR84" s="86">
        <v>0</v>
      </c>
      <c r="AS84" s="86"/>
      <c r="AT84" s="86"/>
      <c r="AU84" s="86"/>
      <c r="AV84" s="86"/>
      <c r="AW84" s="86"/>
      <c r="AX84" s="86"/>
      <c r="AY84" s="86"/>
      <c r="AZ84" s="86"/>
      <c r="BA84">
        <v>1</v>
      </c>
      <c r="BB84" s="85" t="str">
        <f>REPLACE(INDEX(GroupVertices[Group],MATCH(Edges[[#This Row],[Vertex 1]],GroupVertices[Vertex],0)),1,1,"")</f>
        <v>1</v>
      </c>
      <c r="BC84" s="85" t="str">
        <f>REPLACE(INDEX(GroupVertices[Group],MATCH(Edges[[#This Row],[Vertex 2]],GroupVertices[Vertex],0)),1,1,"")</f>
        <v>1</v>
      </c>
      <c r="BD84" s="51">
        <v>1</v>
      </c>
      <c r="BE84" s="52">
        <v>6.666666666666667</v>
      </c>
      <c r="BF84" s="51">
        <v>0</v>
      </c>
      <c r="BG84" s="52">
        <v>0</v>
      </c>
      <c r="BH84" s="51">
        <v>0</v>
      </c>
      <c r="BI84" s="52">
        <v>0</v>
      </c>
      <c r="BJ84" s="51">
        <v>14</v>
      </c>
      <c r="BK84" s="52">
        <v>93.33333333333333</v>
      </c>
      <c r="BL84" s="51">
        <v>15</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4"/>
    <dataValidation allowBlank="1" showErrorMessage="1" sqref="N2:N8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4"/>
    <dataValidation allowBlank="1" showInputMessage="1" promptTitle="Edge Color" prompt="To select an optional edge color, right-click and select Select Color on the right-click menu." sqref="C3:C84"/>
    <dataValidation allowBlank="1" showInputMessage="1" promptTitle="Edge Width" prompt="Enter an optional edge width between 1 and 10." errorTitle="Invalid Edge Width" error="The optional edge width must be a whole number between 1 and 10." sqref="D3:D84"/>
    <dataValidation allowBlank="1" showInputMessage="1" promptTitle="Edge Opacity" prompt="Enter an optional edge opacity between 0 (transparent) and 100 (opaque)." errorTitle="Invalid Edge Opacity" error="The optional edge opacity must be a whole number between 0 and 10." sqref="F3:F8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4">
      <formula1>ValidEdgeVisibilities</formula1>
    </dataValidation>
    <dataValidation allowBlank="1" showInputMessage="1" showErrorMessage="1" promptTitle="Vertex 1 Name" prompt="Enter the name of the edge's first vertex." sqref="A3:A84"/>
    <dataValidation allowBlank="1" showInputMessage="1" showErrorMessage="1" promptTitle="Vertex 2 Name" prompt="Enter the name of the edge's second vertex." sqref="B3:B84"/>
    <dataValidation allowBlank="1" showInputMessage="1" showErrorMessage="1" promptTitle="Edge Label" prompt="Enter an optional edge label." errorTitle="Invalid Edge Visibility" error="You have entered an unrecognized edge visibility.  Try selecting from the drop-down list instead." sqref="H3:H8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84"/>
  </dataValidations>
  <hyperlinks>
    <hyperlink ref="R3" r:id="rId1" display="http://www.madalynsklar.com/2016/02/15/twittersmarter-podcast-cocktail-party-conversations-with-alan-knecht-and-michelle-stinson-ross-from-socialchat-episode-30/"/>
    <hyperlink ref="R4" r:id="rId2" display="https://www.tim.it/music-games-socialchat-video-card"/>
    <hyperlink ref="R7" r:id="rId3" display="https://www.americanexpress.com/socialchat"/>
    <hyperlink ref="R8" r:id="rId4" display="https://www.americanexpress.com/socialchat"/>
    <hyperlink ref="R9" r:id="rId5" display="https://online.americanexpress.com/myca/mycaassist/us/startChat.do?request_type=authreg_home"/>
    <hyperlink ref="R10" r:id="rId6" display="https://www.timesfreepress.com/news/life/entertainment/story/2019/nov/10/gainesville-based-monopoly/507840/"/>
    <hyperlink ref="R11" r:id="rId7" display="https://www.youtube.com/watch?v=goTSdIcwyqs&amp;utm_medium=social&amp;utm_source=twitter&amp;utm_campaign=postfity&amp;utm_content=postfity6cd31"/>
    <hyperlink ref="R16" r:id="rId8" display="https://www.socialmediatoday.com/news/how-to-use-emojis-and-symbols-to-improve-your-marketing-strategy-infograph/566983/"/>
    <hyperlink ref="R17" r:id="rId9" display="http://www.sprint.com/socialchat"/>
    <hyperlink ref="R18" r:id="rId10" display="http://www.sprint.com/socialchat"/>
    <hyperlink ref="R19" r:id="rId11" display="http://www.sprint.com/socialchat"/>
    <hyperlink ref="R20" r:id="rId12" display="https://www.thecommentingclub.co.uk/socialchat-rules/?utm_source=ReviveOldPost&amp;utm_medium=social&amp;utm_campaign=ReviveOldPost"/>
    <hyperlink ref="R21" r:id="rId13" display="https://www.thecommentingclub.co.uk/socialchat-skills/?utm_source=ReviveOldPost&amp;utm_medium=social&amp;utm_campaign=ReviveOldPost"/>
    <hyperlink ref="R22" r:id="rId14" display="https://www.thecommentingclub.co.uk/socialchat-skills/?utm_source=ReviveOldPost&amp;utm_medium=social&amp;utm_campaign=ReviveOldPost"/>
    <hyperlink ref="R23" r:id="rId15" display="https://www.thecommentingclub.co.uk/socialchat-rules/?utm_source=ReviveOldPost&amp;utm_medium=social&amp;utm_campaign=ReviveOldPost"/>
    <hyperlink ref="R24" r:id="rId16" display="https://www.thecommentingclub.co.uk/socialchat-skills/?utm_source=ReviveOldPost&amp;utm_medium=social&amp;utm_campaign=ReviveOldPost"/>
    <hyperlink ref="R25" r:id="rId17" display="https://www.thecommentingclub.co.uk/socialchat-rules/?utm_source=ReviveOldPost&amp;utm_medium=social&amp;utm_campaign=ReviveOldPost"/>
    <hyperlink ref="R26" r:id="rId18" display="https://www.thecommentingclub.co.uk/socialchat-skills/?utm_source=ReviveOldPost&amp;utm_medium=social&amp;utm_campaign=ReviveOldPost"/>
    <hyperlink ref="R27" r:id="rId19" display="https://www.thecommentingclub.co.uk/socialchat-rules/?utm_source=ReviveOldPost&amp;utm_medium=social&amp;utm_campaign=ReviveOldPost"/>
    <hyperlink ref="R28" r:id="rId20" display="https://www.thecommentingclub.co.uk/socialchat-skills/?utm_source=ReviveOldPost&amp;utm_medium=social&amp;utm_campaign=ReviveOldPost"/>
    <hyperlink ref="R29" r:id="rId21" display="https://www.thecommentingclub.co.uk/socialchat-rules/?utm_source=ReviveOldPost&amp;utm_medium=social&amp;utm_campaign=ReviveOldPost"/>
    <hyperlink ref="R30" r:id="rId22" display="https://community.talktalk.co.uk/t5/Chat/bd-p/socialchat"/>
    <hyperlink ref="R31" r:id="rId23" display="https://community.talktalk.co.uk/t5/Chat/bd-p/socialchat"/>
    <hyperlink ref="R32" r:id="rId24" display="https://community.talktalk.co.uk/t5/Chat/bd-p/socialchat"/>
    <hyperlink ref="R33" r:id="rId25" display="https://community.talktalk.co.uk/t5/Chat/bd-p/socialchat"/>
    <hyperlink ref="R35" r:id="rId26" display="https://community.talktalk.co.uk/t5/Chat/bd-p/socialchat"/>
    <hyperlink ref="R36" r:id="rId27" display="https://community.talktalk.co.uk/t5/Chat/bd-p/socialchat"/>
    <hyperlink ref="R37" r:id="rId28" display="https://www.americanexpress.com/socialchat"/>
    <hyperlink ref="R38" r:id="rId29" display="https://www.americanexpress.com/socialchat"/>
    <hyperlink ref="R39" r:id="rId30" display="https://www.americanexpress.com/socialchat"/>
    <hyperlink ref="R40" r:id="rId31" display="https://www.americanexpress.com/socialchat"/>
    <hyperlink ref="R41" r:id="rId32" display="https://www.americanexpress.com/socialchat"/>
    <hyperlink ref="R42" r:id="rId33" display="https://www.americanexpress.com/socialchat"/>
    <hyperlink ref="R43" r:id="rId34" display="https://www.americanexpress.com/socialchat"/>
    <hyperlink ref="R44" r:id="rId35" display="https://www.americanexpress.com/socialchat"/>
    <hyperlink ref="R45" r:id="rId36" display="https://www.americanexpress.com/socialchat"/>
    <hyperlink ref="R46" r:id="rId37" display="https://www.americanexpress.com/socialchat"/>
    <hyperlink ref="R47" r:id="rId38" display="https://www.americanexpress.com/socialchat"/>
    <hyperlink ref="R48" r:id="rId39" display="https://www.americanexpress.com/socialchat"/>
    <hyperlink ref="R49" r:id="rId40" display="https://www.americanexpress.com/socialchat"/>
    <hyperlink ref="R50" r:id="rId41" display="https://www.americanexpress.com/socialchat"/>
    <hyperlink ref="R51" r:id="rId42" display="https://www.americanexpress.com/socialchat"/>
    <hyperlink ref="R52" r:id="rId43" display="https://www.americanexpress.com/socialchat"/>
    <hyperlink ref="R53" r:id="rId44" display="https://www.americanexpress.com/socialchat"/>
    <hyperlink ref="R54" r:id="rId45" display="https://www.americanexpress.com/socialchat"/>
    <hyperlink ref="R55" r:id="rId46" display="https://www.americanexpress.com/socialchat"/>
    <hyperlink ref="R56" r:id="rId47" display="https://online.americanexpress.com/myca/mycaassist/us/startChat.do?request_type=authreg_home"/>
    <hyperlink ref="R57" r:id="rId48" display="https://online.americanexpress.com/myca/mycaassist/us/startChat.do?request_type=authreg_home"/>
    <hyperlink ref="R58" r:id="rId49" display="https://online.americanexpress.com/myca/mycaassist/us/startChat.do?request_type=authreg_home"/>
    <hyperlink ref="R59" r:id="rId50" display="https://www.americanexpress.com/socialchat"/>
    <hyperlink ref="R60" r:id="rId51" display="https://www.americanexpress.com/socialchat"/>
    <hyperlink ref="R61" r:id="rId52" display="https://www.americanexpress.com/socialchat"/>
    <hyperlink ref="R62" r:id="rId53" display="https://www.americanexpress.com/socialchat"/>
    <hyperlink ref="R63" r:id="rId54" display="https://www.americanexpress.com/socialchat"/>
    <hyperlink ref="R64" r:id="rId55" display="https://www.americanexpress.com/socialchat"/>
    <hyperlink ref="R65" r:id="rId56" display="https://www.americanexpress.com/socialchat"/>
    <hyperlink ref="R66" r:id="rId57" display="https://www.americanexpress.com/socialchat"/>
    <hyperlink ref="R67" r:id="rId58" display="https://www.americanexpress.com/socialchat"/>
    <hyperlink ref="R68" r:id="rId59" display="https://www.americanexpress.com/socialchat"/>
    <hyperlink ref="R69" r:id="rId60" display="https://www.americanexpress.com/socialchat"/>
    <hyperlink ref="R70" r:id="rId61" display="https://www.americanexpress.com/socialchat"/>
    <hyperlink ref="R71" r:id="rId62" display="https://www.americanexpress.com/socialchat"/>
    <hyperlink ref="R72" r:id="rId63" display="https://www.americanexpress.com/socialchat"/>
    <hyperlink ref="R73" r:id="rId64" display="https://www.americanexpress.com/socialchat"/>
    <hyperlink ref="R74" r:id="rId65" display="https://www.americanexpress.com/socialchat"/>
    <hyperlink ref="R75" r:id="rId66" display="https://www.americanexpress.com/socialchat"/>
    <hyperlink ref="R76" r:id="rId67" display="https://online.americanexpress.com/myca/mycaassist/us/startChat.do?request_type=authreg_home"/>
    <hyperlink ref="R77" r:id="rId68" display="https://www.americanexpress.com/socialchat"/>
    <hyperlink ref="R78" r:id="rId69" display="https://www.americanexpress.com/socialchat"/>
    <hyperlink ref="R79" r:id="rId70" display="https://www.americanexpress.com/socialchat"/>
    <hyperlink ref="R80" r:id="rId71" display="https://www.americanexpress.com/socialchat"/>
    <hyperlink ref="R81" r:id="rId72" display="https://www.americanexpress.com/socialchat"/>
    <hyperlink ref="R82" r:id="rId73" display="https://www.americanexpress.com/socialchat"/>
    <hyperlink ref="R83" r:id="rId74" display="https://www.americanexpress.com/socialchat"/>
    <hyperlink ref="R84" r:id="rId75" display="https://www.americanexpress.com/socialchat"/>
    <hyperlink ref="U3" r:id="rId76" display="https://pbs.twimg.com/media/EIlGuukWwAUawz0.jpg"/>
    <hyperlink ref="U6" r:id="rId77" display="https://pbs.twimg.com/media/EIxtnXAWkAEjqYD.jpg"/>
    <hyperlink ref="V3" r:id="rId78" display="https://pbs.twimg.com/media/EIlGuukWwAUawz0.jpg"/>
    <hyperlink ref="V4" r:id="rId79" display="http://pbs.twimg.com/profile_images/902564057269518337/SCaOWrQ-_normal.jpg"/>
    <hyperlink ref="V5" r:id="rId80" display="http://pbs.twimg.com/profile_images/1166239454908080128/fkosCJOI_normal.png"/>
    <hyperlink ref="V6" r:id="rId81" display="https://pbs.twimg.com/media/EIxtnXAWkAEjqYD.jpg"/>
    <hyperlink ref="V7" r:id="rId82" display="http://pbs.twimg.com/profile_images/982326801493094401/-rNReksM_normal.jpg"/>
    <hyperlink ref="V8" r:id="rId83" display="http://pbs.twimg.com/profile_images/982326801493094401/-rNReksM_normal.jpg"/>
    <hyperlink ref="V9" r:id="rId84" display="http://pbs.twimg.com/profile_images/982326801493094401/-rNReksM_normal.jpg"/>
    <hyperlink ref="V10" r:id="rId85" display="http://pbs.twimg.com/profile_images/1019347684585562112/8vOAWgob_normal.jpg"/>
    <hyperlink ref="V11" r:id="rId86" display="http://pbs.twimg.com/profile_images/1186582681699704832/5FzvveL5_normal.png"/>
    <hyperlink ref="V12" r:id="rId87" display="http://pbs.twimg.com/profile_images/1005980940819222528/Pl-sWhj2_normal.jpg"/>
    <hyperlink ref="V13" r:id="rId88" display="http://pbs.twimg.com/profile_images/1166082180474388480/FerAcIMt_normal.jpg"/>
    <hyperlink ref="V14" r:id="rId89" display="http://pbs.twimg.com/profile_images/1116612051793633282/NiZtUOdb_normal.png"/>
    <hyperlink ref="V15" r:id="rId90" display="http://pbs.twimg.com/profile_images/533259350609891328/yAlSdl0H_normal.jpeg"/>
    <hyperlink ref="V16" r:id="rId91" display="http://pbs.twimg.com/profile_images/1113853939508633600/uWFb4SLE_normal.png"/>
    <hyperlink ref="V17" r:id="rId92" display="http://pbs.twimg.com/profile_images/1017770615359434753/ECt2ncRL_normal.jpg"/>
    <hyperlink ref="V18" r:id="rId93" display="http://pbs.twimg.com/profile_images/1017770615359434753/ECt2ncRL_normal.jpg"/>
    <hyperlink ref="V19" r:id="rId94" display="http://pbs.twimg.com/profile_images/1017770615359434753/ECt2ncRL_normal.jpg"/>
    <hyperlink ref="V20" r:id="rId95" display="http://pbs.twimg.com/profile_images/1185147517979299841/J-oKbJdp_normal.png"/>
    <hyperlink ref="V21" r:id="rId96" display="http://pbs.twimg.com/profile_images/1185147517979299841/J-oKbJdp_normal.png"/>
    <hyperlink ref="V22" r:id="rId97" display="http://pbs.twimg.com/profile_images/1185147517979299841/J-oKbJdp_normal.png"/>
    <hyperlink ref="V23" r:id="rId98" display="http://pbs.twimg.com/profile_images/1185147517979299841/J-oKbJdp_normal.png"/>
    <hyperlink ref="V24" r:id="rId99" display="http://pbs.twimg.com/profile_images/1185147517979299841/J-oKbJdp_normal.png"/>
    <hyperlink ref="V25" r:id="rId100" display="http://pbs.twimg.com/profile_images/1185147517979299841/J-oKbJdp_normal.png"/>
    <hyperlink ref="V26" r:id="rId101" display="http://pbs.twimg.com/profile_images/1185147517979299841/J-oKbJdp_normal.png"/>
    <hyperlink ref="V27" r:id="rId102" display="http://pbs.twimg.com/profile_images/1185147517979299841/J-oKbJdp_normal.png"/>
    <hyperlink ref="V28" r:id="rId103" display="http://pbs.twimg.com/profile_images/1185147517979299841/J-oKbJdp_normal.png"/>
    <hyperlink ref="V29" r:id="rId104" display="http://pbs.twimg.com/profile_images/1185147517979299841/J-oKbJdp_normal.png"/>
    <hyperlink ref="V30" r:id="rId105" display="http://pbs.twimg.com/profile_images/1158274545356353537/nJiurH0D_normal.png"/>
    <hyperlink ref="V31" r:id="rId106" display="http://pbs.twimg.com/profile_images/1158274545356353537/nJiurH0D_normal.png"/>
    <hyperlink ref="V32" r:id="rId107" display="http://pbs.twimg.com/profile_images/1158274545356353537/nJiurH0D_normal.png"/>
    <hyperlink ref="V33" r:id="rId108" display="http://pbs.twimg.com/profile_images/1158274545356353537/nJiurH0D_normal.png"/>
    <hyperlink ref="V34" r:id="rId109" display="http://pbs.twimg.com/profile_images/1158274545356353537/nJiurH0D_normal.png"/>
    <hyperlink ref="V35" r:id="rId110" display="http://pbs.twimg.com/profile_images/1158274545356353537/nJiurH0D_normal.png"/>
    <hyperlink ref="V36" r:id="rId111" display="http://pbs.twimg.com/profile_images/1158274545356353537/nJiurH0D_normal.png"/>
    <hyperlink ref="V37" r:id="rId112" display="http://pbs.twimg.com/profile_images/983810906927792128/QToPQDeT_normal.jpg"/>
    <hyperlink ref="V38" r:id="rId113" display="http://pbs.twimg.com/profile_images/983810906927792128/QToPQDeT_normal.jpg"/>
    <hyperlink ref="V39" r:id="rId114" display="http://pbs.twimg.com/profile_images/983810906927792128/QToPQDeT_normal.jpg"/>
    <hyperlink ref="V40" r:id="rId115" display="http://pbs.twimg.com/profile_images/983810906927792128/QToPQDeT_normal.jpg"/>
    <hyperlink ref="V41" r:id="rId116" display="http://pbs.twimg.com/profile_images/983810906927792128/QToPQDeT_normal.jpg"/>
    <hyperlink ref="V42" r:id="rId117" display="http://pbs.twimg.com/profile_images/983810906927792128/QToPQDeT_normal.jpg"/>
    <hyperlink ref="V43" r:id="rId118" display="http://pbs.twimg.com/profile_images/983810906927792128/QToPQDeT_normal.jpg"/>
    <hyperlink ref="V44" r:id="rId119" display="http://pbs.twimg.com/profile_images/983810906927792128/QToPQDeT_normal.jpg"/>
    <hyperlink ref="V45" r:id="rId120" display="http://pbs.twimg.com/profile_images/983810906927792128/QToPQDeT_normal.jpg"/>
    <hyperlink ref="V46" r:id="rId121" display="http://pbs.twimg.com/profile_images/983810906927792128/QToPQDeT_normal.jpg"/>
    <hyperlink ref="V47" r:id="rId122" display="http://pbs.twimg.com/profile_images/983810906927792128/QToPQDeT_normal.jpg"/>
    <hyperlink ref="V48" r:id="rId123" display="http://pbs.twimg.com/profile_images/983810906927792128/QToPQDeT_normal.jpg"/>
    <hyperlink ref="V49" r:id="rId124" display="http://pbs.twimg.com/profile_images/983810906927792128/QToPQDeT_normal.jpg"/>
    <hyperlink ref="V50" r:id="rId125" display="http://pbs.twimg.com/profile_images/983810906927792128/QToPQDeT_normal.jpg"/>
    <hyperlink ref="V51" r:id="rId126" display="http://pbs.twimg.com/profile_images/983810906927792128/QToPQDeT_normal.jpg"/>
    <hyperlink ref="V52" r:id="rId127" display="http://pbs.twimg.com/profile_images/983810906927792128/QToPQDeT_normal.jpg"/>
    <hyperlink ref="V53" r:id="rId128" display="http://pbs.twimg.com/profile_images/983810906927792128/QToPQDeT_normal.jpg"/>
    <hyperlink ref="V54" r:id="rId129" display="http://pbs.twimg.com/profile_images/983810906927792128/QToPQDeT_normal.jpg"/>
    <hyperlink ref="V55" r:id="rId130" display="http://pbs.twimg.com/profile_images/983810906927792128/QToPQDeT_normal.jpg"/>
    <hyperlink ref="V56" r:id="rId131" display="http://pbs.twimg.com/profile_images/983810906927792128/QToPQDeT_normal.jpg"/>
    <hyperlink ref="V57" r:id="rId132" display="http://pbs.twimg.com/profile_images/983810906927792128/QToPQDeT_normal.jpg"/>
    <hyperlink ref="V58" r:id="rId133" display="http://pbs.twimg.com/profile_images/983810906927792128/QToPQDeT_normal.jpg"/>
    <hyperlink ref="V59" r:id="rId134" display="http://pbs.twimg.com/profile_images/983810906927792128/QToPQDeT_normal.jpg"/>
    <hyperlink ref="V60" r:id="rId135" display="http://pbs.twimg.com/profile_images/983810906927792128/QToPQDeT_normal.jpg"/>
    <hyperlink ref="V61" r:id="rId136" display="http://pbs.twimg.com/profile_images/983810906927792128/QToPQDeT_normal.jpg"/>
    <hyperlink ref="V62" r:id="rId137" display="http://pbs.twimg.com/profile_images/983810906927792128/QToPQDeT_normal.jpg"/>
    <hyperlink ref="V63" r:id="rId138" display="http://pbs.twimg.com/profile_images/983810906927792128/QToPQDeT_normal.jpg"/>
    <hyperlink ref="V64" r:id="rId139" display="http://pbs.twimg.com/profile_images/983810906927792128/QToPQDeT_normal.jpg"/>
    <hyperlink ref="V65" r:id="rId140" display="http://pbs.twimg.com/profile_images/983810906927792128/QToPQDeT_normal.jpg"/>
    <hyperlink ref="V66" r:id="rId141" display="http://pbs.twimg.com/profile_images/983810906927792128/QToPQDeT_normal.jpg"/>
    <hyperlink ref="V67" r:id="rId142" display="http://pbs.twimg.com/profile_images/983810906927792128/QToPQDeT_normal.jpg"/>
    <hyperlink ref="V68" r:id="rId143" display="http://pbs.twimg.com/profile_images/983810906927792128/QToPQDeT_normal.jpg"/>
    <hyperlink ref="V69" r:id="rId144" display="http://pbs.twimg.com/profile_images/983810906927792128/QToPQDeT_normal.jpg"/>
    <hyperlink ref="V70" r:id="rId145" display="http://pbs.twimg.com/profile_images/983810906927792128/QToPQDeT_normal.jpg"/>
    <hyperlink ref="V71" r:id="rId146" display="http://pbs.twimg.com/profile_images/983810906927792128/QToPQDeT_normal.jpg"/>
    <hyperlink ref="V72" r:id="rId147" display="http://pbs.twimg.com/profile_images/983810906927792128/QToPQDeT_normal.jpg"/>
    <hyperlink ref="V73" r:id="rId148" display="http://pbs.twimg.com/profile_images/983810906927792128/QToPQDeT_normal.jpg"/>
    <hyperlink ref="V74" r:id="rId149" display="http://pbs.twimg.com/profile_images/983810906927792128/QToPQDeT_normal.jpg"/>
    <hyperlink ref="V75" r:id="rId150" display="http://pbs.twimg.com/profile_images/983810906927792128/QToPQDeT_normal.jpg"/>
    <hyperlink ref="V76" r:id="rId151" display="http://pbs.twimg.com/profile_images/983810906927792128/QToPQDeT_normal.jpg"/>
    <hyperlink ref="V77" r:id="rId152" display="http://pbs.twimg.com/profile_images/983810906927792128/QToPQDeT_normal.jpg"/>
    <hyperlink ref="V78" r:id="rId153" display="http://pbs.twimg.com/profile_images/983810906927792128/QToPQDeT_normal.jpg"/>
    <hyperlink ref="V79" r:id="rId154" display="http://pbs.twimg.com/profile_images/983810906927792128/QToPQDeT_normal.jpg"/>
    <hyperlink ref="V80" r:id="rId155" display="http://pbs.twimg.com/profile_images/983810906927792128/QToPQDeT_normal.jpg"/>
    <hyperlink ref="V81" r:id="rId156" display="http://pbs.twimg.com/profile_images/983810906927792128/QToPQDeT_normal.jpg"/>
    <hyperlink ref="V82" r:id="rId157" display="http://pbs.twimg.com/profile_images/983810906927792128/QToPQDeT_normal.jpg"/>
    <hyperlink ref="V83" r:id="rId158" display="http://pbs.twimg.com/profile_images/983810906927792128/QToPQDeT_normal.jpg"/>
    <hyperlink ref="V84" r:id="rId159" display="http://pbs.twimg.com/profile_images/983810906927792128/QToPQDeT_normal.jpg"/>
    <hyperlink ref="X3" r:id="rId160" display="https://twitter.com/#!/madalynsklar/status/1191561346774638593"/>
    <hyperlink ref="X4" r:id="rId161" display="https://twitter.com/#!/tim4ustefano/status/1192012821074206720"/>
    <hyperlink ref="X5" r:id="rId162" display="https://twitter.com/#!/thinkdesignvis/status/1192111250609709063"/>
    <hyperlink ref="X6" r:id="rId163" display="https://twitter.com/#!/daanianne/status/1192448532503941121"/>
    <hyperlink ref="X7" r:id="rId164" display="https://twitter.com/#!/amexbusiness/status/1191805345057906689"/>
    <hyperlink ref="X8" r:id="rId165" display="https://twitter.com/#!/amexbusiness/status/1192460600607215619"/>
    <hyperlink ref="X9" r:id="rId166" display="https://twitter.com/#!/amexbusiness/status/1192632248610238470"/>
    <hyperlink ref="X10" r:id="rId167" display="https://twitter.com/#!/beaniegurl47/status/1193706158353199109"/>
    <hyperlink ref="X11" r:id="rId168" display="https://twitter.com/#!/socialmediaita/status/1193879609957330947"/>
    <hyperlink ref="X12" r:id="rId169" display="https://twitter.com/#!/williamzappa/status/1193881440192278528"/>
    <hyperlink ref="X13" r:id="rId170" display="https://twitter.com/#!/alody__/status/1194682536552734720"/>
    <hyperlink ref="X14" r:id="rId171" display="https://twitter.com/#!/rshankarsharma/status/1117720980556664833"/>
    <hyperlink ref="X15" r:id="rId172" display="https://twitter.com/#!/jennykim/status/1195169825997381634"/>
    <hyperlink ref="X16" r:id="rId173" display="https://twitter.com/#!/elanaleoni/status/1195767246620184576"/>
    <hyperlink ref="X17" r:id="rId174" display="https://twitter.com/#!/sprintcare/status/1195159934771482624"/>
    <hyperlink ref="X18" r:id="rId175" display="https://twitter.com/#!/sprintcare/status/1195977310463123457"/>
    <hyperlink ref="X19" r:id="rId176" display="https://twitter.com/#!/sprintcare/status/1196342574929207296"/>
    <hyperlink ref="X20" r:id="rId177" display="https://twitter.com/#!/alice_elliott/status/1191920599242813440"/>
    <hyperlink ref="X21" r:id="rId178" display="https://twitter.com/#!/alice_elliott/status/1192676562354790400"/>
    <hyperlink ref="X22" r:id="rId179" display="https://twitter.com/#!/alice_elliott/status/1193309731261177863"/>
    <hyperlink ref="X23" r:id="rId180" display="https://twitter.com/#!/alice_elliott/status/1193445629063761921"/>
    <hyperlink ref="X24" r:id="rId181" display="https://twitter.com/#!/alice_elliott/status/1194079798756331521"/>
    <hyperlink ref="X25" r:id="rId182" display="https://twitter.com/#!/alice_elliott/status/1194473166577512448"/>
    <hyperlink ref="X26" r:id="rId183" display="https://twitter.com/#!/alice_elliott/status/1195544402837540865"/>
    <hyperlink ref="X27" r:id="rId184" display="https://twitter.com/#!/alice_elliott/status/1195695482808520704"/>
    <hyperlink ref="X28" r:id="rId185" display="https://twitter.com/#!/alice_elliott/status/1196027731248656385"/>
    <hyperlink ref="X29" r:id="rId186" display="https://twitter.com/#!/alice_elliott/status/1196451432318357505"/>
    <hyperlink ref="X30" r:id="rId187" display="https://twitter.com/#!/talktalk/status/1191676748397715456"/>
    <hyperlink ref="X31" r:id="rId188" display="https://twitter.com/#!/talktalk/status/1191748871220801536"/>
    <hyperlink ref="X32" r:id="rId189" display="https://twitter.com/#!/talktalk/status/1192072260699463680"/>
    <hyperlink ref="X33" r:id="rId190" display="https://twitter.com/#!/talktalk/status/1192763577343627265"/>
    <hyperlink ref="X34" r:id="rId191" display="https://twitter.com/#!/talktalk/status/1192780251815960577"/>
    <hyperlink ref="X35" r:id="rId192" display="https://twitter.com/#!/talktalk/status/1194207743323901952"/>
    <hyperlink ref="X36" r:id="rId193" display="https://twitter.com/#!/talktalk/status/1196478164928741376"/>
    <hyperlink ref="X37" r:id="rId194" display="https://twitter.com/#!/askamex/status/1191750519162884096"/>
    <hyperlink ref="X38" r:id="rId195" display="https://twitter.com/#!/askamex/status/1191752321954390016"/>
    <hyperlink ref="X39" r:id="rId196" display="https://twitter.com/#!/askamex/status/1191757267827339266"/>
    <hyperlink ref="X40" r:id="rId197" display="https://twitter.com/#!/askamex/status/1191770345201639424"/>
    <hyperlink ref="X41" r:id="rId198" display="https://twitter.com/#!/askamex/status/1192143686974541829"/>
    <hyperlink ref="X42" r:id="rId199" display="https://twitter.com/#!/askamex/status/1192175476674048000"/>
    <hyperlink ref="X43" r:id="rId200" display="https://twitter.com/#!/askamex/status/1192473404991057921"/>
    <hyperlink ref="X44" r:id="rId201" display="https://twitter.com/#!/askamex/status/1192529950332637191"/>
    <hyperlink ref="X45" r:id="rId202" display="https://twitter.com/#!/askamex/status/1192562580751101953"/>
    <hyperlink ref="X46" r:id="rId203" display="https://twitter.com/#!/askamex/status/1192844212926070785"/>
    <hyperlink ref="X47" r:id="rId204" display="https://twitter.com/#!/askamex/status/1192877031668797441"/>
    <hyperlink ref="X48" r:id="rId205" display="https://twitter.com/#!/askamex/status/1192882319083917312"/>
    <hyperlink ref="X49" r:id="rId206" display="https://twitter.com/#!/askamex/status/1192887974125547520"/>
    <hyperlink ref="X50" r:id="rId207" display="https://twitter.com/#!/askamex/status/1192888108418846720"/>
    <hyperlink ref="X51" r:id="rId208" display="https://twitter.com/#!/askamex/status/1192888238328942593"/>
    <hyperlink ref="X52" r:id="rId209" display="https://twitter.com/#!/askamex/status/1192905054673616896"/>
    <hyperlink ref="X53" r:id="rId210" display="https://twitter.com/#!/askamex/status/1192905543712681985"/>
    <hyperlink ref="X54" r:id="rId211" display="https://twitter.com/#!/askamex/status/1193572123295600640"/>
    <hyperlink ref="X55" r:id="rId212" display="https://twitter.com/#!/askamex/status/1193603274403913733"/>
    <hyperlink ref="X56" r:id="rId213" display="https://twitter.com/#!/askamex/status/1193570431627911174"/>
    <hyperlink ref="X57" r:id="rId214" display="https://twitter.com/#!/askamex/status/1193607616733339653"/>
    <hyperlink ref="X58" r:id="rId215" display="https://twitter.com/#!/askamex/status/1193613897850347521"/>
    <hyperlink ref="X59" r:id="rId216" display="https://twitter.com/#!/askamex/status/1193908400905691136"/>
    <hyperlink ref="X60" r:id="rId217" display="https://twitter.com/#!/askamex/status/1193935394171228160"/>
    <hyperlink ref="X61" r:id="rId218" display="https://twitter.com/#!/askamex/status/1193988614969077760"/>
    <hyperlink ref="X62" r:id="rId219" display="https://twitter.com/#!/askamex/status/1193996814715932677"/>
    <hyperlink ref="X63" r:id="rId220" display="https://twitter.com/#!/askamex/status/1194361161837359105"/>
    <hyperlink ref="X64" r:id="rId221" display="https://twitter.com/#!/askamex/status/1194366936710299651"/>
    <hyperlink ref="X65" r:id="rId222" display="https://twitter.com/#!/askamex/status/1194379650279055367"/>
    <hyperlink ref="X66" r:id="rId223" display="https://twitter.com/#!/askamex/status/1194385866694811648"/>
    <hyperlink ref="X67" r:id="rId224" display="https://twitter.com/#!/askamex/status/1194688165237444610"/>
    <hyperlink ref="X68" r:id="rId225" display="https://twitter.com/#!/askamex/status/1194735815345295363"/>
    <hyperlink ref="X69" r:id="rId226" display="https://twitter.com/#!/askamex/status/1194981528377479168"/>
    <hyperlink ref="X70" r:id="rId227" display="https://twitter.com/#!/askamex/status/1195006038392619009"/>
    <hyperlink ref="X71" r:id="rId228" display="https://twitter.com/#!/askamex/status/1195125769435000835"/>
    <hyperlink ref="X72" r:id="rId229" display="https://twitter.com/#!/askamex/status/1195135101945950208"/>
    <hyperlink ref="X73" r:id="rId230" display="https://twitter.com/#!/askamex/status/1195350598192959490"/>
    <hyperlink ref="X74" r:id="rId231" display="https://twitter.com/#!/askamex/status/1195359368583229440"/>
    <hyperlink ref="X75" r:id="rId232" display="https://twitter.com/#!/askamex/status/1195360235667513345"/>
    <hyperlink ref="X76" r:id="rId233" display="https://twitter.com/#!/askamex/status/1195463778923663361"/>
    <hyperlink ref="X77" r:id="rId234" display="https://twitter.com/#!/askamex/status/1195840146085683202"/>
    <hyperlink ref="X78" r:id="rId235" display="https://twitter.com/#!/askamex/status/1196127363534381056"/>
    <hyperlink ref="X79" r:id="rId236" display="https://twitter.com/#!/askamex/status/1196177807581286400"/>
    <hyperlink ref="X80" r:id="rId237" display="https://twitter.com/#!/askamex/status/1196462480563875853"/>
    <hyperlink ref="X81" r:id="rId238" display="https://twitter.com/#!/askamex/status/1196488375089401856"/>
    <hyperlink ref="X82" r:id="rId239" display="https://twitter.com/#!/askamex/status/1196498343310045184"/>
    <hyperlink ref="X83" r:id="rId240" display="https://twitter.com/#!/askamex/status/1196506170653134850"/>
    <hyperlink ref="X84" r:id="rId241" display="https://twitter.com/#!/askamex/status/1196580881470828544"/>
    <hyperlink ref="AZ10" r:id="rId242" display="https://api.twitter.com/1.1/geo/id/ec6dac47648ca27f.json"/>
  </hyperlinks>
  <printOptions/>
  <pageMargins left="0.7" right="0.7" top="0.75" bottom="0.75" header="0.3" footer="0.3"/>
  <pageSetup horizontalDpi="600" verticalDpi="600" orientation="portrait" r:id="rId246"/>
  <legacyDrawing r:id="rId244"/>
  <tableParts>
    <tablePart r:id="rId245"/>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1616</v>
      </c>
      <c r="B1" s="13" t="s">
        <v>1617</v>
      </c>
      <c r="C1" s="13" t="s">
        <v>1610</v>
      </c>
      <c r="D1" s="13" t="s">
        <v>1611</v>
      </c>
      <c r="E1" s="13" t="s">
        <v>1618</v>
      </c>
      <c r="F1" s="13" t="s">
        <v>144</v>
      </c>
      <c r="G1" s="13" t="s">
        <v>1619</v>
      </c>
      <c r="H1" s="13" t="s">
        <v>1620</v>
      </c>
      <c r="I1" s="13" t="s">
        <v>1621</v>
      </c>
      <c r="J1" s="13" t="s">
        <v>1622</v>
      </c>
      <c r="K1" s="13" t="s">
        <v>1623</v>
      </c>
      <c r="L1" s="13" t="s">
        <v>1624</v>
      </c>
    </row>
    <row r="2" spans="1:12" ht="15">
      <c r="A2" s="91" t="s">
        <v>1346</v>
      </c>
      <c r="B2" s="91" t="s">
        <v>1347</v>
      </c>
      <c r="C2" s="91">
        <v>51</v>
      </c>
      <c r="D2" s="130">
        <v>0.013098913437826647</v>
      </c>
      <c r="E2" s="130">
        <v>1.1503650886214927</v>
      </c>
      <c r="F2" s="91" t="s">
        <v>1612</v>
      </c>
      <c r="G2" s="91" t="b">
        <v>0</v>
      </c>
      <c r="H2" s="91" t="b">
        <v>0</v>
      </c>
      <c r="I2" s="91" t="b">
        <v>0</v>
      </c>
      <c r="J2" s="91" t="b">
        <v>0</v>
      </c>
      <c r="K2" s="91" t="b">
        <v>0</v>
      </c>
      <c r="L2" s="91" t="b">
        <v>0</v>
      </c>
    </row>
    <row r="3" spans="1:12" ht="15">
      <c r="A3" s="91" t="s">
        <v>1345</v>
      </c>
      <c r="B3" s="91" t="s">
        <v>1346</v>
      </c>
      <c r="C3" s="91">
        <v>50</v>
      </c>
      <c r="D3" s="130">
        <v>0.013377574598237725</v>
      </c>
      <c r="E3" s="130">
        <v>1.1250592233567225</v>
      </c>
      <c r="F3" s="91" t="s">
        <v>1612</v>
      </c>
      <c r="G3" s="91" t="b">
        <v>0</v>
      </c>
      <c r="H3" s="91" t="b">
        <v>0</v>
      </c>
      <c r="I3" s="91" t="b">
        <v>0</v>
      </c>
      <c r="J3" s="91" t="b">
        <v>0</v>
      </c>
      <c r="K3" s="91" t="b">
        <v>0</v>
      </c>
      <c r="L3" s="91" t="b">
        <v>0</v>
      </c>
    </row>
    <row r="4" spans="1:12" ht="15">
      <c r="A4" s="91" t="s">
        <v>1347</v>
      </c>
      <c r="B4" s="91" t="s">
        <v>1348</v>
      </c>
      <c r="C4" s="91">
        <v>50</v>
      </c>
      <c r="D4" s="130">
        <v>0.013377574598237725</v>
      </c>
      <c r="E4" s="130">
        <v>1.1417649168595752</v>
      </c>
      <c r="F4" s="91" t="s">
        <v>1612</v>
      </c>
      <c r="G4" s="91" t="b">
        <v>0</v>
      </c>
      <c r="H4" s="91" t="b">
        <v>0</v>
      </c>
      <c r="I4" s="91" t="b">
        <v>0</v>
      </c>
      <c r="J4" s="91" t="b">
        <v>0</v>
      </c>
      <c r="K4" s="91" t="b">
        <v>0</v>
      </c>
      <c r="L4" s="91" t="b">
        <v>0</v>
      </c>
    </row>
    <row r="5" spans="1:12" ht="15">
      <c r="A5" s="91" t="s">
        <v>1348</v>
      </c>
      <c r="B5" s="91" t="s">
        <v>1349</v>
      </c>
      <c r="C5" s="91">
        <v>50</v>
      </c>
      <c r="D5" s="130">
        <v>0.013377574598237725</v>
      </c>
      <c r="E5" s="130">
        <v>1.1503650886214927</v>
      </c>
      <c r="F5" s="91" t="s">
        <v>1612</v>
      </c>
      <c r="G5" s="91" t="b">
        <v>0</v>
      </c>
      <c r="H5" s="91" t="b">
        <v>0</v>
      </c>
      <c r="I5" s="91" t="b">
        <v>0</v>
      </c>
      <c r="J5" s="91" t="b">
        <v>0</v>
      </c>
      <c r="K5" s="91" t="b">
        <v>0</v>
      </c>
      <c r="L5" s="91" t="b">
        <v>0</v>
      </c>
    </row>
    <row r="6" spans="1:12" ht="15">
      <c r="A6" s="91" t="s">
        <v>1351</v>
      </c>
      <c r="B6" s="91" t="s">
        <v>1345</v>
      </c>
      <c r="C6" s="91">
        <v>32</v>
      </c>
      <c r="D6" s="130">
        <v>0.016285484396067175</v>
      </c>
      <c r="E6" s="130">
        <v>1.0947413290882704</v>
      </c>
      <c r="F6" s="91" t="s">
        <v>1612</v>
      </c>
      <c r="G6" s="91" t="b">
        <v>1</v>
      </c>
      <c r="H6" s="91" t="b">
        <v>0</v>
      </c>
      <c r="I6" s="91" t="b">
        <v>0</v>
      </c>
      <c r="J6" s="91" t="b">
        <v>0</v>
      </c>
      <c r="K6" s="91" t="b">
        <v>0</v>
      </c>
      <c r="L6" s="91" t="b">
        <v>0</v>
      </c>
    </row>
    <row r="7" spans="1:12" ht="15">
      <c r="A7" s="91" t="s">
        <v>1349</v>
      </c>
      <c r="B7" s="91" t="s">
        <v>1352</v>
      </c>
      <c r="C7" s="91">
        <v>16</v>
      </c>
      <c r="D7" s="130">
        <v>0.014140849210018269</v>
      </c>
      <c r="E7" s="130">
        <v>1.195177433037855</v>
      </c>
      <c r="F7" s="91" t="s">
        <v>1612</v>
      </c>
      <c r="G7" s="91" t="b">
        <v>0</v>
      </c>
      <c r="H7" s="91" t="b">
        <v>0</v>
      </c>
      <c r="I7" s="91" t="b">
        <v>0</v>
      </c>
      <c r="J7" s="91" t="b">
        <v>0</v>
      </c>
      <c r="K7" s="91" t="b">
        <v>0</v>
      </c>
      <c r="L7" s="91" t="b">
        <v>0</v>
      </c>
    </row>
    <row r="8" spans="1:12" ht="15">
      <c r="A8" s="91" t="s">
        <v>1349</v>
      </c>
      <c r="B8" s="91" t="s">
        <v>1353</v>
      </c>
      <c r="C8" s="91">
        <v>6</v>
      </c>
      <c r="D8" s="130">
        <v>0.00848564833374899</v>
      </c>
      <c r="E8" s="130">
        <v>1.1282306434072418</v>
      </c>
      <c r="F8" s="91" t="s">
        <v>1612</v>
      </c>
      <c r="G8" s="91" t="b">
        <v>0</v>
      </c>
      <c r="H8" s="91" t="b">
        <v>0</v>
      </c>
      <c r="I8" s="91" t="b">
        <v>0</v>
      </c>
      <c r="J8" s="91" t="b">
        <v>0</v>
      </c>
      <c r="K8" s="91" t="b">
        <v>0</v>
      </c>
      <c r="L8" s="91" t="b">
        <v>0</v>
      </c>
    </row>
    <row r="9" spans="1:12" ht="15">
      <c r="A9" s="91" t="s">
        <v>1349</v>
      </c>
      <c r="B9" s="91" t="s">
        <v>1354</v>
      </c>
      <c r="C9" s="91">
        <v>5</v>
      </c>
      <c r="D9" s="130">
        <v>0.007564407522090272</v>
      </c>
      <c r="E9" s="130">
        <v>1.195177433037855</v>
      </c>
      <c r="F9" s="91" t="s">
        <v>1612</v>
      </c>
      <c r="G9" s="91" t="b">
        <v>0</v>
      </c>
      <c r="H9" s="91" t="b">
        <v>0</v>
      </c>
      <c r="I9" s="91" t="b">
        <v>0</v>
      </c>
      <c r="J9" s="91" t="b">
        <v>0</v>
      </c>
      <c r="K9" s="91" t="b">
        <v>0</v>
      </c>
      <c r="L9" s="91" t="b">
        <v>0</v>
      </c>
    </row>
    <row r="10" spans="1:12" ht="15">
      <c r="A10" s="91" t="s">
        <v>1349</v>
      </c>
      <c r="B10" s="91" t="s">
        <v>1355</v>
      </c>
      <c r="C10" s="91">
        <v>5</v>
      </c>
      <c r="D10" s="130">
        <v>0.007564407522090272</v>
      </c>
      <c r="E10" s="130">
        <v>1.195177433037855</v>
      </c>
      <c r="F10" s="91" t="s">
        <v>1612</v>
      </c>
      <c r="G10" s="91" t="b">
        <v>0</v>
      </c>
      <c r="H10" s="91" t="b">
        <v>0</v>
      </c>
      <c r="I10" s="91" t="b">
        <v>0</v>
      </c>
      <c r="J10" s="91" t="b">
        <v>0</v>
      </c>
      <c r="K10" s="91" t="b">
        <v>0</v>
      </c>
      <c r="L10" s="91" t="b">
        <v>0</v>
      </c>
    </row>
    <row r="11" spans="1:12" ht="15">
      <c r="A11" s="91" t="s">
        <v>1367</v>
      </c>
      <c r="B11" s="91" t="s">
        <v>1368</v>
      </c>
      <c r="C11" s="91">
        <v>5</v>
      </c>
      <c r="D11" s="130">
        <v>0.007564407522090272</v>
      </c>
      <c r="E11" s="130">
        <v>1.857935264719429</v>
      </c>
      <c r="F11" s="91" t="s">
        <v>1612</v>
      </c>
      <c r="G11" s="91" t="b">
        <v>0</v>
      </c>
      <c r="H11" s="91" t="b">
        <v>0</v>
      </c>
      <c r="I11" s="91" t="b">
        <v>0</v>
      </c>
      <c r="J11" s="91" t="b">
        <v>0</v>
      </c>
      <c r="K11" s="91" t="b">
        <v>0</v>
      </c>
      <c r="L11" s="91" t="b">
        <v>0</v>
      </c>
    </row>
    <row r="12" spans="1:12" ht="15">
      <c r="A12" s="91" t="s">
        <v>1368</v>
      </c>
      <c r="B12" s="91" t="s">
        <v>1369</v>
      </c>
      <c r="C12" s="91">
        <v>5</v>
      </c>
      <c r="D12" s="130">
        <v>0.007564407522090272</v>
      </c>
      <c r="E12" s="130">
        <v>2.15896526038341</v>
      </c>
      <c r="F12" s="91" t="s">
        <v>1612</v>
      </c>
      <c r="G12" s="91" t="b">
        <v>0</v>
      </c>
      <c r="H12" s="91" t="b">
        <v>0</v>
      </c>
      <c r="I12" s="91" t="b">
        <v>0</v>
      </c>
      <c r="J12" s="91" t="b">
        <v>0</v>
      </c>
      <c r="K12" s="91" t="b">
        <v>0</v>
      </c>
      <c r="L12" s="91" t="b">
        <v>0</v>
      </c>
    </row>
    <row r="13" spans="1:12" ht="15">
      <c r="A13" s="91" t="s">
        <v>1369</v>
      </c>
      <c r="B13" s="91" t="s">
        <v>1366</v>
      </c>
      <c r="C13" s="91">
        <v>5</v>
      </c>
      <c r="D13" s="130">
        <v>0.007564407522090272</v>
      </c>
      <c r="E13" s="130">
        <v>1.5791816637666</v>
      </c>
      <c r="F13" s="91" t="s">
        <v>1612</v>
      </c>
      <c r="G13" s="91" t="b">
        <v>0</v>
      </c>
      <c r="H13" s="91" t="b">
        <v>0</v>
      </c>
      <c r="I13" s="91" t="b">
        <v>0</v>
      </c>
      <c r="J13" s="91" t="b">
        <v>0</v>
      </c>
      <c r="K13" s="91" t="b">
        <v>0</v>
      </c>
      <c r="L13" s="91" t="b">
        <v>0</v>
      </c>
    </row>
    <row r="14" spans="1:12" ht="15">
      <c r="A14" s="91" t="s">
        <v>1366</v>
      </c>
      <c r="B14" s="91" t="s">
        <v>1370</v>
      </c>
      <c r="C14" s="91">
        <v>5</v>
      </c>
      <c r="D14" s="130">
        <v>0.007564407522090272</v>
      </c>
      <c r="E14" s="130">
        <v>1.5791816637666</v>
      </c>
      <c r="F14" s="91" t="s">
        <v>1612</v>
      </c>
      <c r="G14" s="91" t="b">
        <v>0</v>
      </c>
      <c r="H14" s="91" t="b">
        <v>0</v>
      </c>
      <c r="I14" s="91" t="b">
        <v>0</v>
      </c>
      <c r="J14" s="91" t="b">
        <v>0</v>
      </c>
      <c r="K14" s="91" t="b">
        <v>0</v>
      </c>
      <c r="L14" s="91" t="b">
        <v>0</v>
      </c>
    </row>
    <row r="15" spans="1:12" ht="15">
      <c r="A15" s="91" t="s">
        <v>1367</v>
      </c>
      <c r="B15" s="91" t="s">
        <v>1371</v>
      </c>
      <c r="C15" s="91">
        <v>5</v>
      </c>
      <c r="D15" s="130">
        <v>0.007564407522090272</v>
      </c>
      <c r="E15" s="130">
        <v>1.857935264719429</v>
      </c>
      <c r="F15" s="91" t="s">
        <v>1612</v>
      </c>
      <c r="G15" s="91" t="b">
        <v>0</v>
      </c>
      <c r="H15" s="91" t="b">
        <v>0</v>
      </c>
      <c r="I15" s="91" t="b">
        <v>0</v>
      </c>
      <c r="J15" s="91" t="b">
        <v>0</v>
      </c>
      <c r="K15" s="91" t="b">
        <v>0</v>
      </c>
      <c r="L15" s="91" t="b">
        <v>0</v>
      </c>
    </row>
    <row r="16" spans="1:12" ht="15">
      <c r="A16" s="91" t="s">
        <v>1371</v>
      </c>
      <c r="B16" s="91" t="s">
        <v>1372</v>
      </c>
      <c r="C16" s="91">
        <v>5</v>
      </c>
      <c r="D16" s="130">
        <v>0.007564407522090272</v>
      </c>
      <c r="E16" s="130">
        <v>2.15896526038341</v>
      </c>
      <c r="F16" s="91" t="s">
        <v>1612</v>
      </c>
      <c r="G16" s="91" t="b">
        <v>0</v>
      </c>
      <c r="H16" s="91" t="b">
        <v>0</v>
      </c>
      <c r="I16" s="91" t="b">
        <v>0</v>
      </c>
      <c r="J16" s="91" t="b">
        <v>0</v>
      </c>
      <c r="K16" s="91" t="b">
        <v>0</v>
      </c>
      <c r="L16" s="91" t="b">
        <v>0</v>
      </c>
    </row>
    <row r="17" spans="1:12" ht="15">
      <c r="A17" s="91" t="s">
        <v>1372</v>
      </c>
      <c r="B17" s="91" t="s">
        <v>1373</v>
      </c>
      <c r="C17" s="91">
        <v>5</v>
      </c>
      <c r="D17" s="130">
        <v>0.007564407522090272</v>
      </c>
      <c r="E17" s="130">
        <v>2.15896526038341</v>
      </c>
      <c r="F17" s="91" t="s">
        <v>1612</v>
      </c>
      <c r="G17" s="91" t="b">
        <v>0</v>
      </c>
      <c r="H17" s="91" t="b">
        <v>0</v>
      </c>
      <c r="I17" s="91" t="b">
        <v>0</v>
      </c>
      <c r="J17" s="91" t="b">
        <v>1</v>
      </c>
      <c r="K17" s="91" t="b">
        <v>0</v>
      </c>
      <c r="L17" s="91" t="b">
        <v>0</v>
      </c>
    </row>
    <row r="18" spans="1:12" ht="15">
      <c r="A18" s="91" t="s">
        <v>1373</v>
      </c>
      <c r="B18" s="91" t="s">
        <v>1366</v>
      </c>
      <c r="C18" s="91">
        <v>5</v>
      </c>
      <c r="D18" s="130">
        <v>0.007564407522090272</v>
      </c>
      <c r="E18" s="130">
        <v>1.5791816637666</v>
      </c>
      <c r="F18" s="91" t="s">
        <v>1612</v>
      </c>
      <c r="G18" s="91" t="b">
        <v>1</v>
      </c>
      <c r="H18" s="91" t="b">
        <v>0</v>
      </c>
      <c r="I18" s="91" t="b">
        <v>0</v>
      </c>
      <c r="J18" s="91" t="b">
        <v>0</v>
      </c>
      <c r="K18" s="91" t="b">
        <v>0</v>
      </c>
      <c r="L18" s="91" t="b">
        <v>0</v>
      </c>
    </row>
    <row r="19" spans="1:12" ht="15">
      <c r="A19" s="91" t="s">
        <v>1366</v>
      </c>
      <c r="B19" s="91" t="s">
        <v>1374</v>
      </c>
      <c r="C19" s="91">
        <v>5</v>
      </c>
      <c r="D19" s="130">
        <v>0.007564407522090272</v>
      </c>
      <c r="E19" s="130">
        <v>1.5791816637666</v>
      </c>
      <c r="F19" s="91" t="s">
        <v>1612</v>
      </c>
      <c r="G19" s="91" t="b">
        <v>0</v>
      </c>
      <c r="H19" s="91" t="b">
        <v>0</v>
      </c>
      <c r="I19" s="91" t="b">
        <v>0</v>
      </c>
      <c r="J19" s="91" t="b">
        <v>0</v>
      </c>
      <c r="K19" s="91" t="b">
        <v>0</v>
      </c>
      <c r="L19" s="91" t="b">
        <v>0</v>
      </c>
    </row>
    <row r="20" spans="1:12" ht="15">
      <c r="A20" s="91" t="s">
        <v>1349</v>
      </c>
      <c r="B20" s="91" t="s">
        <v>1583</v>
      </c>
      <c r="C20" s="91">
        <v>4</v>
      </c>
      <c r="D20" s="130">
        <v>0.0065342658084969075</v>
      </c>
      <c r="E20" s="130">
        <v>1.195177433037855</v>
      </c>
      <c r="F20" s="91" t="s">
        <v>1612</v>
      </c>
      <c r="G20" s="91" t="b">
        <v>0</v>
      </c>
      <c r="H20" s="91" t="b">
        <v>0</v>
      </c>
      <c r="I20" s="91" t="b">
        <v>0</v>
      </c>
      <c r="J20" s="91" t="b">
        <v>0</v>
      </c>
      <c r="K20" s="91" t="b">
        <v>0</v>
      </c>
      <c r="L20" s="91" t="b">
        <v>0</v>
      </c>
    </row>
    <row r="21" spans="1:12" ht="15">
      <c r="A21" s="91" t="s">
        <v>1359</v>
      </c>
      <c r="B21" s="91" t="s">
        <v>1358</v>
      </c>
      <c r="C21" s="91">
        <v>4</v>
      </c>
      <c r="D21" s="130">
        <v>0.0065342658084969075</v>
      </c>
      <c r="E21" s="130">
        <v>2.012837224705172</v>
      </c>
      <c r="F21" s="91" t="s">
        <v>1612</v>
      </c>
      <c r="G21" s="91" t="b">
        <v>1</v>
      </c>
      <c r="H21" s="91" t="b">
        <v>0</v>
      </c>
      <c r="I21" s="91" t="b">
        <v>0</v>
      </c>
      <c r="J21" s="91" t="b">
        <v>0</v>
      </c>
      <c r="K21" s="91" t="b">
        <v>0</v>
      </c>
      <c r="L21" s="91" t="b">
        <v>0</v>
      </c>
    </row>
    <row r="22" spans="1:12" ht="15">
      <c r="A22" s="91" t="s">
        <v>1582</v>
      </c>
      <c r="B22" s="91" t="s">
        <v>1361</v>
      </c>
      <c r="C22" s="91">
        <v>3</v>
      </c>
      <c r="D22" s="130">
        <v>0.005367469231621623</v>
      </c>
      <c r="E22" s="130">
        <v>1.6360865151030726</v>
      </c>
      <c r="F22" s="91" t="s">
        <v>1612</v>
      </c>
      <c r="G22" s="91" t="b">
        <v>1</v>
      </c>
      <c r="H22" s="91" t="b">
        <v>0</v>
      </c>
      <c r="I22" s="91" t="b">
        <v>0</v>
      </c>
      <c r="J22" s="91" t="b">
        <v>0</v>
      </c>
      <c r="K22" s="91" t="b">
        <v>0</v>
      </c>
      <c r="L22" s="91" t="b">
        <v>0</v>
      </c>
    </row>
    <row r="23" spans="1:12" ht="15">
      <c r="A23" s="91" t="s">
        <v>1361</v>
      </c>
      <c r="B23" s="91" t="s">
        <v>1590</v>
      </c>
      <c r="C23" s="91">
        <v>3</v>
      </c>
      <c r="D23" s="130">
        <v>0.005367469231621623</v>
      </c>
      <c r="E23" s="130">
        <v>1.857935264719429</v>
      </c>
      <c r="F23" s="91" t="s">
        <v>1612</v>
      </c>
      <c r="G23" s="91" t="b">
        <v>0</v>
      </c>
      <c r="H23" s="91" t="b">
        <v>0</v>
      </c>
      <c r="I23" s="91" t="b">
        <v>0</v>
      </c>
      <c r="J23" s="91" t="b">
        <v>1</v>
      </c>
      <c r="K23" s="91" t="b">
        <v>0</v>
      </c>
      <c r="L23" s="91" t="b">
        <v>0</v>
      </c>
    </row>
    <row r="24" spans="1:12" ht="15">
      <c r="A24" s="91" t="s">
        <v>1349</v>
      </c>
      <c r="B24" s="91" t="s">
        <v>1581</v>
      </c>
      <c r="C24" s="91">
        <v>3</v>
      </c>
      <c r="D24" s="130">
        <v>0.005367469231621623</v>
      </c>
      <c r="E24" s="130">
        <v>0.9733286834214986</v>
      </c>
      <c r="F24" s="91" t="s">
        <v>1612</v>
      </c>
      <c r="G24" s="91" t="b">
        <v>0</v>
      </c>
      <c r="H24" s="91" t="b">
        <v>0</v>
      </c>
      <c r="I24" s="91" t="b">
        <v>0</v>
      </c>
      <c r="J24" s="91" t="b">
        <v>0</v>
      </c>
      <c r="K24" s="91" t="b">
        <v>0</v>
      </c>
      <c r="L24" s="91" t="b">
        <v>0</v>
      </c>
    </row>
    <row r="25" spans="1:12" ht="15">
      <c r="A25" s="91" t="s">
        <v>1388</v>
      </c>
      <c r="B25" s="91" t="s">
        <v>1389</v>
      </c>
      <c r="C25" s="91">
        <v>3</v>
      </c>
      <c r="D25" s="130">
        <v>0.005367469231621623</v>
      </c>
      <c r="E25" s="130">
        <v>2.380814009999767</v>
      </c>
      <c r="F25" s="91" t="s">
        <v>1612</v>
      </c>
      <c r="G25" s="91" t="b">
        <v>0</v>
      </c>
      <c r="H25" s="91" t="b">
        <v>0</v>
      </c>
      <c r="I25" s="91" t="b">
        <v>0</v>
      </c>
      <c r="J25" s="91" t="b">
        <v>1</v>
      </c>
      <c r="K25" s="91" t="b">
        <v>0</v>
      </c>
      <c r="L25" s="91" t="b">
        <v>0</v>
      </c>
    </row>
    <row r="26" spans="1:12" ht="15">
      <c r="A26" s="91" t="s">
        <v>1389</v>
      </c>
      <c r="B26" s="91" t="s">
        <v>1390</v>
      </c>
      <c r="C26" s="91">
        <v>3</v>
      </c>
      <c r="D26" s="130">
        <v>0.005367469231621623</v>
      </c>
      <c r="E26" s="130">
        <v>2.380814009999767</v>
      </c>
      <c r="F26" s="91" t="s">
        <v>1612</v>
      </c>
      <c r="G26" s="91" t="b">
        <v>1</v>
      </c>
      <c r="H26" s="91" t="b">
        <v>0</v>
      </c>
      <c r="I26" s="91" t="b">
        <v>0</v>
      </c>
      <c r="J26" s="91" t="b">
        <v>0</v>
      </c>
      <c r="K26" s="91" t="b">
        <v>0</v>
      </c>
      <c r="L26" s="91" t="b">
        <v>0</v>
      </c>
    </row>
    <row r="27" spans="1:12" ht="15">
      <c r="A27" s="91" t="s">
        <v>1390</v>
      </c>
      <c r="B27" s="91" t="s">
        <v>1391</v>
      </c>
      <c r="C27" s="91">
        <v>3</v>
      </c>
      <c r="D27" s="130">
        <v>0.005367469231621623</v>
      </c>
      <c r="E27" s="130">
        <v>2.380814009999767</v>
      </c>
      <c r="F27" s="91" t="s">
        <v>1612</v>
      </c>
      <c r="G27" s="91" t="b">
        <v>0</v>
      </c>
      <c r="H27" s="91" t="b">
        <v>0</v>
      </c>
      <c r="I27" s="91" t="b">
        <v>0</v>
      </c>
      <c r="J27" s="91" t="b">
        <v>0</v>
      </c>
      <c r="K27" s="91" t="b">
        <v>0</v>
      </c>
      <c r="L27" s="91" t="b">
        <v>0</v>
      </c>
    </row>
    <row r="28" spans="1:12" ht="15">
      <c r="A28" s="91" t="s">
        <v>1391</v>
      </c>
      <c r="B28" s="91" t="s">
        <v>1392</v>
      </c>
      <c r="C28" s="91">
        <v>3</v>
      </c>
      <c r="D28" s="130">
        <v>0.005367469231621623</v>
      </c>
      <c r="E28" s="130">
        <v>2.380814009999767</v>
      </c>
      <c r="F28" s="91" t="s">
        <v>1612</v>
      </c>
      <c r="G28" s="91" t="b">
        <v>0</v>
      </c>
      <c r="H28" s="91" t="b">
        <v>0</v>
      </c>
      <c r="I28" s="91" t="b">
        <v>0</v>
      </c>
      <c r="J28" s="91" t="b">
        <v>0</v>
      </c>
      <c r="K28" s="91" t="b">
        <v>0</v>
      </c>
      <c r="L28" s="91" t="b">
        <v>0</v>
      </c>
    </row>
    <row r="29" spans="1:12" ht="15">
      <c r="A29" s="91" t="s">
        <v>1392</v>
      </c>
      <c r="B29" s="91" t="s">
        <v>1393</v>
      </c>
      <c r="C29" s="91">
        <v>3</v>
      </c>
      <c r="D29" s="130">
        <v>0.005367469231621623</v>
      </c>
      <c r="E29" s="130">
        <v>2.380814009999767</v>
      </c>
      <c r="F29" s="91" t="s">
        <v>1612</v>
      </c>
      <c r="G29" s="91" t="b">
        <v>0</v>
      </c>
      <c r="H29" s="91" t="b">
        <v>0</v>
      </c>
      <c r="I29" s="91" t="b">
        <v>0</v>
      </c>
      <c r="J29" s="91" t="b">
        <v>0</v>
      </c>
      <c r="K29" s="91" t="b">
        <v>0</v>
      </c>
      <c r="L29" s="91" t="b">
        <v>0</v>
      </c>
    </row>
    <row r="30" spans="1:12" ht="15">
      <c r="A30" s="91" t="s">
        <v>1393</v>
      </c>
      <c r="B30" s="91" t="s">
        <v>1394</v>
      </c>
      <c r="C30" s="91">
        <v>3</v>
      </c>
      <c r="D30" s="130">
        <v>0.005367469231621623</v>
      </c>
      <c r="E30" s="130">
        <v>2.380814009999767</v>
      </c>
      <c r="F30" s="91" t="s">
        <v>1612</v>
      </c>
      <c r="G30" s="91" t="b">
        <v>0</v>
      </c>
      <c r="H30" s="91" t="b">
        <v>0</v>
      </c>
      <c r="I30" s="91" t="b">
        <v>0</v>
      </c>
      <c r="J30" s="91" t="b">
        <v>0</v>
      </c>
      <c r="K30" s="91" t="b">
        <v>0</v>
      </c>
      <c r="L30" s="91" t="b">
        <v>0</v>
      </c>
    </row>
    <row r="31" spans="1:12" ht="15">
      <c r="A31" s="91" t="s">
        <v>1394</v>
      </c>
      <c r="B31" s="91" t="s">
        <v>1395</v>
      </c>
      <c r="C31" s="91">
        <v>3</v>
      </c>
      <c r="D31" s="130">
        <v>0.005367469231621623</v>
      </c>
      <c r="E31" s="130">
        <v>2.380814009999767</v>
      </c>
      <c r="F31" s="91" t="s">
        <v>1612</v>
      </c>
      <c r="G31" s="91" t="b">
        <v>0</v>
      </c>
      <c r="H31" s="91" t="b">
        <v>0</v>
      </c>
      <c r="I31" s="91" t="b">
        <v>0</v>
      </c>
      <c r="J31" s="91" t="b">
        <v>0</v>
      </c>
      <c r="K31" s="91" t="b">
        <v>0</v>
      </c>
      <c r="L31" s="91" t="b">
        <v>0</v>
      </c>
    </row>
    <row r="32" spans="1:12" ht="15">
      <c r="A32" s="91" t="s">
        <v>1395</v>
      </c>
      <c r="B32" s="91" t="s">
        <v>1366</v>
      </c>
      <c r="C32" s="91">
        <v>3</v>
      </c>
      <c r="D32" s="130">
        <v>0.005367469231621623</v>
      </c>
      <c r="E32" s="130">
        <v>1.5791816637666</v>
      </c>
      <c r="F32" s="91" t="s">
        <v>1612</v>
      </c>
      <c r="G32" s="91" t="b">
        <v>0</v>
      </c>
      <c r="H32" s="91" t="b">
        <v>0</v>
      </c>
      <c r="I32" s="91" t="b">
        <v>0</v>
      </c>
      <c r="J32" s="91" t="b">
        <v>0</v>
      </c>
      <c r="K32" s="91" t="b">
        <v>0</v>
      </c>
      <c r="L32" s="91" t="b">
        <v>0</v>
      </c>
    </row>
    <row r="33" spans="1:12" ht="15">
      <c r="A33" s="91" t="s">
        <v>1587</v>
      </c>
      <c r="B33" s="91" t="s">
        <v>1588</v>
      </c>
      <c r="C33" s="91">
        <v>2</v>
      </c>
      <c r="D33" s="130">
        <v>0.004016896280746539</v>
      </c>
      <c r="E33" s="130">
        <v>2.2047227509440854</v>
      </c>
      <c r="F33" s="91" t="s">
        <v>1612</v>
      </c>
      <c r="G33" s="91" t="b">
        <v>1</v>
      </c>
      <c r="H33" s="91" t="b">
        <v>0</v>
      </c>
      <c r="I33" s="91" t="b">
        <v>0</v>
      </c>
      <c r="J33" s="91" t="b">
        <v>0</v>
      </c>
      <c r="K33" s="91" t="b">
        <v>0</v>
      </c>
      <c r="L33" s="91" t="b">
        <v>0</v>
      </c>
    </row>
    <row r="34" spans="1:12" ht="15">
      <c r="A34" s="91" t="s">
        <v>1585</v>
      </c>
      <c r="B34" s="91" t="s">
        <v>1586</v>
      </c>
      <c r="C34" s="91">
        <v>2</v>
      </c>
      <c r="D34" s="130">
        <v>0.004016896280746539</v>
      </c>
      <c r="E34" s="130">
        <v>1.9548452777274854</v>
      </c>
      <c r="F34" s="91" t="s">
        <v>1612</v>
      </c>
      <c r="G34" s="91" t="b">
        <v>1</v>
      </c>
      <c r="H34" s="91" t="b">
        <v>0</v>
      </c>
      <c r="I34" s="91" t="b">
        <v>0</v>
      </c>
      <c r="J34" s="91" t="b">
        <v>0</v>
      </c>
      <c r="K34" s="91" t="b">
        <v>0</v>
      </c>
      <c r="L34" s="91" t="b">
        <v>0</v>
      </c>
    </row>
    <row r="35" spans="1:12" ht="15">
      <c r="A35" s="91" t="s">
        <v>1586</v>
      </c>
      <c r="B35" s="91" t="s">
        <v>1345</v>
      </c>
      <c r="C35" s="91">
        <v>2</v>
      </c>
      <c r="D35" s="130">
        <v>0.004016896280746539</v>
      </c>
      <c r="E35" s="130">
        <v>0.8326293994546587</v>
      </c>
      <c r="F35" s="91" t="s">
        <v>1612</v>
      </c>
      <c r="G35" s="91" t="b">
        <v>0</v>
      </c>
      <c r="H35" s="91" t="b">
        <v>0</v>
      </c>
      <c r="I35" s="91" t="b">
        <v>0</v>
      </c>
      <c r="J35" s="91" t="b">
        <v>0</v>
      </c>
      <c r="K35" s="91" t="b">
        <v>0</v>
      </c>
      <c r="L35" s="91" t="b">
        <v>0</v>
      </c>
    </row>
    <row r="36" spans="1:12" ht="15">
      <c r="A36" s="91" t="s">
        <v>1589</v>
      </c>
      <c r="B36" s="91" t="s">
        <v>1345</v>
      </c>
      <c r="C36" s="91">
        <v>2</v>
      </c>
      <c r="D36" s="130">
        <v>0.004016896280746539</v>
      </c>
      <c r="E36" s="130">
        <v>0.9575681360629588</v>
      </c>
      <c r="F36" s="91" t="s">
        <v>1612</v>
      </c>
      <c r="G36" s="91" t="b">
        <v>0</v>
      </c>
      <c r="H36" s="91" t="b">
        <v>0</v>
      </c>
      <c r="I36" s="91" t="b">
        <v>0</v>
      </c>
      <c r="J36" s="91" t="b">
        <v>0</v>
      </c>
      <c r="K36" s="91" t="b">
        <v>0</v>
      </c>
      <c r="L36" s="91" t="b">
        <v>0</v>
      </c>
    </row>
    <row r="37" spans="1:12" ht="15">
      <c r="A37" s="91" t="s">
        <v>1358</v>
      </c>
      <c r="B37" s="91" t="s">
        <v>1596</v>
      </c>
      <c r="C37" s="91">
        <v>2</v>
      </c>
      <c r="D37" s="130">
        <v>0.004016896280746539</v>
      </c>
      <c r="E37" s="130">
        <v>2.012837224705172</v>
      </c>
      <c r="F37" s="91" t="s">
        <v>1612</v>
      </c>
      <c r="G37" s="91" t="b">
        <v>0</v>
      </c>
      <c r="H37" s="91" t="b">
        <v>0</v>
      </c>
      <c r="I37" s="91" t="b">
        <v>0</v>
      </c>
      <c r="J37" s="91" t="b">
        <v>0</v>
      </c>
      <c r="K37" s="91" t="b">
        <v>0</v>
      </c>
      <c r="L37" s="91" t="b">
        <v>0</v>
      </c>
    </row>
    <row r="38" spans="1:12" ht="15">
      <c r="A38" s="91" t="s">
        <v>1590</v>
      </c>
      <c r="B38" s="91" t="s">
        <v>1597</v>
      </c>
      <c r="C38" s="91">
        <v>2</v>
      </c>
      <c r="D38" s="130">
        <v>0.004016896280746539</v>
      </c>
      <c r="E38" s="130">
        <v>2.380814009999767</v>
      </c>
      <c r="F38" s="91" t="s">
        <v>1612</v>
      </c>
      <c r="G38" s="91" t="b">
        <v>1</v>
      </c>
      <c r="H38" s="91" t="b">
        <v>0</v>
      </c>
      <c r="I38" s="91" t="b">
        <v>0</v>
      </c>
      <c r="J38" s="91" t="b">
        <v>0</v>
      </c>
      <c r="K38" s="91" t="b">
        <v>0</v>
      </c>
      <c r="L38" s="91" t="b">
        <v>0</v>
      </c>
    </row>
    <row r="39" spans="1:12" ht="15">
      <c r="A39" s="91" t="s">
        <v>1597</v>
      </c>
      <c r="B39" s="91" t="s">
        <v>1598</v>
      </c>
      <c r="C39" s="91">
        <v>2</v>
      </c>
      <c r="D39" s="130">
        <v>0.004016896280746539</v>
      </c>
      <c r="E39" s="130">
        <v>2.5569052690554477</v>
      </c>
      <c r="F39" s="91" t="s">
        <v>1612</v>
      </c>
      <c r="G39" s="91" t="b">
        <v>0</v>
      </c>
      <c r="H39" s="91" t="b">
        <v>0</v>
      </c>
      <c r="I39" s="91" t="b">
        <v>0</v>
      </c>
      <c r="J39" s="91" t="b">
        <v>0</v>
      </c>
      <c r="K39" s="91" t="b">
        <v>0</v>
      </c>
      <c r="L39" s="91" t="b">
        <v>0</v>
      </c>
    </row>
    <row r="40" spans="1:12" ht="15">
      <c r="A40" s="91" t="s">
        <v>1598</v>
      </c>
      <c r="B40" s="91" t="s">
        <v>1589</v>
      </c>
      <c r="C40" s="91">
        <v>2</v>
      </c>
      <c r="D40" s="130">
        <v>0.004016896280746539</v>
      </c>
      <c r="E40" s="130">
        <v>2.380814009999767</v>
      </c>
      <c r="F40" s="91" t="s">
        <v>1612</v>
      </c>
      <c r="G40" s="91" t="b">
        <v>0</v>
      </c>
      <c r="H40" s="91" t="b">
        <v>0</v>
      </c>
      <c r="I40" s="91" t="b">
        <v>0</v>
      </c>
      <c r="J40" s="91" t="b">
        <v>0</v>
      </c>
      <c r="K40" s="91" t="b">
        <v>0</v>
      </c>
      <c r="L40" s="91" t="b">
        <v>0</v>
      </c>
    </row>
    <row r="41" spans="1:12" ht="15">
      <c r="A41" s="91" t="s">
        <v>1349</v>
      </c>
      <c r="B41" s="91" t="s">
        <v>1600</v>
      </c>
      <c r="C41" s="91">
        <v>2</v>
      </c>
      <c r="D41" s="130">
        <v>0.004016896280746539</v>
      </c>
      <c r="E41" s="130">
        <v>1.195177433037855</v>
      </c>
      <c r="F41" s="91" t="s">
        <v>1612</v>
      </c>
      <c r="G41" s="91" t="b">
        <v>0</v>
      </c>
      <c r="H41" s="91" t="b">
        <v>0</v>
      </c>
      <c r="I41" s="91" t="b">
        <v>0</v>
      </c>
      <c r="J41" s="91" t="b">
        <v>0</v>
      </c>
      <c r="K41" s="91" t="b">
        <v>0</v>
      </c>
      <c r="L41" s="91" t="b">
        <v>0</v>
      </c>
    </row>
    <row r="42" spans="1:12" ht="15">
      <c r="A42" s="91" t="s">
        <v>1361</v>
      </c>
      <c r="B42" s="91" t="s">
        <v>1359</v>
      </c>
      <c r="C42" s="91">
        <v>2</v>
      </c>
      <c r="D42" s="130">
        <v>0.004016896280746539</v>
      </c>
      <c r="E42" s="130">
        <v>1.556905269055448</v>
      </c>
      <c r="F42" s="91" t="s">
        <v>1612</v>
      </c>
      <c r="G42" s="91" t="b">
        <v>0</v>
      </c>
      <c r="H42" s="91" t="b">
        <v>0</v>
      </c>
      <c r="I42" s="91" t="b">
        <v>0</v>
      </c>
      <c r="J42" s="91" t="b">
        <v>1</v>
      </c>
      <c r="K42" s="91" t="b">
        <v>0</v>
      </c>
      <c r="L42" s="91" t="b">
        <v>0</v>
      </c>
    </row>
    <row r="43" spans="1:12" ht="15">
      <c r="A43" s="91" t="s">
        <v>1360</v>
      </c>
      <c r="B43" s="91" t="s">
        <v>1604</v>
      </c>
      <c r="C43" s="91">
        <v>2</v>
      </c>
      <c r="D43" s="130">
        <v>0.004016896280746539</v>
      </c>
      <c r="E43" s="130">
        <v>2.380814009999767</v>
      </c>
      <c r="F43" s="91" t="s">
        <v>1612</v>
      </c>
      <c r="G43" s="91" t="b">
        <v>0</v>
      </c>
      <c r="H43" s="91" t="b">
        <v>0</v>
      </c>
      <c r="I43" s="91" t="b">
        <v>0</v>
      </c>
      <c r="J43" s="91" t="b">
        <v>0</v>
      </c>
      <c r="K43" s="91" t="b">
        <v>0</v>
      </c>
      <c r="L43" s="91" t="b">
        <v>0</v>
      </c>
    </row>
    <row r="44" spans="1:12" ht="15">
      <c r="A44" s="91" t="s">
        <v>1364</v>
      </c>
      <c r="B44" s="91" t="s">
        <v>1358</v>
      </c>
      <c r="C44" s="91">
        <v>2</v>
      </c>
      <c r="D44" s="130">
        <v>0.004016896280746539</v>
      </c>
      <c r="E44" s="130">
        <v>2.012837224705172</v>
      </c>
      <c r="F44" s="91" t="s">
        <v>1612</v>
      </c>
      <c r="G44" s="91" t="b">
        <v>0</v>
      </c>
      <c r="H44" s="91" t="b">
        <v>0</v>
      </c>
      <c r="I44" s="91" t="b">
        <v>0</v>
      </c>
      <c r="J44" s="91" t="b">
        <v>0</v>
      </c>
      <c r="K44" s="91" t="b">
        <v>0</v>
      </c>
      <c r="L44" s="91" t="b">
        <v>0</v>
      </c>
    </row>
    <row r="45" spans="1:12" ht="15">
      <c r="A45" s="91" t="s">
        <v>1380</v>
      </c>
      <c r="B45" s="91" t="s">
        <v>1381</v>
      </c>
      <c r="C45" s="91">
        <v>2</v>
      </c>
      <c r="D45" s="130">
        <v>0.004016896280746539</v>
      </c>
      <c r="E45" s="130">
        <v>2.5569052690554477</v>
      </c>
      <c r="F45" s="91" t="s">
        <v>1612</v>
      </c>
      <c r="G45" s="91" t="b">
        <v>0</v>
      </c>
      <c r="H45" s="91" t="b">
        <v>0</v>
      </c>
      <c r="I45" s="91" t="b">
        <v>0</v>
      </c>
      <c r="J45" s="91" t="b">
        <v>1</v>
      </c>
      <c r="K45" s="91" t="b">
        <v>0</v>
      </c>
      <c r="L45" s="91" t="b">
        <v>0</v>
      </c>
    </row>
    <row r="46" spans="1:12" ht="15">
      <c r="A46" s="91" t="s">
        <v>1381</v>
      </c>
      <c r="B46" s="91" t="s">
        <v>1377</v>
      </c>
      <c r="C46" s="91">
        <v>2</v>
      </c>
      <c r="D46" s="130">
        <v>0.004016896280746539</v>
      </c>
      <c r="E46" s="130">
        <v>2.380814009999767</v>
      </c>
      <c r="F46" s="91" t="s">
        <v>1612</v>
      </c>
      <c r="G46" s="91" t="b">
        <v>1</v>
      </c>
      <c r="H46" s="91" t="b">
        <v>0</v>
      </c>
      <c r="I46" s="91" t="b">
        <v>0</v>
      </c>
      <c r="J46" s="91" t="b">
        <v>0</v>
      </c>
      <c r="K46" s="91" t="b">
        <v>0</v>
      </c>
      <c r="L46" s="91" t="b">
        <v>0</v>
      </c>
    </row>
    <row r="47" spans="1:12" ht="15">
      <c r="A47" s="91" t="s">
        <v>1377</v>
      </c>
      <c r="B47" s="91" t="s">
        <v>1378</v>
      </c>
      <c r="C47" s="91">
        <v>2</v>
      </c>
      <c r="D47" s="130">
        <v>0.004016896280746539</v>
      </c>
      <c r="E47" s="130">
        <v>2.2047227509440854</v>
      </c>
      <c r="F47" s="91" t="s">
        <v>1612</v>
      </c>
      <c r="G47" s="91" t="b">
        <v>0</v>
      </c>
      <c r="H47" s="91" t="b">
        <v>0</v>
      </c>
      <c r="I47" s="91" t="b">
        <v>0</v>
      </c>
      <c r="J47" s="91" t="b">
        <v>0</v>
      </c>
      <c r="K47" s="91" t="b">
        <v>0</v>
      </c>
      <c r="L47" s="91" t="b">
        <v>0</v>
      </c>
    </row>
    <row r="48" spans="1:12" ht="15">
      <c r="A48" s="91" t="s">
        <v>1378</v>
      </c>
      <c r="B48" s="91" t="s">
        <v>1382</v>
      </c>
      <c r="C48" s="91">
        <v>2</v>
      </c>
      <c r="D48" s="130">
        <v>0.004016896280746539</v>
      </c>
      <c r="E48" s="130">
        <v>1.982874001327729</v>
      </c>
      <c r="F48" s="91" t="s">
        <v>1612</v>
      </c>
      <c r="G48" s="91" t="b">
        <v>0</v>
      </c>
      <c r="H48" s="91" t="b">
        <v>0</v>
      </c>
      <c r="I48" s="91" t="b">
        <v>0</v>
      </c>
      <c r="J48" s="91" t="b">
        <v>0</v>
      </c>
      <c r="K48" s="91" t="b">
        <v>0</v>
      </c>
      <c r="L48" s="91" t="b">
        <v>0</v>
      </c>
    </row>
    <row r="49" spans="1:12" ht="15">
      <c r="A49" s="91" t="s">
        <v>1382</v>
      </c>
      <c r="B49" s="91" t="s">
        <v>1383</v>
      </c>
      <c r="C49" s="91">
        <v>2</v>
      </c>
      <c r="D49" s="130">
        <v>0.004016896280746539</v>
      </c>
      <c r="E49" s="130">
        <v>1.982874001327729</v>
      </c>
      <c r="F49" s="91" t="s">
        <v>1612</v>
      </c>
      <c r="G49" s="91" t="b">
        <v>0</v>
      </c>
      <c r="H49" s="91" t="b">
        <v>0</v>
      </c>
      <c r="I49" s="91" t="b">
        <v>0</v>
      </c>
      <c r="J49" s="91" t="b">
        <v>0</v>
      </c>
      <c r="K49" s="91" t="b">
        <v>0</v>
      </c>
      <c r="L49" s="91" t="b">
        <v>0</v>
      </c>
    </row>
    <row r="50" spans="1:12" ht="15">
      <c r="A50" s="91" t="s">
        <v>1383</v>
      </c>
      <c r="B50" s="91" t="s">
        <v>1384</v>
      </c>
      <c r="C50" s="91">
        <v>2</v>
      </c>
      <c r="D50" s="130">
        <v>0.004016896280746539</v>
      </c>
      <c r="E50" s="130">
        <v>2.380814009999767</v>
      </c>
      <c r="F50" s="91" t="s">
        <v>1612</v>
      </c>
      <c r="G50" s="91" t="b">
        <v>0</v>
      </c>
      <c r="H50" s="91" t="b">
        <v>0</v>
      </c>
      <c r="I50" s="91" t="b">
        <v>0</v>
      </c>
      <c r="J50" s="91" t="b">
        <v>0</v>
      </c>
      <c r="K50" s="91" t="b">
        <v>0</v>
      </c>
      <c r="L50" s="91" t="b">
        <v>0</v>
      </c>
    </row>
    <row r="51" spans="1:12" ht="15">
      <c r="A51" s="91" t="s">
        <v>1384</v>
      </c>
      <c r="B51" s="91" t="s">
        <v>1385</v>
      </c>
      <c r="C51" s="91">
        <v>2</v>
      </c>
      <c r="D51" s="130">
        <v>0.004016896280746539</v>
      </c>
      <c r="E51" s="130">
        <v>2.5569052690554477</v>
      </c>
      <c r="F51" s="91" t="s">
        <v>1612</v>
      </c>
      <c r="G51" s="91" t="b">
        <v>0</v>
      </c>
      <c r="H51" s="91" t="b">
        <v>0</v>
      </c>
      <c r="I51" s="91" t="b">
        <v>0</v>
      </c>
      <c r="J51" s="91" t="b">
        <v>0</v>
      </c>
      <c r="K51" s="91" t="b">
        <v>0</v>
      </c>
      <c r="L51" s="91" t="b">
        <v>0</v>
      </c>
    </row>
    <row r="52" spans="1:12" ht="15">
      <c r="A52" s="91" t="s">
        <v>221</v>
      </c>
      <c r="B52" s="91" t="s">
        <v>1388</v>
      </c>
      <c r="C52" s="91">
        <v>2</v>
      </c>
      <c r="D52" s="130">
        <v>0.004016896280746539</v>
      </c>
      <c r="E52" s="130">
        <v>2.5569052690554477</v>
      </c>
      <c r="F52" s="91" t="s">
        <v>1612</v>
      </c>
      <c r="G52" s="91" t="b">
        <v>0</v>
      </c>
      <c r="H52" s="91" t="b">
        <v>0</v>
      </c>
      <c r="I52" s="91" t="b">
        <v>0</v>
      </c>
      <c r="J52" s="91" t="b">
        <v>0</v>
      </c>
      <c r="K52" s="91" t="b">
        <v>0</v>
      </c>
      <c r="L52" s="91" t="b">
        <v>0</v>
      </c>
    </row>
    <row r="53" spans="1:12" ht="15">
      <c r="A53" s="91" t="s">
        <v>1366</v>
      </c>
      <c r="B53" s="91" t="s">
        <v>1607</v>
      </c>
      <c r="C53" s="91">
        <v>2</v>
      </c>
      <c r="D53" s="130">
        <v>0.004016896280746539</v>
      </c>
      <c r="E53" s="130">
        <v>1.5791816637666</v>
      </c>
      <c r="F53" s="91" t="s">
        <v>1612</v>
      </c>
      <c r="G53" s="91" t="b">
        <v>0</v>
      </c>
      <c r="H53" s="91" t="b">
        <v>0</v>
      </c>
      <c r="I53" s="91" t="b">
        <v>0</v>
      </c>
      <c r="J53" s="91" t="b">
        <v>0</v>
      </c>
      <c r="K53" s="91" t="b">
        <v>0</v>
      </c>
      <c r="L53" s="91" t="b">
        <v>0</v>
      </c>
    </row>
    <row r="54" spans="1:12" ht="15">
      <c r="A54" s="91" t="s">
        <v>1398</v>
      </c>
      <c r="B54" s="91" t="s">
        <v>1399</v>
      </c>
      <c r="C54" s="91">
        <v>2</v>
      </c>
      <c r="D54" s="130">
        <v>0.004016896280746539</v>
      </c>
      <c r="E54" s="130">
        <v>2.5569052690554477</v>
      </c>
      <c r="F54" s="91" t="s">
        <v>1612</v>
      </c>
      <c r="G54" s="91" t="b">
        <v>0</v>
      </c>
      <c r="H54" s="91" t="b">
        <v>0</v>
      </c>
      <c r="I54" s="91" t="b">
        <v>0</v>
      </c>
      <c r="J54" s="91" t="b">
        <v>0</v>
      </c>
      <c r="K54" s="91" t="b">
        <v>0</v>
      </c>
      <c r="L54" s="91" t="b">
        <v>0</v>
      </c>
    </row>
    <row r="55" spans="1:12" ht="15">
      <c r="A55" s="91" t="s">
        <v>1399</v>
      </c>
      <c r="B55" s="91" t="s">
        <v>1400</v>
      </c>
      <c r="C55" s="91">
        <v>2</v>
      </c>
      <c r="D55" s="130">
        <v>0.004016896280746539</v>
      </c>
      <c r="E55" s="130">
        <v>2.5569052690554477</v>
      </c>
      <c r="F55" s="91" t="s">
        <v>1612</v>
      </c>
      <c r="G55" s="91" t="b">
        <v>0</v>
      </c>
      <c r="H55" s="91" t="b">
        <v>0</v>
      </c>
      <c r="I55" s="91" t="b">
        <v>0</v>
      </c>
      <c r="J55" s="91" t="b">
        <v>0</v>
      </c>
      <c r="K55" s="91" t="b">
        <v>0</v>
      </c>
      <c r="L55" s="91" t="b">
        <v>0</v>
      </c>
    </row>
    <row r="56" spans="1:12" ht="15">
      <c r="A56" s="91" t="s">
        <v>1400</v>
      </c>
      <c r="B56" s="91" t="s">
        <v>1401</v>
      </c>
      <c r="C56" s="91">
        <v>2</v>
      </c>
      <c r="D56" s="130">
        <v>0.004016896280746539</v>
      </c>
      <c r="E56" s="130">
        <v>2.5569052690554477</v>
      </c>
      <c r="F56" s="91" t="s">
        <v>1612</v>
      </c>
      <c r="G56" s="91" t="b">
        <v>0</v>
      </c>
      <c r="H56" s="91" t="b">
        <v>0</v>
      </c>
      <c r="I56" s="91" t="b">
        <v>0</v>
      </c>
      <c r="J56" s="91" t="b">
        <v>0</v>
      </c>
      <c r="K56" s="91" t="b">
        <v>0</v>
      </c>
      <c r="L56" s="91" t="b">
        <v>0</v>
      </c>
    </row>
    <row r="57" spans="1:12" ht="15">
      <c r="A57" s="91" t="s">
        <v>1401</v>
      </c>
      <c r="B57" s="91" t="s">
        <v>1402</v>
      </c>
      <c r="C57" s="91">
        <v>2</v>
      </c>
      <c r="D57" s="130">
        <v>0.004016896280746539</v>
      </c>
      <c r="E57" s="130">
        <v>2.5569052690554477</v>
      </c>
      <c r="F57" s="91" t="s">
        <v>1612</v>
      </c>
      <c r="G57" s="91" t="b">
        <v>0</v>
      </c>
      <c r="H57" s="91" t="b">
        <v>0</v>
      </c>
      <c r="I57" s="91" t="b">
        <v>0</v>
      </c>
      <c r="J57" s="91" t="b">
        <v>0</v>
      </c>
      <c r="K57" s="91" t="b">
        <v>0</v>
      </c>
      <c r="L57" s="91" t="b">
        <v>0</v>
      </c>
    </row>
    <row r="58" spans="1:12" ht="15">
      <c r="A58" s="91" t="s">
        <v>1402</v>
      </c>
      <c r="B58" s="91" t="s">
        <v>1403</v>
      </c>
      <c r="C58" s="91">
        <v>2</v>
      </c>
      <c r="D58" s="130">
        <v>0.004016896280746539</v>
      </c>
      <c r="E58" s="130">
        <v>2.5569052690554477</v>
      </c>
      <c r="F58" s="91" t="s">
        <v>1612</v>
      </c>
      <c r="G58" s="91" t="b">
        <v>0</v>
      </c>
      <c r="H58" s="91" t="b">
        <v>0</v>
      </c>
      <c r="I58" s="91" t="b">
        <v>0</v>
      </c>
      <c r="J58" s="91" t="b">
        <v>0</v>
      </c>
      <c r="K58" s="91" t="b">
        <v>0</v>
      </c>
      <c r="L58" s="91" t="b">
        <v>0</v>
      </c>
    </row>
    <row r="59" spans="1:12" ht="15">
      <c r="A59" s="91" t="s">
        <v>1403</v>
      </c>
      <c r="B59" s="91" t="s">
        <v>1404</v>
      </c>
      <c r="C59" s="91">
        <v>2</v>
      </c>
      <c r="D59" s="130">
        <v>0.004016896280746539</v>
      </c>
      <c r="E59" s="130">
        <v>2.5569052690554477</v>
      </c>
      <c r="F59" s="91" t="s">
        <v>1612</v>
      </c>
      <c r="G59" s="91" t="b">
        <v>0</v>
      </c>
      <c r="H59" s="91" t="b">
        <v>0</v>
      </c>
      <c r="I59" s="91" t="b">
        <v>0</v>
      </c>
      <c r="J59" s="91" t="b">
        <v>0</v>
      </c>
      <c r="K59" s="91" t="b">
        <v>0</v>
      </c>
      <c r="L59" s="91" t="b">
        <v>0</v>
      </c>
    </row>
    <row r="60" spans="1:12" ht="15">
      <c r="A60" s="91" t="s">
        <v>1404</v>
      </c>
      <c r="B60" s="91" t="s">
        <v>1405</v>
      </c>
      <c r="C60" s="91">
        <v>2</v>
      </c>
      <c r="D60" s="130">
        <v>0.004016896280746539</v>
      </c>
      <c r="E60" s="130">
        <v>2.5569052690554477</v>
      </c>
      <c r="F60" s="91" t="s">
        <v>1612</v>
      </c>
      <c r="G60" s="91" t="b">
        <v>0</v>
      </c>
      <c r="H60" s="91" t="b">
        <v>0</v>
      </c>
      <c r="I60" s="91" t="b">
        <v>0</v>
      </c>
      <c r="J60" s="91" t="b">
        <v>0</v>
      </c>
      <c r="K60" s="91" t="b">
        <v>0</v>
      </c>
      <c r="L60" s="91" t="b">
        <v>0</v>
      </c>
    </row>
    <row r="61" spans="1:12" ht="15">
      <c r="A61" s="91" t="s">
        <v>1405</v>
      </c>
      <c r="B61" s="91" t="s">
        <v>1406</v>
      </c>
      <c r="C61" s="91">
        <v>2</v>
      </c>
      <c r="D61" s="130">
        <v>0.004016896280746539</v>
      </c>
      <c r="E61" s="130">
        <v>2.5569052690554477</v>
      </c>
      <c r="F61" s="91" t="s">
        <v>1612</v>
      </c>
      <c r="G61" s="91" t="b">
        <v>0</v>
      </c>
      <c r="H61" s="91" t="b">
        <v>0</v>
      </c>
      <c r="I61" s="91" t="b">
        <v>0</v>
      </c>
      <c r="J61" s="91" t="b">
        <v>0</v>
      </c>
      <c r="K61" s="91" t="b">
        <v>0</v>
      </c>
      <c r="L61" s="91" t="b">
        <v>0</v>
      </c>
    </row>
    <row r="62" spans="1:12" ht="15">
      <c r="A62" s="91" t="s">
        <v>1406</v>
      </c>
      <c r="B62" s="91" t="s">
        <v>1407</v>
      </c>
      <c r="C62" s="91">
        <v>2</v>
      </c>
      <c r="D62" s="130">
        <v>0.004016896280746539</v>
      </c>
      <c r="E62" s="130">
        <v>2.5569052690554477</v>
      </c>
      <c r="F62" s="91" t="s">
        <v>1612</v>
      </c>
      <c r="G62" s="91" t="b">
        <v>0</v>
      </c>
      <c r="H62" s="91" t="b">
        <v>0</v>
      </c>
      <c r="I62" s="91" t="b">
        <v>0</v>
      </c>
      <c r="J62" s="91" t="b">
        <v>0</v>
      </c>
      <c r="K62" s="91" t="b">
        <v>0</v>
      </c>
      <c r="L62" s="91" t="b">
        <v>0</v>
      </c>
    </row>
    <row r="63" spans="1:12" ht="15">
      <c r="A63" s="91" t="s">
        <v>1407</v>
      </c>
      <c r="B63" s="91" t="s">
        <v>1366</v>
      </c>
      <c r="C63" s="91">
        <v>2</v>
      </c>
      <c r="D63" s="130">
        <v>0.004016896280746539</v>
      </c>
      <c r="E63" s="130">
        <v>1.5791816637666</v>
      </c>
      <c r="F63" s="91" t="s">
        <v>1612</v>
      </c>
      <c r="G63" s="91" t="b">
        <v>0</v>
      </c>
      <c r="H63" s="91" t="b">
        <v>0</v>
      </c>
      <c r="I63" s="91" t="b">
        <v>0</v>
      </c>
      <c r="J63" s="91" t="b">
        <v>0</v>
      </c>
      <c r="K63" s="91" t="b">
        <v>0</v>
      </c>
      <c r="L63" s="91" t="b">
        <v>0</v>
      </c>
    </row>
    <row r="64" spans="1:12" ht="15">
      <c r="A64" s="91" t="s">
        <v>1366</v>
      </c>
      <c r="B64" s="91" t="s">
        <v>1608</v>
      </c>
      <c r="C64" s="91">
        <v>2</v>
      </c>
      <c r="D64" s="130">
        <v>0.004016896280746539</v>
      </c>
      <c r="E64" s="130">
        <v>1.5791816637666</v>
      </c>
      <c r="F64" s="91" t="s">
        <v>1612</v>
      </c>
      <c r="G64" s="91" t="b">
        <v>0</v>
      </c>
      <c r="H64" s="91" t="b">
        <v>0</v>
      </c>
      <c r="I64" s="91" t="b">
        <v>0</v>
      </c>
      <c r="J64" s="91" t="b">
        <v>0</v>
      </c>
      <c r="K64" s="91" t="b">
        <v>0</v>
      </c>
      <c r="L64" s="91" t="b">
        <v>0</v>
      </c>
    </row>
    <row r="65" spans="1:12" ht="15">
      <c r="A65" s="91" t="s">
        <v>1608</v>
      </c>
      <c r="B65" s="91" t="s">
        <v>1609</v>
      </c>
      <c r="C65" s="91">
        <v>2</v>
      </c>
      <c r="D65" s="130">
        <v>0.004016896280746539</v>
      </c>
      <c r="E65" s="130">
        <v>2.5569052690554477</v>
      </c>
      <c r="F65" s="91" t="s">
        <v>1612</v>
      </c>
      <c r="G65" s="91" t="b">
        <v>0</v>
      </c>
      <c r="H65" s="91" t="b">
        <v>0</v>
      </c>
      <c r="I65" s="91" t="b">
        <v>0</v>
      </c>
      <c r="J65" s="91" t="b">
        <v>0</v>
      </c>
      <c r="K65" s="91" t="b">
        <v>0</v>
      </c>
      <c r="L65" s="91" t="b">
        <v>0</v>
      </c>
    </row>
    <row r="66" spans="1:12" ht="15">
      <c r="A66" s="91" t="s">
        <v>1346</v>
      </c>
      <c r="B66" s="91" t="s">
        <v>1347</v>
      </c>
      <c r="C66" s="91">
        <v>48</v>
      </c>
      <c r="D66" s="130">
        <v>0</v>
      </c>
      <c r="E66" s="130">
        <v>0.9019575365930356</v>
      </c>
      <c r="F66" s="91" t="s">
        <v>1246</v>
      </c>
      <c r="G66" s="91" t="b">
        <v>0</v>
      </c>
      <c r="H66" s="91" t="b">
        <v>0</v>
      </c>
      <c r="I66" s="91" t="b">
        <v>0</v>
      </c>
      <c r="J66" s="91" t="b">
        <v>0</v>
      </c>
      <c r="K66" s="91" t="b">
        <v>0</v>
      </c>
      <c r="L66" s="91" t="b">
        <v>0</v>
      </c>
    </row>
    <row r="67" spans="1:12" ht="15">
      <c r="A67" s="91" t="s">
        <v>1345</v>
      </c>
      <c r="B67" s="91" t="s">
        <v>1346</v>
      </c>
      <c r="C67" s="91">
        <v>47</v>
      </c>
      <c r="D67" s="130">
        <v>0.0009970738600321967</v>
      </c>
      <c r="E67" s="130">
        <v>0.9019575365930356</v>
      </c>
      <c r="F67" s="91" t="s">
        <v>1246</v>
      </c>
      <c r="G67" s="91" t="b">
        <v>0</v>
      </c>
      <c r="H67" s="91" t="b">
        <v>0</v>
      </c>
      <c r="I67" s="91" t="b">
        <v>0</v>
      </c>
      <c r="J67" s="91" t="b">
        <v>0</v>
      </c>
      <c r="K67" s="91" t="b">
        <v>0</v>
      </c>
      <c r="L67" s="91" t="b">
        <v>0</v>
      </c>
    </row>
    <row r="68" spans="1:12" ht="15">
      <c r="A68" s="91" t="s">
        <v>1347</v>
      </c>
      <c r="B68" s="91" t="s">
        <v>1348</v>
      </c>
      <c r="C68" s="91">
        <v>47</v>
      </c>
      <c r="D68" s="130">
        <v>0.0009970738600321967</v>
      </c>
      <c r="E68" s="130">
        <v>0.8928141571531658</v>
      </c>
      <c r="F68" s="91" t="s">
        <v>1246</v>
      </c>
      <c r="G68" s="91" t="b">
        <v>0</v>
      </c>
      <c r="H68" s="91" t="b">
        <v>0</v>
      </c>
      <c r="I68" s="91" t="b">
        <v>0</v>
      </c>
      <c r="J68" s="91" t="b">
        <v>0</v>
      </c>
      <c r="K68" s="91" t="b">
        <v>0</v>
      </c>
      <c r="L68" s="91" t="b">
        <v>0</v>
      </c>
    </row>
    <row r="69" spans="1:12" ht="15">
      <c r="A69" s="91" t="s">
        <v>1348</v>
      </c>
      <c r="B69" s="91" t="s">
        <v>1349</v>
      </c>
      <c r="C69" s="91">
        <v>47</v>
      </c>
      <c r="D69" s="130">
        <v>0.0009970738600321967</v>
      </c>
      <c r="E69" s="130">
        <v>0.9019575365930356</v>
      </c>
      <c r="F69" s="91" t="s">
        <v>1246</v>
      </c>
      <c r="G69" s="91" t="b">
        <v>0</v>
      </c>
      <c r="H69" s="91" t="b">
        <v>0</v>
      </c>
      <c r="I69" s="91" t="b">
        <v>0</v>
      </c>
      <c r="J69" s="91" t="b">
        <v>0</v>
      </c>
      <c r="K69" s="91" t="b">
        <v>0</v>
      </c>
      <c r="L69" s="91" t="b">
        <v>0</v>
      </c>
    </row>
    <row r="70" spans="1:12" ht="15">
      <c r="A70" s="91" t="s">
        <v>1351</v>
      </c>
      <c r="B70" s="91" t="s">
        <v>1345</v>
      </c>
      <c r="C70" s="91">
        <v>31</v>
      </c>
      <c r="D70" s="130">
        <v>0.013657229349839328</v>
      </c>
      <c r="E70" s="130">
        <v>0.8839486699892904</v>
      </c>
      <c r="F70" s="91" t="s">
        <v>1246</v>
      </c>
      <c r="G70" s="91" t="b">
        <v>1</v>
      </c>
      <c r="H70" s="91" t="b">
        <v>0</v>
      </c>
      <c r="I70" s="91" t="b">
        <v>0</v>
      </c>
      <c r="J70" s="91" t="b">
        <v>0</v>
      </c>
      <c r="K70" s="91" t="b">
        <v>0</v>
      </c>
      <c r="L70" s="91" t="b">
        <v>0</v>
      </c>
    </row>
    <row r="71" spans="1:12" ht="15">
      <c r="A71" s="91" t="s">
        <v>1349</v>
      </c>
      <c r="B71" s="91" t="s">
        <v>1352</v>
      </c>
      <c r="C71" s="91">
        <v>15</v>
      </c>
      <c r="D71" s="130">
        <v>0.017580625695588378</v>
      </c>
      <c r="E71" s="130">
        <v>0.9397460974824352</v>
      </c>
      <c r="F71" s="91" t="s">
        <v>1246</v>
      </c>
      <c r="G71" s="91" t="b">
        <v>0</v>
      </c>
      <c r="H71" s="91" t="b">
        <v>0</v>
      </c>
      <c r="I71" s="91" t="b">
        <v>0</v>
      </c>
      <c r="J71" s="91" t="b">
        <v>0</v>
      </c>
      <c r="K71" s="91" t="b">
        <v>0</v>
      </c>
      <c r="L71" s="91" t="b">
        <v>0</v>
      </c>
    </row>
    <row r="72" spans="1:12" ht="15">
      <c r="A72" s="91" t="s">
        <v>1349</v>
      </c>
      <c r="B72" s="91" t="s">
        <v>1353</v>
      </c>
      <c r="C72" s="91">
        <v>6</v>
      </c>
      <c r="D72" s="130">
        <v>0.012572018380398285</v>
      </c>
      <c r="E72" s="130">
        <v>0.872799307851822</v>
      </c>
      <c r="F72" s="91" t="s">
        <v>1246</v>
      </c>
      <c r="G72" s="91" t="b">
        <v>0</v>
      </c>
      <c r="H72" s="91" t="b">
        <v>0</v>
      </c>
      <c r="I72" s="91" t="b">
        <v>0</v>
      </c>
      <c r="J72" s="91" t="b">
        <v>0</v>
      </c>
      <c r="K72" s="91" t="b">
        <v>0</v>
      </c>
      <c r="L72" s="91" t="b">
        <v>0</v>
      </c>
    </row>
    <row r="73" spans="1:12" ht="15">
      <c r="A73" s="91" t="s">
        <v>1349</v>
      </c>
      <c r="B73" s="91" t="s">
        <v>1354</v>
      </c>
      <c r="C73" s="91">
        <v>5</v>
      </c>
      <c r="D73" s="130">
        <v>0.011395257923892906</v>
      </c>
      <c r="E73" s="130">
        <v>0.9397460974824352</v>
      </c>
      <c r="F73" s="91" t="s">
        <v>1246</v>
      </c>
      <c r="G73" s="91" t="b">
        <v>0</v>
      </c>
      <c r="H73" s="91" t="b">
        <v>0</v>
      </c>
      <c r="I73" s="91" t="b">
        <v>0</v>
      </c>
      <c r="J73" s="91" t="b">
        <v>0</v>
      </c>
      <c r="K73" s="91" t="b">
        <v>0</v>
      </c>
      <c r="L73" s="91" t="b">
        <v>0</v>
      </c>
    </row>
    <row r="74" spans="1:12" ht="15">
      <c r="A74" s="91" t="s">
        <v>1349</v>
      </c>
      <c r="B74" s="91" t="s">
        <v>1355</v>
      </c>
      <c r="C74" s="91">
        <v>5</v>
      </c>
      <c r="D74" s="130">
        <v>0.011395257923892906</v>
      </c>
      <c r="E74" s="130">
        <v>0.9397460974824352</v>
      </c>
      <c r="F74" s="91" t="s">
        <v>1246</v>
      </c>
      <c r="G74" s="91" t="b">
        <v>0</v>
      </c>
      <c r="H74" s="91" t="b">
        <v>0</v>
      </c>
      <c r="I74" s="91" t="b">
        <v>0</v>
      </c>
      <c r="J74" s="91" t="b">
        <v>0</v>
      </c>
      <c r="K74" s="91" t="b">
        <v>0</v>
      </c>
      <c r="L74" s="91" t="b">
        <v>0</v>
      </c>
    </row>
    <row r="75" spans="1:12" ht="15">
      <c r="A75" s="91" t="s">
        <v>1349</v>
      </c>
      <c r="B75" s="91" t="s">
        <v>1583</v>
      </c>
      <c r="C75" s="91">
        <v>4</v>
      </c>
      <c r="D75" s="130">
        <v>0.010015603211578884</v>
      </c>
      <c r="E75" s="130">
        <v>0.9397460974824352</v>
      </c>
      <c r="F75" s="91" t="s">
        <v>1246</v>
      </c>
      <c r="G75" s="91" t="b">
        <v>0</v>
      </c>
      <c r="H75" s="91" t="b">
        <v>0</v>
      </c>
      <c r="I75" s="91" t="b">
        <v>0</v>
      </c>
      <c r="J75" s="91" t="b">
        <v>0</v>
      </c>
      <c r="K75" s="91" t="b">
        <v>0</v>
      </c>
      <c r="L75" s="91" t="b">
        <v>0</v>
      </c>
    </row>
    <row r="76" spans="1:12" ht="15">
      <c r="A76" s="91" t="s">
        <v>1582</v>
      </c>
      <c r="B76" s="91" t="s">
        <v>1361</v>
      </c>
      <c r="C76" s="91">
        <v>3</v>
      </c>
      <c r="D76" s="130">
        <v>0.00838134558693219</v>
      </c>
      <c r="E76" s="130">
        <v>1.9811387826406603</v>
      </c>
      <c r="F76" s="91" t="s">
        <v>1246</v>
      </c>
      <c r="G76" s="91" t="b">
        <v>1</v>
      </c>
      <c r="H76" s="91" t="b">
        <v>0</v>
      </c>
      <c r="I76" s="91" t="b">
        <v>0</v>
      </c>
      <c r="J76" s="91" t="b">
        <v>0</v>
      </c>
      <c r="K76" s="91" t="b">
        <v>0</v>
      </c>
      <c r="L76" s="91" t="b">
        <v>0</v>
      </c>
    </row>
    <row r="77" spans="1:12" ht="15">
      <c r="A77" s="91" t="s">
        <v>1587</v>
      </c>
      <c r="B77" s="91" t="s">
        <v>1588</v>
      </c>
      <c r="C77" s="91">
        <v>2</v>
      </c>
      <c r="D77" s="130">
        <v>0.006404692536944806</v>
      </c>
      <c r="E77" s="130">
        <v>1.9299862601932791</v>
      </c>
      <c r="F77" s="91" t="s">
        <v>1246</v>
      </c>
      <c r="G77" s="91" t="b">
        <v>1</v>
      </c>
      <c r="H77" s="91" t="b">
        <v>0</v>
      </c>
      <c r="I77" s="91" t="b">
        <v>0</v>
      </c>
      <c r="J77" s="91" t="b">
        <v>0</v>
      </c>
      <c r="K77" s="91" t="b">
        <v>0</v>
      </c>
      <c r="L77" s="91" t="b">
        <v>0</v>
      </c>
    </row>
    <row r="78" spans="1:12" ht="15">
      <c r="A78" s="91" t="s">
        <v>1349</v>
      </c>
      <c r="B78" s="91" t="s">
        <v>1600</v>
      </c>
      <c r="C78" s="91">
        <v>2</v>
      </c>
      <c r="D78" s="130">
        <v>0.006404692536944806</v>
      </c>
      <c r="E78" s="130">
        <v>0.9397460974824352</v>
      </c>
      <c r="F78" s="91" t="s">
        <v>1246</v>
      </c>
      <c r="G78" s="91" t="b">
        <v>0</v>
      </c>
      <c r="H78" s="91" t="b">
        <v>0</v>
      </c>
      <c r="I78" s="91" t="b">
        <v>0</v>
      </c>
      <c r="J78" s="91" t="b">
        <v>0</v>
      </c>
      <c r="K78" s="91" t="b">
        <v>0</v>
      </c>
      <c r="L78" s="91" t="b">
        <v>0</v>
      </c>
    </row>
    <row r="79" spans="1:12" ht="15">
      <c r="A79" s="91" t="s">
        <v>1361</v>
      </c>
      <c r="B79" s="91" t="s">
        <v>1590</v>
      </c>
      <c r="C79" s="91">
        <v>2</v>
      </c>
      <c r="D79" s="130">
        <v>0.006404692536944806</v>
      </c>
      <c r="E79" s="130">
        <v>1.9811387826406603</v>
      </c>
      <c r="F79" s="91" t="s">
        <v>1246</v>
      </c>
      <c r="G79" s="91" t="b">
        <v>0</v>
      </c>
      <c r="H79" s="91" t="b">
        <v>0</v>
      </c>
      <c r="I79" s="91" t="b">
        <v>0</v>
      </c>
      <c r="J79" s="91" t="b">
        <v>1</v>
      </c>
      <c r="K79" s="91" t="b">
        <v>0</v>
      </c>
      <c r="L79" s="91" t="b">
        <v>0</v>
      </c>
    </row>
    <row r="80" spans="1:12" ht="15">
      <c r="A80" s="91" t="s">
        <v>1590</v>
      </c>
      <c r="B80" s="91" t="s">
        <v>1597</v>
      </c>
      <c r="C80" s="91">
        <v>2</v>
      </c>
      <c r="D80" s="130">
        <v>0.006404692536944806</v>
      </c>
      <c r="E80" s="130">
        <v>2.2821687783046416</v>
      </c>
      <c r="F80" s="91" t="s">
        <v>1246</v>
      </c>
      <c r="G80" s="91" t="b">
        <v>1</v>
      </c>
      <c r="H80" s="91" t="b">
        <v>0</v>
      </c>
      <c r="I80" s="91" t="b">
        <v>0</v>
      </c>
      <c r="J80" s="91" t="b">
        <v>0</v>
      </c>
      <c r="K80" s="91" t="b">
        <v>0</v>
      </c>
      <c r="L80" s="91" t="b">
        <v>0</v>
      </c>
    </row>
    <row r="81" spans="1:12" ht="15">
      <c r="A81" s="91" t="s">
        <v>1597</v>
      </c>
      <c r="B81" s="91" t="s">
        <v>1598</v>
      </c>
      <c r="C81" s="91">
        <v>2</v>
      </c>
      <c r="D81" s="130">
        <v>0.006404692536944806</v>
      </c>
      <c r="E81" s="130">
        <v>2.2821687783046416</v>
      </c>
      <c r="F81" s="91" t="s">
        <v>1246</v>
      </c>
      <c r="G81" s="91" t="b">
        <v>0</v>
      </c>
      <c r="H81" s="91" t="b">
        <v>0</v>
      </c>
      <c r="I81" s="91" t="b">
        <v>0</v>
      </c>
      <c r="J81" s="91" t="b">
        <v>0</v>
      </c>
      <c r="K81" s="91" t="b">
        <v>0</v>
      </c>
      <c r="L81" s="91" t="b">
        <v>0</v>
      </c>
    </row>
    <row r="82" spans="1:12" ht="15">
      <c r="A82" s="91" t="s">
        <v>1598</v>
      </c>
      <c r="B82" s="91" t="s">
        <v>1589</v>
      </c>
      <c r="C82" s="91">
        <v>2</v>
      </c>
      <c r="D82" s="130">
        <v>0.006404692536944806</v>
      </c>
      <c r="E82" s="130">
        <v>2.1060775192489603</v>
      </c>
      <c r="F82" s="91" t="s">
        <v>1246</v>
      </c>
      <c r="G82" s="91" t="b">
        <v>0</v>
      </c>
      <c r="H82" s="91" t="b">
        <v>0</v>
      </c>
      <c r="I82" s="91" t="b">
        <v>0</v>
      </c>
      <c r="J82" s="91" t="b">
        <v>0</v>
      </c>
      <c r="K82" s="91" t="b">
        <v>0</v>
      </c>
      <c r="L82" s="91" t="b">
        <v>0</v>
      </c>
    </row>
    <row r="83" spans="1:12" ht="15">
      <c r="A83" s="91" t="s">
        <v>1589</v>
      </c>
      <c r="B83" s="91" t="s">
        <v>1345</v>
      </c>
      <c r="C83" s="91">
        <v>2</v>
      </c>
      <c r="D83" s="130">
        <v>0.006404692536944806</v>
      </c>
      <c r="E83" s="130">
        <v>0.7350096569772241</v>
      </c>
      <c r="F83" s="91" t="s">
        <v>1246</v>
      </c>
      <c r="G83" s="91" t="b">
        <v>0</v>
      </c>
      <c r="H83" s="91" t="b">
        <v>0</v>
      </c>
      <c r="I83" s="91" t="b">
        <v>0</v>
      </c>
      <c r="J83" s="91" t="b">
        <v>0</v>
      </c>
      <c r="K83" s="91" t="b">
        <v>0</v>
      </c>
      <c r="L83" s="91" t="b">
        <v>0</v>
      </c>
    </row>
    <row r="84" spans="1:12" ht="15">
      <c r="A84" s="91" t="s">
        <v>1585</v>
      </c>
      <c r="B84" s="91" t="s">
        <v>1586</v>
      </c>
      <c r="C84" s="91">
        <v>2</v>
      </c>
      <c r="D84" s="130">
        <v>0.006404692536944806</v>
      </c>
      <c r="E84" s="130">
        <v>2.2821687783046416</v>
      </c>
      <c r="F84" s="91" t="s">
        <v>1246</v>
      </c>
      <c r="G84" s="91" t="b">
        <v>1</v>
      </c>
      <c r="H84" s="91" t="b">
        <v>0</v>
      </c>
      <c r="I84" s="91" t="b">
        <v>0</v>
      </c>
      <c r="J84" s="91" t="b">
        <v>0</v>
      </c>
      <c r="K84" s="91" t="b">
        <v>0</v>
      </c>
      <c r="L84" s="91" t="b">
        <v>0</v>
      </c>
    </row>
    <row r="85" spans="1:12" ht="15">
      <c r="A85" s="91" t="s">
        <v>1586</v>
      </c>
      <c r="B85" s="91" t="s">
        <v>1345</v>
      </c>
      <c r="C85" s="91">
        <v>2</v>
      </c>
      <c r="D85" s="130">
        <v>0.006404692536944806</v>
      </c>
      <c r="E85" s="130">
        <v>0.9111009160329052</v>
      </c>
      <c r="F85" s="91" t="s">
        <v>1246</v>
      </c>
      <c r="G85" s="91" t="b">
        <v>0</v>
      </c>
      <c r="H85" s="91" t="b">
        <v>0</v>
      </c>
      <c r="I85" s="91" t="b">
        <v>0</v>
      </c>
      <c r="J85" s="91" t="b">
        <v>0</v>
      </c>
      <c r="K85" s="91" t="b">
        <v>0</v>
      </c>
      <c r="L85" s="91" t="b">
        <v>0</v>
      </c>
    </row>
    <row r="86" spans="1:12" ht="15">
      <c r="A86" s="91" t="s">
        <v>1349</v>
      </c>
      <c r="B86" s="91" t="s">
        <v>1581</v>
      </c>
      <c r="C86" s="91">
        <v>2</v>
      </c>
      <c r="D86" s="130">
        <v>0.006404692536944806</v>
      </c>
      <c r="E86" s="130">
        <v>0.6387161018184541</v>
      </c>
      <c r="F86" s="91" t="s">
        <v>1246</v>
      </c>
      <c r="G86" s="91" t="b">
        <v>0</v>
      </c>
      <c r="H86" s="91" t="b">
        <v>0</v>
      </c>
      <c r="I86" s="91" t="b">
        <v>0</v>
      </c>
      <c r="J86" s="91" t="b">
        <v>0</v>
      </c>
      <c r="K86" s="91" t="b">
        <v>0</v>
      </c>
      <c r="L86" s="91" t="b">
        <v>0</v>
      </c>
    </row>
    <row r="87" spans="1:12" ht="15">
      <c r="A87" s="91" t="s">
        <v>1359</v>
      </c>
      <c r="B87" s="91" t="s">
        <v>1358</v>
      </c>
      <c r="C87" s="91">
        <v>4</v>
      </c>
      <c r="D87" s="130">
        <v>0.011174163157990549</v>
      </c>
      <c r="E87" s="130">
        <v>1.1249387366083</v>
      </c>
      <c r="F87" s="91" t="s">
        <v>1247</v>
      </c>
      <c r="G87" s="91" t="b">
        <v>1</v>
      </c>
      <c r="H87" s="91" t="b">
        <v>0</v>
      </c>
      <c r="I87" s="91" t="b">
        <v>0</v>
      </c>
      <c r="J87" s="91" t="b">
        <v>0</v>
      </c>
      <c r="K87" s="91" t="b">
        <v>0</v>
      </c>
      <c r="L87" s="91" t="b">
        <v>0</v>
      </c>
    </row>
    <row r="88" spans="1:12" ht="15">
      <c r="A88" s="91" t="s">
        <v>1361</v>
      </c>
      <c r="B88" s="91" t="s">
        <v>1359</v>
      </c>
      <c r="C88" s="91">
        <v>2</v>
      </c>
      <c r="D88" s="130">
        <v>0.012507311364374153</v>
      </c>
      <c r="E88" s="130">
        <v>1.1249387366083</v>
      </c>
      <c r="F88" s="91" t="s">
        <v>1247</v>
      </c>
      <c r="G88" s="91" t="b">
        <v>0</v>
      </c>
      <c r="H88" s="91" t="b">
        <v>0</v>
      </c>
      <c r="I88" s="91" t="b">
        <v>0</v>
      </c>
      <c r="J88" s="91" t="b">
        <v>1</v>
      </c>
      <c r="K88" s="91" t="b">
        <v>0</v>
      </c>
      <c r="L88" s="91" t="b">
        <v>0</v>
      </c>
    </row>
    <row r="89" spans="1:12" ht="15">
      <c r="A89" s="91" t="s">
        <v>1364</v>
      </c>
      <c r="B89" s="91" t="s">
        <v>1358</v>
      </c>
      <c r="C89" s="91">
        <v>2</v>
      </c>
      <c r="D89" s="130">
        <v>0.012507311364374153</v>
      </c>
      <c r="E89" s="130">
        <v>1.1249387366083</v>
      </c>
      <c r="F89" s="91" t="s">
        <v>1247</v>
      </c>
      <c r="G89" s="91" t="b">
        <v>0</v>
      </c>
      <c r="H89" s="91" t="b">
        <v>0</v>
      </c>
      <c r="I89" s="91" t="b">
        <v>0</v>
      </c>
      <c r="J89" s="91" t="b">
        <v>0</v>
      </c>
      <c r="K89" s="91" t="b">
        <v>0</v>
      </c>
      <c r="L89" s="91" t="b">
        <v>0</v>
      </c>
    </row>
    <row r="90" spans="1:12" ht="15">
      <c r="A90" s="91" t="s">
        <v>1360</v>
      </c>
      <c r="B90" s="91" t="s">
        <v>1604</v>
      </c>
      <c r="C90" s="91">
        <v>2</v>
      </c>
      <c r="D90" s="130">
        <v>0.012507311364374153</v>
      </c>
      <c r="E90" s="130">
        <v>1.4259687322722812</v>
      </c>
      <c r="F90" s="91" t="s">
        <v>1247</v>
      </c>
      <c r="G90" s="91" t="b">
        <v>0</v>
      </c>
      <c r="H90" s="91" t="b">
        <v>0</v>
      </c>
      <c r="I90" s="91" t="b">
        <v>0</v>
      </c>
      <c r="J90" s="91" t="b">
        <v>0</v>
      </c>
      <c r="K90" s="91" t="b">
        <v>0</v>
      </c>
      <c r="L90" s="91" t="b">
        <v>0</v>
      </c>
    </row>
    <row r="91" spans="1:12" ht="15">
      <c r="A91" s="91" t="s">
        <v>1367</v>
      </c>
      <c r="B91" s="91" t="s">
        <v>1368</v>
      </c>
      <c r="C91" s="91">
        <v>5</v>
      </c>
      <c r="D91" s="130">
        <v>0.02328948079907392</v>
      </c>
      <c r="E91" s="130">
        <v>0.9138138523837167</v>
      </c>
      <c r="F91" s="91" t="s">
        <v>1248</v>
      </c>
      <c r="G91" s="91" t="b">
        <v>0</v>
      </c>
      <c r="H91" s="91" t="b">
        <v>0</v>
      </c>
      <c r="I91" s="91" t="b">
        <v>0</v>
      </c>
      <c r="J91" s="91" t="b">
        <v>0</v>
      </c>
      <c r="K91" s="91" t="b">
        <v>0</v>
      </c>
      <c r="L91" s="91" t="b">
        <v>0</v>
      </c>
    </row>
    <row r="92" spans="1:12" ht="15">
      <c r="A92" s="91" t="s">
        <v>1368</v>
      </c>
      <c r="B92" s="91" t="s">
        <v>1369</v>
      </c>
      <c r="C92" s="91">
        <v>5</v>
      </c>
      <c r="D92" s="130">
        <v>0.02328948079907392</v>
      </c>
      <c r="E92" s="130">
        <v>1.214843848047698</v>
      </c>
      <c r="F92" s="91" t="s">
        <v>1248</v>
      </c>
      <c r="G92" s="91" t="b">
        <v>0</v>
      </c>
      <c r="H92" s="91" t="b">
        <v>0</v>
      </c>
      <c r="I92" s="91" t="b">
        <v>0</v>
      </c>
      <c r="J92" s="91" t="b">
        <v>0</v>
      </c>
      <c r="K92" s="91" t="b">
        <v>0</v>
      </c>
      <c r="L92" s="91" t="b">
        <v>0</v>
      </c>
    </row>
    <row r="93" spans="1:12" ht="15">
      <c r="A93" s="91" t="s">
        <v>1369</v>
      </c>
      <c r="B93" s="91" t="s">
        <v>1366</v>
      </c>
      <c r="C93" s="91">
        <v>5</v>
      </c>
      <c r="D93" s="130">
        <v>0.02328948079907392</v>
      </c>
      <c r="E93" s="130">
        <v>0.7998705000768799</v>
      </c>
      <c r="F93" s="91" t="s">
        <v>1248</v>
      </c>
      <c r="G93" s="91" t="b">
        <v>0</v>
      </c>
      <c r="H93" s="91" t="b">
        <v>0</v>
      </c>
      <c r="I93" s="91" t="b">
        <v>0</v>
      </c>
      <c r="J93" s="91" t="b">
        <v>0</v>
      </c>
      <c r="K93" s="91" t="b">
        <v>0</v>
      </c>
      <c r="L93" s="91" t="b">
        <v>0</v>
      </c>
    </row>
    <row r="94" spans="1:12" ht="15">
      <c r="A94" s="91" t="s">
        <v>1366</v>
      </c>
      <c r="B94" s="91" t="s">
        <v>1370</v>
      </c>
      <c r="C94" s="91">
        <v>5</v>
      </c>
      <c r="D94" s="130">
        <v>0.02328948079907392</v>
      </c>
      <c r="E94" s="130">
        <v>0.7998705000768799</v>
      </c>
      <c r="F94" s="91" t="s">
        <v>1248</v>
      </c>
      <c r="G94" s="91" t="b">
        <v>0</v>
      </c>
      <c r="H94" s="91" t="b">
        <v>0</v>
      </c>
      <c r="I94" s="91" t="b">
        <v>0</v>
      </c>
      <c r="J94" s="91" t="b">
        <v>0</v>
      </c>
      <c r="K94" s="91" t="b">
        <v>0</v>
      </c>
      <c r="L94" s="91" t="b">
        <v>0</v>
      </c>
    </row>
    <row r="95" spans="1:12" ht="15">
      <c r="A95" s="91" t="s">
        <v>1367</v>
      </c>
      <c r="B95" s="91" t="s">
        <v>1371</v>
      </c>
      <c r="C95" s="91">
        <v>5</v>
      </c>
      <c r="D95" s="130">
        <v>0.02328948079907392</v>
      </c>
      <c r="E95" s="130">
        <v>0.9138138523837167</v>
      </c>
      <c r="F95" s="91" t="s">
        <v>1248</v>
      </c>
      <c r="G95" s="91" t="b">
        <v>0</v>
      </c>
      <c r="H95" s="91" t="b">
        <v>0</v>
      </c>
      <c r="I95" s="91" t="b">
        <v>0</v>
      </c>
      <c r="J95" s="91" t="b">
        <v>0</v>
      </c>
      <c r="K95" s="91" t="b">
        <v>0</v>
      </c>
      <c r="L95" s="91" t="b">
        <v>0</v>
      </c>
    </row>
    <row r="96" spans="1:12" ht="15">
      <c r="A96" s="91" t="s">
        <v>1371</v>
      </c>
      <c r="B96" s="91" t="s">
        <v>1372</v>
      </c>
      <c r="C96" s="91">
        <v>5</v>
      </c>
      <c r="D96" s="130">
        <v>0.02328948079907392</v>
      </c>
      <c r="E96" s="130">
        <v>1.214843848047698</v>
      </c>
      <c r="F96" s="91" t="s">
        <v>1248</v>
      </c>
      <c r="G96" s="91" t="b">
        <v>0</v>
      </c>
      <c r="H96" s="91" t="b">
        <v>0</v>
      </c>
      <c r="I96" s="91" t="b">
        <v>0</v>
      </c>
      <c r="J96" s="91" t="b">
        <v>0</v>
      </c>
      <c r="K96" s="91" t="b">
        <v>0</v>
      </c>
      <c r="L96" s="91" t="b">
        <v>0</v>
      </c>
    </row>
    <row r="97" spans="1:12" ht="15">
      <c r="A97" s="91" t="s">
        <v>1372</v>
      </c>
      <c r="B97" s="91" t="s">
        <v>1373</v>
      </c>
      <c r="C97" s="91">
        <v>5</v>
      </c>
      <c r="D97" s="130">
        <v>0.02328948079907392</v>
      </c>
      <c r="E97" s="130">
        <v>1.214843848047698</v>
      </c>
      <c r="F97" s="91" t="s">
        <v>1248</v>
      </c>
      <c r="G97" s="91" t="b">
        <v>0</v>
      </c>
      <c r="H97" s="91" t="b">
        <v>0</v>
      </c>
      <c r="I97" s="91" t="b">
        <v>0</v>
      </c>
      <c r="J97" s="91" t="b">
        <v>1</v>
      </c>
      <c r="K97" s="91" t="b">
        <v>0</v>
      </c>
      <c r="L97" s="91" t="b">
        <v>0</v>
      </c>
    </row>
    <row r="98" spans="1:12" ht="15">
      <c r="A98" s="91" t="s">
        <v>1373</v>
      </c>
      <c r="B98" s="91" t="s">
        <v>1366</v>
      </c>
      <c r="C98" s="91">
        <v>5</v>
      </c>
      <c r="D98" s="130">
        <v>0.02328948079907392</v>
      </c>
      <c r="E98" s="130">
        <v>0.7998705000768799</v>
      </c>
      <c r="F98" s="91" t="s">
        <v>1248</v>
      </c>
      <c r="G98" s="91" t="b">
        <v>1</v>
      </c>
      <c r="H98" s="91" t="b">
        <v>0</v>
      </c>
      <c r="I98" s="91" t="b">
        <v>0</v>
      </c>
      <c r="J98" s="91" t="b">
        <v>0</v>
      </c>
      <c r="K98" s="91" t="b">
        <v>0</v>
      </c>
      <c r="L98" s="91" t="b">
        <v>0</v>
      </c>
    </row>
    <row r="99" spans="1:12" ht="15">
      <c r="A99" s="91" t="s">
        <v>1366</v>
      </c>
      <c r="B99" s="91" t="s">
        <v>1374</v>
      </c>
      <c r="C99" s="91">
        <v>5</v>
      </c>
      <c r="D99" s="130">
        <v>0.02328948079907392</v>
      </c>
      <c r="E99" s="130">
        <v>0.7998705000768799</v>
      </c>
      <c r="F99" s="91" t="s">
        <v>1248</v>
      </c>
      <c r="G99" s="91" t="b">
        <v>0</v>
      </c>
      <c r="H99" s="91" t="b">
        <v>0</v>
      </c>
      <c r="I99" s="91" t="b">
        <v>0</v>
      </c>
      <c r="J99" s="91" t="b">
        <v>0</v>
      </c>
      <c r="K99" s="91" t="b">
        <v>0</v>
      </c>
      <c r="L99" s="91" t="b">
        <v>0</v>
      </c>
    </row>
    <row r="100" spans="1:12" ht="15">
      <c r="A100" s="91" t="s">
        <v>1380</v>
      </c>
      <c r="B100" s="91" t="s">
        <v>1381</v>
      </c>
      <c r="C100" s="91">
        <v>2</v>
      </c>
      <c r="D100" s="130">
        <v>0.008190291118868894</v>
      </c>
      <c r="E100" s="130">
        <v>1.301029995663981</v>
      </c>
      <c r="F100" s="91" t="s">
        <v>1249</v>
      </c>
      <c r="G100" s="91" t="b">
        <v>0</v>
      </c>
      <c r="H100" s="91" t="b">
        <v>0</v>
      </c>
      <c r="I100" s="91" t="b">
        <v>0</v>
      </c>
      <c r="J100" s="91" t="b">
        <v>1</v>
      </c>
      <c r="K100" s="91" t="b">
        <v>0</v>
      </c>
      <c r="L100" s="91" t="b">
        <v>0</v>
      </c>
    </row>
    <row r="101" spans="1:12" ht="15">
      <c r="A101" s="91" t="s">
        <v>1381</v>
      </c>
      <c r="B101" s="91" t="s">
        <v>1377</v>
      </c>
      <c r="C101" s="91">
        <v>2</v>
      </c>
      <c r="D101" s="130">
        <v>0.008190291118868894</v>
      </c>
      <c r="E101" s="130">
        <v>1.1249387366083</v>
      </c>
      <c r="F101" s="91" t="s">
        <v>1249</v>
      </c>
      <c r="G101" s="91" t="b">
        <v>1</v>
      </c>
      <c r="H101" s="91" t="b">
        <v>0</v>
      </c>
      <c r="I101" s="91" t="b">
        <v>0</v>
      </c>
      <c r="J101" s="91" t="b">
        <v>0</v>
      </c>
      <c r="K101" s="91" t="b">
        <v>0</v>
      </c>
      <c r="L101" s="91" t="b">
        <v>0</v>
      </c>
    </row>
    <row r="102" spans="1:12" ht="15">
      <c r="A102" s="91" t="s">
        <v>1377</v>
      </c>
      <c r="B102" s="91" t="s">
        <v>1378</v>
      </c>
      <c r="C102" s="91">
        <v>2</v>
      </c>
      <c r="D102" s="130">
        <v>0.008190291118868894</v>
      </c>
      <c r="E102" s="130">
        <v>0.9488474775526188</v>
      </c>
      <c r="F102" s="91" t="s">
        <v>1249</v>
      </c>
      <c r="G102" s="91" t="b">
        <v>0</v>
      </c>
      <c r="H102" s="91" t="b">
        <v>0</v>
      </c>
      <c r="I102" s="91" t="b">
        <v>0</v>
      </c>
      <c r="J102" s="91" t="b">
        <v>0</v>
      </c>
      <c r="K102" s="91" t="b">
        <v>0</v>
      </c>
      <c r="L102" s="91" t="b">
        <v>0</v>
      </c>
    </row>
    <row r="103" spans="1:12" ht="15">
      <c r="A103" s="91" t="s">
        <v>1378</v>
      </c>
      <c r="B103" s="91" t="s">
        <v>1382</v>
      </c>
      <c r="C103" s="91">
        <v>2</v>
      </c>
      <c r="D103" s="130">
        <v>0.008190291118868894</v>
      </c>
      <c r="E103" s="130">
        <v>1.1249387366083</v>
      </c>
      <c r="F103" s="91" t="s">
        <v>1249</v>
      </c>
      <c r="G103" s="91" t="b">
        <v>0</v>
      </c>
      <c r="H103" s="91" t="b">
        <v>0</v>
      </c>
      <c r="I103" s="91" t="b">
        <v>0</v>
      </c>
      <c r="J103" s="91" t="b">
        <v>0</v>
      </c>
      <c r="K103" s="91" t="b">
        <v>0</v>
      </c>
      <c r="L103" s="91" t="b">
        <v>0</v>
      </c>
    </row>
    <row r="104" spans="1:12" ht="15">
      <c r="A104" s="91" t="s">
        <v>1382</v>
      </c>
      <c r="B104" s="91" t="s">
        <v>1383</v>
      </c>
      <c r="C104" s="91">
        <v>2</v>
      </c>
      <c r="D104" s="130">
        <v>0.008190291118868894</v>
      </c>
      <c r="E104" s="130">
        <v>1.301029995663981</v>
      </c>
      <c r="F104" s="91" t="s">
        <v>1249</v>
      </c>
      <c r="G104" s="91" t="b">
        <v>0</v>
      </c>
      <c r="H104" s="91" t="b">
        <v>0</v>
      </c>
      <c r="I104" s="91" t="b">
        <v>0</v>
      </c>
      <c r="J104" s="91" t="b">
        <v>0</v>
      </c>
      <c r="K104" s="91" t="b">
        <v>0</v>
      </c>
      <c r="L104" s="91" t="b">
        <v>0</v>
      </c>
    </row>
    <row r="105" spans="1:12" ht="15">
      <c r="A105" s="91" t="s">
        <v>1383</v>
      </c>
      <c r="B105" s="91" t="s">
        <v>1384</v>
      </c>
      <c r="C105" s="91">
        <v>2</v>
      </c>
      <c r="D105" s="130">
        <v>0.008190291118868894</v>
      </c>
      <c r="E105" s="130">
        <v>1.301029995663981</v>
      </c>
      <c r="F105" s="91" t="s">
        <v>1249</v>
      </c>
      <c r="G105" s="91" t="b">
        <v>0</v>
      </c>
      <c r="H105" s="91" t="b">
        <v>0</v>
      </c>
      <c r="I105" s="91" t="b">
        <v>0</v>
      </c>
      <c r="J105" s="91" t="b">
        <v>0</v>
      </c>
      <c r="K105" s="91" t="b">
        <v>0</v>
      </c>
      <c r="L105" s="91" t="b">
        <v>0</v>
      </c>
    </row>
    <row r="106" spans="1:12" ht="15">
      <c r="A106" s="91" t="s">
        <v>1384</v>
      </c>
      <c r="B106" s="91" t="s">
        <v>1385</v>
      </c>
      <c r="C106" s="91">
        <v>2</v>
      </c>
      <c r="D106" s="130">
        <v>0.008190291118868894</v>
      </c>
      <c r="E106" s="130">
        <v>1.301029995663981</v>
      </c>
      <c r="F106" s="91" t="s">
        <v>1249</v>
      </c>
      <c r="G106" s="91" t="b">
        <v>0</v>
      </c>
      <c r="H106" s="91" t="b">
        <v>0</v>
      </c>
      <c r="I106" s="91" t="b">
        <v>0</v>
      </c>
      <c r="J106" s="91" t="b">
        <v>0</v>
      </c>
      <c r="K106" s="91" t="b">
        <v>0</v>
      </c>
      <c r="L106" s="91" t="b">
        <v>0</v>
      </c>
    </row>
    <row r="107" spans="1:12" ht="15">
      <c r="A107" s="91" t="s">
        <v>1345</v>
      </c>
      <c r="B107" s="91" t="s">
        <v>1346</v>
      </c>
      <c r="C107" s="91">
        <v>3</v>
      </c>
      <c r="D107" s="130">
        <v>0</v>
      </c>
      <c r="E107" s="130">
        <v>0.9208187539523752</v>
      </c>
      <c r="F107" s="91" t="s">
        <v>1250</v>
      </c>
      <c r="G107" s="91" t="b">
        <v>0</v>
      </c>
      <c r="H107" s="91" t="b">
        <v>0</v>
      </c>
      <c r="I107" s="91" t="b">
        <v>0</v>
      </c>
      <c r="J107" s="91" t="b">
        <v>0</v>
      </c>
      <c r="K107" s="91" t="b">
        <v>0</v>
      </c>
      <c r="L107" s="91" t="b">
        <v>0</v>
      </c>
    </row>
    <row r="108" spans="1:12" ht="15">
      <c r="A108" s="91" t="s">
        <v>1346</v>
      </c>
      <c r="B108" s="91" t="s">
        <v>1347</v>
      </c>
      <c r="C108" s="91">
        <v>3</v>
      </c>
      <c r="D108" s="130">
        <v>0</v>
      </c>
      <c r="E108" s="130">
        <v>0.9208187539523752</v>
      </c>
      <c r="F108" s="91" t="s">
        <v>1250</v>
      </c>
      <c r="G108" s="91" t="b">
        <v>0</v>
      </c>
      <c r="H108" s="91" t="b">
        <v>0</v>
      </c>
      <c r="I108" s="91" t="b">
        <v>0</v>
      </c>
      <c r="J108" s="91" t="b">
        <v>0</v>
      </c>
      <c r="K108" s="91" t="b">
        <v>0</v>
      </c>
      <c r="L108" s="91" t="b">
        <v>0</v>
      </c>
    </row>
    <row r="109" spans="1:12" ht="15">
      <c r="A109" s="91" t="s">
        <v>1347</v>
      </c>
      <c r="B109" s="91" t="s">
        <v>1348</v>
      </c>
      <c r="C109" s="91">
        <v>3</v>
      </c>
      <c r="D109" s="130">
        <v>0</v>
      </c>
      <c r="E109" s="130">
        <v>0.9208187539523752</v>
      </c>
      <c r="F109" s="91" t="s">
        <v>1250</v>
      </c>
      <c r="G109" s="91" t="b">
        <v>0</v>
      </c>
      <c r="H109" s="91" t="b">
        <v>0</v>
      </c>
      <c r="I109" s="91" t="b">
        <v>0</v>
      </c>
      <c r="J109" s="91" t="b">
        <v>0</v>
      </c>
      <c r="K109" s="91" t="b">
        <v>0</v>
      </c>
      <c r="L109" s="91" t="b">
        <v>0</v>
      </c>
    </row>
    <row r="110" spans="1:12" ht="15">
      <c r="A110" s="91" t="s">
        <v>1348</v>
      </c>
      <c r="B110" s="91" t="s">
        <v>1349</v>
      </c>
      <c r="C110" s="91">
        <v>3</v>
      </c>
      <c r="D110" s="130">
        <v>0</v>
      </c>
      <c r="E110" s="130">
        <v>0.9208187539523752</v>
      </c>
      <c r="F110" s="91" t="s">
        <v>1250</v>
      </c>
      <c r="G110" s="91" t="b">
        <v>0</v>
      </c>
      <c r="H110" s="91" t="b">
        <v>0</v>
      </c>
      <c r="I110" s="91" t="b">
        <v>0</v>
      </c>
      <c r="J110" s="91" t="b">
        <v>0</v>
      </c>
      <c r="K110" s="91" t="b">
        <v>0</v>
      </c>
      <c r="L110" s="91" t="b">
        <v>0</v>
      </c>
    </row>
    <row r="111" spans="1:12" ht="15">
      <c r="A111" s="91" t="s">
        <v>1388</v>
      </c>
      <c r="B111" s="91" t="s">
        <v>1389</v>
      </c>
      <c r="C111" s="91">
        <v>3</v>
      </c>
      <c r="D111" s="130">
        <v>0</v>
      </c>
      <c r="E111" s="130">
        <v>1.166331421766525</v>
      </c>
      <c r="F111" s="91" t="s">
        <v>1251</v>
      </c>
      <c r="G111" s="91" t="b">
        <v>0</v>
      </c>
      <c r="H111" s="91" t="b">
        <v>0</v>
      </c>
      <c r="I111" s="91" t="b">
        <v>0</v>
      </c>
      <c r="J111" s="91" t="b">
        <v>1</v>
      </c>
      <c r="K111" s="91" t="b">
        <v>0</v>
      </c>
      <c r="L111" s="91" t="b">
        <v>0</v>
      </c>
    </row>
    <row r="112" spans="1:12" ht="15">
      <c r="A112" s="91" t="s">
        <v>1389</v>
      </c>
      <c r="B112" s="91" t="s">
        <v>1390</v>
      </c>
      <c r="C112" s="91">
        <v>3</v>
      </c>
      <c r="D112" s="130">
        <v>0</v>
      </c>
      <c r="E112" s="130">
        <v>1.166331421766525</v>
      </c>
      <c r="F112" s="91" t="s">
        <v>1251</v>
      </c>
      <c r="G112" s="91" t="b">
        <v>1</v>
      </c>
      <c r="H112" s="91" t="b">
        <v>0</v>
      </c>
      <c r="I112" s="91" t="b">
        <v>0</v>
      </c>
      <c r="J112" s="91" t="b">
        <v>0</v>
      </c>
      <c r="K112" s="91" t="b">
        <v>0</v>
      </c>
      <c r="L112" s="91" t="b">
        <v>0</v>
      </c>
    </row>
    <row r="113" spans="1:12" ht="15">
      <c r="A113" s="91" t="s">
        <v>1390</v>
      </c>
      <c r="B113" s="91" t="s">
        <v>1391</v>
      </c>
      <c r="C113" s="91">
        <v>3</v>
      </c>
      <c r="D113" s="130">
        <v>0</v>
      </c>
      <c r="E113" s="130">
        <v>1.166331421766525</v>
      </c>
      <c r="F113" s="91" t="s">
        <v>1251</v>
      </c>
      <c r="G113" s="91" t="b">
        <v>0</v>
      </c>
      <c r="H113" s="91" t="b">
        <v>0</v>
      </c>
      <c r="I113" s="91" t="b">
        <v>0</v>
      </c>
      <c r="J113" s="91" t="b">
        <v>0</v>
      </c>
      <c r="K113" s="91" t="b">
        <v>0</v>
      </c>
      <c r="L113" s="91" t="b">
        <v>0</v>
      </c>
    </row>
    <row r="114" spans="1:12" ht="15">
      <c r="A114" s="91" t="s">
        <v>1391</v>
      </c>
      <c r="B114" s="91" t="s">
        <v>1392</v>
      </c>
      <c r="C114" s="91">
        <v>3</v>
      </c>
      <c r="D114" s="130">
        <v>0</v>
      </c>
      <c r="E114" s="130">
        <v>1.166331421766525</v>
      </c>
      <c r="F114" s="91" t="s">
        <v>1251</v>
      </c>
      <c r="G114" s="91" t="b">
        <v>0</v>
      </c>
      <c r="H114" s="91" t="b">
        <v>0</v>
      </c>
      <c r="I114" s="91" t="b">
        <v>0</v>
      </c>
      <c r="J114" s="91" t="b">
        <v>0</v>
      </c>
      <c r="K114" s="91" t="b">
        <v>0</v>
      </c>
      <c r="L114" s="91" t="b">
        <v>0</v>
      </c>
    </row>
    <row r="115" spans="1:12" ht="15">
      <c r="A115" s="91" t="s">
        <v>1392</v>
      </c>
      <c r="B115" s="91" t="s">
        <v>1393</v>
      </c>
      <c r="C115" s="91">
        <v>3</v>
      </c>
      <c r="D115" s="130">
        <v>0</v>
      </c>
      <c r="E115" s="130">
        <v>1.166331421766525</v>
      </c>
      <c r="F115" s="91" t="s">
        <v>1251</v>
      </c>
      <c r="G115" s="91" t="b">
        <v>0</v>
      </c>
      <c r="H115" s="91" t="b">
        <v>0</v>
      </c>
      <c r="I115" s="91" t="b">
        <v>0</v>
      </c>
      <c r="J115" s="91" t="b">
        <v>0</v>
      </c>
      <c r="K115" s="91" t="b">
        <v>0</v>
      </c>
      <c r="L115" s="91" t="b">
        <v>0</v>
      </c>
    </row>
    <row r="116" spans="1:12" ht="15">
      <c r="A116" s="91" t="s">
        <v>1393</v>
      </c>
      <c r="B116" s="91" t="s">
        <v>1394</v>
      </c>
      <c r="C116" s="91">
        <v>3</v>
      </c>
      <c r="D116" s="130">
        <v>0</v>
      </c>
      <c r="E116" s="130">
        <v>1.166331421766525</v>
      </c>
      <c r="F116" s="91" t="s">
        <v>1251</v>
      </c>
      <c r="G116" s="91" t="b">
        <v>0</v>
      </c>
      <c r="H116" s="91" t="b">
        <v>0</v>
      </c>
      <c r="I116" s="91" t="b">
        <v>0</v>
      </c>
      <c r="J116" s="91" t="b">
        <v>0</v>
      </c>
      <c r="K116" s="91" t="b">
        <v>0</v>
      </c>
      <c r="L116" s="91" t="b">
        <v>0</v>
      </c>
    </row>
    <row r="117" spans="1:12" ht="15">
      <c r="A117" s="91" t="s">
        <v>1394</v>
      </c>
      <c r="B117" s="91" t="s">
        <v>1395</v>
      </c>
      <c r="C117" s="91">
        <v>3</v>
      </c>
      <c r="D117" s="130">
        <v>0</v>
      </c>
      <c r="E117" s="130">
        <v>1.166331421766525</v>
      </c>
      <c r="F117" s="91" t="s">
        <v>1251</v>
      </c>
      <c r="G117" s="91" t="b">
        <v>0</v>
      </c>
      <c r="H117" s="91" t="b">
        <v>0</v>
      </c>
      <c r="I117" s="91" t="b">
        <v>0</v>
      </c>
      <c r="J117" s="91" t="b">
        <v>0</v>
      </c>
      <c r="K117" s="91" t="b">
        <v>0</v>
      </c>
      <c r="L117" s="91" t="b">
        <v>0</v>
      </c>
    </row>
    <row r="118" spans="1:12" ht="15">
      <c r="A118" s="91" t="s">
        <v>1395</v>
      </c>
      <c r="B118" s="91" t="s">
        <v>1366</v>
      </c>
      <c r="C118" s="91">
        <v>3</v>
      </c>
      <c r="D118" s="130">
        <v>0</v>
      </c>
      <c r="E118" s="130">
        <v>1.166331421766525</v>
      </c>
      <c r="F118" s="91" t="s">
        <v>1251</v>
      </c>
      <c r="G118" s="91" t="b">
        <v>0</v>
      </c>
      <c r="H118" s="91" t="b">
        <v>0</v>
      </c>
      <c r="I118" s="91" t="b">
        <v>0</v>
      </c>
      <c r="J118" s="91" t="b">
        <v>0</v>
      </c>
      <c r="K118" s="91" t="b">
        <v>0</v>
      </c>
      <c r="L118" s="91" t="b">
        <v>0</v>
      </c>
    </row>
    <row r="119" spans="1:12" ht="15">
      <c r="A119" s="91" t="s">
        <v>221</v>
      </c>
      <c r="B119" s="91" t="s">
        <v>1388</v>
      </c>
      <c r="C119" s="91">
        <v>2</v>
      </c>
      <c r="D119" s="130">
        <v>0.0074932450661992014</v>
      </c>
      <c r="E119" s="130">
        <v>1.3424226808222062</v>
      </c>
      <c r="F119" s="91" t="s">
        <v>1251</v>
      </c>
      <c r="G119" s="91" t="b">
        <v>0</v>
      </c>
      <c r="H119" s="91" t="b">
        <v>0</v>
      </c>
      <c r="I119" s="91" t="b">
        <v>0</v>
      </c>
      <c r="J119" s="91" t="b">
        <v>0</v>
      </c>
      <c r="K119" s="91" t="b">
        <v>0</v>
      </c>
      <c r="L119" s="91" t="b">
        <v>0</v>
      </c>
    </row>
    <row r="120" spans="1:12" ht="15">
      <c r="A120" s="91" t="s">
        <v>1366</v>
      </c>
      <c r="B120" s="91" t="s">
        <v>1607</v>
      </c>
      <c r="C120" s="91">
        <v>2</v>
      </c>
      <c r="D120" s="130">
        <v>0.0074932450661992014</v>
      </c>
      <c r="E120" s="130">
        <v>1.166331421766525</v>
      </c>
      <c r="F120" s="91" t="s">
        <v>1251</v>
      </c>
      <c r="G120" s="91" t="b">
        <v>0</v>
      </c>
      <c r="H120" s="91" t="b">
        <v>0</v>
      </c>
      <c r="I120" s="91" t="b">
        <v>0</v>
      </c>
      <c r="J120" s="91" t="b">
        <v>0</v>
      </c>
      <c r="K120" s="91" t="b">
        <v>0</v>
      </c>
      <c r="L120" s="91" t="b">
        <v>0</v>
      </c>
    </row>
    <row r="121" spans="1:12" ht="15">
      <c r="A121" s="91" t="s">
        <v>1398</v>
      </c>
      <c r="B121" s="91" t="s">
        <v>1399</v>
      </c>
      <c r="C121" s="91">
        <v>2</v>
      </c>
      <c r="D121" s="130">
        <v>0</v>
      </c>
      <c r="E121" s="130">
        <v>1.2671717284030137</v>
      </c>
      <c r="F121" s="91" t="s">
        <v>1253</v>
      </c>
      <c r="G121" s="91" t="b">
        <v>0</v>
      </c>
      <c r="H121" s="91" t="b">
        <v>0</v>
      </c>
      <c r="I121" s="91" t="b">
        <v>0</v>
      </c>
      <c r="J121" s="91" t="b">
        <v>0</v>
      </c>
      <c r="K121" s="91" t="b">
        <v>0</v>
      </c>
      <c r="L121" s="91" t="b">
        <v>0</v>
      </c>
    </row>
    <row r="122" spans="1:12" ht="15">
      <c r="A122" s="91" t="s">
        <v>1399</v>
      </c>
      <c r="B122" s="91" t="s">
        <v>1400</v>
      </c>
      <c r="C122" s="91">
        <v>2</v>
      </c>
      <c r="D122" s="130">
        <v>0</v>
      </c>
      <c r="E122" s="130">
        <v>1.2671717284030137</v>
      </c>
      <c r="F122" s="91" t="s">
        <v>1253</v>
      </c>
      <c r="G122" s="91" t="b">
        <v>0</v>
      </c>
      <c r="H122" s="91" t="b">
        <v>0</v>
      </c>
      <c r="I122" s="91" t="b">
        <v>0</v>
      </c>
      <c r="J122" s="91" t="b">
        <v>0</v>
      </c>
      <c r="K122" s="91" t="b">
        <v>0</v>
      </c>
      <c r="L122" s="91" t="b">
        <v>0</v>
      </c>
    </row>
    <row r="123" spans="1:12" ht="15">
      <c r="A123" s="91" t="s">
        <v>1400</v>
      </c>
      <c r="B123" s="91" t="s">
        <v>1401</v>
      </c>
      <c r="C123" s="91">
        <v>2</v>
      </c>
      <c r="D123" s="130">
        <v>0</v>
      </c>
      <c r="E123" s="130">
        <v>1.2671717284030137</v>
      </c>
      <c r="F123" s="91" t="s">
        <v>1253</v>
      </c>
      <c r="G123" s="91" t="b">
        <v>0</v>
      </c>
      <c r="H123" s="91" t="b">
        <v>0</v>
      </c>
      <c r="I123" s="91" t="b">
        <v>0</v>
      </c>
      <c r="J123" s="91" t="b">
        <v>0</v>
      </c>
      <c r="K123" s="91" t="b">
        <v>0</v>
      </c>
      <c r="L123" s="91" t="b">
        <v>0</v>
      </c>
    </row>
    <row r="124" spans="1:12" ht="15">
      <c r="A124" s="91" t="s">
        <v>1401</v>
      </c>
      <c r="B124" s="91" t="s">
        <v>1402</v>
      </c>
      <c r="C124" s="91">
        <v>2</v>
      </c>
      <c r="D124" s="130">
        <v>0</v>
      </c>
      <c r="E124" s="130">
        <v>1.2671717284030137</v>
      </c>
      <c r="F124" s="91" t="s">
        <v>1253</v>
      </c>
      <c r="G124" s="91" t="b">
        <v>0</v>
      </c>
      <c r="H124" s="91" t="b">
        <v>0</v>
      </c>
      <c r="I124" s="91" t="b">
        <v>0</v>
      </c>
      <c r="J124" s="91" t="b">
        <v>0</v>
      </c>
      <c r="K124" s="91" t="b">
        <v>0</v>
      </c>
      <c r="L124" s="91" t="b">
        <v>0</v>
      </c>
    </row>
    <row r="125" spans="1:12" ht="15">
      <c r="A125" s="91" t="s">
        <v>1402</v>
      </c>
      <c r="B125" s="91" t="s">
        <v>1403</v>
      </c>
      <c r="C125" s="91">
        <v>2</v>
      </c>
      <c r="D125" s="130">
        <v>0</v>
      </c>
      <c r="E125" s="130">
        <v>1.2671717284030137</v>
      </c>
      <c r="F125" s="91" t="s">
        <v>1253</v>
      </c>
      <c r="G125" s="91" t="b">
        <v>0</v>
      </c>
      <c r="H125" s="91" t="b">
        <v>0</v>
      </c>
      <c r="I125" s="91" t="b">
        <v>0</v>
      </c>
      <c r="J125" s="91" t="b">
        <v>0</v>
      </c>
      <c r="K125" s="91" t="b">
        <v>0</v>
      </c>
      <c r="L125" s="91" t="b">
        <v>0</v>
      </c>
    </row>
    <row r="126" spans="1:12" ht="15">
      <c r="A126" s="91" t="s">
        <v>1403</v>
      </c>
      <c r="B126" s="91" t="s">
        <v>1404</v>
      </c>
      <c r="C126" s="91">
        <v>2</v>
      </c>
      <c r="D126" s="130">
        <v>0</v>
      </c>
      <c r="E126" s="130">
        <v>1.2671717284030137</v>
      </c>
      <c r="F126" s="91" t="s">
        <v>1253</v>
      </c>
      <c r="G126" s="91" t="b">
        <v>0</v>
      </c>
      <c r="H126" s="91" t="b">
        <v>0</v>
      </c>
      <c r="I126" s="91" t="b">
        <v>0</v>
      </c>
      <c r="J126" s="91" t="b">
        <v>0</v>
      </c>
      <c r="K126" s="91" t="b">
        <v>0</v>
      </c>
      <c r="L126" s="91" t="b">
        <v>0</v>
      </c>
    </row>
    <row r="127" spans="1:12" ht="15">
      <c r="A127" s="91" t="s">
        <v>1404</v>
      </c>
      <c r="B127" s="91" t="s">
        <v>1405</v>
      </c>
      <c r="C127" s="91">
        <v>2</v>
      </c>
      <c r="D127" s="130">
        <v>0</v>
      </c>
      <c r="E127" s="130">
        <v>1.2671717284030137</v>
      </c>
      <c r="F127" s="91" t="s">
        <v>1253</v>
      </c>
      <c r="G127" s="91" t="b">
        <v>0</v>
      </c>
      <c r="H127" s="91" t="b">
        <v>0</v>
      </c>
      <c r="I127" s="91" t="b">
        <v>0</v>
      </c>
      <c r="J127" s="91" t="b">
        <v>0</v>
      </c>
      <c r="K127" s="91" t="b">
        <v>0</v>
      </c>
      <c r="L127" s="91" t="b">
        <v>0</v>
      </c>
    </row>
    <row r="128" spans="1:12" ht="15">
      <c r="A128" s="91" t="s">
        <v>1405</v>
      </c>
      <c r="B128" s="91" t="s">
        <v>1406</v>
      </c>
      <c r="C128" s="91">
        <v>2</v>
      </c>
      <c r="D128" s="130">
        <v>0</v>
      </c>
      <c r="E128" s="130">
        <v>1.2671717284030137</v>
      </c>
      <c r="F128" s="91" t="s">
        <v>1253</v>
      </c>
      <c r="G128" s="91" t="b">
        <v>0</v>
      </c>
      <c r="H128" s="91" t="b">
        <v>0</v>
      </c>
      <c r="I128" s="91" t="b">
        <v>0</v>
      </c>
      <c r="J128" s="91" t="b">
        <v>0</v>
      </c>
      <c r="K128" s="91" t="b">
        <v>0</v>
      </c>
      <c r="L128" s="91" t="b">
        <v>0</v>
      </c>
    </row>
    <row r="129" spans="1:12" ht="15">
      <c r="A129" s="91" t="s">
        <v>1406</v>
      </c>
      <c r="B129" s="91" t="s">
        <v>1407</v>
      </c>
      <c r="C129" s="91">
        <v>2</v>
      </c>
      <c r="D129" s="130">
        <v>0</v>
      </c>
      <c r="E129" s="130">
        <v>1.2671717284030137</v>
      </c>
      <c r="F129" s="91" t="s">
        <v>1253</v>
      </c>
      <c r="G129" s="91" t="b">
        <v>0</v>
      </c>
      <c r="H129" s="91" t="b">
        <v>0</v>
      </c>
      <c r="I129" s="91" t="b">
        <v>0</v>
      </c>
      <c r="J129" s="91" t="b">
        <v>0</v>
      </c>
      <c r="K129" s="91" t="b">
        <v>0</v>
      </c>
      <c r="L129" s="91" t="b">
        <v>0</v>
      </c>
    </row>
    <row r="130" spans="1:12" ht="15">
      <c r="A130" s="91" t="s">
        <v>1407</v>
      </c>
      <c r="B130" s="91" t="s">
        <v>1366</v>
      </c>
      <c r="C130" s="91">
        <v>2</v>
      </c>
      <c r="D130" s="130">
        <v>0</v>
      </c>
      <c r="E130" s="130">
        <v>1.2671717284030137</v>
      </c>
      <c r="F130" s="91" t="s">
        <v>1253</v>
      </c>
      <c r="G130" s="91" t="b">
        <v>0</v>
      </c>
      <c r="H130" s="91" t="b">
        <v>0</v>
      </c>
      <c r="I130" s="91" t="b">
        <v>0</v>
      </c>
      <c r="J130" s="91" t="b">
        <v>0</v>
      </c>
      <c r="K130" s="91" t="b">
        <v>0</v>
      </c>
      <c r="L130" s="91" t="b">
        <v>0</v>
      </c>
    </row>
    <row r="131" spans="1:12" ht="15">
      <c r="A131" s="91" t="s">
        <v>1366</v>
      </c>
      <c r="B131" s="91" t="s">
        <v>1608</v>
      </c>
      <c r="C131" s="91">
        <v>2</v>
      </c>
      <c r="D131" s="130">
        <v>0</v>
      </c>
      <c r="E131" s="130">
        <v>1.2671717284030137</v>
      </c>
      <c r="F131" s="91" t="s">
        <v>1253</v>
      </c>
      <c r="G131" s="91" t="b">
        <v>0</v>
      </c>
      <c r="H131" s="91" t="b">
        <v>0</v>
      </c>
      <c r="I131" s="91" t="b">
        <v>0</v>
      </c>
      <c r="J131" s="91" t="b">
        <v>0</v>
      </c>
      <c r="K131" s="91" t="b">
        <v>0</v>
      </c>
      <c r="L131" s="91" t="b">
        <v>0</v>
      </c>
    </row>
    <row r="132" spans="1:12" ht="15">
      <c r="A132" s="91" t="s">
        <v>1608</v>
      </c>
      <c r="B132" s="91" t="s">
        <v>1609</v>
      </c>
      <c r="C132" s="91">
        <v>2</v>
      </c>
      <c r="D132" s="130">
        <v>0</v>
      </c>
      <c r="E132" s="130">
        <v>1.2671717284030137</v>
      </c>
      <c r="F132" s="91" t="s">
        <v>1253</v>
      </c>
      <c r="G132" s="91" t="b">
        <v>0</v>
      </c>
      <c r="H132" s="91" t="b">
        <v>0</v>
      </c>
      <c r="I132" s="91" t="b">
        <v>0</v>
      </c>
      <c r="J132" s="91" t="b">
        <v>0</v>
      </c>
      <c r="K132" s="91" t="b">
        <v>0</v>
      </c>
      <c r="L132" s="91"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1636</v>
      </c>
      <c r="B2" s="133" t="s">
        <v>1637</v>
      </c>
      <c r="C2" s="67" t="s">
        <v>1638</v>
      </c>
    </row>
    <row r="3" spans="1:3" ht="15">
      <c r="A3" s="132" t="s">
        <v>1246</v>
      </c>
      <c r="B3" s="132" t="s">
        <v>1246</v>
      </c>
      <c r="C3" s="36">
        <v>48</v>
      </c>
    </row>
    <row r="4" spans="1:3" ht="15">
      <c r="A4" s="132" t="s">
        <v>1247</v>
      </c>
      <c r="B4" s="132" t="s">
        <v>1247</v>
      </c>
      <c r="C4" s="36">
        <v>7</v>
      </c>
    </row>
    <row r="5" spans="1:3" ht="15">
      <c r="A5" s="132" t="s">
        <v>1248</v>
      </c>
      <c r="B5" s="132" t="s">
        <v>1248</v>
      </c>
      <c r="C5" s="36">
        <v>14</v>
      </c>
    </row>
    <row r="6" spans="1:3" ht="15">
      <c r="A6" s="132" t="s">
        <v>1249</v>
      </c>
      <c r="B6" s="132" t="s">
        <v>1249</v>
      </c>
      <c r="C6" s="36">
        <v>3</v>
      </c>
    </row>
    <row r="7" spans="1:3" ht="15">
      <c r="A7" s="132" t="s">
        <v>1250</v>
      </c>
      <c r="B7" s="132" t="s">
        <v>1250</v>
      </c>
      <c r="C7" s="36">
        <v>3</v>
      </c>
    </row>
    <row r="8" spans="1:3" ht="15">
      <c r="A8" s="132" t="s">
        <v>1251</v>
      </c>
      <c r="B8" s="132" t="s">
        <v>1251</v>
      </c>
      <c r="C8" s="36">
        <v>3</v>
      </c>
    </row>
    <row r="9" spans="1:3" ht="15">
      <c r="A9" s="132" t="s">
        <v>1252</v>
      </c>
      <c r="B9" s="132" t="s">
        <v>1252</v>
      </c>
      <c r="C9" s="36">
        <v>1</v>
      </c>
    </row>
    <row r="10" spans="1:3" ht="15">
      <c r="A10" s="132" t="s">
        <v>1253</v>
      </c>
      <c r="B10" s="132" t="s">
        <v>1253</v>
      </c>
      <c r="C10" s="36">
        <v>2</v>
      </c>
    </row>
    <row r="11" spans="1:3" ht="15">
      <c r="A11" s="132" t="s">
        <v>1254</v>
      </c>
      <c r="B11" s="132" t="s">
        <v>1254</v>
      </c>
      <c r="C11" s="36">
        <v>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1657</v>
      </c>
      <c r="B1" s="13" t="s">
        <v>17</v>
      </c>
    </row>
    <row r="2" spans="1:2" ht="15">
      <c r="A2" s="85" t="s">
        <v>1658</v>
      </c>
      <c r="B2" s="85" t="s">
        <v>1664</v>
      </c>
    </row>
    <row r="3" spans="1:2" ht="15">
      <c r="A3" s="85" t="s">
        <v>1659</v>
      </c>
      <c r="B3" s="85" t="s">
        <v>1665</v>
      </c>
    </row>
    <row r="4" spans="1:2" ht="15">
      <c r="A4" s="85" t="s">
        <v>1660</v>
      </c>
      <c r="B4" s="85" t="s">
        <v>1666</v>
      </c>
    </row>
    <row r="5" spans="1:2" ht="15">
      <c r="A5" s="85" t="s">
        <v>1661</v>
      </c>
      <c r="B5" s="85" t="s">
        <v>1667</v>
      </c>
    </row>
    <row r="6" spans="1:2" ht="15">
      <c r="A6" s="85" t="s">
        <v>1662</v>
      </c>
      <c r="B6" s="85" t="s">
        <v>1668</v>
      </c>
    </row>
    <row r="7" spans="1:2" ht="15">
      <c r="A7" s="85" t="s">
        <v>1663</v>
      </c>
      <c r="B7" s="85" t="s">
        <v>1665</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8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1245</v>
      </c>
      <c r="BB2" s="13" t="s">
        <v>1265</v>
      </c>
      <c r="BC2" s="13" t="s">
        <v>1266</v>
      </c>
      <c r="BD2" s="67" t="s">
        <v>1625</v>
      </c>
      <c r="BE2" s="67" t="s">
        <v>1626</v>
      </c>
      <c r="BF2" s="67" t="s">
        <v>1627</v>
      </c>
      <c r="BG2" s="67" t="s">
        <v>1628</v>
      </c>
      <c r="BH2" s="67" t="s">
        <v>1629</v>
      </c>
      <c r="BI2" s="67" t="s">
        <v>1630</v>
      </c>
      <c r="BJ2" s="67" t="s">
        <v>1631</v>
      </c>
      <c r="BK2" s="67" t="s">
        <v>1632</v>
      </c>
      <c r="BL2" s="67" t="s">
        <v>1633</v>
      </c>
    </row>
    <row r="3" spans="1:64" ht="15" customHeight="1">
      <c r="A3" s="84" t="s">
        <v>212</v>
      </c>
      <c r="B3" s="84" t="s">
        <v>212</v>
      </c>
      <c r="C3" s="53"/>
      <c r="D3" s="54"/>
      <c r="E3" s="65"/>
      <c r="F3" s="55"/>
      <c r="G3" s="53"/>
      <c r="H3" s="57"/>
      <c r="I3" s="56"/>
      <c r="J3" s="56"/>
      <c r="K3" s="36" t="s">
        <v>65</v>
      </c>
      <c r="L3" s="62">
        <v>3</v>
      </c>
      <c r="M3" s="62"/>
      <c r="N3" s="63"/>
      <c r="O3" s="85" t="s">
        <v>176</v>
      </c>
      <c r="P3" s="87">
        <v>43774.15436342593</v>
      </c>
      <c r="Q3" s="85" t="s">
        <v>290</v>
      </c>
      <c r="R3" s="89" t="s">
        <v>364</v>
      </c>
      <c r="S3" s="85" t="s">
        <v>376</v>
      </c>
      <c r="T3" s="85" t="s">
        <v>385</v>
      </c>
      <c r="U3" s="89" t="s">
        <v>395</v>
      </c>
      <c r="V3" s="89" t="s">
        <v>395</v>
      </c>
      <c r="W3" s="87">
        <v>43774.15436342593</v>
      </c>
      <c r="X3" s="89" t="s">
        <v>411</v>
      </c>
      <c r="Y3" s="85"/>
      <c r="Z3" s="85"/>
      <c r="AA3" s="91" t="s">
        <v>493</v>
      </c>
      <c r="AB3" s="85"/>
      <c r="AC3" s="85" t="b">
        <v>0</v>
      </c>
      <c r="AD3" s="85">
        <v>1</v>
      </c>
      <c r="AE3" s="91" t="s">
        <v>637</v>
      </c>
      <c r="AF3" s="85" t="b">
        <v>0</v>
      </c>
      <c r="AG3" s="85" t="s">
        <v>697</v>
      </c>
      <c r="AH3" s="85"/>
      <c r="AI3" s="91" t="s">
        <v>637</v>
      </c>
      <c r="AJ3" s="85" t="b">
        <v>0</v>
      </c>
      <c r="AK3" s="85">
        <v>0</v>
      </c>
      <c r="AL3" s="91" t="s">
        <v>637</v>
      </c>
      <c r="AM3" s="85" t="s">
        <v>699</v>
      </c>
      <c r="AN3" s="85" t="b">
        <v>0</v>
      </c>
      <c r="AO3" s="91" t="s">
        <v>493</v>
      </c>
      <c r="AP3" s="85" t="s">
        <v>176</v>
      </c>
      <c r="AQ3" s="85">
        <v>0</v>
      </c>
      <c r="AR3" s="85">
        <v>0</v>
      </c>
      <c r="AS3" s="85"/>
      <c r="AT3" s="85"/>
      <c r="AU3" s="85"/>
      <c r="AV3" s="85"/>
      <c r="AW3" s="85"/>
      <c r="AX3" s="85"/>
      <c r="AY3" s="85"/>
      <c r="AZ3" s="85"/>
      <c r="BA3">
        <v>1</v>
      </c>
      <c r="BB3" s="85" t="str">
        <f>REPLACE(INDEX(GroupVertices[Group],MATCH(Edges25[[#This Row],[Vertex 1]],GroupVertices[Vertex],0)),1,1,"")</f>
        <v>3</v>
      </c>
      <c r="BC3" s="85" t="str">
        <f>REPLACE(INDEX(GroupVertices[Group],MATCH(Edges25[[#This Row],[Vertex 2]],GroupVertices[Vertex],0)),1,1,"")</f>
        <v>3</v>
      </c>
      <c r="BD3" s="51">
        <v>0</v>
      </c>
      <c r="BE3" s="52">
        <v>0</v>
      </c>
      <c r="BF3" s="51">
        <v>0</v>
      </c>
      <c r="BG3" s="52">
        <v>0</v>
      </c>
      <c r="BH3" s="51">
        <v>0</v>
      </c>
      <c r="BI3" s="52">
        <v>0</v>
      </c>
      <c r="BJ3" s="51">
        <v>13</v>
      </c>
      <c r="BK3" s="52">
        <v>100</v>
      </c>
      <c r="BL3" s="51">
        <v>13</v>
      </c>
    </row>
    <row r="4" spans="1:64" ht="15" customHeight="1">
      <c r="A4" s="84" t="s">
        <v>213</v>
      </c>
      <c r="B4" s="84" t="s">
        <v>228</v>
      </c>
      <c r="C4" s="53"/>
      <c r="D4" s="54"/>
      <c r="E4" s="65"/>
      <c r="F4" s="55"/>
      <c r="G4" s="53"/>
      <c r="H4" s="57"/>
      <c r="I4" s="56"/>
      <c r="J4" s="56"/>
      <c r="K4" s="36" t="s">
        <v>65</v>
      </c>
      <c r="L4" s="83">
        <v>4</v>
      </c>
      <c r="M4" s="83"/>
      <c r="N4" s="63"/>
      <c r="O4" s="86" t="s">
        <v>288</v>
      </c>
      <c r="P4" s="88">
        <v>43775.400196759256</v>
      </c>
      <c r="Q4" s="86" t="s">
        <v>291</v>
      </c>
      <c r="R4" s="90" t="s">
        <v>365</v>
      </c>
      <c r="S4" s="86" t="s">
        <v>377</v>
      </c>
      <c r="T4" s="86"/>
      <c r="U4" s="86"/>
      <c r="V4" s="90" t="s">
        <v>397</v>
      </c>
      <c r="W4" s="88">
        <v>43775.400196759256</v>
      </c>
      <c r="X4" s="90" t="s">
        <v>412</v>
      </c>
      <c r="Y4" s="86"/>
      <c r="Z4" s="86"/>
      <c r="AA4" s="92" t="s">
        <v>494</v>
      </c>
      <c r="AB4" s="92" t="s">
        <v>575</v>
      </c>
      <c r="AC4" s="86" t="b">
        <v>0</v>
      </c>
      <c r="AD4" s="86">
        <v>1</v>
      </c>
      <c r="AE4" s="92" t="s">
        <v>638</v>
      </c>
      <c r="AF4" s="86" t="b">
        <v>0</v>
      </c>
      <c r="AG4" s="86" t="s">
        <v>698</v>
      </c>
      <c r="AH4" s="86"/>
      <c r="AI4" s="92" t="s">
        <v>637</v>
      </c>
      <c r="AJ4" s="86" t="b">
        <v>0</v>
      </c>
      <c r="AK4" s="86">
        <v>0</v>
      </c>
      <c r="AL4" s="92" t="s">
        <v>637</v>
      </c>
      <c r="AM4" s="86" t="s">
        <v>700</v>
      </c>
      <c r="AN4" s="86" t="b">
        <v>0</v>
      </c>
      <c r="AO4" s="92" t="s">
        <v>575</v>
      </c>
      <c r="AP4" s="86" t="s">
        <v>176</v>
      </c>
      <c r="AQ4" s="86">
        <v>0</v>
      </c>
      <c r="AR4" s="86">
        <v>0</v>
      </c>
      <c r="AS4" s="86"/>
      <c r="AT4" s="86"/>
      <c r="AU4" s="86"/>
      <c r="AV4" s="86"/>
      <c r="AW4" s="86"/>
      <c r="AX4" s="86"/>
      <c r="AY4" s="86"/>
      <c r="AZ4" s="86"/>
      <c r="BA4">
        <v>1</v>
      </c>
      <c r="BB4" s="85" t="str">
        <f>REPLACE(INDEX(GroupVertices[Group],MATCH(Edges25[[#This Row],[Vertex 1]],GroupVertices[Vertex],0)),1,1,"")</f>
        <v>9</v>
      </c>
      <c r="BC4" s="85" t="str">
        <f>REPLACE(INDEX(GroupVertices[Group],MATCH(Edges25[[#This Row],[Vertex 2]],GroupVertices[Vertex],0)),1,1,"")</f>
        <v>9</v>
      </c>
      <c r="BD4" s="51">
        <v>0</v>
      </c>
      <c r="BE4" s="52">
        <v>0</v>
      </c>
      <c r="BF4" s="51">
        <v>0</v>
      </c>
      <c r="BG4" s="52">
        <v>0</v>
      </c>
      <c r="BH4" s="51">
        <v>0</v>
      </c>
      <c r="BI4" s="52">
        <v>0</v>
      </c>
      <c r="BJ4" s="51">
        <v>20</v>
      </c>
      <c r="BK4" s="52">
        <v>100</v>
      </c>
      <c r="BL4" s="51">
        <v>20</v>
      </c>
    </row>
    <row r="5" spans="1:64" ht="15">
      <c r="A5" s="84" t="s">
        <v>214</v>
      </c>
      <c r="B5" s="84" t="s">
        <v>221</v>
      </c>
      <c r="C5" s="53"/>
      <c r="D5" s="54"/>
      <c r="E5" s="65"/>
      <c r="F5" s="55"/>
      <c r="G5" s="53"/>
      <c r="H5" s="57"/>
      <c r="I5" s="56"/>
      <c r="J5" s="56"/>
      <c r="K5" s="36" t="s">
        <v>65</v>
      </c>
      <c r="L5" s="83">
        <v>5</v>
      </c>
      <c r="M5" s="83"/>
      <c r="N5" s="63"/>
      <c r="O5" s="86" t="s">
        <v>289</v>
      </c>
      <c r="P5" s="88">
        <v>43775.67181712963</v>
      </c>
      <c r="Q5" s="86" t="s">
        <v>292</v>
      </c>
      <c r="R5" s="86"/>
      <c r="S5" s="86"/>
      <c r="T5" s="86" t="s">
        <v>386</v>
      </c>
      <c r="U5" s="86"/>
      <c r="V5" s="90" t="s">
        <v>398</v>
      </c>
      <c r="W5" s="88">
        <v>43775.67181712963</v>
      </c>
      <c r="X5" s="90" t="s">
        <v>413</v>
      </c>
      <c r="Y5" s="86"/>
      <c r="Z5" s="86"/>
      <c r="AA5" s="92" t="s">
        <v>495</v>
      </c>
      <c r="AB5" s="86"/>
      <c r="AC5" s="86" t="b">
        <v>0</v>
      </c>
      <c r="AD5" s="86">
        <v>0</v>
      </c>
      <c r="AE5" s="92" t="s">
        <v>637</v>
      </c>
      <c r="AF5" s="86" t="b">
        <v>0</v>
      </c>
      <c r="AG5" s="86" t="s">
        <v>697</v>
      </c>
      <c r="AH5" s="86"/>
      <c r="AI5" s="92" t="s">
        <v>637</v>
      </c>
      <c r="AJ5" s="86" t="b">
        <v>0</v>
      </c>
      <c r="AK5" s="86">
        <v>8</v>
      </c>
      <c r="AL5" s="92" t="s">
        <v>504</v>
      </c>
      <c r="AM5" s="86" t="s">
        <v>701</v>
      </c>
      <c r="AN5" s="86" t="b">
        <v>0</v>
      </c>
      <c r="AO5" s="92" t="s">
        <v>504</v>
      </c>
      <c r="AP5" s="86" t="s">
        <v>176</v>
      </c>
      <c r="AQ5" s="86">
        <v>0</v>
      </c>
      <c r="AR5" s="86">
        <v>0</v>
      </c>
      <c r="AS5" s="86"/>
      <c r="AT5" s="86"/>
      <c r="AU5" s="86"/>
      <c r="AV5" s="86"/>
      <c r="AW5" s="86"/>
      <c r="AX5" s="86"/>
      <c r="AY5" s="86"/>
      <c r="AZ5" s="86"/>
      <c r="BA5">
        <v>1</v>
      </c>
      <c r="BB5" s="85" t="str">
        <f>REPLACE(INDEX(GroupVertices[Group],MATCH(Edges25[[#This Row],[Vertex 1]],GroupVertices[Vertex],0)),1,1,"")</f>
        <v>6</v>
      </c>
      <c r="BC5" s="85" t="str">
        <f>REPLACE(INDEX(GroupVertices[Group],MATCH(Edges25[[#This Row],[Vertex 2]],GroupVertices[Vertex],0)),1,1,"")</f>
        <v>6</v>
      </c>
      <c r="BD5" s="51">
        <v>1</v>
      </c>
      <c r="BE5" s="52">
        <v>7.6923076923076925</v>
      </c>
      <c r="BF5" s="51">
        <v>0</v>
      </c>
      <c r="BG5" s="52">
        <v>0</v>
      </c>
      <c r="BH5" s="51">
        <v>0</v>
      </c>
      <c r="BI5" s="52">
        <v>0</v>
      </c>
      <c r="BJ5" s="51">
        <v>12</v>
      </c>
      <c r="BK5" s="52">
        <v>92.3076923076923</v>
      </c>
      <c r="BL5" s="51">
        <v>13</v>
      </c>
    </row>
    <row r="6" spans="1:64" ht="15">
      <c r="A6" s="84" t="s">
        <v>215</v>
      </c>
      <c r="B6" s="84" t="s">
        <v>215</v>
      </c>
      <c r="C6" s="53"/>
      <c r="D6" s="54"/>
      <c r="E6" s="65"/>
      <c r="F6" s="55"/>
      <c r="G6" s="53"/>
      <c r="H6" s="57"/>
      <c r="I6" s="56"/>
      <c r="J6" s="56"/>
      <c r="K6" s="36" t="s">
        <v>65</v>
      </c>
      <c r="L6" s="83">
        <v>6</v>
      </c>
      <c r="M6" s="83"/>
      <c r="N6" s="63"/>
      <c r="O6" s="86" t="s">
        <v>176</v>
      </c>
      <c r="P6" s="88">
        <v>43776.602534722224</v>
      </c>
      <c r="Q6" s="86" t="s">
        <v>293</v>
      </c>
      <c r="R6" s="86"/>
      <c r="S6" s="86"/>
      <c r="T6" s="86" t="s">
        <v>387</v>
      </c>
      <c r="U6" s="90" t="s">
        <v>396</v>
      </c>
      <c r="V6" s="90" t="s">
        <v>396</v>
      </c>
      <c r="W6" s="88">
        <v>43776.602534722224</v>
      </c>
      <c r="X6" s="90" t="s">
        <v>414</v>
      </c>
      <c r="Y6" s="86"/>
      <c r="Z6" s="86"/>
      <c r="AA6" s="92" t="s">
        <v>496</v>
      </c>
      <c r="AB6" s="86"/>
      <c r="AC6" s="86" t="b">
        <v>0</v>
      </c>
      <c r="AD6" s="86">
        <v>0</v>
      </c>
      <c r="AE6" s="92" t="s">
        <v>637</v>
      </c>
      <c r="AF6" s="86" t="b">
        <v>0</v>
      </c>
      <c r="AG6" s="86" t="s">
        <v>697</v>
      </c>
      <c r="AH6" s="86"/>
      <c r="AI6" s="92" t="s">
        <v>637</v>
      </c>
      <c r="AJ6" s="86" t="b">
        <v>0</v>
      </c>
      <c r="AK6" s="86">
        <v>0</v>
      </c>
      <c r="AL6" s="92" t="s">
        <v>637</v>
      </c>
      <c r="AM6" s="86" t="s">
        <v>702</v>
      </c>
      <c r="AN6" s="86" t="b">
        <v>0</v>
      </c>
      <c r="AO6" s="92" t="s">
        <v>496</v>
      </c>
      <c r="AP6" s="86" t="s">
        <v>176</v>
      </c>
      <c r="AQ6" s="86">
        <v>0</v>
      </c>
      <c r="AR6" s="86">
        <v>0</v>
      </c>
      <c r="AS6" s="86"/>
      <c r="AT6" s="86"/>
      <c r="AU6" s="86"/>
      <c r="AV6" s="86"/>
      <c r="AW6" s="86"/>
      <c r="AX6" s="86"/>
      <c r="AY6" s="86"/>
      <c r="AZ6" s="86"/>
      <c r="BA6">
        <v>1</v>
      </c>
      <c r="BB6" s="85" t="str">
        <f>REPLACE(INDEX(GroupVertices[Group],MATCH(Edges25[[#This Row],[Vertex 1]],GroupVertices[Vertex],0)),1,1,"")</f>
        <v>3</v>
      </c>
      <c r="BC6" s="85" t="str">
        <f>REPLACE(INDEX(GroupVertices[Group],MATCH(Edges25[[#This Row],[Vertex 2]],GroupVertices[Vertex],0)),1,1,"")</f>
        <v>3</v>
      </c>
      <c r="BD6" s="51">
        <v>0</v>
      </c>
      <c r="BE6" s="52">
        <v>0</v>
      </c>
      <c r="BF6" s="51">
        <v>0</v>
      </c>
      <c r="BG6" s="52">
        <v>0</v>
      </c>
      <c r="BH6" s="51">
        <v>0</v>
      </c>
      <c r="BI6" s="52">
        <v>0</v>
      </c>
      <c r="BJ6" s="51">
        <v>19</v>
      </c>
      <c r="BK6" s="52">
        <v>100</v>
      </c>
      <c r="BL6" s="51">
        <v>19</v>
      </c>
    </row>
    <row r="7" spans="1:64" ht="15">
      <c r="A7" s="84" t="s">
        <v>216</v>
      </c>
      <c r="B7" s="84" t="s">
        <v>229</v>
      </c>
      <c r="C7" s="53"/>
      <c r="D7" s="54"/>
      <c r="E7" s="65"/>
      <c r="F7" s="55"/>
      <c r="G7" s="53"/>
      <c r="H7" s="57"/>
      <c r="I7" s="56"/>
      <c r="J7" s="56"/>
      <c r="K7" s="36" t="s">
        <v>65</v>
      </c>
      <c r="L7" s="83">
        <v>7</v>
      </c>
      <c r="M7" s="83"/>
      <c r="N7" s="63"/>
      <c r="O7" s="86" t="s">
        <v>288</v>
      </c>
      <c r="P7" s="88">
        <v>43774.827673611115</v>
      </c>
      <c r="Q7" s="86" t="s">
        <v>294</v>
      </c>
      <c r="R7" s="90" t="s">
        <v>366</v>
      </c>
      <c r="S7" s="86" t="s">
        <v>378</v>
      </c>
      <c r="T7" s="86"/>
      <c r="U7" s="86"/>
      <c r="V7" s="90" t="s">
        <v>399</v>
      </c>
      <c r="W7" s="88">
        <v>43774.827673611115</v>
      </c>
      <c r="X7" s="90" t="s">
        <v>415</v>
      </c>
      <c r="Y7" s="86"/>
      <c r="Z7" s="86"/>
      <c r="AA7" s="92" t="s">
        <v>497</v>
      </c>
      <c r="AB7" s="92" t="s">
        <v>576</v>
      </c>
      <c r="AC7" s="86" t="b">
        <v>0</v>
      </c>
      <c r="AD7" s="86">
        <v>0</v>
      </c>
      <c r="AE7" s="92" t="s">
        <v>639</v>
      </c>
      <c r="AF7" s="86" t="b">
        <v>0</v>
      </c>
      <c r="AG7" s="86" t="s">
        <v>697</v>
      </c>
      <c r="AH7" s="86"/>
      <c r="AI7" s="92" t="s">
        <v>637</v>
      </c>
      <c r="AJ7" s="86" t="b">
        <v>0</v>
      </c>
      <c r="AK7" s="86">
        <v>0</v>
      </c>
      <c r="AL7" s="92" t="s">
        <v>637</v>
      </c>
      <c r="AM7" s="86" t="s">
        <v>703</v>
      </c>
      <c r="AN7" s="86" t="b">
        <v>0</v>
      </c>
      <c r="AO7" s="92" t="s">
        <v>576</v>
      </c>
      <c r="AP7" s="86" t="s">
        <v>176</v>
      </c>
      <c r="AQ7" s="86">
        <v>0</v>
      </c>
      <c r="AR7" s="86">
        <v>0</v>
      </c>
      <c r="AS7" s="86"/>
      <c r="AT7" s="86"/>
      <c r="AU7" s="86"/>
      <c r="AV7" s="86"/>
      <c r="AW7" s="86"/>
      <c r="AX7" s="86"/>
      <c r="AY7" s="86"/>
      <c r="AZ7" s="86"/>
      <c r="BA7">
        <v>1</v>
      </c>
      <c r="BB7" s="85" t="str">
        <f>REPLACE(INDEX(GroupVertices[Group],MATCH(Edges25[[#This Row],[Vertex 1]],GroupVertices[Vertex],0)),1,1,"")</f>
        <v>5</v>
      </c>
      <c r="BC7" s="85" t="str">
        <f>REPLACE(INDEX(GroupVertices[Group],MATCH(Edges25[[#This Row],[Vertex 2]],GroupVertices[Vertex],0)),1,1,"")</f>
        <v>5</v>
      </c>
      <c r="BD7" s="51">
        <v>1</v>
      </c>
      <c r="BE7" s="52">
        <v>7.142857142857143</v>
      </c>
      <c r="BF7" s="51">
        <v>0</v>
      </c>
      <c r="BG7" s="52">
        <v>0</v>
      </c>
      <c r="BH7" s="51">
        <v>0</v>
      </c>
      <c r="BI7" s="52">
        <v>0</v>
      </c>
      <c r="BJ7" s="51">
        <v>13</v>
      </c>
      <c r="BK7" s="52">
        <v>92.85714285714286</v>
      </c>
      <c r="BL7" s="51">
        <v>14</v>
      </c>
    </row>
    <row r="8" spans="1:64" ht="15">
      <c r="A8" s="84" t="s">
        <v>216</v>
      </c>
      <c r="B8" s="84" t="s">
        <v>230</v>
      </c>
      <c r="C8" s="53"/>
      <c r="D8" s="54"/>
      <c r="E8" s="65"/>
      <c r="F8" s="55"/>
      <c r="G8" s="53"/>
      <c r="H8" s="57"/>
      <c r="I8" s="56"/>
      <c r="J8" s="56"/>
      <c r="K8" s="36" t="s">
        <v>65</v>
      </c>
      <c r="L8" s="83">
        <v>8</v>
      </c>
      <c r="M8" s="83"/>
      <c r="N8" s="63"/>
      <c r="O8" s="86" t="s">
        <v>288</v>
      </c>
      <c r="P8" s="88">
        <v>43776.635833333334</v>
      </c>
      <c r="Q8" s="86" t="s">
        <v>295</v>
      </c>
      <c r="R8" s="90" t="s">
        <v>366</v>
      </c>
      <c r="S8" s="86" t="s">
        <v>378</v>
      </c>
      <c r="T8" s="86"/>
      <c r="U8" s="86"/>
      <c r="V8" s="90" t="s">
        <v>399</v>
      </c>
      <c r="W8" s="88">
        <v>43776.635833333334</v>
      </c>
      <c r="X8" s="90" t="s">
        <v>416</v>
      </c>
      <c r="Y8" s="86"/>
      <c r="Z8" s="86"/>
      <c r="AA8" s="92" t="s">
        <v>498</v>
      </c>
      <c r="AB8" s="92" t="s">
        <v>577</v>
      </c>
      <c r="AC8" s="86" t="b">
        <v>0</v>
      </c>
      <c r="AD8" s="86">
        <v>0</v>
      </c>
      <c r="AE8" s="92" t="s">
        <v>640</v>
      </c>
      <c r="AF8" s="86" t="b">
        <v>0</v>
      </c>
      <c r="AG8" s="86" t="s">
        <v>697</v>
      </c>
      <c r="AH8" s="86"/>
      <c r="AI8" s="92" t="s">
        <v>637</v>
      </c>
      <c r="AJ8" s="86" t="b">
        <v>0</v>
      </c>
      <c r="AK8" s="86">
        <v>0</v>
      </c>
      <c r="AL8" s="92" t="s">
        <v>637</v>
      </c>
      <c r="AM8" s="86" t="s">
        <v>703</v>
      </c>
      <c r="AN8" s="86" t="b">
        <v>0</v>
      </c>
      <c r="AO8" s="92" t="s">
        <v>577</v>
      </c>
      <c r="AP8" s="86" t="s">
        <v>176</v>
      </c>
      <c r="AQ8" s="86">
        <v>0</v>
      </c>
      <c r="AR8" s="86">
        <v>0</v>
      </c>
      <c r="AS8" s="86"/>
      <c r="AT8" s="86"/>
      <c r="AU8" s="86"/>
      <c r="AV8" s="86"/>
      <c r="AW8" s="86"/>
      <c r="AX8" s="86"/>
      <c r="AY8" s="86"/>
      <c r="AZ8" s="86"/>
      <c r="BA8">
        <v>1</v>
      </c>
      <c r="BB8" s="85" t="str">
        <f>REPLACE(INDEX(GroupVertices[Group],MATCH(Edges25[[#This Row],[Vertex 1]],GroupVertices[Vertex],0)),1,1,"")</f>
        <v>5</v>
      </c>
      <c r="BC8" s="85" t="str">
        <f>REPLACE(INDEX(GroupVertices[Group],MATCH(Edges25[[#This Row],[Vertex 2]],GroupVertices[Vertex],0)),1,1,"")</f>
        <v>5</v>
      </c>
      <c r="BD8" s="51">
        <v>2</v>
      </c>
      <c r="BE8" s="52">
        <v>7.142857142857143</v>
      </c>
      <c r="BF8" s="51">
        <v>0</v>
      </c>
      <c r="BG8" s="52">
        <v>0</v>
      </c>
      <c r="BH8" s="51">
        <v>0</v>
      </c>
      <c r="BI8" s="52">
        <v>0</v>
      </c>
      <c r="BJ8" s="51">
        <v>26</v>
      </c>
      <c r="BK8" s="52">
        <v>92.85714285714286</v>
      </c>
      <c r="BL8" s="51">
        <v>28</v>
      </c>
    </row>
    <row r="9" spans="1:64" ht="15">
      <c r="A9" s="84" t="s">
        <v>216</v>
      </c>
      <c r="B9" s="84" t="s">
        <v>231</v>
      </c>
      <c r="C9" s="53"/>
      <c r="D9" s="54"/>
      <c r="E9" s="65"/>
      <c r="F9" s="55"/>
      <c r="G9" s="53"/>
      <c r="H9" s="57"/>
      <c r="I9" s="56"/>
      <c r="J9" s="56"/>
      <c r="K9" s="36" t="s">
        <v>65</v>
      </c>
      <c r="L9" s="83">
        <v>9</v>
      </c>
      <c r="M9" s="83"/>
      <c r="N9" s="63"/>
      <c r="O9" s="86" t="s">
        <v>288</v>
      </c>
      <c r="P9" s="88">
        <v>43777.10949074074</v>
      </c>
      <c r="Q9" s="86" t="s">
        <v>296</v>
      </c>
      <c r="R9" s="90" t="s">
        <v>367</v>
      </c>
      <c r="S9" s="86" t="s">
        <v>378</v>
      </c>
      <c r="T9" s="86"/>
      <c r="U9" s="86"/>
      <c r="V9" s="90" t="s">
        <v>399</v>
      </c>
      <c r="W9" s="88">
        <v>43777.10949074074</v>
      </c>
      <c r="X9" s="90" t="s">
        <v>417</v>
      </c>
      <c r="Y9" s="86"/>
      <c r="Z9" s="86"/>
      <c r="AA9" s="92" t="s">
        <v>499</v>
      </c>
      <c r="AB9" s="92" t="s">
        <v>578</v>
      </c>
      <c r="AC9" s="86" t="b">
        <v>0</v>
      </c>
      <c r="AD9" s="86">
        <v>0</v>
      </c>
      <c r="AE9" s="92" t="s">
        <v>641</v>
      </c>
      <c r="AF9" s="86" t="b">
        <v>0</v>
      </c>
      <c r="AG9" s="86" t="s">
        <v>697</v>
      </c>
      <c r="AH9" s="86"/>
      <c r="AI9" s="92" t="s">
        <v>637</v>
      </c>
      <c r="AJ9" s="86" t="b">
        <v>0</v>
      </c>
      <c r="AK9" s="86">
        <v>0</v>
      </c>
      <c r="AL9" s="92" t="s">
        <v>637</v>
      </c>
      <c r="AM9" s="86" t="s">
        <v>703</v>
      </c>
      <c r="AN9" s="86" t="b">
        <v>0</v>
      </c>
      <c r="AO9" s="92" t="s">
        <v>578</v>
      </c>
      <c r="AP9" s="86" t="s">
        <v>176</v>
      </c>
      <c r="AQ9" s="86">
        <v>0</v>
      </c>
      <c r="AR9" s="86">
        <v>0</v>
      </c>
      <c r="AS9" s="86"/>
      <c r="AT9" s="86"/>
      <c r="AU9" s="86"/>
      <c r="AV9" s="86"/>
      <c r="AW9" s="86"/>
      <c r="AX9" s="86"/>
      <c r="AY9" s="86"/>
      <c r="AZ9" s="86"/>
      <c r="BA9">
        <v>1</v>
      </c>
      <c r="BB9" s="85" t="str">
        <f>REPLACE(INDEX(GroupVertices[Group],MATCH(Edges25[[#This Row],[Vertex 1]],GroupVertices[Vertex],0)),1,1,"")</f>
        <v>5</v>
      </c>
      <c r="BC9" s="85" t="str">
        <f>REPLACE(INDEX(GroupVertices[Group],MATCH(Edges25[[#This Row],[Vertex 2]],GroupVertices[Vertex],0)),1,1,"")</f>
        <v>5</v>
      </c>
      <c r="BD9" s="51">
        <v>0</v>
      </c>
      <c r="BE9" s="52">
        <v>0</v>
      </c>
      <c r="BF9" s="51">
        <v>0</v>
      </c>
      <c r="BG9" s="52">
        <v>0</v>
      </c>
      <c r="BH9" s="51">
        <v>0</v>
      </c>
      <c r="BI9" s="52">
        <v>0</v>
      </c>
      <c r="BJ9" s="51">
        <v>15</v>
      </c>
      <c r="BK9" s="52">
        <v>100</v>
      </c>
      <c r="BL9" s="51">
        <v>15</v>
      </c>
    </row>
    <row r="10" spans="1:64" ht="15">
      <c r="A10" s="84" t="s">
        <v>217</v>
      </c>
      <c r="B10" s="84" t="s">
        <v>217</v>
      </c>
      <c r="C10" s="53"/>
      <c r="D10" s="54"/>
      <c r="E10" s="65"/>
      <c r="F10" s="55"/>
      <c r="G10" s="53"/>
      <c r="H10" s="57"/>
      <c r="I10" s="56"/>
      <c r="J10" s="56"/>
      <c r="K10" s="36" t="s">
        <v>65</v>
      </c>
      <c r="L10" s="83">
        <v>10</v>
      </c>
      <c r="M10" s="83"/>
      <c r="N10" s="63"/>
      <c r="O10" s="86" t="s">
        <v>176</v>
      </c>
      <c r="P10" s="88">
        <v>43780.072916666664</v>
      </c>
      <c r="Q10" s="86" t="s">
        <v>297</v>
      </c>
      <c r="R10" s="90" t="s">
        <v>368</v>
      </c>
      <c r="S10" s="86" t="s">
        <v>379</v>
      </c>
      <c r="T10" s="86" t="s">
        <v>388</v>
      </c>
      <c r="U10" s="86"/>
      <c r="V10" s="90" t="s">
        <v>400</v>
      </c>
      <c r="W10" s="88">
        <v>43780.072916666664</v>
      </c>
      <c r="X10" s="90" t="s">
        <v>418</v>
      </c>
      <c r="Y10" s="86"/>
      <c r="Z10" s="86"/>
      <c r="AA10" s="92" t="s">
        <v>500</v>
      </c>
      <c r="AB10" s="86"/>
      <c r="AC10" s="86" t="b">
        <v>0</v>
      </c>
      <c r="AD10" s="86">
        <v>0</v>
      </c>
      <c r="AE10" s="92" t="s">
        <v>637</v>
      </c>
      <c r="AF10" s="86" t="b">
        <v>0</v>
      </c>
      <c r="AG10" s="86" t="s">
        <v>697</v>
      </c>
      <c r="AH10" s="86"/>
      <c r="AI10" s="92" t="s">
        <v>637</v>
      </c>
      <c r="AJ10" s="86" t="b">
        <v>0</v>
      </c>
      <c r="AK10" s="86">
        <v>0</v>
      </c>
      <c r="AL10" s="92" t="s">
        <v>637</v>
      </c>
      <c r="AM10" s="86" t="s">
        <v>702</v>
      </c>
      <c r="AN10" s="86" t="b">
        <v>0</v>
      </c>
      <c r="AO10" s="92" t="s">
        <v>500</v>
      </c>
      <c r="AP10" s="86" t="s">
        <v>176</v>
      </c>
      <c r="AQ10" s="86">
        <v>0</v>
      </c>
      <c r="AR10" s="86">
        <v>0</v>
      </c>
      <c r="AS10" s="86" t="s">
        <v>711</v>
      </c>
      <c r="AT10" s="86" t="s">
        <v>712</v>
      </c>
      <c r="AU10" s="86" t="s">
        <v>713</v>
      </c>
      <c r="AV10" s="86" t="s">
        <v>714</v>
      </c>
      <c r="AW10" s="86" t="s">
        <v>715</v>
      </c>
      <c r="AX10" s="86" t="s">
        <v>716</v>
      </c>
      <c r="AY10" s="86" t="s">
        <v>717</v>
      </c>
      <c r="AZ10" s="90" t="s">
        <v>718</v>
      </c>
      <c r="BA10">
        <v>1</v>
      </c>
      <c r="BB10" s="85" t="str">
        <f>REPLACE(INDEX(GroupVertices[Group],MATCH(Edges25[[#This Row],[Vertex 1]],GroupVertices[Vertex],0)),1,1,"")</f>
        <v>3</v>
      </c>
      <c r="BC10" s="85" t="str">
        <f>REPLACE(INDEX(GroupVertices[Group],MATCH(Edges25[[#This Row],[Vertex 2]],GroupVertices[Vertex],0)),1,1,"")</f>
        <v>3</v>
      </c>
      <c r="BD10" s="51">
        <v>2</v>
      </c>
      <c r="BE10" s="52">
        <v>22.22222222222222</v>
      </c>
      <c r="BF10" s="51">
        <v>0</v>
      </c>
      <c r="BG10" s="52">
        <v>0</v>
      </c>
      <c r="BH10" s="51">
        <v>0</v>
      </c>
      <c r="BI10" s="52">
        <v>0</v>
      </c>
      <c r="BJ10" s="51">
        <v>7</v>
      </c>
      <c r="BK10" s="52">
        <v>77.77777777777777</v>
      </c>
      <c r="BL10" s="51">
        <v>9</v>
      </c>
    </row>
    <row r="11" spans="1:64" ht="15">
      <c r="A11" s="84" t="s">
        <v>218</v>
      </c>
      <c r="B11" s="84" t="s">
        <v>218</v>
      </c>
      <c r="C11" s="53"/>
      <c r="D11" s="54"/>
      <c r="E11" s="65"/>
      <c r="F11" s="55"/>
      <c r="G11" s="53"/>
      <c r="H11" s="57"/>
      <c r="I11" s="56"/>
      <c r="J11" s="56"/>
      <c r="K11" s="36" t="s">
        <v>65</v>
      </c>
      <c r="L11" s="83">
        <v>11</v>
      </c>
      <c r="M11" s="83"/>
      <c r="N11" s="63"/>
      <c r="O11" s="86" t="s">
        <v>176</v>
      </c>
      <c r="P11" s="88">
        <v>43780.55155092593</v>
      </c>
      <c r="Q11" s="86" t="s">
        <v>298</v>
      </c>
      <c r="R11" s="90" t="s">
        <v>369</v>
      </c>
      <c r="S11" s="86" t="s">
        <v>380</v>
      </c>
      <c r="T11" s="86" t="s">
        <v>389</v>
      </c>
      <c r="U11" s="86"/>
      <c r="V11" s="90" t="s">
        <v>401</v>
      </c>
      <c r="W11" s="88">
        <v>43780.55155092593</v>
      </c>
      <c r="X11" s="90" t="s">
        <v>419</v>
      </c>
      <c r="Y11" s="86"/>
      <c r="Z11" s="86"/>
      <c r="AA11" s="92" t="s">
        <v>501</v>
      </c>
      <c r="AB11" s="86"/>
      <c r="AC11" s="86" t="b">
        <v>0</v>
      </c>
      <c r="AD11" s="86">
        <v>1</v>
      </c>
      <c r="AE11" s="92" t="s">
        <v>637</v>
      </c>
      <c r="AF11" s="86" t="b">
        <v>0</v>
      </c>
      <c r="AG11" s="86" t="s">
        <v>698</v>
      </c>
      <c r="AH11" s="86"/>
      <c r="AI11" s="92" t="s">
        <v>637</v>
      </c>
      <c r="AJ11" s="86" t="b">
        <v>0</v>
      </c>
      <c r="AK11" s="86">
        <v>1</v>
      </c>
      <c r="AL11" s="92" t="s">
        <v>637</v>
      </c>
      <c r="AM11" s="86" t="s">
        <v>704</v>
      </c>
      <c r="AN11" s="86" t="b">
        <v>0</v>
      </c>
      <c r="AO11" s="92" t="s">
        <v>501</v>
      </c>
      <c r="AP11" s="86" t="s">
        <v>176</v>
      </c>
      <c r="AQ11" s="86">
        <v>0</v>
      </c>
      <c r="AR11" s="86">
        <v>0</v>
      </c>
      <c r="AS11" s="86"/>
      <c r="AT11" s="86"/>
      <c r="AU11" s="86"/>
      <c r="AV11" s="86"/>
      <c r="AW11" s="86"/>
      <c r="AX11" s="86"/>
      <c r="AY11" s="86"/>
      <c r="AZ11" s="86"/>
      <c r="BA11">
        <v>1</v>
      </c>
      <c r="BB11" s="85" t="str">
        <f>REPLACE(INDEX(GroupVertices[Group],MATCH(Edges25[[#This Row],[Vertex 1]],GroupVertices[Vertex],0)),1,1,"")</f>
        <v>8</v>
      </c>
      <c r="BC11" s="85" t="str">
        <f>REPLACE(INDEX(GroupVertices[Group],MATCH(Edges25[[#This Row],[Vertex 2]],GroupVertices[Vertex],0)),1,1,"")</f>
        <v>8</v>
      </c>
      <c r="BD11" s="51">
        <v>0</v>
      </c>
      <c r="BE11" s="52">
        <v>0</v>
      </c>
      <c r="BF11" s="51">
        <v>0</v>
      </c>
      <c r="BG11" s="52">
        <v>0</v>
      </c>
      <c r="BH11" s="51">
        <v>0</v>
      </c>
      <c r="BI11" s="52">
        <v>0</v>
      </c>
      <c r="BJ11" s="51">
        <v>28</v>
      </c>
      <c r="BK11" s="52">
        <v>100</v>
      </c>
      <c r="BL11" s="51">
        <v>28</v>
      </c>
    </row>
    <row r="12" spans="1:64" ht="15">
      <c r="A12" s="84" t="s">
        <v>219</v>
      </c>
      <c r="B12" s="84" t="s">
        <v>218</v>
      </c>
      <c r="C12" s="53"/>
      <c r="D12" s="54"/>
      <c r="E12" s="65"/>
      <c r="F12" s="55"/>
      <c r="G12" s="53"/>
      <c r="H12" s="57"/>
      <c r="I12" s="56"/>
      <c r="J12" s="56"/>
      <c r="K12" s="36" t="s">
        <v>65</v>
      </c>
      <c r="L12" s="83">
        <v>12</v>
      </c>
      <c r="M12" s="83"/>
      <c r="N12" s="63"/>
      <c r="O12" s="86" t="s">
        <v>289</v>
      </c>
      <c r="P12" s="88">
        <v>43780.556608796294</v>
      </c>
      <c r="Q12" s="86" t="s">
        <v>299</v>
      </c>
      <c r="R12" s="86"/>
      <c r="S12" s="86"/>
      <c r="T12" s="86" t="s">
        <v>390</v>
      </c>
      <c r="U12" s="86"/>
      <c r="V12" s="90" t="s">
        <v>402</v>
      </c>
      <c r="W12" s="88">
        <v>43780.556608796294</v>
      </c>
      <c r="X12" s="90" t="s">
        <v>420</v>
      </c>
      <c r="Y12" s="86"/>
      <c r="Z12" s="86"/>
      <c r="AA12" s="92" t="s">
        <v>502</v>
      </c>
      <c r="AB12" s="86"/>
      <c r="AC12" s="86" t="b">
        <v>0</v>
      </c>
      <c r="AD12" s="86">
        <v>0</v>
      </c>
      <c r="AE12" s="92" t="s">
        <v>637</v>
      </c>
      <c r="AF12" s="86" t="b">
        <v>0</v>
      </c>
      <c r="AG12" s="86" t="s">
        <v>698</v>
      </c>
      <c r="AH12" s="86"/>
      <c r="AI12" s="92" t="s">
        <v>637</v>
      </c>
      <c r="AJ12" s="86" t="b">
        <v>0</v>
      </c>
      <c r="AK12" s="86">
        <v>1</v>
      </c>
      <c r="AL12" s="92" t="s">
        <v>501</v>
      </c>
      <c r="AM12" s="86" t="s">
        <v>705</v>
      </c>
      <c r="AN12" s="86" t="b">
        <v>0</v>
      </c>
      <c r="AO12" s="92" t="s">
        <v>501</v>
      </c>
      <c r="AP12" s="86" t="s">
        <v>176</v>
      </c>
      <c r="AQ12" s="86">
        <v>0</v>
      </c>
      <c r="AR12" s="86">
        <v>0</v>
      </c>
      <c r="AS12" s="86"/>
      <c r="AT12" s="86"/>
      <c r="AU12" s="86"/>
      <c r="AV12" s="86"/>
      <c r="AW12" s="86"/>
      <c r="AX12" s="86"/>
      <c r="AY12" s="86"/>
      <c r="AZ12" s="86"/>
      <c r="BA12">
        <v>1</v>
      </c>
      <c r="BB12" s="85" t="str">
        <f>REPLACE(INDEX(GroupVertices[Group],MATCH(Edges25[[#This Row],[Vertex 1]],GroupVertices[Vertex],0)),1,1,"")</f>
        <v>8</v>
      </c>
      <c r="BC12" s="85" t="str">
        <f>REPLACE(INDEX(GroupVertices[Group],MATCH(Edges25[[#This Row],[Vertex 2]],GroupVertices[Vertex],0)),1,1,"")</f>
        <v>8</v>
      </c>
      <c r="BD12" s="51">
        <v>0</v>
      </c>
      <c r="BE12" s="52">
        <v>0</v>
      </c>
      <c r="BF12" s="51">
        <v>0</v>
      </c>
      <c r="BG12" s="52">
        <v>0</v>
      </c>
      <c r="BH12" s="51">
        <v>0</v>
      </c>
      <c r="BI12" s="52">
        <v>0</v>
      </c>
      <c r="BJ12" s="51">
        <v>18</v>
      </c>
      <c r="BK12" s="52">
        <v>100</v>
      </c>
      <c r="BL12" s="51">
        <v>18</v>
      </c>
    </row>
    <row r="13" spans="1:64" ht="15">
      <c r="A13" s="84" t="s">
        <v>220</v>
      </c>
      <c r="B13" s="84" t="s">
        <v>232</v>
      </c>
      <c r="C13" s="53"/>
      <c r="D13" s="54"/>
      <c r="E13" s="65"/>
      <c r="F13" s="55"/>
      <c r="G13" s="53"/>
      <c r="H13" s="57"/>
      <c r="I13" s="56"/>
      <c r="J13" s="56"/>
      <c r="K13" s="36" t="s">
        <v>65</v>
      </c>
      <c r="L13" s="83">
        <v>13</v>
      </c>
      <c r="M13" s="83"/>
      <c r="N13" s="63"/>
      <c r="O13" s="86" t="s">
        <v>289</v>
      </c>
      <c r="P13" s="88">
        <v>43782.76721064815</v>
      </c>
      <c r="Q13" s="86" t="s">
        <v>300</v>
      </c>
      <c r="R13" s="86"/>
      <c r="S13" s="86"/>
      <c r="T13" s="86" t="s">
        <v>391</v>
      </c>
      <c r="U13" s="86"/>
      <c r="V13" s="90" t="s">
        <v>403</v>
      </c>
      <c r="W13" s="88">
        <v>43782.76721064815</v>
      </c>
      <c r="X13" s="90" t="s">
        <v>421</v>
      </c>
      <c r="Y13" s="86"/>
      <c r="Z13" s="86"/>
      <c r="AA13" s="92" t="s">
        <v>503</v>
      </c>
      <c r="AB13" s="86"/>
      <c r="AC13" s="86" t="b">
        <v>0</v>
      </c>
      <c r="AD13" s="86">
        <v>0</v>
      </c>
      <c r="AE13" s="92" t="s">
        <v>637</v>
      </c>
      <c r="AF13" s="86" t="b">
        <v>0</v>
      </c>
      <c r="AG13" s="86" t="s">
        <v>697</v>
      </c>
      <c r="AH13" s="86"/>
      <c r="AI13" s="92" t="s">
        <v>637</v>
      </c>
      <c r="AJ13" s="86" t="b">
        <v>0</v>
      </c>
      <c r="AK13" s="86">
        <v>0</v>
      </c>
      <c r="AL13" s="92" t="s">
        <v>637</v>
      </c>
      <c r="AM13" s="86" t="s">
        <v>702</v>
      </c>
      <c r="AN13" s="86" t="b">
        <v>0</v>
      </c>
      <c r="AO13" s="92" t="s">
        <v>503</v>
      </c>
      <c r="AP13" s="86" t="s">
        <v>176</v>
      </c>
      <c r="AQ13" s="86">
        <v>0</v>
      </c>
      <c r="AR13" s="86">
        <v>0</v>
      </c>
      <c r="AS13" s="86"/>
      <c r="AT13" s="86"/>
      <c r="AU13" s="86"/>
      <c r="AV13" s="86"/>
      <c r="AW13" s="86"/>
      <c r="AX13" s="86"/>
      <c r="AY13" s="86"/>
      <c r="AZ13" s="86"/>
      <c r="BA13">
        <v>1</v>
      </c>
      <c r="BB13" s="85" t="str">
        <f>REPLACE(INDEX(GroupVertices[Group],MATCH(Edges25[[#This Row],[Vertex 1]],GroupVertices[Vertex],0)),1,1,"")</f>
        <v>7</v>
      </c>
      <c r="BC13" s="85" t="str">
        <f>REPLACE(INDEX(GroupVertices[Group],MATCH(Edges25[[#This Row],[Vertex 2]],GroupVertices[Vertex],0)),1,1,"")</f>
        <v>7</v>
      </c>
      <c r="BD13" s="51">
        <v>2</v>
      </c>
      <c r="BE13" s="52">
        <v>9.523809523809524</v>
      </c>
      <c r="BF13" s="51">
        <v>0</v>
      </c>
      <c r="BG13" s="52">
        <v>0</v>
      </c>
      <c r="BH13" s="51">
        <v>0</v>
      </c>
      <c r="BI13" s="52">
        <v>0</v>
      </c>
      <c r="BJ13" s="51">
        <v>19</v>
      </c>
      <c r="BK13" s="52">
        <v>90.47619047619048</v>
      </c>
      <c r="BL13" s="51">
        <v>21</v>
      </c>
    </row>
    <row r="14" spans="1:64" ht="15">
      <c r="A14" s="84" t="s">
        <v>221</v>
      </c>
      <c r="B14" s="84" t="s">
        <v>221</v>
      </c>
      <c r="C14" s="53"/>
      <c r="D14" s="54"/>
      <c r="E14" s="65"/>
      <c r="F14" s="55"/>
      <c r="G14" s="53"/>
      <c r="H14" s="57"/>
      <c r="I14" s="56"/>
      <c r="J14" s="56"/>
      <c r="K14" s="36" t="s">
        <v>65</v>
      </c>
      <c r="L14" s="83">
        <v>14</v>
      </c>
      <c r="M14" s="83"/>
      <c r="N14" s="63"/>
      <c r="O14" s="86" t="s">
        <v>176</v>
      </c>
      <c r="P14" s="88">
        <v>43570.39377314815</v>
      </c>
      <c r="Q14" s="86" t="s">
        <v>301</v>
      </c>
      <c r="R14" s="86"/>
      <c r="S14" s="86"/>
      <c r="T14" s="86" t="s">
        <v>392</v>
      </c>
      <c r="U14" s="86"/>
      <c r="V14" s="90" t="s">
        <v>404</v>
      </c>
      <c r="W14" s="88">
        <v>43570.39377314815</v>
      </c>
      <c r="X14" s="90" t="s">
        <v>422</v>
      </c>
      <c r="Y14" s="86"/>
      <c r="Z14" s="86"/>
      <c r="AA14" s="92" t="s">
        <v>504</v>
      </c>
      <c r="AB14" s="86"/>
      <c r="AC14" s="86" t="b">
        <v>0</v>
      </c>
      <c r="AD14" s="86">
        <v>26</v>
      </c>
      <c r="AE14" s="92" t="s">
        <v>637</v>
      </c>
      <c r="AF14" s="86" t="b">
        <v>0</v>
      </c>
      <c r="AG14" s="86" t="s">
        <v>697</v>
      </c>
      <c r="AH14" s="86"/>
      <c r="AI14" s="92" t="s">
        <v>637</v>
      </c>
      <c r="AJ14" s="86" t="b">
        <v>0</v>
      </c>
      <c r="AK14" s="86">
        <v>8</v>
      </c>
      <c r="AL14" s="92" t="s">
        <v>637</v>
      </c>
      <c r="AM14" s="86" t="s">
        <v>706</v>
      </c>
      <c r="AN14" s="86" t="b">
        <v>0</v>
      </c>
      <c r="AO14" s="92" t="s">
        <v>504</v>
      </c>
      <c r="AP14" s="86" t="s">
        <v>710</v>
      </c>
      <c r="AQ14" s="86">
        <v>0</v>
      </c>
      <c r="AR14" s="86">
        <v>0</v>
      </c>
      <c r="AS14" s="86"/>
      <c r="AT14" s="86"/>
      <c r="AU14" s="86"/>
      <c r="AV14" s="86"/>
      <c r="AW14" s="86"/>
      <c r="AX14" s="86"/>
      <c r="AY14" s="86"/>
      <c r="AZ14" s="86"/>
      <c r="BA14">
        <v>1</v>
      </c>
      <c r="BB14" s="85" t="str">
        <f>REPLACE(INDEX(GroupVertices[Group],MATCH(Edges25[[#This Row],[Vertex 1]],GroupVertices[Vertex],0)),1,1,"")</f>
        <v>6</v>
      </c>
      <c r="BC14" s="85" t="str">
        <f>REPLACE(INDEX(GroupVertices[Group],MATCH(Edges25[[#This Row],[Vertex 2]],GroupVertices[Vertex],0)),1,1,"")</f>
        <v>6</v>
      </c>
      <c r="BD14" s="51">
        <v>1</v>
      </c>
      <c r="BE14" s="52">
        <v>3.8461538461538463</v>
      </c>
      <c r="BF14" s="51">
        <v>0</v>
      </c>
      <c r="BG14" s="52">
        <v>0</v>
      </c>
      <c r="BH14" s="51">
        <v>0</v>
      </c>
      <c r="BI14" s="52">
        <v>0</v>
      </c>
      <c r="BJ14" s="51">
        <v>25</v>
      </c>
      <c r="BK14" s="52">
        <v>96.15384615384616</v>
      </c>
      <c r="BL14" s="51">
        <v>26</v>
      </c>
    </row>
    <row r="15" spans="1:64" ht="15">
      <c r="A15" s="84" t="s">
        <v>222</v>
      </c>
      <c r="B15" s="84" t="s">
        <v>221</v>
      </c>
      <c r="C15" s="53"/>
      <c r="D15" s="54"/>
      <c r="E15" s="65"/>
      <c r="F15" s="55"/>
      <c r="G15" s="53"/>
      <c r="H15" s="57"/>
      <c r="I15" s="56"/>
      <c r="J15" s="56"/>
      <c r="K15" s="36" t="s">
        <v>65</v>
      </c>
      <c r="L15" s="83">
        <v>15</v>
      </c>
      <c r="M15" s="83"/>
      <c r="N15" s="63"/>
      <c r="O15" s="86" t="s">
        <v>289</v>
      </c>
      <c r="P15" s="88">
        <v>43784.111875</v>
      </c>
      <c r="Q15" s="86" t="s">
        <v>302</v>
      </c>
      <c r="R15" s="86"/>
      <c r="S15" s="86"/>
      <c r="T15" s="86" t="s">
        <v>386</v>
      </c>
      <c r="U15" s="86"/>
      <c r="V15" s="90" t="s">
        <v>405</v>
      </c>
      <c r="W15" s="88">
        <v>43784.111875</v>
      </c>
      <c r="X15" s="90" t="s">
        <v>423</v>
      </c>
      <c r="Y15" s="86"/>
      <c r="Z15" s="86"/>
      <c r="AA15" s="92" t="s">
        <v>505</v>
      </c>
      <c r="AB15" s="86"/>
      <c r="AC15" s="86" t="b">
        <v>0</v>
      </c>
      <c r="AD15" s="86">
        <v>0</v>
      </c>
      <c r="AE15" s="92" t="s">
        <v>637</v>
      </c>
      <c r="AF15" s="86" t="b">
        <v>0</v>
      </c>
      <c r="AG15" s="86" t="s">
        <v>697</v>
      </c>
      <c r="AH15" s="86"/>
      <c r="AI15" s="92" t="s">
        <v>637</v>
      </c>
      <c r="AJ15" s="86" t="b">
        <v>0</v>
      </c>
      <c r="AK15" s="86">
        <v>8</v>
      </c>
      <c r="AL15" s="92" t="s">
        <v>504</v>
      </c>
      <c r="AM15" s="86" t="s">
        <v>701</v>
      </c>
      <c r="AN15" s="86" t="b">
        <v>0</v>
      </c>
      <c r="AO15" s="92" t="s">
        <v>504</v>
      </c>
      <c r="AP15" s="86" t="s">
        <v>176</v>
      </c>
      <c r="AQ15" s="86">
        <v>0</v>
      </c>
      <c r="AR15" s="86">
        <v>0</v>
      </c>
      <c r="AS15" s="86"/>
      <c r="AT15" s="86"/>
      <c r="AU15" s="86"/>
      <c r="AV15" s="86"/>
      <c r="AW15" s="86"/>
      <c r="AX15" s="86"/>
      <c r="AY15" s="86"/>
      <c r="AZ15" s="86"/>
      <c r="BA15">
        <v>1</v>
      </c>
      <c r="BB15" s="85" t="str">
        <f>REPLACE(INDEX(GroupVertices[Group],MATCH(Edges25[[#This Row],[Vertex 1]],GroupVertices[Vertex],0)),1,1,"")</f>
        <v>6</v>
      </c>
      <c r="BC15" s="85" t="str">
        <f>REPLACE(INDEX(GroupVertices[Group],MATCH(Edges25[[#This Row],[Vertex 2]],GroupVertices[Vertex],0)),1,1,"")</f>
        <v>6</v>
      </c>
      <c r="BD15" s="51">
        <v>1</v>
      </c>
      <c r="BE15" s="52">
        <v>7.6923076923076925</v>
      </c>
      <c r="BF15" s="51">
        <v>0</v>
      </c>
      <c r="BG15" s="52">
        <v>0</v>
      </c>
      <c r="BH15" s="51">
        <v>0</v>
      </c>
      <c r="BI15" s="52">
        <v>0</v>
      </c>
      <c r="BJ15" s="51">
        <v>12</v>
      </c>
      <c r="BK15" s="52">
        <v>92.3076923076923</v>
      </c>
      <c r="BL15" s="51">
        <v>13</v>
      </c>
    </row>
    <row r="16" spans="1:64" ht="15">
      <c r="A16" s="84" t="s">
        <v>223</v>
      </c>
      <c r="B16" s="84" t="s">
        <v>223</v>
      </c>
      <c r="C16" s="53"/>
      <c r="D16" s="54"/>
      <c r="E16" s="65"/>
      <c r="F16" s="55"/>
      <c r="G16" s="53"/>
      <c r="H16" s="57"/>
      <c r="I16" s="56"/>
      <c r="J16" s="56"/>
      <c r="K16" s="36" t="s">
        <v>65</v>
      </c>
      <c r="L16" s="83">
        <v>16</v>
      </c>
      <c r="M16" s="83"/>
      <c r="N16" s="63"/>
      <c r="O16" s="86" t="s">
        <v>176</v>
      </c>
      <c r="P16" s="88">
        <v>43785.76043981482</v>
      </c>
      <c r="Q16" s="86" t="s">
        <v>303</v>
      </c>
      <c r="R16" s="90" t="s">
        <v>370</v>
      </c>
      <c r="S16" s="86" t="s">
        <v>381</v>
      </c>
      <c r="T16" s="86" t="s">
        <v>393</v>
      </c>
      <c r="U16" s="86"/>
      <c r="V16" s="90" t="s">
        <v>406</v>
      </c>
      <c r="W16" s="88">
        <v>43785.76043981482</v>
      </c>
      <c r="X16" s="90" t="s">
        <v>424</v>
      </c>
      <c r="Y16" s="86"/>
      <c r="Z16" s="86"/>
      <c r="AA16" s="92" t="s">
        <v>506</v>
      </c>
      <c r="AB16" s="86"/>
      <c r="AC16" s="86" t="b">
        <v>0</v>
      </c>
      <c r="AD16" s="86">
        <v>0</v>
      </c>
      <c r="AE16" s="92" t="s">
        <v>637</v>
      </c>
      <c r="AF16" s="86" t="b">
        <v>0</v>
      </c>
      <c r="AG16" s="86" t="s">
        <v>697</v>
      </c>
      <c r="AH16" s="86"/>
      <c r="AI16" s="92" t="s">
        <v>637</v>
      </c>
      <c r="AJ16" s="86" t="b">
        <v>0</v>
      </c>
      <c r="AK16" s="86">
        <v>0</v>
      </c>
      <c r="AL16" s="92" t="s">
        <v>637</v>
      </c>
      <c r="AM16" s="86" t="s">
        <v>707</v>
      </c>
      <c r="AN16" s="86" t="b">
        <v>0</v>
      </c>
      <c r="AO16" s="92" t="s">
        <v>506</v>
      </c>
      <c r="AP16" s="86" t="s">
        <v>176</v>
      </c>
      <c r="AQ16" s="86">
        <v>0</v>
      </c>
      <c r="AR16" s="86">
        <v>0</v>
      </c>
      <c r="AS16" s="86"/>
      <c r="AT16" s="86"/>
      <c r="AU16" s="86"/>
      <c r="AV16" s="86"/>
      <c r="AW16" s="86"/>
      <c r="AX16" s="86"/>
      <c r="AY16" s="86"/>
      <c r="AZ16" s="86"/>
      <c r="BA16">
        <v>1</v>
      </c>
      <c r="BB16" s="85" t="str">
        <f>REPLACE(INDEX(GroupVertices[Group],MATCH(Edges25[[#This Row],[Vertex 1]],GroupVertices[Vertex],0)),1,1,"")</f>
        <v>3</v>
      </c>
      <c r="BC16" s="85" t="str">
        <f>REPLACE(INDEX(GroupVertices[Group],MATCH(Edges25[[#This Row],[Vertex 2]],GroupVertices[Vertex],0)),1,1,"")</f>
        <v>3</v>
      </c>
      <c r="BD16" s="51">
        <v>1</v>
      </c>
      <c r="BE16" s="52">
        <v>5.882352941176471</v>
      </c>
      <c r="BF16" s="51">
        <v>0</v>
      </c>
      <c r="BG16" s="52">
        <v>0</v>
      </c>
      <c r="BH16" s="51">
        <v>0</v>
      </c>
      <c r="BI16" s="52">
        <v>0</v>
      </c>
      <c r="BJ16" s="51">
        <v>16</v>
      </c>
      <c r="BK16" s="52">
        <v>94.11764705882354</v>
      </c>
      <c r="BL16" s="51">
        <v>17</v>
      </c>
    </row>
    <row r="17" spans="1:64" ht="15">
      <c r="A17" s="84" t="s">
        <v>224</v>
      </c>
      <c r="B17" s="84" t="s">
        <v>233</v>
      </c>
      <c r="C17" s="53"/>
      <c r="D17" s="54"/>
      <c r="E17" s="65"/>
      <c r="F17" s="55"/>
      <c r="G17" s="53"/>
      <c r="H17" s="57"/>
      <c r="I17" s="56"/>
      <c r="J17" s="56"/>
      <c r="K17" s="36" t="s">
        <v>65</v>
      </c>
      <c r="L17" s="83">
        <v>17</v>
      </c>
      <c r="M17" s="83"/>
      <c r="N17" s="63"/>
      <c r="O17" s="86" t="s">
        <v>288</v>
      </c>
      <c r="P17" s="88">
        <v>43784.08458333334</v>
      </c>
      <c r="Q17" s="86" t="s">
        <v>304</v>
      </c>
      <c r="R17" s="90" t="s">
        <v>371</v>
      </c>
      <c r="S17" s="86" t="s">
        <v>382</v>
      </c>
      <c r="T17" s="86"/>
      <c r="U17" s="86"/>
      <c r="V17" s="90" t="s">
        <v>407</v>
      </c>
      <c r="W17" s="88">
        <v>43784.08458333334</v>
      </c>
      <c r="X17" s="90" t="s">
        <v>425</v>
      </c>
      <c r="Y17" s="86"/>
      <c r="Z17" s="86"/>
      <c r="AA17" s="92" t="s">
        <v>507</v>
      </c>
      <c r="AB17" s="92" t="s">
        <v>579</v>
      </c>
      <c r="AC17" s="86" t="b">
        <v>0</v>
      </c>
      <c r="AD17" s="86">
        <v>0</v>
      </c>
      <c r="AE17" s="92" t="s">
        <v>642</v>
      </c>
      <c r="AF17" s="86" t="b">
        <v>0</v>
      </c>
      <c r="AG17" s="86" t="s">
        <v>697</v>
      </c>
      <c r="AH17" s="86"/>
      <c r="AI17" s="92" t="s">
        <v>637</v>
      </c>
      <c r="AJ17" s="86" t="b">
        <v>0</v>
      </c>
      <c r="AK17" s="86">
        <v>0</v>
      </c>
      <c r="AL17" s="92" t="s">
        <v>637</v>
      </c>
      <c r="AM17" s="86" t="s">
        <v>700</v>
      </c>
      <c r="AN17" s="86" t="b">
        <v>0</v>
      </c>
      <c r="AO17" s="92" t="s">
        <v>579</v>
      </c>
      <c r="AP17" s="86" t="s">
        <v>176</v>
      </c>
      <c r="AQ17" s="86">
        <v>0</v>
      </c>
      <c r="AR17" s="86">
        <v>0</v>
      </c>
      <c r="AS17" s="86"/>
      <c r="AT17" s="86"/>
      <c r="AU17" s="86"/>
      <c r="AV17" s="86"/>
      <c r="AW17" s="86"/>
      <c r="AX17" s="86"/>
      <c r="AY17" s="86"/>
      <c r="AZ17" s="86"/>
      <c r="BA17">
        <v>1</v>
      </c>
      <c r="BB17" s="85" t="str">
        <f>REPLACE(INDEX(GroupVertices[Group],MATCH(Edges25[[#This Row],[Vertex 1]],GroupVertices[Vertex],0)),1,1,"")</f>
        <v>4</v>
      </c>
      <c r="BC17" s="85" t="str">
        <f>REPLACE(INDEX(GroupVertices[Group],MATCH(Edges25[[#This Row],[Vertex 2]],GroupVertices[Vertex],0)),1,1,"")</f>
        <v>4</v>
      </c>
      <c r="BD17" s="51">
        <v>0</v>
      </c>
      <c r="BE17" s="52">
        <v>0</v>
      </c>
      <c r="BF17" s="51">
        <v>0</v>
      </c>
      <c r="BG17" s="52">
        <v>0</v>
      </c>
      <c r="BH17" s="51">
        <v>0</v>
      </c>
      <c r="BI17" s="52">
        <v>0</v>
      </c>
      <c r="BJ17" s="51">
        <v>19</v>
      </c>
      <c r="BK17" s="52">
        <v>100</v>
      </c>
      <c r="BL17" s="51">
        <v>19</v>
      </c>
    </row>
    <row r="18" spans="1:64" ht="15">
      <c r="A18" s="84" t="s">
        <v>224</v>
      </c>
      <c r="B18" s="84" t="s">
        <v>234</v>
      </c>
      <c r="C18" s="53"/>
      <c r="D18" s="54"/>
      <c r="E18" s="65"/>
      <c r="F18" s="55"/>
      <c r="G18" s="53"/>
      <c r="H18" s="57"/>
      <c r="I18" s="56"/>
      <c r="J18" s="56"/>
      <c r="K18" s="36" t="s">
        <v>65</v>
      </c>
      <c r="L18" s="83">
        <v>18</v>
      </c>
      <c r="M18" s="83"/>
      <c r="N18" s="63"/>
      <c r="O18" s="86" t="s">
        <v>288</v>
      </c>
      <c r="P18" s="88">
        <v>43786.340104166666</v>
      </c>
      <c r="Q18" s="86" t="s">
        <v>305</v>
      </c>
      <c r="R18" s="90" t="s">
        <v>371</v>
      </c>
      <c r="S18" s="86" t="s">
        <v>382</v>
      </c>
      <c r="T18" s="86"/>
      <c r="U18" s="86"/>
      <c r="V18" s="90" t="s">
        <v>407</v>
      </c>
      <c r="W18" s="88">
        <v>43786.340104166666</v>
      </c>
      <c r="X18" s="90" t="s">
        <v>426</v>
      </c>
      <c r="Y18" s="86"/>
      <c r="Z18" s="86"/>
      <c r="AA18" s="92" t="s">
        <v>508</v>
      </c>
      <c r="AB18" s="92" t="s">
        <v>580</v>
      </c>
      <c r="AC18" s="86" t="b">
        <v>0</v>
      </c>
      <c r="AD18" s="86">
        <v>0</v>
      </c>
      <c r="AE18" s="92" t="s">
        <v>643</v>
      </c>
      <c r="AF18" s="86" t="b">
        <v>0</v>
      </c>
      <c r="AG18" s="86" t="s">
        <v>697</v>
      </c>
      <c r="AH18" s="86"/>
      <c r="AI18" s="92" t="s">
        <v>637</v>
      </c>
      <c r="AJ18" s="86" t="b">
        <v>0</v>
      </c>
      <c r="AK18" s="86">
        <v>0</v>
      </c>
      <c r="AL18" s="92" t="s">
        <v>637</v>
      </c>
      <c r="AM18" s="86" t="s">
        <v>700</v>
      </c>
      <c r="AN18" s="86" t="b">
        <v>0</v>
      </c>
      <c r="AO18" s="92" t="s">
        <v>580</v>
      </c>
      <c r="AP18" s="86" t="s">
        <v>176</v>
      </c>
      <c r="AQ18" s="86">
        <v>0</v>
      </c>
      <c r="AR18" s="86">
        <v>0</v>
      </c>
      <c r="AS18" s="86"/>
      <c r="AT18" s="86"/>
      <c r="AU18" s="86"/>
      <c r="AV18" s="86"/>
      <c r="AW18" s="86"/>
      <c r="AX18" s="86"/>
      <c r="AY18" s="86"/>
      <c r="AZ18" s="86"/>
      <c r="BA18">
        <v>1</v>
      </c>
      <c r="BB18" s="85" t="str">
        <f>REPLACE(INDEX(GroupVertices[Group],MATCH(Edges25[[#This Row],[Vertex 1]],GroupVertices[Vertex],0)),1,1,"")</f>
        <v>4</v>
      </c>
      <c r="BC18" s="85" t="str">
        <f>REPLACE(INDEX(GroupVertices[Group],MATCH(Edges25[[#This Row],[Vertex 2]],GroupVertices[Vertex],0)),1,1,"")</f>
        <v>4</v>
      </c>
      <c r="BD18" s="51">
        <v>2</v>
      </c>
      <c r="BE18" s="52">
        <v>5.714285714285714</v>
      </c>
      <c r="BF18" s="51">
        <v>0</v>
      </c>
      <c r="BG18" s="52">
        <v>0</v>
      </c>
      <c r="BH18" s="51">
        <v>0</v>
      </c>
      <c r="BI18" s="52">
        <v>0</v>
      </c>
      <c r="BJ18" s="51">
        <v>33</v>
      </c>
      <c r="BK18" s="52">
        <v>94.28571428571429</v>
      </c>
      <c r="BL18" s="51">
        <v>35</v>
      </c>
    </row>
    <row r="19" spans="1:64" ht="15">
      <c r="A19" s="84" t="s">
        <v>224</v>
      </c>
      <c r="B19" s="84" t="s">
        <v>235</v>
      </c>
      <c r="C19" s="53"/>
      <c r="D19" s="54"/>
      <c r="E19" s="65"/>
      <c r="F19" s="55"/>
      <c r="G19" s="53"/>
      <c r="H19" s="57"/>
      <c r="I19" s="56"/>
      <c r="J19" s="56"/>
      <c r="K19" s="36" t="s">
        <v>65</v>
      </c>
      <c r="L19" s="83">
        <v>19</v>
      </c>
      <c r="M19" s="83"/>
      <c r="N19" s="63"/>
      <c r="O19" s="86" t="s">
        <v>288</v>
      </c>
      <c r="P19" s="88">
        <v>43787.34804398148</v>
      </c>
      <c r="Q19" s="86" t="s">
        <v>306</v>
      </c>
      <c r="R19" s="90" t="s">
        <v>371</v>
      </c>
      <c r="S19" s="86" t="s">
        <v>382</v>
      </c>
      <c r="T19" s="86"/>
      <c r="U19" s="86"/>
      <c r="V19" s="90" t="s">
        <v>407</v>
      </c>
      <c r="W19" s="88">
        <v>43787.34804398148</v>
      </c>
      <c r="X19" s="90" t="s">
        <v>427</v>
      </c>
      <c r="Y19" s="86"/>
      <c r="Z19" s="86"/>
      <c r="AA19" s="92" t="s">
        <v>509</v>
      </c>
      <c r="AB19" s="92" t="s">
        <v>581</v>
      </c>
      <c r="AC19" s="86" t="b">
        <v>0</v>
      </c>
      <c r="AD19" s="86">
        <v>1</v>
      </c>
      <c r="AE19" s="92" t="s">
        <v>644</v>
      </c>
      <c r="AF19" s="86" t="b">
        <v>0</v>
      </c>
      <c r="AG19" s="86" t="s">
        <v>697</v>
      </c>
      <c r="AH19" s="86"/>
      <c r="AI19" s="92" t="s">
        <v>637</v>
      </c>
      <c r="AJ19" s="86" t="b">
        <v>0</v>
      </c>
      <c r="AK19" s="86">
        <v>0</v>
      </c>
      <c r="AL19" s="92" t="s">
        <v>637</v>
      </c>
      <c r="AM19" s="86" t="s">
        <v>700</v>
      </c>
      <c r="AN19" s="86" t="b">
        <v>0</v>
      </c>
      <c r="AO19" s="92" t="s">
        <v>581</v>
      </c>
      <c r="AP19" s="86" t="s">
        <v>176</v>
      </c>
      <c r="AQ19" s="86">
        <v>0</v>
      </c>
      <c r="AR19" s="86">
        <v>0</v>
      </c>
      <c r="AS19" s="86"/>
      <c r="AT19" s="86"/>
      <c r="AU19" s="86"/>
      <c r="AV19" s="86"/>
      <c r="AW19" s="86"/>
      <c r="AX19" s="86"/>
      <c r="AY19" s="86"/>
      <c r="AZ19" s="86"/>
      <c r="BA19">
        <v>1</v>
      </c>
      <c r="BB19" s="85" t="str">
        <f>REPLACE(INDEX(GroupVertices[Group],MATCH(Edges25[[#This Row],[Vertex 1]],GroupVertices[Vertex],0)),1,1,"")</f>
        <v>4</v>
      </c>
      <c r="BC19" s="85" t="str">
        <f>REPLACE(INDEX(GroupVertices[Group],MATCH(Edges25[[#This Row],[Vertex 2]],GroupVertices[Vertex],0)),1,1,"")</f>
        <v>4</v>
      </c>
      <c r="BD19" s="51">
        <v>2</v>
      </c>
      <c r="BE19" s="52">
        <v>10.526315789473685</v>
      </c>
      <c r="BF19" s="51">
        <v>0</v>
      </c>
      <c r="BG19" s="52">
        <v>0</v>
      </c>
      <c r="BH19" s="51">
        <v>0</v>
      </c>
      <c r="BI19" s="52">
        <v>0</v>
      </c>
      <c r="BJ19" s="51">
        <v>17</v>
      </c>
      <c r="BK19" s="52">
        <v>89.47368421052632</v>
      </c>
      <c r="BL19" s="51">
        <v>19</v>
      </c>
    </row>
    <row r="20" spans="1:64" ht="15">
      <c r="A20" s="84" t="s">
        <v>225</v>
      </c>
      <c r="B20" s="84" t="s">
        <v>225</v>
      </c>
      <c r="C20" s="53"/>
      <c r="D20" s="54"/>
      <c r="E20" s="65"/>
      <c r="F20" s="55"/>
      <c r="G20" s="53"/>
      <c r="H20" s="57"/>
      <c r="I20" s="56"/>
      <c r="J20" s="56"/>
      <c r="K20" s="36" t="s">
        <v>65</v>
      </c>
      <c r="L20" s="83">
        <v>20</v>
      </c>
      <c r="M20" s="83"/>
      <c r="N20" s="63"/>
      <c r="O20" s="86" t="s">
        <v>176</v>
      </c>
      <c r="P20" s="88">
        <v>43775.14571759259</v>
      </c>
      <c r="Q20" s="86" t="s">
        <v>307</v>
      </c>
      <c r="R20" s="90" t="s">
        <v>372</v>
      </c>
      <c r="S20" s="86" t="s">
        <v>383</v>
      </c>
      <c r="T20" s="86" t="s">
        <v>394</v>
      </c>
      <c r="U20" s="86"/>
      <c r="V20" s="90" t="s">
        <v>408</v>
      </c>
      <c r="W20" s="88">
        <v>43775.14571759259</v>
      </c>
      <c r="X20" s="90" t="s">
        <v>428</v>
      </c>
      <c r="Y20" s="86"/>
      <c r="Z20" s="86"/>
      <c r="AA20" s="92" t="s">
        <v>510</v>
      </c>
      <c r="AB20" s="86"/>
      <c r="AC20" s="86" t="b">
        <v>0</v>
      </c>
      <c r="AD20" s="86">
        <v>0</v>
      </c>
      <c r="AE20" s="92" t="s">
        <v>637</v>
      </c>
      <c r="AF20" s="86" t="b">
        <v>0</v>
      </c>
      <c r="AG20" s="86" t="s">
        <v>697</v>
      </c>
      <c r="AH20" s="86"/>
      <c r="AI20" s="92" t="s">
        <v>637</v>
      </c>
      <c r="AJ20" s="86" t="b">
        <v>0</v>
      </c>
      <c r="AK20" s="86">
        <v>0</v>
      </c>
      <c r="AL20" s="92" t="s">
        <v>637</v>
      </c>
      <c r="AM20" s="86" t="s">
        <v>708</v>
      </c>
      <c r="AN20" s="86" t="b">
        <v>0</v>
      </c>
      <c r="AO20" s="92" t="s">
        <v>510</v>
      </c>
      <c r="AP20" s="86" t="s">
        <v>176</v>
      </c>
      <c r="AQ20" s="86">
        <v>0</v>
      </c>
      <c r="AR20" s="86">
        <v>0</v>
      </c>
      <c r="AS20" s="86"/>
      <c r="AT20" s="86"/>
      <c r="AU20" s="86"/>
      <c r="AV20" s="86"/>
      <c r="AW20" s="86"/>
      <c r="AX20" s="86"/>
      <c r="AY20" s="86"/>
      <c r="AZ20" s="86"/>
      <c r="BA20">
        <v>10</v>
      </c>
      <c r="BB20" s="85" t="str">
        <f>REPLACE(INDEX(GroupVertices[Group],MATCH(Edges25[[#This Row],[Vertex 1]],GroupVertices[Vertex],0)),1,1,"")</f>
        <v>3</v>
      </c>
      <c r="BC20" s="85" t="str">
        <f>REPLACE(INDEX(GroupVertices[Group],MATCH(Edges25[[#This Row],[Vertex 2]],GroupVertices[Vertex],0)),1,1,"")</f>
        <v>3</v>
      </c>
      <c r="BD20" s="51">
        <v>0</v>
      </c>
      <c r="BE20" s="52">
        <v>0</v>
      </c>
      <c r="BF20" s="51">
        <v>0</v>
      </c>
      <c r="BG20" s="52">
        <v>0</v>
      </c>
      <c r="BH20" s="51">
        <v>0</v>
      </c>
      <c r="BI20" s="52">
        <v>0</v>
      </c>
      <c r="BJ20" s="51">
        <v>12</v>
      </c>
      <c r="BK20" s="52">
        <v>100</v>
      </c>
      <c r="BL20" s="51">
        <v>12</v>
      </c>
    </row>
    <row r="21" spans="1:64" ht="15">
      <c r="A21" s="84" t="s">
        <v>225</v>
      </c>
      <c r="B21" s="84" t="s">
        <v>225</v>
      </c>
      <c r="C21" s="53"/>
      <c r="D21" s="54"/>
      <c r="E21" s="65"/>
      <c r="F21" s="55"/>
      <c r="G21" s="53"/>
      <c r="H21" s="57"/>
      <c r="I21" s="56"/>
      <c r="J21" s="56"/>
      <c r="K21" s="36" t="s">
        <v>65</v>
      </c>
      <c r="L21" s="83">
        <v>21</v>
      </c>
      <c r="M21" s="83"/>
      <c r="N21" s="63"/>
      <c r="O21" s="86" t="s">
        <v>176</v>
      </c>
      <c r="P21" s="88">
        <v>43777.231770833336</v>
      </c>
      <c r="Q21" s="86" t="s">
        <v>308</v>
      </c>
      <c r="R21" s="90" t="s">
        <v>373</v>
      </c>
      <c r="S21" s="86" t="s">
        <v>383</v>
      </c>
      <c r="T21" s="86" t="s">
        <v>394</v>
      </c>
      <c r="U21" s="86"/>
      <c r="V21" s="90" t="s">
        <v>408</v>
      </c>
      <c r="W21" s="88">
        <v>43777.231770833336</v>
      </c>
      <c r="X21" s="90" t="s">
        <v>429</v>
      </c>
      <c r="Y21" s="86"/>
      <c r="Z21" s="86"/>
      <c r="AA21" s="92" t="s">
        <v>511</v>
      </c>
      <c r="AB21" s="86"/>
      <c r="AC21" s="86" t="b">
        <v>0</v>
      </c>
      <c r="AD21" s="86">
        <v>0</v>
      </c>
      <c r="AE21" s="92" t="s">
        <v>637</v>
      </c>
      <c r="AF21" s="86" t="b">
        <v>0</v>
      </c>
      <c r="AG21" s="86" t="s">
        <v>697</v>
      </c>
      <c r="AH21" s="86"/>
      <c r="AI21" s="92" t="s">
        <v>637</v>
      </c>
      <c r="AJ21" s="86" t="b">
        <v>0</v>
      </c>
      <c r="AK21" s="86">
        <v>0</v>
      </c>
      <c r="AL21" s="92" t="s">
        <v>637</v>
      </c>
      <c r="AM21" s="86" t="s">
        <v>708</v>
      </c>
      <c r="AN21" s="86" t="b">
        <v>0</v>
      </c>
      <c r="AO21" s="92" t="s">
        <v>511</v>
      </c>
      <c r="AP21" s="86" t="s">
        <v>176</v>
      </c>
      <c r="AQ21" s="86">
        <v>0</v>
      </c>
      <c r="AR21" s="86">
        <v>0</v>
      </c>
      <c r="AS21" s="86"/>
      <c r="AT21" s="86"/>
      <c r="AU21" s="86"/>
      <c r="AV21" s="86"/>
      <c r="AW21" s="86"/>
      <c r="AX21" s="86"/>
      <c r="AY21" s="86"/>
      <c r="AZ21" s="86"/>
      <c r="BA21">
        <v>10</v>
      </c>
      <c r="BB21" s="85" t="str">
        <f>REPLACE(INDEX(GroupVertices[Group],MATCH(Edges25[[#This Row],[Vertex 1]],GroupVertices[Vertex],0)),1,1,"")</f>
        <v>3</v>
      </c>
      <c r="BC21" s="85" t="str">
        <f>REPLACE(INDEX(GroupVertices[Group],MATCH(Edges25[[#This Row],[Vertex 2]],GroupVertices[Vertex],0)),1,1,"")</f>
        <v>3</v>
      </c>
      <c r="BD21" s="51">
        <v>1</v>
      </c>
      <c r="BE21" s="52">
        <v>9.090909090909092</v>
      </c>
      <c r="BF21" s="51">
        <v>0</v>
      </c>
      <c r="BG21" s="52">
        <v>0</v>
      </c>
      <c r="BH21" s="51">
        <v>0</v>
      </c>
      <c r="BI21" s="52">
        <v>0</v>
      </c>
      <c r="BJ21" s="51">
        <v>10</v>
      </c>
      <c r="BK21" s="52">
        <v>90.9090909090909</v>
      </c>
      <c r="BL21" s="51">
        <v>11</v>
      </c>
    </row>
    <row r="22" spans="1:64" ht="15">
      <c r="A22" s="84" t="s">
        <v>225</v>
      </c>
      <c r="B22" s="84" t="s">
        <v>225</v>
      </c>
      <c r="C22" s="53"/>
      <c r="D22" s="54"/>
      <c r="E22" s="65"/>
      <c r="F22" s="55"/>
      <c r="G22" s="53"/>
      <c r="H22" s="57"/>
      <c r="I22" s="56"/>
      <c r="J22" s="56"/>
      <c r="K22" s="36" t="s">
        <v>65</v>
      </c>
      <c r="L22" s="83">
        <v>22</v>
      </c>
      <c r="M22" s="83"/>
      <c r="N22" s="63"/>
      <c r="O22" s="86" t="s">
        <v>176</v>
      </c>
      <c r="P22" s="88">
        <v>43778.978993055556</v>
      </c>
      <c r="Q22" s="86" t="s">
        <v>308</v>
      </c>
      <c r="R22" s="90" t="s">
        <v>373</v>
      </c>
      <c r="S22" s="86" t="s">
        <v>383</v>
      </c>
      <c r="T22" s="86" t="s">
        <v>394</v>
      </c>
      <c r="U22" s="86"/>
      <c r="V22" s="90" t="s">
        <v>408</v>
      </c>
      <c r="W22" s="88">
        <v>43778.978993055556</v>
      </c>
      <c r="X22" s="90" t="s">
        <v>430</v>
      </c>
      <c r="Y22" s="86"/>
      <c r="Z22" s="86"/>
      <c r="AA22" s="92" t="s">
        <v>512</v>
      </c>
      <c r="AB22" s="86"/>
      <c r="AC22" s="86" t="b">
        <v>0</v>
      </c>
      <c r="AD22" s="86">
        <v>0</v>
      </c>
      <c r="AE22" s="92" t="s">
        <v>637</v>
      </c>
      <c r="AF22" s="86" t="b">
        <v>0</v>
      </c>
      <c r="AG22" s="86" t="s">
        <v>697</v>
      </c>
      <c r="AH22" s="86"/>
      <c r="AI22" s="92" t="s">
        <v>637</v>
      </c>
      <c r="AJ22" s="86" t="b">
        <v>0</v>
      </c>
      <c r="AK22" s="86">
        <v>0</v>
      </c>
      <c r="AL22" s="92" t="s">
        <v>637</v>
      </c>
      <c r="AM22" s="86" t="s">
        <v>708</v>
      </c>
      <c r="AN22" s="86" t="b">
        <v>0</v>
      </c>
      <c r="AO22" s="92" t="s">
        <v>512</v>
      </c>
      <c r="AP22" s="86" t="s">
        <v>176</v>
      </c>
      <c r="AQ22" s="86">
        <v>0</v>
      </c>
      <c r="AR22" s="86">
        <v>0</v>
      </c>
      <c r="AS22" s="86"/>
      <c r="AT22" s="86"/>
      <c r="AU22" s="86"/>
      <c r="AV22" s="86"/>
      <c r="AW22" s="86"/>
      <c r="AX22" s="86"/>
      <c r="AY22" s="86"/>
      <c r="AZ22" s="86"/>
      <c r="BA22">
        <v>10</v>
      </c>
      <c r="BB22" s="85" t="str">
        <f>REPLACE(INDEX(GroupVertices[Group],MATCH(Edges25[[#This Row],[Vertex 1]],GroupVertices[Vertex],0)),1,1,"")</f>
        <v>3</v>
      </c>
      <c r="BC22" s="85" t="str">
        <f>REPLACE(INDEX(GroupVertices[Group],MATCH(Edges25[[#This Row],[Vertex 2]],GroupVertices[Vertex],0)),1,1,"")</f>
        <v>3</v>
      </c>
      <c r="BD22" s="51">
        <v>1</v>
      </c>
      <c r="BE22" s="52">
        <v>9.090909090909092</v>
      </c>
      <c r="BF22" s="51">
        <v>0</v>
      </c>
      <c r="BG22" s="52">
        <v>0</v>
      </c>
      <c r="BH22" s="51">
        <v>0</v>
      </c>
      <c r="BI22" s="52">
        <v>0</v>
      </c>
      <c r="BJ22" s="51">
        <v>10</v>
      </c>
      <c r="BK22" s="52">
        <v>90.9090909090909</v>
      </c>
      <c r="BL22" s="51">
        <v>11</v>
      </c>
    </row>
    <row r="23" spans="1:64" ht="15">
      <c r="A23" s="84" t="s">
        <v>225</v>
      </c>
      <c r="B23" s="84" t="s">
        <v>225</v>
      </c>
      <c r="C23" s="53"/>
      <c r="D23" s="54"/>
      <c r="E23" s="65"/>
      <c r="F23" s="55"/>
      <c r="G23" s="53"/>
      <c r="H23" s="57"/>
      <c r="I23" s="56"/>
      <c r="J23" s="56"/>
      <c r="K23" s="36" t="s">
        <v>65</v>
      </c>
      <c r="L23" s="83">
        <v>23</v>
      </c>
      <c r="M23" s="83"/>
      <c r="N23" s="63"/>
      <c r="O23" s="86" t="s">
        <v>176</v>
      </c>
      <c r="P23" s="88">
        <v>43779.353993055556</v>
      </c>
      <c r="Q23" s="86" t="s">
        <v>307</v>
      </c>
      <c r="R23" s="90" t="s">
        <v>372</v>
      </c>
      <c r="S23" s="86" t="s">
        <v>383</v>
      </c>
      <c r="T23" s="86" t="s">
        <v>394</v>
      </c>
      <c r="U23" s="86"/>
      <c r="V23" s="90" t="s">
        <v>408</v>
      </c>
      <c r="W23" s="88">
        <v>43779.353993055556</v>
      </c>
      <c r="X23" s="90" t="s">
        <v>431</v>
      </c>
      <c r="Y23" s="86"/>
      <c r="Z23" s="86"/>
      <c r="AA23" s="92" t="s">
        <v>513</v>
      </c>
      <c r="AB23" s="86"/>
      <c r="AC23" s="86" t="b">
        <v>0</v>
      </c>
      <c r="AD23" s="86">
        <v>0</v>
      </c>
      <c r="AE23" s="92" t="s">
        <v>637</v>
      </c>
      <c r="AF23" s="86" t="b">
        <v>0</v>
      </c>
      <c r="AG23" s="86" t="s">
        <v>697</v>
      </c>
      <c r="AH23" s="86"/>
      <c r="AI23" s="92" t="s">
        <v>637</v>
      </c>
      <c r="AJ23" s="86" t="b">
        <v>0</v>
      </c>
      <c r="AK23" s="86">
        <v>0</v>
      </c>
      <c r="AL23" s="92" t="s">
        <v>637</v>
      </c>
      <c r="AM23" s="86" t="s">
        <v>708</v>
      </c>
      <c r="AN23" s="86" t="b">
        <v>0</v>
      </c>
      <c r="AO23" s="92" t="s">
        <v>513</v>
      </c>
      <c r="AP23" s="86" t="s">
        <v>176</v>
      </c>
      <c r="AQ23" s="86">
        <v>0</v>
      </c>
      <c r="AR23" s="86">
        <v>0</v>
      </c>
      <c r="AS23" s="86"/>
      <c r="AT23" s="86"/>
      <c r="AU23" s="86"/>
      <c r="AV23" s="86"/>
      <c r="AW23" s="86"/>
      <c r="AX23" s="86"/>
      <c r="AY23" s="86"/>
      <c r="AZ23" s="86"/>
      <c r="BA23">
        <v>10</v>
      </c>
      <c r="BB23" s="85" t="str">
        <f>REPLACE(INDEX(GroupVertices[Group],MATCH(Edges25[[#This Row],[Vertex 1]],GroupVertices[Vertex],0)),1,1,"")</f>
        <v>3</v>
      </c>
      <c r="BC23" s="85" t="str">
        <f>REPLACE(INDEX(GroupVertices[Group],MATCH(Edges25[[#This Row],[Vertex 2]],GroupVertices[Vertex],0)),1,1,"")</f>
        <v>3</v>
      </c>
      <c r="BD23" s="51">
        <v>0</v>
      </c>
      <c r="BE23" s="52">
        <v>0</v>
      </c>
      <c r="BF23" s="51">
        <v>0</v>
      </c>
      <c r="BG23" s="52">
        <v>0</v>
      </c>
      <c r="BH23" s="51">
        <v>0</v>
      </c>
      <c r="BI23" s="52">
        <v>0</v>
      </c>
      <c r="BJ23" s="51">
        <v>12</v>
      </c>
      <c r="BK23" s="52">
        <v>100</v>
      </c>
      <c r="BL23" s="51">
        <v>12</v>
      </c>
    </row>
    <row r="24" spans="1:64" ht="15">
      <c r="A24" s="84" t="s">
        <v>225</v>
      </c>
      <c r="B24" s="84" t="s">
        <v>225</v>
      </c>
      <c r="C24" s="53"/>
      <c r="D24" s="54"/>
      <c r="E24" s="65"/>
      <c r="F24" s="55"/>
      <c r="G24" s="53"/>
      <c r="H24" s="57"/>
      <c r="I24" s="56"/>
      <c r="J24" s="56"/>
      <c r="K24" s="36" t="s">
        <v>65</v>
      </c>
      <c r="L24" s="83">
        <v>24</v>
      </c>
      <c r="M24" s="83"/>
      <c r="N24" s="63"/>
      <c r="O24" s="86" t="s">
        <v>176</v>
      </c>
      <c r="P24" s="88">
        <v>43781.10396990741</v>
      </c>
      <c r="Q24" s="86" t="s">
        <v>308</v>
      </c>
      <c r="R24" s="90" t="s">
        <v>373</v>
      </c>
      <c r="S24" s="86" t="s">
        <v>383</v>
      </c>
      <c r="T24" s="86" t="s">
        <v>394</v>
      </c>
      <c r="U24" s="86"/>
      <c r="V24" s="90" t="s">
        <v>408</v>
      </c>
      <c r="W24" s="88">
        <v>43781.10396990741</v>
      </c>
      <c r="X24" s="90" t="s">
        <v>432</v>
      </c>
      <c r="Y24" s="86"/>
      <c r="Z24" s="86"/>
      <c r="AA24" s="92" t="s">
        <v>514</v>
      </c>
      <c r="AB24" s="86"/>
      <c r="AC24" s="86" t="b">
        <v>0</v>
      </c>
      <c r="AD24" s="86">
        <v>0</v>
      </c>
      <c r="AE24" s="92" t="s">
        <v>637</v>
      </c>
      <c r="AF24" s="86" t="b">
        <v>0</v>
      </c>
      <c r="AG24" s="86" t="s">
        <v>697</v>
      </c>
      <c r="AH24" s="86"/>
      <c r="AI24" s="92" t="s">
        <v>637</v>
      </c>
      <c r="AJ24" s="86" t="b">
        <v>0</v>
      </c>
      <c r="AK24" s="86">
        <v>0</v>
      </c>
      <c r="AL24" s="92" t="s">
        <v>637</v>
      </c>
      <c r="AM24" s="86" t="s">
        <v>708</v>
      </c>
      <c r="AN24" s="86" t="b">
        <v>0</v>
      </c>
      <c r="AO24" s="92" t="s">
        <v>514</v>
      </c>
      <c r="AP24" s="86" t="s">
        <v>176</v>
      </c>
      <c r="AQ24" s="86">
        <v>0</v>
      </c>
      <c r="AR24" s="86">
        <v>0</v>
      </c>
      <c r="AS24" s="86"/>
      <c r="AT24" s="86"/>
      <c r="AU24" s="86"/>
      <c r="AV24" s="86"/>
      <c r="AW24" s="86"/>
      <c r="AX24" s="86"/>
      <c r="AY24" s="86"/>
      <c r="AZ24" s="86"/>
      <c r="BA24">
        <v>10</v>
      </c>
      <c r="BB24" s="85" t="str">
        <f>REPLACE(INDEX(GroupVertices[Group],MATCH(Edges25[[#This Row],[Vertex 1]],GroupVertices[Vertex],0)),1,1,"")</f>
        <v>3</v>
      </c>
      <c r="BC24" s="85" t="str">
        <f>REPLACE(INDEX(GroupVertices[Group],MATCH(Edges25[[#This Row],[Vertex 2]],GroupVertices[Vertex],0)),1,1,"")</f>
        <v>3</v>
      </c>
      <c r="BD24" s="51">
        <v>1</v>
      </c>
      <c r="BE24" s="52">
        <v>9.090909090909092</v>
      </c>
      <c r="BF24" s="51">
        <v>0</v>
      </c>
      <c r="BG24" s="52">
        <v>0</v>
      </c>
      <c r="BH24" s="51">
        <v>0</v>
      </c>
      <c r="BI24" s="52">
        <v>0</v>
      </c>
      <c r="BJ24" s="51">
        <v>10</v>
      </c>
      <c r="BK24" s="52">
        <v>90.9090909090909</v>
      </c>
      <c r="BL24" s="51">
        <v>11</v>
      </c>
    </row>
    <row r="25" spans="1:64" ht="15">
      <c r="A25" s="84" t="s">
        <v>225</v>
      </c>
      <c r="B25" s="84" t="s">
        <v>225</v>
      </c>
      <c r="C25" s="53"/>
      <c r="D25" s="54"/>
      <c r="E25" s="65"/>
      <c r="F25" s="55"/>
      <c r="G25" s="53"/>
      <c r="H25" s="57"/>
      <c r="I25" s="56"/>
      <c r="J25" s="56"/>
      <c r="K25" s="36" t="s">
        <v>65</v>
      </c>
      <c r="L25" s="83">
        <v>25</v>
      </c>
      <c r="M25" s="83"/>
      <c r="N25" s="63"/>
      <c r="O25" s="86" t="s">
        <v>176</v>
      </c>
      <c r="P25" s="88">
        <v>43782.18945601852</v>
      </c>
      <c r="Q25" s="86" t="s">
        <v>307</v>
      </c>
      <c r="R25" s="90" t="s">
        <v>372</v>
      </c>
      <c r="S25" s="86" t="s">
        <v>383</v>
      </c>
      <c r="T25" s="86" t="s">
        <v>394</v>
      </c>
      <c r="U25" s="86"/>
      <c r="V25" s="90" t="s">
        <v>408</v>
      </c>
      <c r="W25" s="88">
        <v>43782.18945601852</v>
      </c>
      <c r="X25" s="90" t="s">
        <v>433</v>
      </c>
      <c r="Y25" s="86"/>
      <c r="Z25" s="86"/>
      <c r="AA25" s="92" t="s">
        <v>515</v>
      </c>
      <c r="AB25" s="86"/>
      <c r="AC25" s="86" t="b">
        <v>0</v>
      </c>
      <c r="AD25" s="86">
        <v>0</v>
      </c>
      <c r="AE25" s="92" t="s">
        <v>637</v>
      </c>
      <c r="AF25" s="86" t="b">
        <v>0</v>
      </c>
      <c r="AG25" s="86" t="s">
        <v>697</v>
      </c>
      <c r="AH25" s="86"/>
      <c r="AI25" s="92" t="s">
        <v>637</v>
      </c>
      <c r="AJ25" s="86" t="b">
        <v>0</v>
      </c>
      <c r="AK25" s="86">
        <v>0</v>
      </c>
      <c r="AL25" s="92" t="s">
        <v>637</v>
      </c>
      <c r="AM25" s="86" t="s">
        <v>708</v>
      </c>
      <c r="AN25" s="86" t="b">
        <v>0</v>
      </c>
      <c r="AO25" s="92" t="s">
        <v>515</v>
      </c>
      <c r="AP25" s="86" t="s">
        <v>176</v>
      </c>
      <c r="AQ25" s="86">
        <v>0</v>
      </c>
      <c r="AR25" s="86">
        <v>0</v>
      </c>
      <c r="AS25" s="86"/>
      <c r="AT25" s="86"/>
      <c r="AU25" s="86"/>
      <c r="AV25" s="86"/>
      <c r="AW25" s="86"/>
      <c r="AX25" s="86"/>
      <c r="AY25" s="86"/>
      <c r="AZ25" s="86"/>
      <c r="BA25">
        <v>10</v>
      </c>
      <c r="BB25" s="85" t="str">
        <f>REPLACE(INDEX(GroupVertices[Group],MATCH(Edges25[[#This Row],[Vertex 1]],GroupVertices[Vertex],0)),1,1,"")</f>
        <v>3</v>
      </c>
      <c r="BC25" s="85" t="str">
        <f>REPLACE(INDEX(GroupVertices[Group],MATCH(Edges25[[#This Row],[Vertex 2]],GroupVertices[Vertex],0)),1,1,"")</f>
        <v>3</v>
      </c>
      <c r="BD25" s="51">
        <v>0</v>
      </c>
      <c r="BE25" s="52">
        <v>0</v>
      </c>
      <c r="BF25" s="51">
        <v>0</v>
      </c>
      <c r="BG25" s="52">
        <v>0</v>
      </c>
      <c r="BH25" s="51">
        <v>0</v>
      </c>
      <c r="BI25" s="52">
        <v>0</v>
      </c>
      <c r="BJ25" s="51">
        <v>12</v>
      </c>
      <c r="BK25" s="52">
        <v>100</v>
      </c>
      <c r="BL25" s="51">
        <v>12</v>
      </c>
    </row>
    <row r="26" spans="1:64" ht="15">
      <c r="A26" s="84" t="s">
        <v>225</v>
      </c>
      <c r="B26" s="84" t="s">
        <v>225</v>
      </c>
      <c r="C26" s="53"/>
      <c r="D26" s="54"/>
      <c r="E26" s="65"/>
      <c r="F26" s="55"/>
      <c r="G26" s="53"/>
      <c r="H26" s="57"/>
      <c r="I26" s="56"/>
      <c r="J26" s="56"/>
      <c r="K26" s="36" t="s">
        <v>65</v>
      </c>
      <c r="L26" s="83">
        <v>26</v>
      </c>
      <c r="M26" s="83"/>
      <c r="N26" s="63"/>
      <c r="O26" s="86" t="s">
        <v>176</v>
      </c>
      <c r="P26" s="88">
        <v>43785.14550925926</v>
      </c>
      <c r="Q26" s="86" t="s">
        <v>308</v>
      </c>
      <c r="R26" s="90" t="s">
        <v>373</v>
      </c>
      <c r="S26" s="86" t="s">
        <v>383</v>
      </c>
      <c r="T26" s="86" t="s">
        <v>394</v>
      </c>
      <c r="U26" s="86"/>
      <c r="V26" s="90" t="s">
        <v>408</v>
      </c>
      <c r="W26" s="88">
        <v>43785.14550925926</v>
      </c>
      <c r="X26" s="90" t="s">
        <v>434</v>
      </c>
      <c r="Y26" s="86"/>
      <c r="Z26" s="86"/>
      <c r="AA26" s="92" t="s">
        <v>516</v>
      </c>
      <c r="AB26" s="86"/>
      <c r="AC26" s="86" t="b">
        <v>0</v>
      </c>
      <c r="AD26" s="86">
        <v>0</v>
      </c>
      <c r="AE26" s="92" t="s">
        <v>637</v>
      </c>
      <c r="AF26" s="86" t="b">
        <v>0</v>
      </c>
      <c r="AG26" s="86" t="s">
        <v>697</v>
      </c>
      <c r="AH26" s="86"/>
      <c r="AI26" s="92" t="s">
        <v>637</v>
      </c>
      <c r="AJ26" s="86" t="b">
        <v>0</v>
      </c>
      <c r="AK26" s="86">
        <v>0</v>
      </c>
      <c r="AL26" s="92" t="s">
        <v>637</v>
      </c>
      <c r="AM26" s="86" t="s">
        <v>708</v>
      </c>
      <c r="AN26" s="86" t="b">
        <v>0</v>
      </c>
      <c r="AO26" s="92" t="s">
        <v>516</v>
      </c>
      <c r="AP26" s="86" t="s">
        <v>176</v>
      </c>
      <c r="AQ26" s="86">
        <v>0</v>
      </c>
      <c r="AR26" s="86">
        <v>0</v>
      </c>
      <c r="AS26" s="86"/>
      <c r="AT26" s="86"/>
      <c r="AU26" s="86"/>
      <c r="AV26" s="86"/>
      <c r="AW26" s="86"/>
      <c r="AX26" s="86"/>
      <c r="AY26" s="86"/>
      <c r="AZ26" s="86"/>
      <c r="BA26">
        <v>10</v>
      </c>
      <c r="BB26" s="85" t="str">
        <f>REPLACE(INDEX(GroupVertices[Group],MATCH(Edges25[[#This Row],[Vertex 1]],GroupVertices[Vertex],0)),1,1,"")</f>
        <v>3</v>
      </c>
      <c r="BC26" s="85" t="str">
        <f>REPLACE(INDEX(GroupVertices[Group],MATCH(Edges25[[#This Row],[Vertex 2]],GroupVertices[Vertex],0)),1,1,"")</f>
        <v>3</v>
      </c>
      <c r="BD26" s="51">
        <v>1</v>
      </c>
      <c r="BE26" s="52">
        <v>9.090909090909092</v>
      </c>
      <c r="BF26" s="51">
        <v>0</v>
      </c>
      <c r="BG26" s="52">
        <v>0</v>
      </c>
      <c r="BH26" s="51">
        <v>0</v>
      </c>
      <c r="BI26" s="52">
        <v>0</v>
      </c>
      <c r="BJ26" s="51">
        <v>10</v>
      </c>
      <c r="BK26" s="52">
        <v>90.9090909090909</v>
      </c>
      <c r="BL26" s="51">
        <v>11</v>
      </c>
    </row>
    <row r="27" spans="1:64" ht="15">
      <c r="A27" s="84" t="s">
        <v>225</v>
      </c>
      <c r="B27" s="84" t="s">
        <v>225</v>
      </c>
      <c r="C27" s="53"/>
      <c r="D27" s="54"/>
      <c r="E27" s="65"/>
      <c r="F27" s="55"/>
      <c r="G27" s="53"/>
      <c r="H27" s="57"/>
      <c r="I27" s="56"/>
      <c r="J27" s="56"/>
      <c r="K27" s="36" t="s">
        <v>65</v>
      </c>
      <c r="L27" s="83">
        <v>27</v>
      </c>
      <c r="M27" s="83"/>
      <c r="N27" s="63"/>
      <c r="O27" s="86" t="s">
        <v>176</v>
      </c>
      <c r="P27" s="88">
        <v>43785.56240740741</v>
      </c>
      <c r="Q27" s="86" t="s">
        <v>307</v>
      </c>
      <c r="R27" s="90" t="s">
        <v>372</v>
      </c>
      <c r="S27" s="86" t="s">
        <v>383</v>
      </c>
      <c r="T27" s="86" t="s">
        <v>394</v>
      </c>
      <c r="U27" s="86"/>
      <c r="V27" s="90" t="s">
        <v>408</v>
      </c>
      <c r="W27" s="88">
        <v>43785.56240740741</v>
      </c>
      <c r="X27" s="90" t="s">
        <v>435</v>
      </c>
      <c r="Y27" s="86"/>
      <c r="Z27" s="86"/>
      <c r="AA27" s="92" t="s">
        <v>517</v>
      </c>
      <c r="AB27" s="86"/>
      <c r="AC27" s="86" t="b">
        <v>0</v>
      </c>
      <c r="AD27" s="86">
        <v>0</v>
      </c>
      <c r="AE27" s="92" t="s">
        <v>637</v>
      </c>
      <c r="AF27" s="86" t="b">
        <v>0</v>
      </c>
      <c r="AG27" s="86" t="s">
        <v>697</v>
      </c>
      <c r="AH27" s="86"/>
      <c r="AI27" s="92" t="s">
        <v>637</v>
      </c>
      <c r="AJ27" s="86" t="b">
        <v>0</v>
      </c>
      <c r="AK27" s="86">
        <v>0</v>
      </c>
      <c r="AL27" s="92" t="s">
        <v>637</v>
      </c>
      <c r="AM27" s="86" t="s">
        <v>708</v>
      </c>
      <c r="AN27" s="86" t="b">
        <v>0</v>
      </c>
      <c r="AO27" s="92" t="s">
        <v>517</v>
      </c>
      <c r="AP27" s="86" t="s">
        <v>176</v>
      </c>
      <c r="AQ27" s="86">
        <v>0</v>
      </c>
      <c r="AR27" s="86">
        <v>0</v>
      </c>
      <c r="AS27" s="86"/>
      <c r="AT27" s="86"/>
      <c r="AU27" s="86"/>
      <c r="AV27" s="86"/>
      <c r="AW27" s="86"/>
      <c r="AX27" s="86"/>
      <c r="AY27" s="86"/>
      <c r="AZ27" s="86"/>
      <c r="BA27">
        <v>10</v>
      </c>
      <c r="BB27" s="85" t="str">
        <f>REPLACE(INDEX(GroupVertices[Group],MATCH(Edges25[[#This Row],[Vertex 1]],GroupVertices[Vertex],0)),1,1,"")</f>
        <v>3</v>
      </c>
      <c r="BC27" s="85" t="str">
        <f>REPLACE(INDEX(GroupVertices[Group],MATCH(Edges25[[#This Row],[Vertex 2]],GroupVertices[Vertex],0)),1,1,"")</f>
        <v>3</v>
      </c>
      <c r="BD27" s="51">
        <v>0</v>
      </c>
      <c r="BE27" s="52">
        <v>0</v>
      </c>
      <c r="BF27" s="51">
        <v>0</v>
      </c>
      <c r="BG27" s="52">
        <v>0</v>
      </c>
      <c r="BH27" s="51">
        <v>0</v>
      </c>
      <c r="BI27" s="52">
        <v>0</v>
      </c>
      <c r="BJ27" s="51">
        <v>12</v>
      </c>
      <c r="BK27" s="52">
        <v>100</v>
      </c>
      <c r="BL27" s="51">
        <v>12</v>
      </c>
    </row>
    <row r="28" spans="1:64" ht="15">
      <c r="A28" s="84" t="s">
        <v>225</v>
      </c>
      <c r="B28" s="84" t="s">
        <v>225</v>
      </c>
      <c r="C28" s="53"/>
      <c r="D28" s="54"/>
      <c r="E28" s="65"/>
      <c r="F28" s="55"/>
      <c r="G28" s="53"/>
      <c r="H28" s="57"/>
      <c r="I28" s="56"/>
      <c r="J28" s="56"/>
      <c r="K28" s="36" t="s">
        <v>65</v>
      </c>
      <c r="L28" s="83">
        <v>28</v>
      </c>
      <c r="M28" s="83"/>
      <c r="N28" s="63"/>
      <c r="O28" s="86" t="s">
        <v>176</v>
      </c>
      <c r="P28" s="88">
        <v>43786.47923611111</v>
      </c>
      <c r="Q28" s="86" t="s">
        <v>308</v>
      </c>
      <c r="R28" s="90" t="s">
        <v>373</v>
      </c>
      <c r="S28" s="86" t="s">
        <v>383</v>
      </c>
      <c r="T28" s="86" t="s">
        <v>394</v>
      </c>
      <c r="U28" s="86"/>
      <c r="V28" s="90" t="s">
        <v>408</v>
      </c>
      <c r="W28" s="88">
        <v>43786.47923611111</v>
      </c>
      <c r="X28" s="90" t="s">
        <v>436</v>
      </c>
      <c r="Y28" s="86"/>
      <c r="Z28" s="86"/>
      <c r="AA28" s="92" t="s">
        <v>518</v>
      </c>
      <c r="AB28" s="86"/>
      <c r="AC28" s="86" t="b">
        <v>0</v>
      </c>
      <c r="AD28" s="86">
        <v>0</v>
      </c>
      <c r="AE28" s="92" t="s">
        <v>637</v>
      </c>
      <c r="AF28" s="86" t="b">
        <v>0</v>
      </c>
      <c r="AG28" s="86" t="s">
        <v>697</v>
      </c>
      <c r="AH28" s="86"/>
      <c r="AI28" s="92" t="s">
        <v>637</v>
      </c>
      <c r="AJ28" s="86" t="b">
        <v>0</v>
      </c>
      <c r="AK28" s="86">
        <v>0</v>
      </c>
      <c r="AL28" s="92" t="s">
        <v>637</v>
      </c>
      <c r="AM28" s="86" t="s">
        <v>708</v>
      </c>
      <c r="AN28" s="86" t="b">
        <v>0</v>
      </c>
      <c r="AO28" s="92" t="s">
        <v>518</v>
      </c>
      <c r="AP28" s="86" t="s">
        <v>176</v>
      </c>
      <c r="AQ28" s="86">
        <v>0</v>
      </c>
      <c r="AR28" s="86">
        <v>0</v>
      </c>
      <c r="AS28" s="86"/>
      <c r="AT28" s="86"/>
      <c r="AU28" s="86"/>
      <c r="AV28" s="86"/>
      <c r="AW28" s="86"/>
      <c r="AX28" s="86"/>
      <c r="AY28" s="86"/>
      <c r="AZ28" s="86"/>
      <c r="BA28">
        <v>10</v>
      </c>
      <c r="BB28" s="85" t="str">
        <f>REPLACE(INDEX(GroupVertices[Group],MATCH(Edges25[[#This Row],[Vertex 1]],GroupVertices[Vertex],0)),1,1,"")</f>
        <v>3</v>
      </c>
      <c r="BC28" s="85" t="str">
        <f>REPLACE(INDEX(GroupVertices[Group],MATCH(Edges25[[#This Row],[Vertex 2]],GroupVertices[Vertex],0)),1,1,"")</f>
        <v>3</v>
      </c>
      <c r="BD28" s="51">
        <v>1</v>
      </c>
      <c r="BE28" s="52">
        <v>9.090909090909092</v>
      </c>
      <c r="BF28" s="51">
        <v>0</v>
      </c>
      <c r="BG28" s="52">
        <v>0</v>
      </c>
      <c r="BH28" s="51">
        <v>0</v>
      </c>
      <c r="BI28" s="52">
        <v>0</v>
      </c>
      <c r="BJ28" s="51">
        <v>10</v>
      </c>
      <c r="BK28" s="52">
        <v>90.9090909090909</v>
      </c>
      <c r="BL28" s="51">
        <v>11</v>
      </c>
    </row>
    <row r="29" spans="1:64" ht="15">
      <c r="A29" s="84" t="s">
        <v>225</v>
      </c>
      <c r="B29" s="84" t="s">
        <v>225</v>
      </c>
      <c r="C29" s="53"/>
      <c r="D29" s="54"/>
      <c r="E29" s="65"/>
      <c r="F29" s="55"/>
      <c r="G29" s="53"/>
      <c r="H29" s="57"/>
      <c r="I29" s="56"/>
      <c r="J29" s="56"/>
      <c r="K29" s="36" t="s">
        <v>65</v>
      </c>
      <c r="L29" s="83">
        <v>29</v>
      </c>
      <c r="M29" s="83"/>
      <c r="N29" s="63"/>
      <c r="O29" s="86" t="s">
        <v>176</v>
      </c>
      <c r="P29" s="88">
        <v>43787.6484375</v>
      </c>
      <c r="Q29" s="86" t="s">
        <v>307</v>
      </c>
      <c r="R29" s="90" t="s">
        <v>372</v>
      </c>
      <c r="S29" s="86" t="s">
        <v>383</v>
      </c>
      <c r="T29" s="86" t="s">
        <v>394</v>
      </c>
      <c r="U29" s="86"/>
      <c r="V29" s="90" t="s">
        <v>408</v>
      </c>
      <c r="W29" s="88">
        <v>43787.6484375</v>
      </c>
      <c r="X29" s="90" t="s">
        <v>437</v>
      </c>
      <c r="Y29" s="86"/>
      <c r="Z29" s="86"/>
      <c r="AA29" s="92" t="s">
        <v>519</v>
      </c>
      <c r="AB29" s="86"/>
      <c r="AC29" s="86" t="b">
        <v>0</v>
      </c>
      <c r="AD29" s="86">
        <v>0</v>
      </c>
      <c r="AE29" s="92" t="s">
        <v>637</v>
      </c>
      <c r="AF29" s="86" t="b">
        <v>0</v>
      </c>
      <c r="AG29" s="86" t="s">
        <v>697</v>
      </c>
      <c r="AH29" s="86"/>
      <c r="AI29" s="92" t="s">
        <v>637</v>
      </c>
      <c r="AJ29" s="86" t="b">
        <v>0</v>
      </c>
      <c r="AK29" s="86">
        <v>0</v>
      </c>
      <c r="AL29" s="92" t="s">
        <v>637</v>
      </c>
      <c r="AM29" s="86" t="s">
        <v>708</v>
      </c>
      <c r="AN29" s="86" t="b">
        <v>0</v>
      </c>
      <c r="AO29" s="92" t="s">
        <v>519</v>
      </c>
      <c r="AP29" s="86" t="s">
        <v>176</v>
      </c>
      <c r="AQ29" s="86">
        <v>0</v>
      </c>
      <c r="AR29" s="86">
        <v>0</v>
      </c>
      <c r="AS29" s="86"/>
      <c r="AT29" s="86"/>
      <c r="AU29" s="86"/>
      <c r="AV29" s="86"/>
      <c r="AW29" s="86"/>
      <c r="AX29" s="86"/>
      <c r="AY29" s="86"/>
      <c r="AZ29" s="86"/>
      <c r="BA29">
        <v>10</v>
      </c>
      <c r="BB29" s="85" t="str">
        <f>REPLACE(INDEX(GroupVertices[Group],MATCH(Edges25[[#This Row],[Vertex 1]],GroupVertices[Vertex],0)),1,1,"")</f>
        <v>3</v>
      </c>
      <c r="BC29" s="85" t="str">
        <f>REPLACE(INDEX(GroupVertices[Group],MATCH(Edges25[[#This Row],[Vertex 2]],GroupVertices[Vertex],0)),1,1,"")</f>
        <v>3</v>
      </c>
      <c r="BD29" s="51">
        <v>0</v>
      </c>
      <c r="BE29" s="52">
        <v>0</v>
      </c>
      <c r="BF29" s="51">
        <v>0</v>
      </c>
      <c r="BG29" s="52">
        <v>0</v>
      </c>
      <c r="BH29" s="51">
        <v>0</v>
      </c>
      <c r="BI29" s="52">
        <v>0</v>
      </c>
      <c r="BJ29" s="51">
        <v>12</v>
      </c>
      <c r="BK29" s="52">
        <v>100</v>
      </c>
      <c r="BL29" s="51">
        <v>12</v>
      </c>
    </row>
    <row r="30" spans="1:64" ht="15">
      <c r="A30" s="84" t="s">
        <v>226</v>
      </c>
      <c r="B30" s="84" t="s">
        <v>236</v>
      </c>
      <c r="C30" s="53"/>
      <c r="D30" s="54"/>
      <c r="E30" s="65"/>
      <c r="F30" s="55"/>
      <c r="G30" s="53"/>
      <c r="H30" s="57"/>
      <c r="I30" s="56"/>
      <c r="J30" s="56"/>
      <c r="K30" s="36" t="s">
        <v>65</v>
      </c>
      <c r="L30" s="83">
        <v>30</v>
      </c>
      <c r="M30" s="83"/>
      <c r="N30" s="63"/>
      <c r="O30" s="86" t="s">
        <v>288</v>
      </c>
      <c r="P30" s="88">
        <v>43774.4728125</v>
      </c>
      <c r="Q30" s="86" t="s">
        <v>309</v>
      </c>
      <c r="R30" s="90" t="s">
        <v>374</v>
      </c>
      <c r="S30" s="86" t="s">
        <v>383</v>
      </c>
      <c r="T30" s="86"/>
      <c r="U30" s="86"/>
      <c r="V30" s="90" t="s">
        <v>409</v>
      </c>
      <c r="W30" s="88">
        <v>43774.4728125</v>
      </c>
      <c r="X30" s="90" t="s">
        <v>438</v>
      </c>
      <c r="Y30" s="86"/>
      <c r="Z30" s="86"/>
      <c r="AA30" s="92" t="s">
        <v>520</v>
      </c>
      <c r="AB30" s="92" t="s">
        <v>582</v>
      </c>
      <c r="AC30" s="86" t="b">
        <v>0</v>
      </c>
      <c r="AD30" s="86">
        <v>0</v>
      </c>
      <c r="AE30" s="92" t="s">
        <v>645</v>
      </c>
      <c r="AF30" s="86" t="b">
        <v>0</v>
      </c>
      <c r="AG30" s="86" t="s">
        <v>697</v>
      </c>
      <c r="AH30" s="86"/>
      <c r="AI30" s="92" t="s">
        <v>637</v>
      </c>
      <c r="AJ30" s="86" t="b">
        <v>0</v>
      </c>
      <c r="AK30" s="86">
        <v>0</v>
      </c>
      <c r="AL30" s="92" t="s">
        <v>637</v>
      </c>
      <c r="AM30" s="86" t="s">
        <v>709</v>
      </c>
      <c r="AN30" s="86" t="b">
        <v>0</v>
      </c>
      <c r="AO30" s="92" t="s">
        <v>582</v>
      </c>
      <c r="AP30" s="86" t="s">
        <v>176</v>
      </c>
      <c r="AQ30" s="86">
        <v>0</v>
      </c>
      <c r="AR30" s="86">
        <v>0</v>
      </c>
      <c r="AS30" s="86"/>
      <c r="AT30" s="86"/>
      <c r="AU30" s="86"/>
      <c r="AV30" s="86"/>
      <c r="AW30" s="86"/>
      <c r="AX30" s="86"/>
      <c r="AY30" s="86"/>
      <c r="AZ30" s="86"/>
      <c r="BA30">
        <v>2</v>
      </c>
      <c r="BB30" s="85" t="str">
        <f>REPLACE(INDEX(GroupVertices[Group],MATCH(Edges25[[#This Row],[Vertex 1]],GroupVertices[Vertex],0)),1,1,"")</f>
        <v>2</v>
      </c>
      <c r="BC30" s="85" t="str">
        <f>REPLACE(INDEX(GroupVertices[Group],MATCH(Edges25[[#This Row],[Vertex 2]],GroupVertices[Vertex],0)),1,1,"")</f>
        <v>2</v>
      </c>
      <c r="BD30" s="51">
        <v>0</v>
      </c>
      <c r="BE30" s="52">
        <v>0</v>
      </c>
      <c r="BF30" s="51">
        <v>1</v>
      </c>
      <c r="BG30" s="52">
        <v>3.7037037037037037</v>
      </c>
      <c r="BH30" s="51">
        <v>0</v>
      </c>
      <c r="BI30" s="52">
        <v>0</v>
      </c>
      <c r="BJ30" s="51">
        <v>26</v>
      </c>
      <c r="BK30" s="52">
        <v>96.29629629629629</v>
      </c>
      <c r="BL30" s="51">
        <v>27</v>
      </c>
    </row>
    <row r="31" spans="1:64" ht="15">
      <c r="A31" s="84" t="s">
        <v>226</v>
      </c>
      <c r="B31" s="84" t="s">
        <v>236</v>
      </c>
      <c r="C31" s="53"/>
      <c r="D31" s="54"/>
      <c r="E31" s="65"/>
      <c r="F31" s="55"/>
      <c r="G31" s="53"/>
      <c r="H31" s="57"/>
      <c r="I31" s="56"/>
      <c r="J31" s="56"/>
      <c r="K31" s="36" t="s">
        <v>65</v>
      </c>
      <c r="L31" s="83">
        <v>31</v>
      </c>
      <c r="M31" s="83"/>
      <c r="N31" s="63"/>
      <c r="O31" s="86" t="s">
        <v>288</v>
      </c>
      <c r="P31" s="88">
        <v>43774.67184027778</v>
      </c>
      <c r="Q31" s="86" t="s">
        <v>310</v>
      </c>
      <c r="R31" s="90" t="s">
        <v>374</v>
      </c>
      <c r="S31" s="86" t="s">
        <v>383</v>
      </c>
      <c r="T31" s="86"/>
      <c r="U31" s="86"/>
      <c r="V31" s="90" t="s">
        <v>409</v>
      </c>
      <c r="W31" s="88">
        <v>43774.67184027778</v>
      </c>
      <c r="X31" s="90" t="s">
        <v>439</v>
      </c>
      <c r="Y31" s="86"/>
      <c r="Z31" s="86"/>
      <c r="AA31" s="92" t="s">
        <v>521</v>
      </c>
      <c r="AB31" s="92" t="s">
        <v>583</v>
      </c>
      <c r="AC31" s="86" t="b">
        <v>0</v>
      </c>
      <c r="AD31" s="86">
        <v>1</v>
      </c>
      <c r="AE31" s="92" t="s">
        <v>645</v>
      </c>
      <c r="AF31" s="86" t="b">
        <v>0</v>
      </c>
      <c r="AG31" s="86" t="s">
        <v>697</v>
      </c>
      <c r="AH31" s="86"/>
      <c r="AI31" s="92" t="s">
        <v>637</v>
      </c>
      <c r="AJ31" s="86" t="b">
        <v>0</v>
      </c>
      <c r="AK31" s="86">
        <v>0</v>
      </c>
      <c r="AL31" s="92" t="s">
        <v>637</v>
      </c>
      <c r="AM31" s="86" t="s">
        <v>709</v>
      </c>
      <c r="AN31" s="86" t="b">
        <v>0</v>
      </c>
      <c r="AO31" s="92" t="s">
        <v>583</v>
      </c>
      <c r="AP31" s="86" t="s">
        <v>176</v>
      </c>
      <c r="AQ31" s="86">
        <v>0</v>
      </c>
      <c r="AR31" s="86">
        <v>0</v>
      </c>
      <c r="AS31" s="86"/>
      <c r="AT31" s="86"/>
      <c r="AU31" s="86"/>
      <c r="AV31" s="86"/>
      <c r="AW31" s="86"/>
      <c r="AX31" s="86"/>
      <c r="AY31" s="86"/>
      <c r="AZ31" s="86"/>
      <c r="BA31">
        <v>2</v>
      </c>
      <c r="BB31" s="85" t="str">
        <f>REPLACE(INDEX(GroupVertices[Group],MATCH(Edges25[[#This Row],[Vertex 1]],GroupVertices[Vertex],0)),1,1,"")</f>
        <v>2</v>
      </c>
      <c r="BC31" s="85" t="str">
        <f>REPLACE(INDEX(GroupVertices[Group],MATCH(Edges25[[#This Row],[Vertex 2]],GroupVertices[Vertex],0)),1,1,"")</f>
        <v>2</v>
      </c>
      <c r="BD31" s="51">
        <v>0</v>
      </c>
      <c r="BE31" s="52">
        <v>0</v>
      </c>
      <c r="BF31" s="51">
        <v>0</v>
      </c>
      <c r="BG31" s="52">
        <v>0</v>
      </c>
      <c r="BH31" s="51">
        <v>0</v>
      </c>
      <c r="BI31" s="52">
        <v>0</v>
      </c>
      <c r="BJ31" s="51">
        <v>19</v>
      </c>
      <c r="BK31" s="52">
        <v>100</v>
      </c>
      <c r="BL31" s="51">
        <v>19</v>
      </c>
    </row>
    <row r="32" spans="1:64" ht="15">
      <c r="A32" s="84" t="s">
        <v>226</v>
      </c>
      <c r="B32" s="84" t="s">
        <v>237</v>
      </c>
      <c r="C32" s="53"/>
      <c r="D32" s="54"/>
      <c r="E32" s="65"/>
      <c r="F32" s="55"/>
      <c r="G32" s="53"/>
      <c r="H32" s="57"/>
      <c r="I32" s="56"/>
      <c r="J32" s="56"/>
      <c r="K32" s="36" t="s">
        <v>65</v>
      </c>
      <c r="L32" s="83">
        <v>32</v>
      </c>
      <c r="M32" s="83"/>
      <c r="N32" s="63"/>
      <c r="O32" s="86" t="s">
        <v>288</v>
      </c>
      <c r="P32" s="88">
        <v>43775.56422453704</v>
      </c>
      <c r="Q32" s="86" t="s">
        <v>311</v>
      </c>
      <c r="R32" s="90" t="s">
        <v>374</v>
      </c>
      <c r="S32" s="86" t="s">
        <v>383</v>
      </c>
      <c r="T32" s="86"/>
      <c r="U32" s="86"/>
      <c r="V32" s="90" t="s">
        <v>409</v>
      </c>
      <c r="W32" s="88">
        <v>43775.56422453704</v>
      </c>
      <c r="X32" s="90" t="s">
        <v>440</v>
      </c>
      <c r="Y32" s="86"/>
      <c r="Z32" s="86"/>
      <c r="AA32" s="92" t="s">
        <v>522</v>
      </c>
      <c r="AB32" s="92" t="s">
        <v>584</v>
      </c>
      <c r="AC32" s="86" t="b">
        <v>0</v>
      </c>
      <c r="AD32" s="86">
        <v>0</v>
      </c>
      <c r="AE32" s="92" t="s">
        <v>646</v>
      </c>
      <c r="AF32" s="86" t="b">
        <v>0</v>
      </c>
      <c r="AG32" s="86" t="s">
        <v>697</v>
      </c>
      <c r="AH32" s="86"/>
      <c r="AI32" s="92" t="s">
        <v>637</v>
      </c>
      <c r="AJ32" s="86" t="b">
        <v>0</v>
      </c>
      <c r="AK32" s="86">
        <v>0</v>
      </c>
      <c r="AL32" s="92" t="s">
        <v>637</v>
      </c>
      <c r="AM32" s="86" t="s">
        <v>709</v>
      </c>
      <c r="AN32" s="86" t="b">
        <v>0</v>
      </c>
      <c r="AO32" s="92" t="s">
        <v>584</v>
      </c>
      <c r="AP32" s="86" t="s">
        <v>176</v>
      </c>
      <c r="AQ32" s="86">
        <v>0</v>
      </c>
      <c r="AR32" s="86">
        <v>0</v>
      </c>
      <c r="AS32" s="86"/>
      <c r="AT32" s="86"/>
      <c r="AU32" s="86"/>
      <c r="AV32" s="86"/>
      <c r="AW32" s="86"/>
      <c r="AX32" s="86"/>
      <c r="AY32" s="86"/>
      <c r="AZ32" s="86"/>
      <c r="BA32">
        <v>1</v>
      </c>
      <c r="BB32" s="85" t="str">
        <f>REPLACE(INDEX(GroupVertices[Group],MATCH(Edges25[[#This Row],[Vertex 1]],GroupVertices[Vertex],0)),1,1,"")</f>
        <v>2</v>
      </c>
      <c r="BC32" s="85" t="str">
        <f>REPLACE(INDEX(GroupVertices[Group],MATCH(Edges25[[#This Row],[Vertex 2]],GroupVertices[Vertex],0)),1,1,"")</f>
        <v>2</v>
      </c>
      <c r="BD32" s="51">
        <v>2</v>
      </c>
      <c r="BE32" s="52">
        <v>7.142857142857143</v>
      </c>
      <c r="BF32" s="51">
        <v>0</v>
      </c>
      <c r="BG32" s="52">
        <v>0</v>
      </c>
      <c r="BH32" s="51">
        <v>0</v>
      </c>
      <c r="BI32" s="52">
        <v>0</v>
      </c>
      <c r="BJ32" s="51">
        <v>26</v>
      </c>
      <c r="BK32" s="52">
        <v>92.85714285714286</v>
      </c>
      <c r="BL32" s="51">
        <v>28</v>
      </c>
    </row>
    <row r="33" spans="1:64" ht="15">
      <c r="A33" s="84" t="s">
        <v>226</v>
      </c>
      <c r="B33" s="84" t="s">
        <v>238</v>
      </c>
      <c r="C33" s="53"/>
      <c r="D33" s="54"/>
      <c r="E33" s="65"/>
      <c r="F33" s="55"/>
      <c r="G33" s="53"/>
      <c r="H33" s="57"/>
      <c r="I33" s="56"/>
      <c r="J33" s="56"/>
      <c r="K33" s="36" t="s">
        <v>65</v>
      </c>
      <c r="L33" s="83">
        <v>33</v>
      </c>
      <c r="M33" s="83"/>
      <c r="N33" s="63"/>
      <c r="O33" s="86" t="s">
        <v>288</v>
      </c>
      <c r="P33" s="88">
        <v>43777.47188657407</v>
      </c>
      <c r="Q33" s="86" t="s">
        <v>312</v>
      </c>
      <c r="R33" s="90" t="s">
        <v>374</v>
      </c>
      <c r="S33" s="86" t="s">
        <v>383</v>
      </c>
      <c r="T33" s="86"/>
      <c r="U33" s="86"/>
      <c r="V33" s="90" t="s">
        <v>409</v>
      </c>
      <c r="W33" s="88">
        <v>43777.47188657407</v>
      </c>
      <c r="X33" s="90" t="s">
        <v>441</v>
      </c>
      <c r="Y33" s="86"/>
      <c r="Z33" s="86"/>
      <c r="AA33" s="92" t="s">
        <v>523</v>
      </c>
      <c r="AB33" s="92" t="s">
        <v>585</v>
      </c>
      <c r="AC33" s="86" t="b">
        <v>0</v>
      </c>
      <c r="AD33" s="86">
        <v>0</v>
      </c>
      <c r="AE33" s="92" t="s">
        <v>647</v>
      </c>
      <c r="AF33" s="86" t="b">
        <v>0</v>
      </c>
      <c r="AG33" s="86" t="s">
        <v>697</v>
      </c>
      <c r="AH33" s="86"/>
      <c r="AI33" s="92" t="s">
        <v>637</v>
      </c>
      <c r="AJ33" s="86" t="b">
        <v>0</v>
      </c>
      <c r="AK33" s="86">
        <v>0</v>
      </c>
      <c r="AL33" s="92" t="s">
        <v>637</v>
      </c>
      <c r="AM33" s="86" t="s">
        <v>709</v>
      </c>
      <c r="AN33" s="86" t="b">
        <v>0</v>
      </c>
      <c r="AO33" s="92" t="s">
        <v>585</v>
      </c>
      <c r="AP33" s="86" t="s">
        <v>176</v>
      </c>
      <c r="AQ33" s="86">
        <v>0</v>
      </c>
      <c r="AR33" s="86">
        <v>0</v>
      </c>
      <c r="AS33" s="86"/>
      <c r="AT33" s="86"/>
      <c r="AU33" s="86"/>
      <c r="AV33" s="86"/>
      <c r="AW33" s="86"/>
      <c r="AX33" s="86"/>
      <c r="AY33" s="86"/>
      <c r="AZ33" s="86"/>
      <c r="BA33">
        <v>1</v>
      </c>
      <c r="BB33" s="85" t="str">
        <f>REPLACE(INDEX(GroupVertices[Group],MATCH(Edges25[[#This Row],[Vertex 1]],GroupVertices[Vertex],0)),1,1,"")</f>
        <v>2</v>
      </c>
      <c r="BC33" s="85" t="str">
        <f>REPLACE(INDEX(GroupVertices[Group],MATCH(Edges25[[#This Row],[Vertex 2]],GroupVertices[Vertex],0)),1,1,"")</f>
        <v>2</v>
      </c>
      <c r="BD33" s="51">
        <v>2</v>
      </c>
      <c r="BE33" s="52">
        <v>9.523809523809524</v>
      </c>
      <c r="BF33" s="51">
        <v>0</v>
      </c>
      <c r="BG33" s="52">
        <v>0</v>
      </c>
      <c r="BH33" s="51">
        <v>0</v>
      </c>
      <c r="BI33" s="52">
        <v>0</v>
      </c>
      <c r="BJ33" s="51">
        <v>19</v>
      </c>
      <c r="BK33" s="52">
        <v>90.47619047619048</v>
      </c>
      <c r="BL33" s="51">
        <v>21</v>
      </c>
    </row>
    <row r="34" spans="1:64" ht="15">
      <c r="A34" s="84" t="s">
        <v>226</v>
      </c>
      <c r="B34" s="84" t="s">
        <v>239</v>
      </c>
      <c r="C34" s="53"/>
      <c r="D34" s="54"/>
      <c r="E34" s="65"/>
      <c r="F34" s="55"/>
      <c r="G34" s="53"/>
      <c r="H34" s="57"/>
      <c r="I34" s="56"/>
      <c r="J34" s="56"/>
      <c r="K34" s="36" t="s">
        <v>65</v>
      </c>
      <c r="L34" s="83">
        <v>34</v>
      </c>
      <c r="M34" s="83"/>
      <c r="N34" s="63"/>
      <c r="O34" s="86" t="s">
        <v>288</v>
      </c>
      <c r="P34" s="88">
        <v>43777.517905092594</v>
      </c>
      <c r="Q34" s="86" t="s">
        <v>313</v>
      </c>
      <c r="R34" s="86" t="s">
        <v>375</v>
      </c>
      <c r="S34" s="86" t="s">
        <v>384</v>
      </c>
      <c r="T34" s="86"/>
      <c r="U34" s="86"/>
      <c r="V34" s="90" t="s">
        <v>409</v>
      </c>
      <c r="W34" s="88">
        <v>43777.517905092594</v>
      </c>
      <c r="X34" s="90" t="s">
        <v>442</v>
      </c>
      <c r="Y34" s="86"/>
      <c r="Z34" s="86"/>
      <c r="AA34" s="92" t="s">
        <v>524</v>
      </c>
      <c r="AB34" s="92" t="s">
        <v>586</v>
      </c>
      <c r="AC34" s="86" t="b">
        <v>0</v>
      </c>
      <c r="AD34" s="86">
        <v>0</v>
      </c>
      <c r="AE34" s="92" t="s">
        <v>648</v>
      </c>
      <c r="AF34" s="86" t="b">
        <v>0</v>
      </c>
      <c r="AG34" s="86" t="s">
        <v>697</v>
      </c>
      <c r="AH34" s="86"/>
      <c r="AI34" s="92" t="s">
        <v>637</v>
      </c>
      <c r="AJ34" s="86" t="b">
        <v>0</v>
      </c>
      <c r="AK34" s="86">
        <v>0</v>
      </c>
      <c r="AL34" s="92" t="s">
        <v>637</v>
      </c>
      <c r="AM34" s="86" t="s">
        <v>709</v>
      </c>
      <c r="AN34" s="86" t="b">
        <v>0</v>
      </c>
      <c r="AO34" s="92" t="s">
        <v>586</v>
      </c>
      <c r="AP34" s="86" t="s">
        <v>176</v>
      </c>
      <c r="AQ34" s="86">
        <v>0</v>
      </c>
      <c r="AR34" s="86">
        <v>0</v>
      </c>
      <c r="AS34" s="86"/>
      <c r="AT34" s="86"/>
      <c r="AU34" s="86"/>
      <c r="AV34" s="86"/>
      <c r="AW34" s="86"/>
      <c r="AX34" s="86"/>
      <c r="AY34" s="86"/>
      <c r="AZ34" s="86"/>
      <c r="BA34">
        <v>1</v>
      </c>
      <c r="BB34" s="85" t="str">
        <f>REPLACE(INDEX(GroupVertices[Group],MATCH(Edges25[[#This Row],[Vertex 1]],GroupVertices[Vertex],0)),1,1,"")</f>
        <v>2</v>
      </c>
      <c r="BC34" s="85" t="str">
        <f>REPLACE(INDEX(GroupVertices[Group],MATCH(Edges25[[#This Row],[Vertex 2]],GroupVertices[Vertex],0)),1,1,"")</f>
        <v>2</v>
      </c>
      <c r="BD34" s="51">
        <v>3</v>
      </c>
      <c r="BE34" s="52">
        <v>6.521739130434782</v>
      </c>
      <c r="BF34" s="51">
        <v>0</v>
      </c>
      <c r="BG34" s="52">
        <v>0</v>
      </c>
      <c r="BH34" s="51">
        <v>0</v>
      </c>
      <c r="BI34" s="52">
        <v>0</v>
      </c>
      <c r="BJ34" s="51">
        <v>43</v>
      </c>
      <c r="BK34" s="52">
        <v>93.47826086956522</v>
      </c>
      <c r="BL34" s="51">
        <v>46</v>
      </c>
    </row>
    <row r="35" spans="1:64" ht="15">
      <c r="A35" s="84" t="s">
        <v>226</v>
      </c>
      <c r="B35" s="84" t="s">
        <v>240</v>
      </c>
      <c r="C35" s="53"/>
      <c r="D35" s="54"/>
      <c r="E35" s="65"/>
      <c r="F35" s="55"/>
      <c r="G35" s="53"/>
      <c r="H35" s="57"/>
      <c r="I35" s="56"/>
      <c r="J35" s="56"/>
      <c r="K35" s="36" t="s">
        <v>65</v>
      </c>
      <c r="L35" s="83">
        <v>35</v>
      </c>
      <c r="M35" s="83"/>
      <c r="N35" s="63"/>
      <c r="O35" s="86" t="s">
        <v>288</v>
      </c>
      <c r="P35" s="88">
        <v>43781.457025462965</v>
      </c>
      <c r="Q35" s="86" t="s">
        <v>314</v>
      </c>
      <c r="R35" s="90" t="s">
        <v>374</v>
      </c>
      <c r="S35" s="86" t="s">
        <v>383</v>
      </c>
      <c r="T35" s="86"/>
      <c r="U35" s="86"/>
      <c r="V35" s="90" t="s">
        <v>409</v>
      </c>
      <c r="W35" s="88">
        <v>43781.457025462965</v>
      </c>
      <c r="X35" s="90" t="s">
        <v>443</v>
      </c>
      <c r="Y35" s="86"/>
      <c r="Z35" s="86"/>
      <c r="AA35" s="92" t="s">
        <v>525</v>
      </c>
      <c r="AB35" s="92" t="s">
        <v>587</v>
      </c>
      <c r="AC35" s="86" t="b">
        <v>0</v>
      </c>
      <c r="AD35" s="86">
        <v>0</v>
      </c>
      <c r="AE35" s="92" t="s">
        <v>649</v>
      </c>
      <c r="AF35" s="86" t="b">
        <v>0</v>
      </c>
      <c r="AG35" s="86" t="s">
        <v>697</v>
      </c>
      <c r="AH35" s="86"/>
      <c r="AI35" s="92" t="s">
        <v>637</v>
      </c>
      <c r="AJ35" s="86" t="b">
        <v>0</v>
      </c>
      <c r="AK35" s="86">
        <v>0</v>
      </c>
      <c r="AL35" s="92" t="s">
        <v>637</v>
      </c>
      <c r="AM35" s="86" t="s">
        <v>709</v>
      </c>
      <c r="AN35" s="86" t="b">
        <v>0</v>
      </c>
      <c r="AO35" s="92" t="s">
        <v>587</v>
      </c>
      <c r="AP35" s="86" t="s">
        <v>176</v>
      </c>
      <c r="AQ35" s="86">
        <v>0</v>
      </c>
      <c r="AR35" s="86">
        <v>0</v>
      </c>
      <c r="AS35" s="86"/>
      <c r="AT35" s="86"/>
      <c r="AU35" s="86"/>
      <c r="AV35" s="86"/>
      <c r="AW35" s="86"/>
      <c r="AX35" s="86"/>
      <c r="AY35" s="86"/>
      <c r="AZ35" s="86"/>
      <c r="BA35">
        <v>1</v>
      </c>
      <c r="BB35" s="85" t="str">
        <f>REPLACE(INDEX(GroupVertices[Group],MATCH(Edges25[[#This Row],[Vertex 1]],GroupVertices[Vertex],0)),1,1,"")</f>
        <v>2</v>
      </c>
      <c r="BC35" s="85" t="str">
        <f>REPLACE(INDEX(GroupVertices[Group],MATCH(Edges25[[#This Row],[Vertex 2]],GroupVertices[Vertex],0)),1,1,"")</f>
        <v>2</v>
      </c>
      <c r="BD35" s="51">
        <v>0</v>
      </c>
      <c r="BE35" s="52">
        <v>0</v>
      </c>
      <c r="BF35" s="51">
        <v>0</v>
      </c>
      <c r="BG35" s="52">
        <v>0</v>
      </c>
      <c r="BH35" s="51">
        <v>0</v>
      </c>
      <c r="BI35" s="52">
        <v>0</v>
      </c>
      <c r="BJ35" s="51">
        <v>40</v>
      </c>
      <c r="BK35" s="52">
        <v>100</v>
      </c>
      <c r="BL35" s="51">
        <v>40</v>
      </c>
    </row>
    <row r="36" spans="1:64" ht="15">
      <c r="A36" s="84" t="s">
        <v>226</v>
      </c>
      <c r="B36" s="84" t="s">
        <v>241</v>
      </c>
      <c r="C36" s="53"/>
      <c r="D36" s="54"/>
      <c r="E36" s="65"/>
      <c r="F36" s="55"/>
      <c r="G36" s="53"/>
      <c r="H36" s="57"/>
      <c r="I36" s="56"/>
      <c r="J36" s="56"/>
      <c r="K36" s="36" t="s">
        <v>65</v>
      </c>
      <c r="L36" s="83">
        <v>36</v>
      </c>
      <c r="M36" s="83"/>
      <c r="N36" s="63"/>
      <c r="O36" s="86" t="s">
        <v>288</v>
      </c>
      <c r="P36" s="88">
        <v>43787.72219907407</v>
      </c>
      <c r="Q36" s="86" t="s">
        <v>315</v>
      </c>
      <c r="R36" s="90" t="s">
        <v>374</v>
      </c>
      <c r="S36" s="86" t="s">
        <v>383</v>
      </c>
      <c r="T36" s="86"/>
      <c r="U36" s="86"/>
      <c r="V36" s="90" t="s">
        <v>409</v>
      </c>
      <c r="W36" s="88">
        <v>43787.72219907407</v>
      </c>
      <c r="X36" s="90" t="s">
        <v>444</v>
      </c>
      <c r="Y36" s="86"/>
      <c r="Z36" s="86"/>
      <c r="AA36" s="92" t="s">
        <v>526</v>
      </c>
      <c r="AB36" s="92" t="s">
        <v>588</v>
      </c>
      <c r="AC36" s="86" t="b">
        <v>0</v>
      </c>
      <c r="AD36" s="86">
        <v>0</v>
      </c>
      <c r="AE36" s="92" t="s">
        <v>650</v>
      </c>
      <c r="AF36" s="86" t="b">
        <v>0</v>
      </c>
      <c r="AG36" s="86" t="s">
        <v>697</v>
      </c>
      <c r="AH36" s="86"/>
      <c r="AI36" s="92" t="s">
        <v>637</v>
      </c>
      <c r="AJ36" s="86" t="b">
        <v>0</v>
      </c>
      <c r="AK36" s="86">
        <v>0</v>
      </c>
      <c r="AL36" s="92" t="s">
        <v>637</v>
      </c>
      <c r="AM36" s="86" t="s">
        <v>709</v>
      </c>
      <c r="AN36" s="86" t="b">
        <v>0</v>
      </c>
      <c r="AO36" s="92" t="s">
        <v>588</v>
      </c>
      <c r="AP36" s="86" t="s">
        <v>176</v>
      </c>
      <c r="AQ36" s="86">
        <v>0</v>
      </c>
      <c r="AR36" s="86">
        <v>0</v>
      </c>
      <c r="AS36" s="86"/>
      <c r="AT36" s="86"/>
      <c r="AU36" s="86"/>
      <c r="AV36" s="86"/>
      <c r="AW36" s="86"/>
      <c r="AX36" s="86"/>
      <c r="AY36" s="86"/>
      <c r="AZ36" s="86"/>
      <c r="BA36">
        <v>1</v>
      </c>
      <c r="BB36" s="85" t="str">
        <f>REPLACE(INDEX(GroupVertices[Group],MATCH(Edges25[[#This Row],[Vertex 1]],GroupVertices[Vertex],0)),1,1,"")</f>
        <v>2</v>
      </c>
      <c r="BC36" s="85" t="str">
        <f>REPLACE(INDEX(GroupVertices[Group],MATCH(Edges25[[#This Row],[Vertex 2]],GroupVertices[Vertex],0)),1,1,"")</f>
        <v>2</v>
      </c>
      <c r="BD36" s="51">
        <v>1</v>
      </c>
      <c r="BE36" s="52">
        <v>4.545454545454546</v>
      </c>
      <c r="BF36" s="51">
        <v>2</v>
      </c>
      <c r="BG36" s="52">
        <v>9.090909090909092</v>
      </c>
      <c r="BH36" s="51">
        <v>0</v>
      </c>
      <c r="BI36" s="52">
        <v>0</v>
      </c>
      <c r="BJ36" s="51">
        <v>19</v>
      </c>
      <c r="BK36" s="52">
        <v>86.36363636363636</v>
      </c>
      <c r="BL36" s="51">
        <v>22</v>
      </c>
    </row>
    <row r="37" spans="1:64" ht="15">
      <c r="A37" s="84" t="s">
        <v>227</v>
      </c>
      <c r="B37" s="84" t="s">
        <v>242</v>
      </c>
      <c r="C37" s="53"/>
      <c r="D37" s="54"/>
      <c r="E37" s="65"/>
      <c r="F37" s="55"/>
      <c r="G37" s="53"/>
      <c r="H37" s="57"/>
      <c r="I37" s="56"/>
      <c r="J37" s="56"/>
      <c r="K37" s="36" t="s">
        <v>65</v>
      </c>
      <c r="L37" s="83">
        <v>37</v>
      </c>
      <c r="M37" s="83"/>
      <c r="N37" s="63"/>
      <c r="O37" s="86" t="s">
        <v>288</v>
      </c>
      <c r="P37" s="88">
        <v>43774.67638888889</v>
      </c>
      <c r="Q37" s="86" t="s">
        <v>316</v>
      </c>
      <c r="R37" s="90" t="s">
        <v>366</v>
      </c>
      <c r="S37" s="86" t="s">
        <v>378</v>
      </c>
      <c r="T37" s="86"/>
      <c r="U37" s="86"/>
      <c r="V37" s="90" t="s">
        <v>410</v>
      </c>
      <c r="W37" s="88">
        <v>43774.67638888889</v>
      </c>
      <c r="X37" s="90" t="s">
        <v>445</v>
      </c>
      <c r="Y37" s="86"/>
      <c r="Z37" s="86"/>
      <c r="AA37" s="92" t="s">
        <v>527</v>
      </c>
      <c r="AB37" s="92" t="s">
        <v>589</v>
      </c>
      <c r="AC37" s="86" t="b">
        <v>0</v>
      </c>
      <c r="AD37" s="86">
        <v>0</v>
      </c>
      <c r="AE37" s="92" t="s">
        <v>651</v>
      </c>
      <c r="AF37" s="86" t="b">
        <v>0</v>
      </c>
      <c r="AG37" s="86" t="s">
        <v>697</v>
      </c>
      <c r="AH37" s="86"/>
      <c r="AI37" s="92" t="s">
        <v>637</v>
      </c>
      <c r="AJ37" s="86" t="b">
        <v>0</v>
      </c>
      <c r="AK37" s="86">
        <v>0</v>
      </c>
      <c r="AL37" s="92" t="s">
        <v>637</v>
      </c>
      <c r="AM37" s="86" t="s">
        <v>703</v>
      </c>
      <c r="AN37" s="86" t="b">
        <v>0</v>
      </c>
      <c r="AO37" s="92" t="s">
        <v>589</v>
      </c>
      <c r="AP37" s="86" t="s">
        <v>176</v>
      </c>
      <c r="AQ37" s="86">
        <v>0</v>
      </c>
      <c r="AR37" s="86">
        <v>0</v>
      </c>
      <c r="AS37" s="86"/>
      <c r="AT37" s="86"/>
      <c r="AU37" s="86"/>
      <c r="AV37" s="86"/>
      <c r="AW37" s="86"/>
      <c r="AX37" s="86"/>
      <c r="AY37" s="86"/>
      <c r="AZ37" s="86"/>
      <c r="BA37">
        <v>1</v>
      </c>
      <c r="BB37" s="85" t="str">
        <f>REPLACE(INDEX(GroupVertices[Group],MATCH(Edges25[[#This Row],[Vertex 1]],GroupVertices[Vertex],0)),1,1,"")</f>
        <v>1</v>
      </c>
      <c r="BC37" s="85" t="str">
        <f>REPLACE(INDEX(GroupVertices[Group],MATCH(Edges25[[#This Row],[Vertex 2]],GroupVertices[Vertex],0)),1,1,"")</f>
        <v>1</v>
      </c>
      <c r="BD37" s="51">
        <v>0</v>
      </c>
      <c r="BE37" s="52">
        <v>0</v>
      </c>
      <c r="BF37" s="51">
        <v>0</v>
      </c>
      <c r="BG37" s="52">
        <v>0</v>
      </c>
      <c r="BH37" s="51">
        <v>0</v>
      </c>
      <c r="BI37" s="52">
        <v>0</v>
      </c>
      <c r="BJ37" s="51">
        <v>14</v>
      </c>
      <c r="BK37" s="52">
        <v>100</v>
      </c>
      <c r="BL37" s="51">
        <v>14</v>
      </c>
    </row>
    <row r="38" spans="1:64" ht="15">
      <c r="A38" s="84" t="s">
        <v>227</v>
      </c>
      <c r="B38" s="84" t="s">
        <v>243</v>
      </c>
      <c r="C38" s="53"/>
      <c r="D38" s="54"/>
      <c r="E38" s="65"/>
      <c r="F38" s="55"/>
      <c r="G38" s="53"/>
      <c r="H38" s="57"/>
      <c r="I38" s="56"/>
      <c r="J38" s="56"/>
      <c r="K38" s="36" t="s">
        <v>65</v>
      </c>
      <c r="L38" s="83">
        <v>38</v>
      </c>
      <c r="M38" s="83"/>
      <c r="N38" s="63"/>
      <c r="O38" s="86" t="s">
        <v>288</v>
      </c>
      <c r="P38" s="88">
        <v>43774.68135416666</v>
      </c>
      <c r="Q38" s="86" t="s">
        <v>317</v>
      </c>
      <c r="R38" s="90" t="s">
        <v>366</v>
      </c>
      <c r="S38" s="86" t="s">
        <v>378</v>
      </c>
      <c r="T38" s="86"/>
      <c r="U38" s="86"/>
      <c r="V38" s="90" t="s">
        <v>410</v>
      </c>
      <c r="W38" s="88">
        <v>43774.68135416666</v>
      </c>
      <c r="X38" s="90" t="s">
        <v>446</v>
      </c>
      <c r="Y38" s="86"/>
      <c r="Z38" s="86"/>
      <c r="AA38" s="92" t="s">
        <v>528</v>
      </c>
      <c r="AB38" s="92" t="s">
        <v>590</v>
      </c>
      <c r="AC38" s="86" t="b">
        <v>0</v>
      </c>
      <c r="AD38" s="86">
        <v>0</v>
      </c>
      <c r="AE38" s="92" t="s">
        <v>652</v>
      </c>
      <c r="AF38" s="86" t="b">
        <v>0</v>
      </c>
      <c r="AG38" s="86" t="s">
        <v>697</v>
      </c>
      <c r="AH38" s="86"/>
      <c r="AI38" s="92" t="s">
        <v>637</v>
      </c>
      <c r="AJ38" s="86" t="b">
        <v>0</v>
      </c>
      <c r="AK38" s="86">
        <v>0</v>
      </c>
      <c r="AL38" s="92" t="s">
        <v>637</v>
      </c>
      <c r="AM38" s="86" t="s">
        <v>703</v>
      </c>
      <c r="AN38" s="86" t="b">
        <v>0</v>
      </c>
      <c r="AO38" s="92" t="s">
        <v>590</v>
      </c>
      <c r="AP38" s="86" t="s">
        <v>176</v>
      </c>
      <c r="AQ38" s="86">
        <v>0</v>
      </c>
      <c r="AR38" s="86">
        <v>0</v>
      </c>
      <c r="AS38" s="86"/>
      <c r="AT38" s="86"/>
      <c r="AU38" s="86"/>
      <c r="AV38" s="86"/>
      <c r="AW38" s="86"/>
      <c r="AX38" s="86"/>
      <c r="AY38" s="86"/>
      <c r="AZ38" s="86"/>
      <c r="BA38">
        <v>1</v>
      </c>
      <c r="BB38" s="85" t="str">
        <f>REPLACE(INDEX(GroupVertices[Group],MATCH(Edges25[[#This Row],[Vertex 1]],GroupVertices[Vertex],0)),1,1,"")</f>
        <v>1</v>
      </c>
      <c r="BC38" s="85" t="str">
        <f>REPLACE(INDEX(GroupVertices[Group],MATCH(Edges25[[#This Row],[Vertex 2]],GroupVertices[Vertex],0)),1,1,"")</f>
        <v>1</v>
      </c>
      <c r="BD38" s="51">
        <v>1</v>
      </c>
      <c r="BE38" s="52">
        <v>4.166666666666667</v>
      </c>
      <c r="BF38" s="51">
        <v>0</v>
      </c>
      <c r="BG38" s="52">
        <v>0</v>
      </c>
      <c r="BH38" s="51">
        <v>0</v>
      </c>
      <c r="BI38" s="52">
        <v>0</v>
      </c>
      <c r="BJ38" s="51">
        <v>23</v>
      </c>
      <c r="BK38" s="52">
        <v>95.83333333333333</v>
      </c>
      <c r="BL38" s="51">
        <v>24</v>
      </c>
    </row>
    <row r="39" spans="1:64" ht="15">
      <c r="A39" s="84" t="s">
        <v>227</v>
      </c>
      <c r="B39" s="84" t="s">
        <v>244</v>
      </c>
      <c r="C39" s="53"/>
      <c r="D39" s="54"/>
      <c r="E39" s="65"/>
      <c r="F39" s="55"/>
      <c r="G39" s="53"/>
      <c r="H39" s="57"/>
      <c r="I39" s="56"/>
      <c r="J39" s="56"/>
      <c r="K39" s="36" t="s">
        <v>65</v>
      </c>
      <c r="L39" s="83">
        <v>39</v>
      </c>
      <c r="M39" s="83"/>
      <c r="N39" s="63"/>
      <c r="O39" s="86" t="s">
        <v>288</v>
      </c>
      <c r="P39" s="88">
        <v>43774.69501157408</v>
      </c>
      <c r="Q39" s="86" t="s">
        <v>318</v>
      </c>
      <c r="R39" s="90" t="s">
        <v>366</v>
      </c>
      <c r="S39" s="86" t="s">
        <v>378</v>
      </c>
      <c r="T39" s="86"/>
      <c r="U39" s="86"/>
      <c r="V39" s="90" t="s">
        <v>410</v>
      </c>
      <c r="W39" s="88">
        <v>43774.69501157408</v>
      </c>
      <c r="X39" s="90" t="s">
        <v>447</v>
      </c>
      <c r="Y39" s="86"/>
      <c r="Z39" s="86"/>
      <c r="AA39" s="92" t="s">
        <v>529</v>
      </c>
      <c r="AB39" s="92" t="s">
        <v>591</v>
      </c>
      <c r="AC39" s="86" t="b">
        <v>0</v>
      </c>
      <c r="AD39" s="86">
        <v>0</v>
      </c>
      <c r="AE39" s="92" t="s">
        <v>653</v>
      </c>
      <c r="AF39" s="86" t="b">
        <v>0</v>
      </c>
      <c r="AG39" s="86" t="s">
        <v>697</v>
      </c>
      <c r="AH39" s="86"/>
      <c r="AI39" s="92" t="s">
        <v>637</v>
      </c>
      <c r="AJ39" s="86" t="b">
        <v>0</v>
      </c>
      <c r="AK39" s="86">
        <v>0</v>
      </c>
      <c r="AL39" s="92" t="s">
        <v>637</v>
      </c>
      <c r="AM39" s="86" t="s">
        <v>703</v>
      </c>
      <c r="AN39" s="86" t="b">
        <v>0</v>
      </c>
      <c r="AO39" s="92" t="s">
        <v>591</v>
      </c>
      <c r="AP39" s="86" t="s">
        <v>176</v>
      </c>
      <c r="AQ39" s="86">
        <v>0</v>
      </c>
      <c r="AR39" s="86">
        <v>0</v>
      </c>
      <c r="AS39" s="86"/>
      <c r="AT39" s="86"/>
      <c r="AU39" s="86"/>
      <c r="AV39" s="86"/>
      <c r="AW39" s="86"/>
      <c r="AX39" s="86"/>
      <c r="AY39" s="86"/>
      <c r="AZ39" s="86"/>
      <c r="BA39">
        <v>1</v>
      </c>
      <c r="BB39" s="85" t="str">
        <f>REPLACE(INDEX(GroupVertices[Group],MATCH(Edges25[[#This Row],[Vertex 1]],GroupVertices[Vertex],0)),1,1,"")</f>
        <v>1</v>
      </c>
      <c r="BC39" s="85" t="str">
        <f>REPLACE(INDEX(GroupVertices[Group],MATCH(Edges25[[#This Row],[Vertex 2]],GroupVertices[Vertex],0)),1,1,"")</f>
        <v>1</v>
      </c>
      <c r="BD39" s="51">
        <v>1</v>
      </c>
      <c r="BE39" s="52">
        <v>6.666666666666667</v>
      </c>
      <c r="BF39" s="51">
        <v>0</v>
      </c>
      <c r="BG39" s="52">
        <v>0</v>
      </c>
      <c r="BH39" s="51">
        <v>0</v>
      </c>
      <c r="BI39" s="52">
        <v>0</v>
      </c>
      <c r="BJ39" s="51">
        <v>14</v>
      </c>
      <c r="BK39" s="52">
        <v>93.33333333333333</v>
      </c>
      <c r="BL39" s="51">
        <v>15</v>
      </c>
    </row>
    <row r="40" spans="1:64" ht="15">
      <c r="A40" s="84" t="s">
        <v>227</v>
      </c>
      <c r="B40" s="84" t="s">
        <v>245</v>
      </c>
      <c r="C40" s="53"/>
      <c r="D40" s="54"/>
      <c r="E40" s="65"/>
      <c r="F40" s="55"/>
      <c r="G40" s="53"/>
      <c r="H40" s="57"/>
      <c r="I40" s="56"/>
      <c r="J40" s="56"/>
      <c r="K40" s="36" t="s">
        <v>65</v>
      </c>
      <c r="L40" s="83">
        <v>40</v>
      </c>
      <c r="M40" s="83"/>
      <c r="N40" s="63"/>
      <c r="O40" s="86" t="s">
        <v>288</v>
      </c>
      <c r="P40" s="88">
        <v>43774.731087962966</v>
      </c>
      <c r="Q40" s="86" t="s">
        <v>319</v>
      </c>
      <c r="R40" s="90" t="s">
        <v>366</v>
      </c>
      <c r="S40" s="86" t="s">
        <v>378</v>
      </c>
      <c r="T40" s="86"/>
      <c r="U40" s="86"/>
      <c r="V40" s="90" t="s">
        <v>410</v>
      </c>
      <c r="W40" s="88">
        <v>43774.731087962966</v>
      </c>
      <c r="X40" s="90" t="s">
        <v>448</v>
      </c>
      <c r="Y40" s="86"/>
      <c r="Z40" s="86"/>
      <c r="AA40" s="92" t="s">
        <v>530</v>
      </c>
      <c r="AB40" s="92" t="s">
        <v>592</v>
      </c>
      <c r="AC40" s="86" t="b">
        <v>0</v>
      </c>
      <c r="AD40" s="86">
        <v>0</v>
      </c>
      <c r="AE40" s="92" t="s">
        <v>654</v>
      </c>
      <c r="AF40" s="86" t="b">
        <v>0</v>
      </c>
      <c r="AG40" s="86" t="s">
        <v>697</v>
      </c>
      <c r="AH40" s="86"/>
      <c r="AI40" s="92" t="s">
        <v>637</v>
      </c>
      <c r="AJ40" s="86" t="b">
        <v>0</v>
      </c>
      <c r="AK40" s="86">
        <v>0</v>
      </c>
      <c r="AL40" s="92" t="s">
        <v>637</v>
      </c>
      <c r="AM40" s="86" t="s">
        <v>703</v>
      </c>
      <c r="AN40" s="86" t="b">
        <v>0</v>
      </c>
      <c r="AO40" s="92" t="s">
        <v>592</v>
      </c>
      <c r="AP40" s="86" t="s">
        <v>176</v>
      </c>
      <c r="AQ40" s="86">
        <v>0</v>
      </c>
      <c r="AR40" s="86">
        <v>0</v>
      </c>
      <c r="AS40" s="86"/>
      <c r="AT40" s="86"/>
      <c r="AU40" s="86"/>
      <c r="AV40" s="86"/>
      <c r="AW40" s="86"/>
      <c r="AX40" s="86"/>
      <c r="AY40" s="86"/>
      <c r="AZ40" s="86"/>
      <c r="BA40">
        <v>1</v>
      </c>
      <c r="BB40" s="85" t="str">
        <f>REPLACE(INDEX(GroupVertices[Group],MATCH(Edges25[[#This Row],[Vertex 1]],GroupVertices[Vertex],0)),1,1,"")</f>
        <v>1</v>
      </c>
      <c r="BC40" s="85" t="str">
        <f>REPLACE(INDEX(GroupVertices[Group],MATCH(Edges25[[#This Row],[Vertex 2]],GroupVertices[Vertex],0)),1,1,"")</f>
        <v>1</v>
      </c>
      <c r="BD40" s="51">
        <v>0</v>
      </c>
      <c r="BE40" s="52">
        <v>0</v>
      </c>
      <c r="BF40" s="51">
        <v>0</v>
      </c>
      <c r="BG40" s="52">
        <v>0</v>
      </c>
      <c r="BH40" s="51">
        <v>0</v>
      </c>
      <c r="BI40" s="52">
        <v>0</v>
      </c>
      <c r="BJ40" s="51">
        <v>14</v>
      </c>
      <c r="BK40" s="52">
        <v>100</v>
      </c>
      <c r="BL40" s="51">
        <v>14</v>
      </c>
    </row>
    <row r="41" spans="1:64" ht="15">
      <c r="A41" s="84" t="s">
        <v>227</v>
      </c>
      <c r="B41" s="84" t="s">
        <v>246</v>
      </c>
      <c r="C41" s="53"/>
      <c r="D41" s="54"/>
      <c r="E41" s="65"/>
      <c r="F41" s="55"/>
      <c r="G41" s="53"/>
      <c r="H41" s="57"/>
      <c r="I41" s="56"/>
      <c r="J41" s="56"/>
      <c r="K41" s="36" t="s">
        <v>65</v>
      </c>
      <c r="L41" s="83">
        <v>41</v>
      </c>
      <c r="M41" s="83"/>
      <c r="N41" s="63"/>
      <c r="O41" s="86" t="s">
        <v>288</v>
      </c>
      <c r="P41" s="88">
        <v>43775.76131944444</v>
      </c>
      <c r="Q41" s="86" t="s">
        <v>320</v>
      </c>
      <c r="R41" s="90" t="s">
        <v>366</v>
      </c>
      <c r="S41" s="86" t="s">
        <v>378</v>
      </c>
      <c r="T41" s="86"/>
      <c r="U41" s="86"/>
      <c r="V41" s="90" t="s">
        <v>410</v>
      </c>
      <c r="W41" s="88">
        <v>43775.76131944444</v>
      </c>
      <c r="X41" s="90" t="s">
        <v>449</v>
      </c>
      <c r="Y41" s="86"/>
      <c r="Z41" s="86"/>
      <c r="AA41" s="92" t="s">
        <v>531</v>
      </c>
      <c r="AB41" s="92" t="s">
        <v>593</v>
      </c>
      <c r="AC41" s="86" t="b">
        <v>0</v>
      </c>
      <c r="AD41" s="86">
        <v>0</v>
      </c>
      <c r="AE41" s="92" t="s">
        <v>655</v>
      </c>
      <c r="AF41" s="86" t="b">
        <v>0</v>
      </c>
      <c r="AG41" s="86" t="s">
        <v>697</v>
      </c>
      <c r="AH41" s="86"/>
      <c r="AI41" s="92" t="s">
        <v>637</v>
      </c>
      <c r="AJ41" s="86" t="b">
        <v>0</v>
      </c>
      <c r="AK41" s="86">
        <v>0</v>
      </c>
      <c r="AL41" s="92" t="s">
        <v>637</v>
      </c>
      <c r="AM41" s="86" t="s">
        <v>703</v>
      </c>
      <c r="AN41" s="86" t="b">
        <v>0</v>
      </c>
      <c r="AO41" s="92" t="s">
        <v>593</v>
      </c>
      <c r="AP41" s="86" t="s">
        <v>176</v>
      </c>
      <c r="AQ41" s="86">
        <v>0</v>
      </c>
      <c r="AR41" s="86">
        <v>0</v>
      </c>
      <c r="AS41" s="86"/>
      <c r="AT41" s="86"/>
      <c r="AU41" s="86"/>
      <c r="AV41" s="86"/>
      <c r="AW41" s="86"/>
      <c r="AX41" s="86"/>
      <c r="AY41" s="86"/>
      <c r="AZ41" s="86"/>
      <c r="BA41">
        <v>1</v>
      </c>
      <c r="BB41" s="85" t="str">
        <f>REPLACE(INDEX(GroupVertices[Group],MATCH(Edges25[[#This Row],[Vertex 1]],GroupVertices[Vertex],0)),1,1,"")</f>
        <v>1</v>
      </c>
      <c r="BC41" s="85" t="str">
        <f>REPLACE(INDEX(GroupVertices[Group],MATCH(Edges25[[#This Row],[Vertex 2]],GroupVertices[Vertex],0)),1,1,"")</f>
        <v>1</v>
      </c>
      <c r="BD41" s="51">
        <v>1</v>
      </c>
      <c r="BE41" s="52">
        <v>6.666666666666667</v>
      </c>
      <c r="BF41" s="51">
        <v>0</v>
      </c>
      <c r="BG41" s="52">
        <v>0</v>
      </c>
      <c r="BH41" s="51">
        <v>0</v>
      </c>
      <c r="BI41" s="52">
        <v>0</v>
      </c>
      <c r="BJ41" s="51">
        <v>14</v>
      </c>
      <c r="BK41" s="52">
        <v>93.33333333333333</v>
      </c>
      <c r="BL41" s="51">
        <v>15</v>
      </c>
    </row>
    <row r="42" spans="1:64" ht="15">
      <c r="A42" s="84" t="s">
        <v>227</v>
      </c>
      <c r="B42" s="84" t="s">
        <v>247</v>
      </c>
      <c r="C42" s="53"/>
      <c r="D42" s="54"/>
      <c r="E42" s="65"/>
      <c r="F42" s="55"/>
      <c r="G42" s="53"/>
      <c r="H42" s="57"/>
      <c r="I42" s="56"/>
      <c r="J42" s="56"/>
      <c r="K42" s="36" t="s">
        <v>65</v>
      </c>
      <c r="L42" s="83">
        <v>42</v>
      </c>
      <c r="M42" s="83"/>
      <c r="N42" s="63"/>
      <c r="O42" s="86" t="s">
        <v>288</v>
      </c>
      <c r="P42" s="88">
        <v>43775.84903935185</v>
      </c>
      <c r="Q42" s="86" t="s">
        <v>321</v>
      </c>
      <c r="R42" s="90" t="s">
        <v>366</v>
      </c>
      <c r="S42" s="86" t="s">
        <v>378</v>
      </c>
      <c r="T42" s="86"/>
      <c r="U42" s="86"/>
      <c r="V42" s="90" t="s">
        <v>410</v>
      </c>
      <c r="W42" s="88">
        <v>43775.84903935185</v>
      </c>
      <c r="X42" s="90" t="s">
        <v>450</v>
      </c>
      <c r="Y42" s="86"/>
      <c r="Z42" s="86"/>
      <c r="AA42" s="92" t="s">
        <v>532</v>
      </c>
      <c r="AB42" s="92" t="s">
        <v>594</v>
      </c>
      <c r="AC42" s="86" t="b">
        <v>0</v>
      </c>
      <c r="AD42" s="86">
        <v>1</v>
      </c>
      <c r="AE42" s="92" t="s">
        <v>656</v>
      </c>
      <c r="AF42" s="86" t="b">
        <v>0</v>
      </c>
      <c r="AG42" s="86" t="s">
        <v>697</v>
      </c>
      <c r="AH42" s="86"/>
      <c r="AI42" s="92" t="s">
        <v>637</v>
      </c>
      <c r="AJ42" s="86" t="b">
        <v>0</v>
      </c>
      <c r="AK42" s="86">
        <v>0</v>
      </c>
      <c r="AL42" s="92" t="s">
        <v>637</v>
      </c>
      <c r="AM42" s="86" t="s">
        <v>703</v>
      </c>
      <c r="AN42" s="86" t="b">
        <v>0</v>
      </c>
      <c r="AO42" s="92" t="s">
        <v>594</v>
      </c>
      <c r="AP42" s="86" t="s">
        <v>176</v>
      </c>
      <c r="AQ42" s="86">
        <v>0</v>
      </c>
      <c r="AR42" s="86">
        <v>0</v>
      </c>
      <c r="AS42" s="86"/>
      <c r="AT42" s="86"/>
      <c r="AU42" s="86"/>
      <c r="AV42" s="86"/>
      <c r="AW42" s="86"/>
      <c r="AX42" s="86"/>
      <c r="AY42" s="86"/>
      <c r="AZ42" s="86"/>
      <c r="BA42">
        <v>1</v>
      </c>
      <c r="BB42" s="85" t="str">
        <f>REPLACE(INDEX(GroupVertices[Group],MATCH(Edges25[[#This Row],[Vertex 1]],GroupVertices[Vertex],0)),1,1,"")</f>
        <v>1</v>
      </c>
      <c r="BC42" s="85" t="str">
        <f>REPLACE(INDEX(GroupVertices[Group],MATCH(Edges25[[#This Row],[Vertex 2]],GroupVertices[Vertex],0)),1,1,"")</f>
        <v>1</v>
      </c>
      <c r="BD42" s="51">
        <v>1</v>
      </c>
      <c r="BE42" s="52">
        <v>5</v>
      </c>
      <c r="BF42" s="51">
        <v>0</v>
      </c>
      <c r="BG42" s="52">
        <v>0</v>
      </c>
      <c r="BH42" s="51">
        <v>0</v>
      </c>
      <c r="BI42" s="52">
        <v>0</v>
      </c>
      <c r="BJ42" s="51">
        <v>19</v>
      </c>
      <c r="BK42" s="52">
        <v>95</v>
      </c>
      <c r="BL42" s="51">
        <v>20</v>
      </c>
    </row>
    <row r="43" spans="1:64" ht="15">
      <c r="A43" s="84" t="s">
        <v>227</v>
      </c>
      <c r="B43" s="84" t="s">
        <v>248</v>
      </c>
      <c r="C43" s="53"/>
      <c r="D43" s="54"/>
      <c r="E43" s="65"/>
      <c r="F43" s="55"/>
      <c r="G43" s="53"/>
      <c r="H43" s="57"/>
      <c r="I43" s="56"/>
      <c r="J43" s="56"/>
      <c r="K43" s="36" t="s">
        <v>65</v>
      </c>
      <c r="L43" s="83">
        <v>43</v>
      </c>
      <c r="M43" s="83"/>
      <c r="N43" s="63"/>
      <c r="O43" s="86" t="s">
        <v>288</v>
      </c>
      <c r="P43" s="88">
        <v>43776.671168981484</v>
      </c>
      <c r="Q43" s="86" t="s">
        <v>322</v>
      </c>
      <c r="R43" s="90" t="s">
        <v>366</v>
      </c>
      <c r="S43" s="86" t="s">
        <v>378</v>
      </c>
      <c r="T43" s="86"/>
      <c r="U43" s="86"/>
      <c r="V43" s="90" t="s">
        <v>410</v>
      </c>
      <c r="W43" s="88">
        <v>43776.671168981484</v>
      </c>
      <c r="X43" s="90" t="s">
        <v>451</v>
      </c>
      <c r="Y43" s="86"/>
      <c r="Z43" s="86"/>
      <c r="AA43" s="92" t="s">
        <v>533</v>
      </c>
      <c r="AB43" s="92" t="s">
        <v>595</v>
      </c>
      <c r="AC43" s="86" t="b">
        <v>0</v>
      </c>
      <c r="AD43" s="86">
        <v>0</v>
      </c>
      <c r="AE43" s="92" t="s">
        <v>657</v>
      </c>
      <c r="AF43" s="86" t="b">
        <v>0</v>
      </c>
      <c r="AG43" s="86" t="s">
        <v>697</v>
      </c>
      <c r="AH43" s="86"/>
      <c r="AI43" s="92" t="s">
        <v>637</v>
      </c>
      <c r="AJ43" s="86" t="b">
        <v>0</v>
      </c>
      <c r="AK43" s="86">
        <v>0</v>
      </c>
      <c r="AL43" s="92" t="s">
        <v>637</v>
      </c>
      <c r="AM43" s="86" t="s">
        <v>703</v>
      </c>
      <c r="AN43" s="86" t="b">
        <v>0</v>
      </c>
      <c r="AO43" s="92" t="s">
        <v>595</v>
      </c>
      <c r="AP43" s="86" t="s">
        <v>176</v>
      </c>
      <c r="AQ43" s="86">
        <v>0</v>
      </c>
      <c r="AR43" s="86">
        <v>0</v>
      </c>
      <c r="AS43" s="86"/>
      <c r="AT43" s="86"/>
      <c r="AU43" s="86"/>
      <c r="AV43" s="86"/>
      <c r="AW43" s="86"/>
      <c r="AX43" s="86"/>
      <c r="AY43" s="86"/>
      <c r="AZ43" s="86"/>
      <c r="BA43">
        <v>1</v>
      </c>
      <c r="BB43" s="85" t="str">
        <f>REPLACE(INDEX(GroupVertices[Group],MATCH(Edges25[[#This Row],[Vertex 1]],GroupVertices[Vertex],0)),1,1,"")</f>
        <v>1</v>
      </c>
      <c r="BC43" s="85" t="str">
        <f>REPLACE(INDEX(GroupVertices[Group],MATCH(Edges25[[#This Row],[Vertex 2]],GroupVertices[Vertex],0)),1,1,"")</f>
        <v>1</v>
      </c>
      <c r="BD43" s="51">
        <v>1</v>
      </c>
      <c r="BE43" s="52">
        <v>6.666666666666667</v>
      </c>
      <c r="BF43" s="51">
        <v>0</v>
      </c>
      <c r="BG43" s="52">
        <v>0</v>
      </c>
      <c r="BH43" s="51">
        <v>0</v>
      </c>
      <c r="BI43" s="52">
        <v>0</v>
      </c>
      <c r="BJ43" s="51">
        <v>14</v>
      </c>
      <c r="BK43" s="52">
        <v>93.33333333333333</v>
      </c>
      <c r="BL43" s="51">
        <v>15</v>
      </c>
    </row>
    <row r="44" spans="1:64" ht="15">
      <c r="A44" s="84" t="s">
        <v>227</v>
      </c>
      <c r="B44" s="84" t="s">
        <v>249</v>
      </c>
      <c r="C44" s="53"/>
      <c r="D44" s="54"/>
      <c r="E44" s="65"/>
      <c r="F44" s="55"/>
      <c r="G44" s="53"/>
      <c r="H44" s="57"/>
      <c r="I44" s="56"/>
      <c r="J44" s="56"/>
      <c r="K44" s="36" t="s">
        <v>65</v>
      </c>
      <c r="L44" s="83">
        <v>44</v>
      </c>
      <c r="M44" s="83"/>
      <c r="N44" s="63"/>
      <c r="O44" s="86" t="s">
        <v>288</v>
      </c>
      <c r="P44" s="88">
        <v>43776.827199074076</v>
      </c>
      <c r="Q44" s="86" t="s">
        <v>323</v>
      </c>
      <c r="R44" s="90" t="s">
        <v>366</v>
      </c>
      <c r="S44" s="86" t="s">
        <v>378</v>
      </c>
      <c r="T44" s="86"/>
      <c r="U44" s="86"/>
      <c r="V44" s="90" t="s">
        <v>410</v>
      </c>
      <c r="W44" s="88">
        <v>43776.827199074076</v>
      </c>
      <c r="X44" s="90" t="s">
        <v>452</v>
      </c>
      <c r="Y44" s="86"/>
      <c r="Z44" s="86"/>
      <c r="AA44" s="92" t="s">
        <v>534</v>
      </c>
      <c r="AB44" s="92" t="s">
        <v>596</v>
      </c>
      <c r="AC44" s="86" t="b">
        <v>0</v>
      </c>
      <c r="AD44" s="86">
        <v>0</v>
      </c>
      <c r="AE44" s="92" t="s">
        <v>658</v>
      </c>
      <c r="AF44" s="86" t="b">
        <v>0</v>
      </c>
      <c r="AG44" s="86" t="s">
        <v>697</v>
      </c>
      <c r="AH44" s="86"/>
      <c r="AI44" s="92" t="s">
        <v>637</v>
      </c>
      <c r="AJ44" s="86" t="b">
        <v>0</v>
      </c>
      <c r="AK44" s="86">
        <v>0</v>
      </c>
      <c r="AL44" s="92" t="s">
        <v>637</v>
      </c>
      <c r="AM44" s="86" t="s">
        <v>703</v>
      </c>
      <c r="AN44" s="86" t="b">
        <v>0</v>
      </c>
      <c r="AO44" s="92" t="s">
        <v>596</v>
      </c>
      <c r="AP44" s="86" t="s">
        <v>176</v>
      </c>
      <c r="AQ44" s="86">
        <v>0</v>
      </c>
      <c r="AR44" s="86">
        <v>0</v>
      </c>
      <c r="AS44" s="86"/>
      <c r="AT44" s="86"/>
      <c r="AU44" s="86"/>
      <c r="AV44" s="86"/>
      <c r="AW44" s="86"/>
      <c r="AX44" s="86"/>
      <c r="AY44" s="86"/>
      <c r="AZ44" s="86"/>
      <c r="BA44">
        <v>1</v>
      </c>
      <c r="BB44" s="85" t="str">
        <f>REPLACE(INDEX(GroupVertices[Group],MATCH(Edges25[[#This Row],[Vertex 1]],GroupVertices[Vertex],0)),1,1,"")</f>
        <v>1</v>
      </c>
      <c r="BC44" s="85" t="str">
        <f>REPLACE(INDEX(GroupVertices[Group],MATCH(Edges25[[#This Row],[Vertex 2]],GroupVertices[Vertex],0)),1,1,"")</f>
        <v>1</v>
      </c>
      <c r="BD44" s="51">
        <v>1</v>
      </c>
      <c r="BE44" s="52">
        <v>6.666666666666667</v>
      </c>
      <c r="BF44" s="51">
        <v>0</v>
      </c>
      <c r="BG44" s="52">
        <v>0</v>
      </c>
      <c r="BH44" s="51">
        <v>0</v>
      </c>
      <c r="BI44" s="52">
        <v>0</v>
      </c>
      <c r="BJ44" s="51">
        <v>14</v>
      </c>
      <c r="BK44" s="52">
        <v>93.33333333333333</v>
      </c>
      <c r="BL44" s="51">
        <v>15</v>
      </c>
    </row>
    <row r="45" spans="1:64" ht="15">
      <c r="A45" s="84" t="s">
        <v>227</v>
      </c>
      <c r="B45" s="84" t="s">
        <v>250</v>
      </c>
      <c r="C45" s="53"/>
      <c r="D45" s="54"/>
      <c r="E45" s="65"/>
      <c r="F45" s="55"/>
      <c r="G45" s="53"/>
      <c r="H45" s="57"/>
      <c r="I45" s="56"/>
      <c r="J45" s="56"/>
      <c r="K45" s="36" t="s">
        <v>65</v>
      </c>
      <c r="L45" s="83">
        <v>45</v>
      </c>
      <c r="M45" s="83"/>
      <c r="N45" s="63"/>
      <c r="O45" s="86" t="s">
        <v>288</v>
      </c>
      <c r="P45" s="88">
        <v>43776.91724537037</v>
      </c>
      <c r="Q45" s="86" t="s">
        <v>324</v>
      </c>
      <c r="R45" s="90" t="s">
        <v>366</v>
      </c>
      <c r="S45" s="86" t="s">
        <v>378</v>
      </c>
      <c r="T45" s="86"/>
      <c r="U45" s="86"/>
      <c r="V45" s="90" t="s">
        <v>410</v>
      </c>
      <c r="W45" s="88">
        <v>43776.91724537037</v>
      </c>
      <c r="X45" s="90" t="s">
        <v>453</v>
      </c>
      <c r="Y45" s="86"/>
      <c r="Z45" s="86"/>
      <c r="AA45" s="92" t="s">
        <v>535</v>
      </c>
      <c r="AB45" s="92" t="s">
        <v>597</v>
      </c>
      <c r="AC45" s="86" t="b">
        <v>0</v>
      </c>
      <c r="AD45" s="86">
        <v>0</v>
      </c>
      <c r="AE45" s="92" t="s">
        <v>659</v>
      </c>
      <c r="AF45" s="86" t="b">
        <v>0</v>
      </c>
      <c r="AG45" s="86" t="s">
        <v>697</v>
      </c>
      <c r="AH45" s="86"/>
      <c r="AI45" s="92" t="s">
        <v>637</v>
      </c>
      <c r="AJ45" s="86" t="b">
        <v>0</v>
      </c>
      <c r="AK45" s="86">
        <v>0</v>
      </c>
      <c r="AL45" s="92" t="s">
        <v>637</v>
      </c>
      <c r="AM45" s="86" t="s">
        <v>703</v>
      </c>
      <c r="AN45" s="86" t="b">
        <v>0</v>
      </c>
      <c r="AO45" s="92" t="s">
        <v>597</v>
      </c>
      <c r="AP45" s="86" t="s">
        <v>176</v>
      </c>
      <c r="AQ45" s="86">
        <v>0</v>
      </c>
      <c r="AR45" s="86">
        <v>0</v>
      </c>
      <c r="AS45" s="86"/>
      <c r="AT45" s="86"/>
      <c r="AU45" s="86"/>
      <c r="AV45" s="86"/>
      <c r="AW45" s="86"/>
      <c r="AX45" s="86"/>
      <c r="AY45" s="86"/>
      <c r="AZ45" s="86"/>
      <c r="BA45">
        <v>1</v>
      </c>
      <c r="BB45" s="85" t="str">
        <f>REPLACE(INDEX(GroupVertices[Group],MATCH(Edges25[[#This Row],[Vertex 1]],GroupVertices[Vertex],0)),1,1,"")</f>
        <v>1</v>
      </c>
      <c r="BC45" s="85" t="str">
        <f>REPLACE(INDEX(GroupVertices[Group],MATCH(Edges25[[#This Row],[Vertex 2]],GroupVertices[Vertex],0)),1,1,"")</f>
        <v>1</v>
      </c>
      <c r="BD45" s="51">
        <v>1</v>
      </c>
      <c r="BE45" s="52">
        <v>6.666666666666667</v>
      </c>
      <c r="BF45" s="51">
        <v>0</v>
      </c>
      <c r="BG45" s="52">
        <v>0</v>
      </c>
      <c r="BH45" s="51">
        <v>0</v>
      </c>
      <c r="BI45" s="52">
        <v>0</v>
      </c>
      <c r="BJ45" s="51">
        <v>14</v>
      </c>
      <c r="BK45" s="52">
        <v>93.33333333333333</v>
      </c>
      <c r="BL45" s="51">
        <v>15</v>
      </c>
    </row>
    <row r="46" spans="1:64" ht="15">
      <c r="A46" s="84" t="s">
        <v>227</v>
      </c>
      <c r="B46" s="84" t="s">
        <v>251</v>
      </c>
      <c r="C46" s="53"/>
      <c r="D46" s="54"/>
      <c r="E46" s="65"/>
      <c r="F46" s="55"/>
      <c r="G46" s="53"/>
      <c r="H46" s="57"/>
      <c r="I46" s="56"/>
      <c r="J46" s="56"/>
      <c r="K46" s="36" t="s">
        <v>65</v>
      </c>
      <c r="L46" s="83">
        <v>46</v>
      </c>
      <c r="M46" s="83"/>
      <c r="N46" s="63"/>
      <c r="O46" s="86" t="s">
        <v>288</v>
      </c>
      <c r="P46" s="88">
        <v>43777.694398148145</v>
      </c>
      <c r="Q46" s="86" t="s">
        <v>325</v>
      </c>
      <c r="R46" s="90" t="s">
        <v>366</v>
      </c>
      <c r="S46" s="86" t="s">
        <v>378</v>
      </c>
      <c r="T46" s="86"/>
      <c r="U46" s="86"/>
      <c r="V46" s="90" t="s">
        <v>410</v>
      </c>
      <c r="W46" s="88">
        <v>43777.694398148145</v>
      </c>
      <c r="X46" s="90" t="s">
        <v>454</v>
      </c>
      <c r="Y46" s="86"/>
      <c r="Z46" s="86"/>
      <c r="AA46" s="92" t="s">
        <v>536</v>
      </c>
      <c r="AB46" s="92" t="s">
        <v>598</v>
      </c>
      <c r="AC46" s="86" t="b">
        <v>0</v>
      </c>
      <c r="AD46" s="86">
        <v>0</v>
      </c>
      <c r="AE46" s="92" t="s">
        <v>660</v>
      </c>
      <c r="AF46" s="86" t="b">
        <v>0</v>
      </c>
      <c r="AG46" s="86" t="s">
        <v>697</v>
      </c>
      <c r="AH46" s="86"/>
      <c r="AI46" s="92" t="s">
        <v>637</v>
      </c>
      <c r="AJ46" s="86" t="b">
        <v>0</v>
      </c>
      <c r="AK46" s="86">
        <v>0</v>
      </c>
      <c r="AL46" s="92" t="s">
        <v>637</v>
      </c>
      <c r="AM46" s="86" t="s">
        <v>703</v>
      </c>
      <c r="AN46" s="86" t="b">
        <v>0</v>
      </c>
      <c r="AO46" s="92" t="s">
        <v>598</v>
      </c>
      <c r="AP46" s="86" t="s">
        <v>176</v>
      </c>
      <c r="AQ46" s="86">
        <v>0</v>
      </c>
      <c r="AR46" s="86">
        <v>0</v>
      </c>
      <c r="AS46" s="86"/>
      <c r="AT46" s="86"/>
      <c r="AU46" s="86"/>
      <c r="AV46" s="86"/>
      <c r="AW46" s="86"/>
      <c r="AX46" s="86"/>
      <c r="AY46" s="86"/>
      <c r="AZ46" s="86"/>
      <c r="BA46">
        <v>2</v>
      </c>
      <c r="BB46" s="85" t="str">
        <f>REPLACE(INDEX(GroupVertices[Group],MATCH(Edges25[[#This Row],[Vertex 1]],GroupVertices[Vertex],0)),1,1,"")</f>
        <v>1</v>
      </c>
      <c r="BC46" s="85" t="str">
        <f>REPLACE(INDEX(GroupVertices[Group],MATCH(Edges25[[#This Row],[Vertex 2]],GroupVertices[Vertex],0)),1,1,"")</f>
        <v>1</v>
      </c>
      <c r="BD46" s="51">
        <v>1</v>
      </c>
      <c r="BE46" s="52">
        <v>6.666666666666667</v>
      </c>
      <c r="BF46" s="51">
        <v>0</v>
      </c>
      <c r="BG46" s="52">
        <v>0</v>
      </c>
      <c r="BH46" s="51">
        <v>0</v>
      </c>
      <c r="BI46" s="52">
        <v>0</v>
      </c>
      <c r="BJ46" s="51">
        <v>14</v>
      </c>
      <c r="BK46" s="52">
        <v>93.33333333333333</v>
      </c>
      <c r="BL46" s="51">
        <v>15</v>
      </c>
    </row>
    <row r="47" spans="1:64" ht="15">
      <c r="A47" s="84" t="s">
        <v>227</v>
      </c>
      <c r="B47" s="84" t="s">
        <v>251</v>
      </c>
      <c r="C47" s="53"/>
      <c r="D47" s="54"/>
      <c r="E47" s="65"/>
      <c r="F47" s="55"/>
      <c r="G47" s="53"/>
      <c r="H47" s="57"/>
      <c r="I47" s="56"/>
      <c r="J47" s="56"/>
      <c r="K47" s="36" t="s">
        <v>65</v>
      </c>
      <c r="L47" s="83">
        <v>47</v>
      </c>
      <c r="M47" s="83"/>
      <c r="N47" s="63"/>
      <c r="O47" s="86" t="s">
        <v>288</v>
      </c>
      <c r="P47" s="88">
        <v>43777.78496527778</v>
      </c>
      <c r="Q47" s="86" t="s">
        <v>326</v>
      </c>
      <c r="R47" s="90" t="s">
        <v>366</v>
      </c>
      <c r="S47" s="86" t="s">
        <v>378</v>
      </c>
      <c r="T47" s="86"/>
      <c r="U47" s="86"/>
      <c r="V47" s="90" t="s">
        <v>410</v>
      </c>
      <c r="W47" s="88">
        <v>43777.78496527778</v>
      </c>
      <c r="X47" s="90" t="s">
        <v>455</v>
      </c>
      <c r="Y47" s="86"/>
      <c r="Z47" s="86"/>
      <c r="AA47" s="92" t="s">
        <v>537</v>
      </c>
      <c r="AB47" s="92" t="s">
        <v>599</v>
      </c>
      <c r="AC47" s="86" t="b">
        <v>0</v>
      </c>
      <c r="AD47" s="86">
        <v>0</v>
      </c>
      <c r="AE47" s="92" t="s">
        <v>660</v>
      </c>
      <c r="AF47" s="86" t="b">
        <v>0</v>
      </c>
      <c r="AG47" s="86" t="s">
        <v>697</v>
      </c>
      <c r="AH47" s="86"/>
      <c r="AI47" s="92" t="s">
        <v>637</v>
      </c>
      <c r="AJ47" s="86" t="b">
        <v>0</v>
      </c>
      <c r="AK47" s="86">
        <v>0</v>
      </c>
      <c r="AL47" s="92" t="s">
        <v>637</v>
      </c>
      <c r="AM47" s="86" t="s">
        <v>703</v>
      </c>
      <c r="AN47" s="86" t="b">
        <v>0</v>
      </c>
      <c r="AO47" s="92" t="s">
        <v>599</v>
      </c>
      <c r="AP47" s="86" t="s">
        <v>176</v>
      </c>
      <c r="AQ47" s="86">
        <v>0</v>
      </c>
      <c r="AR47" s="86">
        <v>0</v>
      </c>
      <c r="AS47" s="86"/>
      <c r="AT47" s="86"/>
      <c r="AU47" s="86"/>
      <c r="AV47" s="86"/>
      <c r="AW47" s="86"/>
      <c r="AX47" s="86"/>
      <c r="AY47" s="86"/>
      <c r="AZ47" s="86"/>
      <c r="BA47">
        <v>2</v>
      </c>
      <c r="BB47" s="85" t="str">
        <f>REPLACE(INDEX(GroupVertices[Group],MATCH(Edges25[[#This Row],[Vertex 1]],GroupVertices[Vertex],0)),1,1,"")</f>
        <v>1</v>
      </c>
      <c r="BC47" s="85" t="str">
        <f>REPLACE(INDEX(GroupVertices[Group],MATCH(Edges25[[#This Row],[Vertex 2]],GroupVertices[Vertex],0)),1,1,"")</f>
        <v>1</v>
      </c>
      <c r="BD47" s="51">
        <v>0</v>
      </c>
      <c r="BE47" s="52">
        <v>0</v>
      </c>
      <c r="BF47" s="51">
        <v>0</v>
      </c>
      <c r="BG47" s="52">
        <v>0</v>
      </c>
      <c r="BH47" s="51">
        <v>0</v>
      </c>
      <c r="BI47" s="52">
        <v>0</v>
      </c>
      <c r="BJ47" s="51">
        <v>18</v>
      </c>
      <c r="BK47" s="52">
        <v>100</v>
      </c>
      <c r="BL47" s="51">
        <v>18</v>
      </c>
    </row>
    <row r="48" spans="1:64" ht="15">
      <c r="A48" s="84" t="s">
        <v>227</v>
      </c>
      <c r="B48" s="84" t="s">
        <v>252</v>
      </c>
      <c r="C48" s="53"/>
      <c r="D48" s="54"/>
      <c r="E48" s="65"/>
      <c r="F48" s="55"/>
      <c r="G48" s="53"/>
      <c r="H48" s="57"/>
      <c r="I48" s="56"/>
      <c r="J48" s="56"/>
      <c r="K48" s="36" t="s">
        <v>65</v>
      </c>
      <c r="L48" s="83">
        <v>48</v>
      </c>
      <c r="M48" s="83"/>
      <c r="N48" s="63"/>
      <c r="O48" s="86" t="s">
        <v>288</v>
      </c>
      <c r="P48" s="88">
        <v>43777.79956018519</v>
      </c>
      <c r="Q48" s="86" t="s">
        <v>327</v>
      </c>
      <c r="R48" s="90" t="s">
        <v>366</v>
      </c>
      <c r="S48" s="86" t="s">
        <v>378</v>
      </c>
      <c r="T48" s="86"/>
      <c r="U48" s="86"/>
      <c r="V48" s="90" t="s">
        <v>410</v>
      </c>
      <c r="W48" s="88">
        <v>43777.79956018519</v>
      </c>
      <c r="X48" s="90" t="s">
        <v>456</v>
      </c>
      <c r="Y48" s="86"/>
      <c r="Z48" s="86"/>
      <c r="AA48" s="92" t="s">
        <v>538</v>
      </c>
      <c r="AB48" s="92" t="s">
        <v>600</v>
      </c>
      <c r="AC48" s="86" t="b">
        <v>0</v>
      </c>
      <c r="AD48" s="86">
        <v>0</v>
      </c>
      <c r="AE48" s="92" t="s">
        <v>661</v>
      </c>
      <c r="AF48" s="86" t="b">
        <v>0</v>
      </c>
      <c r="AG48" s="86" t="s">
        <v>697</v>
      </c>
      <c r="AH48" s="86"/>
      <c r="AI48" s="92" t="s">
        <v>637</v>
      </c>
      <c r="AJ48" s="86" t="b">
        <v>0</v>
      </c>
      <c r="AK48" s="86">
        <v>0</v>
      </c>
      <c r="AL48" s="92" t="s">
        <v>637</v>
      </c>
      <c r="AM48" s="86" t="s">
        <v>703</v>
      </c>
      <c r="AN48" s="86" t="b">
        <v>0</v>
      </c>
      <c r="AO48" s="92" t="s">
        <v>600</v>
      </c>
      <c r="AP48" s="86" t="s">
        <v>176</v>
      </c>
      <c r="AQ48" s="86">
        <v>0</v>
      </c>
      <c r="AR48" s="86">
        <v>0</v>
      </c>
      <c r="AS48" s="86"/>
      <c r="AT48" s="86"/>
      <c r="AU48" s="86"/>
      <c r="AV48" s="86"/>
      <c r="AW48" s="86"/>
      <c r="AX48" s="86"/>
      <c r="AY48" s="86"/>
      <c r="AZ48" s="86"/>
      <c r="BA48">
        <v>1</v>
      </c>
      <c r="BB48" s="85" t="str">
        <f>REPLACE(INDEX(GroupVertices[Group],MATCH(Edges25[[#This Row],[Vertex 1]],GroupVertices[Vertex],0)),1,1,"")</f>
        <v>1</v>
      </c>
      <c r="BC48" s="85" t="str">
        <f>REPLACE(INDEX(GroupVertices[Group],MATCH(Edges25[[#This Row],[Vertex 2]],GroupVertices[Vertex],0)),1,1,"")</f>
        <v>1</v>
      </c>
      <c r="BD48" s="51">
        <v>1</v>
      </c>
      <c r="BE48" s="52">
        <v>6.666666666666667</v>
      </c>
      <c r="BF48" s="51">
        <v>0</v>
      </c>
      <c r="BG48" s="52">
        <v>0</v>
      </c>
      <c r="BH48" s="51">
        <v>0</v>
      </c>
      <c r="BI48" s="52">
        <v>0</v>
      </c>
      <c r="BJ48" s="51">
        <v>14</v>
      </c>
      <c r="BK48" s="52">
        <v>93.33333333333333</v>
      </c>
      <c r="BL48" s="51">
        <v>15</v>
      </c>
    </row>
    <row r="49" spans="1:64" ht="15">
      <c r="A49" s="84" t="s">
        <v>227</v>
      </c>
      <c r="B49" s="84" t="s">
        <v>253</v>
      </c>
      <c r="C49" s="53"/>
      <c r="D49" s="54"/>
      <c r="E49" s="65"/>
      <c r="F49" s="55"/>
      <c r="G49" s="53"/>
      <c r="H49" s="57"/>
      <c r="I49" s="56"/>
      <c r="J49" s="56"/>
      <c r="K49" s="36" t="s">
        <v>65</v>
      </c>
      <c r="L49" s="83">
        <v>49</v>
      </c>
      <c r="M49" s="83"/>
      <c r="N49" s="63"/>
      <c r="O49" s="86" t="s">
        <v>288</v>
      </c>
      <c r="P49" s="88">
        <v>43777.81516203703</v>
      </c>
      <c r="Q49" s="86" t="s">
        <v>328</v>
      </c>
      <c r="R49" s="90" t="s">
        <v>366</v>
      </c>
      <c r="S49" s="86" t="s">
        <v>378</v>
      </c>
      <c r="T49" s="86"/>
      <c r="U49" s="86"/>
      <c r="V49" s="90" t="s">
        <v>410</v>
      </c>
      <c r="W49" s="88">
        <v>43777.81516203703</v>
      </c>
      <c r="X49" s="90" t="s">
        <v>457</v>
      </c>
      <c r="Y49" s="86"/>
      <c r="Z49" s="86"/>
      <c r="AA49" s="92" t="s">
        <v>539</v>
      </c>
      <c r="AB49" s="92" t="s">
        <v>601</v>
      </c>
      <c r="AC49" s="86" t="b">
        <v>0</v>
      </c>
      <c r="AD49" s="86">
        <v>0</v>
      </c>
      <c r="AE49" s="92" t="s">
        <v>662</v>
      </c>
      <c r="AF49" s="86" t="b">
        <v>0</v>
      </c>
      <c r="AG49" s="86" t="s">
        <v>697</v>
      </c>
      <c r="AH49" s="86"/>
      <c r="AI49" s="92" t="s">
        <v>637</v>
      </c>
      <c r="AJ49" s="86" t="b">
        <v>0</v>
      </c>
      <c r="AK49" s="86">
        <v>0</v>
      </c>
      <c r="AL49" s="92" t="s">
        <v>637</v>
      </c>
      <c r="AM49" s="86" t="s">
        <v>703</v>
      </c>
      <c r="AN49" s="86" t="b">
        <v>0</v>
      </c>
      <c r="AO49" s="92" t="s">
        <v>601</v>
      </c>
      <c r="AP49" s="86" t="s">
        <v>176</v>
      </c>
      <c r="AQ49" s="86">
        <v>0</v>
      </c>
      <c r="AR49" s="86">
        <v>0</v>
      </c>
      <c r="AS49" s="86"/>
      <c r="AT49" s="86"/>
      <c r="AU49" s="86"/>
      <c r="AV49" s="86"/>
      <c r="AW49" s="86"/>
      <c r="AX49" s="86"/>
      <c r="AY49" s="86"/>
      <c r="AZ49" s="86"/>
      <c r="BA49">
        <v>1</v>
      </c>
      <c r="BB49" s="85" t="str">
        <f>REPLACE(INDEX(GroupVertices[Group],MATCH(Edges25[[#This Row],[Vertex 1]],GroupVertices[Vertex],0)),1,1,"")</f>
        <v>1</v>
      </c>
      <c r="BC49" s="85" t="str">
        <f>REPLACE(INDEX(GroupVertices[Group],MATCH(Edges25[[#This Row],[Vertex 2]],GroupVertices[Vertex],0)),1,1,"")</f>
        <v>1</v>
      </c>
      <c r="BD49" s="51">
        <v>2</v>
      </c>
      <c r="BE49" s="52">
        <v>8.333333333333334</v>
      </c>
      <c r="BF49" s="51">
        <v>0</v>
      </c>
      <c r="BG49" s="52">
        <v>0</v>
      </c>
      <c r="BH49" s="51">
        <v>0</v>
      </c>
      <c r="BI49" s="52">
        <v>0</v>
      </c>
      <c r="BJ49" s="51">
        <v>22</v>
      </c>
      <c r="BK49" s="52">
        <v>91.66666666666667</v>
      </c>
      <c r="BL49" s="51">
        <v>24</v>
      </c>
    </row>
    <row r="50" spans="1:64" ht="15">
      <c r="A50" s="84" t="s">
        <v>227</v>
      </c>
      <c r="B50" s="84" t="s">
        <v>254</v>
      </c>
      <c r="C50" s="53"/>
      <c r="D50" s="54"/>
      <c r="E50" s="65"/>
      <c r="F50" s="55"/>
      <c r="G50" s="53"/>
      <c r="H50" s="57"/>
      <c r="I50" s="56"/>
      <c r="J50" s="56"/>
      <c r="K50" s="36" t="s">
        <v>65</v>
      </c>
      <c r="L50" s="83">
        <v>50</v>
      </c>
      <c r="M50" s="83"/>
      <c r="N50" s="63"/>
      <c r="O50" s="86" t="s">
        <v>288</v>
      </c>
      <c r="P50" s="88">
        <v>43777.81553240741</v>
      </c>
      <c r="Q50" s="86" t="s">
        <v>329</v>
      </c>
      <c r="R50" s="90" t="s">
        <v>366</v>
      </c>
      <c r="S50" s="86" t="s">
        <v>378</v>
      </c>
      <c r="T50" s="86"/>
      <c r="U50" s="86"/>
      <c r="V50" s="90" t="s">
        <v>410</v>
      </c>
      <c r="W50" s="88">
        <v>43777.81553240741</v>
      </c>
      <c r="X50" s="90" t="s">
        <v>458</v>
      </c>
      <c r="Y50" s="86"/>
      <c r="Z50" s="86"/>
      <c r="AA50" s="92" t="s">
        <v>540</v>
      </c>
      <c r="AB50" s="92" t="s">
        <v>602</v>
      </c>
      <c r="AC50" s="86" t="b">
        <v>0</v>
      </c>
      <c r="AD50" s="86">
        <v>0</v>
      </c>
      <c r="AE50" s="92" t="s">
        <v>663</v>
      </c>
      <c r="AF50" s="86" t="b">
        <v>0</v>
      </c>
      <c r="AG50" s="86" t="s">
        <v>697</v>
      </c>
      <c r="AH50" s="86"/>
      <c r="AI50" s="92" t="s">
        <v>637</v>
      </c>
      <c r="AJ50" s="86" t="b">
        <v>0</v>
      </c>
      <c r="AK50" s="86">
        <v>0</v>
      </c>
      <c r="AL50" s="92" t="s">
        <v>637</v>
      </c>
      <c r="AM50" s="86" t="s">
        <v>703</v>
      </c>
      <c r="AN50" s="86" t="b">
        <v>0</v>
      </c>
      <c r="AO50" s="92" t="s">
        <v>602</v>
      </c>
      <c r="AP50" s="86" t="s">
        <v>176</v>
      </c>
      <c r="AQ50" s="86">
        <v>0</v>
      </c>
      <c r="AR50" s="86">
        <v>0</v>
      </c>
      <c r="AS50" s="86"/>
      <c r="AT50" s="86"/>
      <c r="AU50" s="86"/>
      <c r="AV50" s="86"/>
      <c r="AW50" s="86"/>
      <c r="AX50" s="86"/>
      <c r="AY50" s="86"/>
      <c r="AZ50" s="86"/>
      <c r="BA50">
        <v>1</v>
      </c>
      <c r="BB50" s="85" t="str">
        <f>REPLACE(INDEX(GroupVertices[Group],MATCH(Edges25[[#This Row],[Vertex 1]],GroupVertices[Vertex],0)),1,1,"")</f>
        <v>1</v>
      </c>
      <c r="BC50" s="85" t="str">
        <f>REPLACE(INDEX(GroupVertices[Group],MATCH(Edges25[[#This Row],[Vertex 2]],GroupVertices[Vertex],0)),1,1,"")</f>
        <v>1</v>
      </c>
      <c r="BD50" s="51">
        <v>2</v>
      </c>
      <c r="BE50" s="52">
        <v>9.090909090909092</v>
      </c>
      <c r="BF50" s="51">
        <v>0</v>
      </c>
      <c r="BG50" s="52">
        <v>0</v>
      </c>
      <c r="BH50" s="51">
        <v>0</v>
      </c>
      <c r="BI50" s="52">
        <v>0</v>
      </c>
      <c r="BJ50" s="51">
        <v>20</v>
      </c>
      <c r="BK50" s="52">
        <v>90.9090909090909</v>
      </c>
      <c r="BL50" s="51">
        <v>22</v>
      </c>
    </row>
    <row r="51" spans="1:64" ht="15">
      <c r="A51" s="84" t="s">
        <v>227</v>
      </c>
      <c r="B51" s="84" t="s">
        <v>255</v>
      </c>
      <c r="C51" s="53"/>
      <c r="D51" s="54"/>
      <c r="E51" s="65"/>
      <c r="F51" s="55"/>
      <c r="G51" s="53"/>
      <c r="H51" s="57"/>
      <c r="I51" s="56"/>
      <c r="J51" s="56"/>
      <c r="K51" s="36" t="s">
        <v>65</v>
      </c>
      <c r="L51" s="83">
        <v>51</v>
      </c>
      <c r="M51" s="83"/>
      <c r="N51" s="63"/>
      <c r="O51" s="86" t="s">
        <v>288</v>
      </c>
      <c r="P51" s="88">
        <v>43777.8158912037</v>
      </c>
      <c r="Q51" s="86" t="s">
        <v>330</v>
      </c>
      <c r="R51" s="90" t="s">
        <v>366</v>
      </c>
      <c r="S51" s="86" t="s">
        <v>378</v>
      </c>
      <c r="T51" s="86"/>
      <c r="U51" s="86"/>
      <c r="V51" s="90" t="s">
        <v>410</v>
      </c>
      <c r="W51" s="88">
        <v>43777.8158912037</v>
      </c>
      <c r="X51" s="90" t="s">
        <v>459</v>
      </c>
      <c r="Y51" s="86"/>
      <c r="Z51" s="86"/>
      <c r="AA51" s="92" t="s">
        <v>541</v>
      </c>
      <c r="AB51" s="92" t="s">
        <v>603</v>
      </c>
      <c r="AC51" s="86" t="b">
        <v>0</v>
      </c>
      <c r="AD51" s="86">
        <v>0</v>
      </c>
      <c r="AE51" s="92" t="s">
        <v>664</v>
      </c>
      <c r="AF51" s="86" t="b">
        <v>0</v>
      </c>
      <c r="AG51" s="86" t="s">
        <v>697</v>
      </c>
      <c r="AH51" s="86"/>
      <c r="AI51" s="92" t="s">
        <v>637</v>
      </c>
      <c r="AJ51" s="86" t="b">
        <v>0</v>
      </c>
      <c r="AK51" s="86">
        <v>0</v>
      </c>
      <c r="AL51" s="92" t="s">
        <v>637</v>
      </c>
      <c r="AM51" s="86" t="s">
        <v>703</v>
      </c>
      <c r="AN51" s="86" t="b">
        <v>0</v>
      </c>
      <c r="AO51" s="92" t="s">
        <v>603</v>
      </c>
      <c r="AP51" s="86" t="s">
        <v>176</v>
      </c>
      <c r="AQ51" s="86">
        <v>0</v>
      </c>
      <c r="AR51" s="86">
        <v>0</v>
      </c>
      <c r="AS51" s="86"/>
      <c r="AT51" s="86"/>
      <c r="AU51" s="86"/>
      <c r="AV51" s="86"/>
      <c r="AW51" s="86"/>
      <c r="AX51" s="86"/>
      <c r="AY51" s="86"/>
      <c r="AZ51" s="86"/>
      <c r="BA51">
        <v>1</v>
      </c>
      <c r="BB51" s="85" t="str">
        <f>REPLACE(INDEX(GroupVertices[Group],MATCH(Edges25[[#This Row],[Vertex 1]],GroupVertices[Vertex],0)),1,1,"")</f>
        <v>1</v>
      </c>
      <c r="BC51" s="85" t="str">
        <f>REPLACE(INDEX(GroupVertices[Group],MATCH(Edges25[[#This Row],[Vertex 2]],GroupVertices[Vertex],0)),1,1,"")</f>
        <v>1</v>
      </c>
      <c r="BD51" s="51">
        <v>1</v>
      </c>
      <c r="BE51" s="52">
        <v>6.666666666666667</v>
      </c>
      <c r="BF51" s="51">
        <v>0</v>
      </c>
      <c r="BG51" s="52">
        <v>0</v>
      </c>
      <c r="BH51" s="51">
        <v>0</v>
      </c>
      <c r="BI51" s="52">
        <v>0</v>
      </c>
      <c r="BJ51" s="51">
        <v>14</v>
      </c>
      <c r="BK51" s="52">
        <v>93.33333333333333</v>
      </c>
      <c r="BL51" s="51">
        <v>15</v>
      </c>
    </row>
    <row r="52" spans="1:64" ht="15">
      <c r="A52" s="84" t="s">
        <v>227</v>
      </c>
      <c r="B52" s="84" t="s">
        <v>256</v>
      </c>
      <c r="C52" s="53"/>
      <c r="D52" s="54"/>
      <c r="E52" s="65"/>
      <c r="F52" s="55"/>
      <c r="G52" s="53"/>
      <c r="H52" s="57"/>
      <c r="I52" s="56"/>
      <c r="J52" s="56"/>
      <c r="K52" s="36" t="s">
        <v>65</v>
      </c>
      <c r="L52" s="83">
        <v>52</v>
      </c>
      <c r="M52" s="83"/>
      <c r="N52" s="63"/>
      <c r="O52" s="86" t="s">
        <v>288</v>
      </c>
      <c r="P52" s="88">
        <v>43777.862291666665</v>
      </c>
      <c r="Q52" s="86" t="s">
        <v>331</v>
      </c>
      <c r="R52" s="90" t="s">
        <v>366</v>
      </c>
      <c r="S52" s="86" t="s">
        <v>378</v>
      </c>
      <c r="T52" s="86"/>
      <c r="U52" s="86"/>
      <c r="V52" s="90" t="s">
        <v>410</v>
      </c>
      <c r="W52" s="88">
        <v>43777.862291666665</v>
      </c>
      <c r="X52" s="90" t="s">
        <v>460</v>
      </c>
      <c r="Y52" s="86"/>
      <c r="Z52" s="86"/>
      <c r="AA52" s="92" t="s">
        <v>542</v>
      </c>
      <c r="AB52" s="92" t="s">
        <v>604</v>
      </c>
      <c r="AC52" s="86" t="b">
        <v>0</v>
      </c>
      <c r="AD52" s="86">
        <v>0</v>
      </c>
      <c r="AE52" s="92" t="s">
        <v>665</v>
      </c>
      <c r="AF52" s="86" t="b">
        <v>0</v>
      </c>
      <c r="AG52" s="86" t="s">
        <v>697</v>
      </c>
      <c r="AH52" s="86"/>
      <c r="AI52" s="92" t="s">
        <v>637</v>
      </c>
      <c r="AJ52" s="86" t="b">
        <v>0</v>
      </c>
      <c r="AK52" s="86">
        <v>0</v>
      </c>
      <c r="AL52" s="92" t="s">
        <v>637</v>
      </c>
      <c r="AM52" s="86" t="s">
        <v>703</v>
      </c>
      <c r="AN52" s="86" t="b">
        <v>0</v>
      </c>
      <c r="AO52" s="92" t="s">
        <v>604</v>
      </c>
      <c r="AP52" s="86" t="s">
        <v>176</v>
      </c>
      <c r="AQ52" s="86">
        <v>0</v>
      </c>
      <c r="AR52" s="86">
        <v>0</v>
      </c>
      <c r="AS52" s="86"/>
      <c r="AT52" s="86"/>
      <c r="AU52" s="86"/>
      <c r="AV52" s="86"/>
      <c r="AW52" s="86"/>
      <c r="AX52" s="86"/>
      <c r="AY52" s="86"/>
      <c r="AZ52" s="86"/>
      <c r="BA52">
        <v>1</v>
      </c>
      <c r="BB52" s="85" t="str">
        <f>REPLACE(INDEX(GroupVertices[Group],MATCH(Edges25[[#This Row],[Vertex 1]],GroupVertices[Vertex],0)),1,1,"")</f>
        <v>1</v>
      </c>
      <c r="BC52" s="85" t="str">
        <f>REPLACE(INDEX(GroupVertices[Group],MATCH(Edges25[[#This Row],[Vertex 2]],GroupVertices[Vertex],0)),1,1,"")</f>
        <v>1</v>
      </c>
      <c r="BD52" s="51">
        <v>1</v>
      </c>
      <c r="BE52" s="52">
        <v>6.666666666666667</v>
      </c>
      <c r="BF52" s="51">
        <v>0</v>
      </c>
      <c r="BG52" s="52">
        <v>0</v>
      </c>
      <c r="BH52" s="51">
        <v>0</v>
      </c>
      <c r="BI52" s="52">
        <v>0</v>
      </c>
      <c r="BJ52" s="51">
        <v>14</v>
      </c>
      <c r="BK52" s="52">
        <v>93.33333333333333</v>
      </c>
      <c r="BL52" s="51">
        <v>15</v>
      </c>
    </row>
    <row r="53" spans="1:64" ht="15">
      <c r="A53" s="84" t="s">
        <v>227</v>
      </c>
      <c r="B53" s="84" t="s">
        <v>257</v>
      </c>
      <c r="C53" s="53"/>
      <c r="D53" s="54"/>
      <c r="E53" s="65"/>
      <c r="F53" s="55"/>
      <c r="G53" s="53"/>
      <c r="H53" s="57"/>
      <c r="I53" s="56"/>
      <c r="J53" s="56"/>
      <c r="K53" s="36" t="s">
        <v>65</v>
      </c>
      <c r="L53" s="83">
        <v>53</v>
      </c>
      <c r="M53" s="83"/>
      <c r="N53" s="63"/>
      <c r="O53" s="86" t="s">
        <v>288</v>
      </c>
      <c r="P53" s="88">
        <v>43777.863645833335</v>
      </c>
      <c r="Q53" s="86" t="s">
        <v>332</v>
      </c>
      <c r="R53" s="90" t="s">
        <v>366</v>
      </c>
      <c r="S53" s="86" t="s">
        <v>378</v>
      </c>
      <c r="T53" s="86"/>
      <c r="U53" s="86"/>
      <c r="V53" s="90" t="s">
        <v>410</v>
      </c>
      <c r="W53" s="88">
        <v>43777.863645833335</v>
      </c>
      <c r="X53" s="90" t="s">
        <v>461</v>
      </c>
      <c r="Y53" s="86"/>
      <c r="Z53" s="86"/>
      <c r="AA53" s="92" t="s">
        <v>543</v>
      </c>
      <c r="AB53" s="92" t="s">
        <v>605</v>
      </c>
      <c r="AC53" s="86" t="b">
        <v>0</v>
      </c>
      <c r="AD53" s="86">
        <v>0</v>
      </c>
      <c r="AE53" s="92" t="s">
        <v>666</v>
      </c>
      <c r="AF53" s="86" t="b">
        <v>0</v>
      </c>
      <c r="AG53" s="86" t="s">
        <v>697</v>
      </c>
      <c r="AH53" s="86"/>
      <c r="AI53" s="92" t="s">
        <v>637</v>
      </c>
      <c r="AJ53" s="86" t="b">
        <v>0</v>
      </c>
      <c r="AK53" s="86">
        <v>0</v>
      </c>
      <c r="AL53" s="92" t="s">
        <v>637</v>
      </c>
      <c r="AM53" s="86" t="s">
        <v>703</v>
      </c>
      <c r="AN53" s="86" t="b">
        <v>0</v>
      </c>
      <c r="AO53" s="92" t="s">
        <v>605</v>
      </c>
      <c r="AP53" s="86" t="s">
        <v>176</v>
      </c>
      <c r="AQ53" s="86">
        <v>0</v>
      </c>
      <c r="AR53" s="86">
        <v>0</v>
      </c>
      <c r="AS53" s="86"/>
      <c r="AT53" s="86"/>
      <c r="AU53" s="86"/>
      <c r="AV53" s="86"/>
      <c r="AW53" s="86"/>
      <c r="AX53" s="86"/>
      <c r="AY53" s="86"/>
      <c r="AZ53" s="86"/>
      <c r="BA53">
        <v>1</v>
      </c>
      <c r="BB53" s="85" t="str">
        <f>REPLACE(INDEX(GroupVertices[Group],MATCH(Edges25[[#This Row],[Vertex 1]],GroupVertices[Vertex],0)),1,1,"")</f>
        <v>1</v>
      </c>
      <c r="BC53" s="85" t="str">
        <f>REPLACE(INDEX(GroupVertices[Group],MATCH(Edges25[[#This Row],[Vertex 2]],GroupVertices[Vertex],0)),1,1,"")</f>
        <v>1</v>
      </c>
      <c r="BD53" s="51">
        <v>1</v>
      </c>
      <c r="BE53" s="52">
        <v>6.666666666666667</v>
      </c>
      <c r="BF53" s="51">
        <v>0</v>
      </c>
      <c r="BG53" s="52">
        <v>0</v>
      </c>
      <c r="BH53" s="51">
        <v>0</v>
      </c>
      <c r="BI53" s="52">
        <v>0</v>
      </c>
      <c r="BJ53" s="51">
        <v>14</v>
      </c>
      <c r="BK53" s="52">
        <v>93.33333333333333</v>
      </c>
      <c r="BL53" s="51">
        <v>15</v>
      </c>
    </row>
    <row r="54" spans="1:64" ht="15">
      <c r="A54" s="84" t="s">
        <v>227</v>
      </c>
      <c r="B54" s="84" t="s">
        <v>258</v>
      </c>
      <c r="C54" s="53"/>
      <c r="D54" s="54"/>
      <c r="E54" s="65"/>
      <c r="F54" s="55"/>
      <c r="G54" s="53"/>
      <c r="H54" s="57"/>
      <c r="I54" s="56"/>
      <c r="J54" s="56"/>
      <c r="K54" s="36" t="s">
        <v>65</v>
      </c>
      <c r="L54" s="83">
        <v>54</v>
      </c>
      <c r="M54" s="83"/>
      <c r="N54" s="63"/>
      <c r="O54" s="86" t="s">
        <v>288</v>
      </c>
      <c r="P54" s="88">
        <v>43779.703055555554</v>
      </c>
      <c r="Q54" s="86" t="s">
        <v>333</v>
      </c>
      <c r="R54" s="90" t="s">
        <v>366</v>
      </c>
      <c r="S54" s="86" t="s">
        <v>378</v>
      </c>
      <c r="T54" s="86"/>
      <c r="U54" s="86"/>
      <c r="V54" s="90" t="s">
        <v>410</v>
      </c>
      <c r="W54" s="88">
        <v>43779.703055555554</v>
      </c>
      <c r="X54" s="90" t="s">
        <v>462</v>
      </c>
      <c r="Y54" s="86"/>
      <c r="Z54" s="86"/>
      <c r="AA54" s="92" t="s">
        <v>544</v>
      </c>
      <c r="AB54" s="92" t="s">
        <v>606</v>
      </c>
      <c r="AC54" s="86" t="b">
        <v>0</v>
      </c>
      <c r="AD54" s="86">
        <v>0</v>
      </c>
      <c r="AE54" s="92" t="s">
        <v>667</v>
      </c>
      <c r="AF54" s="86" t="b">
        <v>0</v>
      </c>
      <c r="AG54" s="86" t="s">
        <v>697</v>
      </c>
      <c r="AH54" s="86"/>
      <c r="AI54" s="92" t="s">
        <v>637</v>
      </c>
      <c r="AJ54" s="86" t="b">
        <v>0</v>
      </c>
      <c r="AK54" s="86">
        <v>0</v>
      </c>
      <c r="AL54" s="92" t="s">
        <v>637</v>
      </c>
      <c r="AM54" s="86" t="s">
        <v>703</v>
      </c>
      <c r="AN54" s="86" t="b">
        <v>0</v>
      </c>
      <c r="AO54" s="92" t="s">
        <v>606</v>
      </c>
      <c r="AP54" s="86" t="s">
        <v>176</v>
      </c>
      <c r="AQ54" s="86">
        <v>0</v>
      </c>
      <c r="AR54" s="86">
        <v>0</v>
      </c>
      <c r="AS54" s="86"/>
      <c r="AT54" s="86"/>
      <c r="AU54" s="86"/>
      <c r="AV54" s="86"/>
      <c r="AW54" s="86"/>
      <c r="AX54" s="86"/>
      <c r="AY54" s="86"/>
      <c r="AZ54" s="86"/>
      <c r="BA54">
        <v>1</v>
      </c>
      <c r="BB54" s="85" t="str">
        <f>REPLACE(INDEX(GroupVertices[Group],MATCH(Edges25[[#This Row],[Vertex 1]],GroupVertices[Vertex],0)),1,1,"")</f>
        <v>1</v>
      </c>
      <c r="BC54" s="85" t="str">
        <f>REPLACE(INDEX(GroupVertices[Group],MATCH(Edges25[[#This Row],[Vertex 2]],GroupVertices[Vertex],0)),1,1,"")</f>
        <v>1</v>
      </c>
      <c r="BD54" s="51">
        <v>1</v>
      </c>
      <c r="BE54" s="52">
        <v>7.142857142857143</v>
      </c>
      <c r="BF54" s="51">
        <v>0</v>
      </c>
      <c r="BG54" s="52">
        <v>0</v>
      </c>
      <c r="BH54" s="51">
        <v>0</v>
      </c>
      <c r="BI54" s="52">
        <v>0</v>
      </c>
      <c r="BJ54" s="51">
        <v>13</v>
      </c>
      <c r="BK54" s="52">
        <v>92.85714285714286</v>
      </c>
      <c r="BL54" s="51">
        <v>14</v>
      </c>
    </row>
    <row r="55" spans="1:64" ht="15">
      <c r="A55" s="84" t="s">
        <v>227</v>
      </c>
      <c r="B55" s="84" t="s">
        <v>259</v>
      </c>
      <c r="C55" s="53"/>
      <c r="D55" s="54"/>
      <c r="E55" s="65"/>
      <c r="F55" s="55"/>
      <c r="G55" s="53"/>
      <c r="H55" s="57"/>
      <c r="I55" s="56"/>
      <c r="J55" s="56"/>
      <c r="K55" s="36" t="s">
        <v>65</v>
      </c>
      <c r="L55" s="83">
        <v>55</v>
      </c>
      <c r="M55" s="83"/>
      <c r="N55" s="63"/>
      <c r="O55" s="86" t="s">
        <v>288</v>
      </c>
      <c r="P55" s="88">
        <v>43779.7890162037</v>
      </c>
      <c r="Q55" s="86" t="s">
        <v>334</v>
      </c>
      <c r="R55" s="90" t="s">
        <v>366</v>
      </c>
      <c r="S55" s="86" t="s">
        <v>378</v>
      </c>
      <c r="T55" s="86"/>
      <c r="U55" s="86"/>
      <c r="V55" s="90" t="s">
        <v>410</v>
      </c>
      <c r="W55" s="88">
        <v>43779.7890162037</v>
      </c>
      <c r="X55" s="90" t="s">
        <v>463</v>
      </c>
      <c r="Y55" s="86"/>
      <c r="Z55" s="86"/>
      <c r="AA55" s="92" t="s">
        <v>545</v>
      </c>
      <c r="AB55" s="92" t="s">
        <v>607</v>
      </c>
      <c r="AC55" s="86" t="b">
        <v>0</v>
      </c>
      <c r="AD55" s="86">
        <v>0</v>
      </c>
      <c r="AE55" s="92" t="s">
        <v>668</v>
      </c>
      <c r="AF55" s="86" t="b">
        <v>0</v>
      </c>
      <c r="AG55" s="86" t="s">
        <v>697</v>
      </c>
      <c r="AH55" s="86"/>
      <c r="AI55" s="92" t="s">
        <v>637</v>
      </c>
      <c r="AJ55" s="86" t="b">
        <v>0</v>
      </c>
      <c r="AK55" s="86">
        <v>0</v>
      </c>
      <c r="AL55" s="92" t="s">
        <v>637</v>
      </c>
      <c r="AM55" s="86" t="s">
        <v>703</v>
      </c>
      <c r="AN55" s="86" t="b">
        <v>0</v>
      </c>
      <c r="AO55" s="92" t="s">
        <v>607</v>
      </c>
      <c r="AP55" s="86" t="s">
        <v>176</v>
      </c>
      <c r="AQ55" s="86">
        <v>0</v>
      </c>
      <c r="AR55" s="86">
        <v>0</v>
      </c>
      <c r="AS55" s="86"/>
      <c r="AT55" s="86"/>
      <c r="AU55" s="86"/>
      <c r="AV55" s="86"/>
      <c r="AW55" s="86"/>
      <c r="AX55" s="86"/>
      <c r="AY55" s="86"/>
      <c r="AZ55" s="86"/>
      <c r="BA55">
        <v>1</v>
      </c>
      <c r="BB55" s="85" t="str">
        <f>REPLACE(INDEX(GroupVertices[Group],MATCH(Edges25[[#This Row],[Vertex 1]],GroupVertices[Vertex],0)),1,1,"")</f>
        <v>1</v>
      </c>
      <c r="BC55" s="85" t="str">
        <f>REPLACE(INDEX(GroupVertices[Group],MATCH(Edges25[[#This Row],[Vertex 2]],GroupVertices[Vertex],0)),1,1,"")</f>
        <v>1</v>
      </c>
      <c r="BD55" s="51">
        <v>1</v>
      </c>
      <c r="BE55" s="52">
        <v>6.666666666666667</v>
      </c>
      <c r="BF55" s="51">
        <v>0</v>
      </c>
      <c r="BG55" s="52">
        <v>0</v>
      </c>
      <c r="BH55" s="51">
        <v>0</v>
      </c>
      <c r="BI55" s="52">
        <v>0</v>
      </c>
      <c r="BJ55" s="51">
        <v>14</v>
      </c>
      <c r="BK55" s="52">
        <v>93.33333333333333</v>
      </c>
      <c r="BL55" s="51">
        <v>15</v>
      </c>
    </row>
    <row r="56" spans="1:64" ht="15">
      <c r="A56" s="84" t="s">
        <v>227</v>
      </c>
      <c r="B56" s="84" t="s">
        <v>260</v>
      </c>
      <c r="C56" s="53"/>
      <c r="D56" s="54"/>
      <c r="E56" s="65"/>
      <c r="F56" s="55"/>
      <c r="G56" s="53"/>
      <c r="H56" s="57"/>
      <c r="I56" s="56"/>
      <c r="J56" s="56"/>
      <c r="K56" s="36" t="s">
        <v>65</v>
      </c>
      <c r="L56" s="83">
        <v>56</v>
      </c>
      <c r="M56" s="83"/>
      <c r="N56" s="63"/>
      <c r="O56" s="86" t="s">
        <v>288</v>
      </c>
      <c r="P56" s="88">
        <v>43779.6983912037</v>
      </c>
      <c r="Q56" s="86" t="s">
        <v>335</v>
      </c>
      <c r="R56" s="90" t="s">
        <v>367</v>
      </c>
      <c r="S56" s="86" t="s">
        <v>378</v>
      </c>
      <c r="T56" s="86"/>
      <c r="U56" s="86"/>
      <c r="V56" s="90" t="s">
        <v>410</v>
      </c>
      <c r="W56" s="88">
        <v>43779.6983912037</v>
      </c>
      <c r="X56" s="90" t="s">
        <v>464</v>
      </c>
      <c r="Y56" s="86"/>
      <c r="Z56" s="86"/>
      <c r="AA56" s="92" t="s">
        <v>546</v>
      </c>
      <c r="AB56" s="92" t="s">
        <v>608</v>
      </c>
      <c r="AC56" s="86" t="b">
        <v>0</v>
      </c>
      <c r="AD56" s="86">
        <v>0</v>
      </c>
      <c r="AE56" s="92" t="s">
        <v>669</v>
      </c>
      <c r="AF56" s="86" t="b">
        <v>0</v>
      </c>
      <c r="AG56" s="86" t="s">
        <v>697</v>
      </c>
      <c r="AH56" s="86"/>
      <c r="AI56" s="92" t="s">
        <v>637</v>
      </c>
      <c r="AJ56" s="86" t="b">
        <v>0</v>
      </c>
      <c r="AK56" s="86">
        <v>0</v>
      </c>
      <c r="AL56" s="92" t="s">
        <v>637</v>
      </c>
      <c r="AM56" s="86" t="s">
        <v>703</v>
      </c>
      <c r="AN56" s="86" t="b">
        <v>0</v>
      </c>
      <c r="AO56" s="92" t="s">
        <v>608</v>
      </c>
      <c r="AP56" s="86" t="s">
        <v>176</v>
      </c>
      <c r="AQ56" s="86">
        <v>0</v>
      </c>
      <c r="AR56" s="86">
        <v>0</v>
      </c>
      <c r="AS56" s="86"/>
      <c r="AT56" s="86"/>
      <c r="AU56" s="86"/>
      <c r="AV56" s="86"/>
      <c r="AW56" s="86"/>
      <c r="AX56" s="86"/>
      <c r="AY56" s="86"/>
      <c r="AZ56" s="86"/>
      <c r="BA56">
        <v>2</v>
      </c>
      <c r="BB56" s="85" t="str">
        <f>REPLACE(INDEX(GroupVertices[Group],MATCH(Edges25[[#This Row],[Vertex 1]],GroupVertices[Vertex],0)),1,1,"")</f>
        <v>1</v>
      </c>
      <c r="BC56" s="85" t="str">
        <f>REPLACE(INDEX(GroupVertices[Group],MATCH(Edges25[[#This Row],[Vertex 2]],GroupVertices[Vertex],0)),1,1,"")</f>
        <v>1</v>
      </c>
      <c r="BD56" s="51">
        <v>1</v>
      </c>
      <c r="BE56" s="52">
        <v>6.666666666666667</v>
      </c>
      <c r="BF56" s="51">
        <v>0</v>
      </c>
      <c r="BG56" s="52">
        <v>0</v>
      </c>
      <c r="BH56" s="51">
        <v>0</v>
      </c>
      <c r="BI56" s="52">
        <v>0</v>
      </c>
      <c r="BJ56" s="51">
        <v>14</v>
      </c>
      <c r="BK56" s="52">
        <v>93.33333333333333</v>
      </c>
      <c r="BL56" s="51">
        <v>15</v>
      </c>
    </row>
    <row r="57" spans="1:64" ht="15">
      <c r="A57" s="84" t="s">
        <v>227</v>
      </c>
      <c r="B57" s="84" t="s">
        <v>260</v>
      </c>
      <c r="C57" s="53"/>
      <c r="D57" s="54"/>
      <c r="E57" s="65"/>
      <c r="F57" s="55"/>
      <c r="G57" s="53"/>
      <c r="H57" s="57"/>
      <c r="I57" s="56"/>
      <c r="J57" s="56"/>
      <c r="K57" s="36" t="s">
        <v>65</v>
      </c>
      <c r="L57" s="83">
        <v>57</v>
      </c>
      <c r="M57" s="83"/>
      <c r="N57" s="63"/>
      <c r="O57" s="86" t="s">
        <v>288</v>
      </c>
      <c r="P57" s="88">
        <v>43779.80099537037</v>
      </c>
      <c r="Q57" s="86" t="s">
        <v>336</v>
      </c>
      <c r="R57" s="90" t="s">
        <v>367</v>
      </c>
      <c r="S57" s="86" t="s">
        <v>378</v>
      </c>
      <c r="T57" s="86"/>
      <c r="U57" s="86"/>
      <c r="V57" s="90" t="s">
        <v>410</v>
      </c>
      <c r="W57" s="88">
        <v>43779.80099537037</v>
      </c>
      <c r="X57" s="90" t="s">
        <v>465</v>
      </c>
      <c r="Y57" s="86"/>
      <c r="Z57" s="86"/>
      <c r="AA57" s="92" t="s">
        <v>547</v>
      </c>
      <c r="AB57" s="92" t="s">
        <v>609</v>
      </c>
      <c r="AC57" s="86" t="b">
        <v>0</v>
      </c>
      <c r="AD57" s="86">
        <v>0</v>
      </c>
      <c r="AE57" s="92" t="s">
        <v>669</v>
      </c>
      <c r="AF57" s="86" t="b">
        <v>0</v>
      </c>
      <c r="AG57" s="86" t="s">
        <v>697</v>
      </c>
      <c r="AH57" s="86"/>
      <c r="AI57" s="92" t="s">
        <v>637</v>
      </c>
      <c r="AJ57" s="86" t="b">
        <v>0</v>
      </c>
      <c r="AK57" s="86">
        <v>0</v>
      </c>
      <c r="AL57" s="92" t="s">
        <v>637</v>
      </c>
      <c r="AM57" s="86" t="s">
        <v>703</v>
      </c>
      <c r="AN57" s="86" t="b">
        <v>0</v>
      </c>
      <c r="AO57" s="92" t="s">
        <v>609</v>
      </c>
      <c r="AP57" s="86" t="s">
        <v>176</v>
      </c>
      <c r="AQ57" s="86">
        <v>0</v>
      </c>
      <c r="AR57" s="86">
        <v>0</v>
      </c>
      <c r="AS57" s="86"/>
      <c r="AT57" s="86"/>
      <c r="AU57" s="86"/>
      <c r="AV57" s="86"/>
      <c r="AW57" s="86"/>
      <c r="AX57" s="86"/>
      <c r="AY57" s="86"/>
      <c r="AZ57" s="86"/>
      <c r="BA57">
        <v>2</v>
      </c>
      <c r="BB57" s="85" t="str">
        <f>REPLACE(INDEX(GroupVertices[Group],MATCH(Edges25[[#This Row],[Vertex 1]],GroupVertices[Vertex],0)),1,1,"")</f>
        <v>1</v>
      </c>
      <c r="BC57" s="85" t="str">
        <f>REPLACE(INDEX(GroupVertices[Group],MATCH(Edges25[[#This Row],[Vertex 2]],GroupVertices[Vertex],0)),1,1,"")</f>
        <v>1</v>
      </c>
      <c r="BD57" s="51">
        <v>0</v>
      </c>
      <c r="BE57" s="52">
        <v>0</v>
      </c>
      <c r="BF57" s="51">
        <v>1</v>
      </c>
      <c r="BG57" s="52">
        <v>4.761904761904762</v>
      </c>
      <c r="BH57" s="51">
        <v>0</v>
      </c>
      <c r="BI57" s="52">
        <v>0</v>
      </c>
      <c r="BJ57" s="51">
        <v>20</v>
      </c>
      <c r="BK57" s="52">
        <v>95.23809523809524</v>
      </c>
      <c r="BL57" s="51">
        <v>21</v>
      </c>
    </row>
    <row r="58" spans="1:64" ht="15">
      <c r="A58" s="84" t="s">
        <v>227</v>
      </c>
      <c r="B58" s="84" t="s">
        <v>261</v>
      </c>
      <c r="C58" s="53"/>
      <c r="D58" s="54"/>
      <c r="E58" s="65"/>
      <c r="F58" s="55"/>
      <c r="G58" s="53"/>
      <c r="H58" s="57"/>
      <c r="I58" s="56"/>
      <c r="J58" s="56"/>
      <c r="K58" s="36" t="s">
        <v>65</v>
      </c>
      <c r="L58" s="83">
        <v>58</v>
      </c>
      <c r="M58" s="83"/>
      <c r="N58" s="63"/>
      <c r="O58" s="86" t="s">
        <v>288</v>
      </c>
      <c r="P58" s="88">
        <v>43779.818333333336</v>
      </c>
      <c r="Q58" s="86" t="s">
        <v>337</v>
      </c>
      <c r="R58" s="90" t="s">
        <v>367</v>
      </c>
      <c r="S58" s="86" t="s">
        <v>378</v>
      </c>
      <c r="T58" s="86"/>
      <c r="U58" s="86"/>
      <c r="V58" s="90" t="s">
        <v>410</v>
      </c>
      <c r="W58" s="88">
        <v>43779.818333333336</v>
      </c>
      <c r="X58" s="90" t="s">
        <v>466</v>
      </c>
      <c r="Y58" s="86"/>
      <c r="Z58" s="86"/>
      <c r="AA58" s="92" t="s">
        <v>548</v>
      </c>
      <c r="AB58" s="92" t="s">
        <v>610</v>
      </c>
      <c r="AC58" s="86" t="b">
        <v>0</v>
      </c>
      <c r="AD58" s="86">
        <v>0</v>
      </c>
      <c r="AE58" s="92" t="s">
        <v>670</v>
      </c>
      <c r="AF58" s="86" t="b">
        <v>0</v>
      </c>
      <c r="AG58" s="86" t="s">
        <v>697</v>
      </c>
      <c r="AH58" s="86"/>
      <c r="AI58" s="92" t="s">
        <v>637</v>
      </c>
      <c r="AJ58" s="86" t="b">
        <v>0</v>
      </c>
      <c r="AK58" s="86">
        <v>0</v>
      </c>
      <c r="AL58" s="92" t="s">
        <v>637</v>
      </c>
      <c r="AM58" s="86" t="s">
        <v>703</v>
      </c>
      <c r="AN58" s="86" t="b">
        <v>0</v>
      </c>
      <c r="AO58" s="92" t="s">
        <v>610</v>
      </c>
      <c r="AP58" s="86" t="s">
        <v>176</v>
      </c>
      <c r="AQ58" s="86">
        <v>0</v>
      </c>
      <c r="AR58" s="86">
        <v>0</v>
      </c>
      <c r="AS58" s="86"/>
      <c r="AT58" s="86"/>
      <c r="AU58" s="86"/>
      <c r="AV58" s="86"/>
      <c r="AW58" s="86"/>
      <c r="AX58" s="86"/>
      <c r="AY58" s="86"/>
      <c r="AZ58" s="86"/>
      <c r="BA58">
        <v>1</v>
      </c>
      <c r="BB58" s="85" t="str">
        <f>REPLACE(INDEX(GroupVertices[Group],MATCH(Edges25[[#This Row],[Vertex 1]],GroupVertices[Vertex],0)),1,1,"")</f>
        <v>1</v>
      </c>
      <c r="BC58" s="85" t="str">
        <f>REPLACE(INDEX(GroupVertices[Group],MATCH(Edges25[[#This Row],[Vertex 2]],GroupVertices[Vertex],0)),1,1,"")</f>
        <v>1</v>
      </c>
      <c r="BD58" s="51">
        <v>1</v>
      </c>
      <c r="BE58" s="52">
        <v>6.666666666666667</v>
      </c>
      <c r="BF58" s="51">
        <v>0</v>
      </c>
      <c r="BG58" s="52">
        <v>0</v>
      </c>
      <c r="BH58" s="51">
        <v>0</v>
      </c>
      <c r="BI58" s="52">
        <v>0</v>
      </c>
      <c r="BJ58" s="51">
        <v>14</v>
      </c>
      <c r="BK58" s="52">
        <v>93.33333333333333</v>
      </c>
      <c r="BL58" s="51">
        <v>15</v>
      </c>
    </row>
    <row r="59" spans="1:64" ht="15">
      <c r="A59" s="84" t="s">
        <v>227</v>
      </c>
      <c r="B59" s="84" t="s">
        <v>262</v>
      </c>
      <c r="C59" s="53"/>
      <c r="D59" s="54"/>
      <c r="E59" s="65"/>
      <c r="F59" s="55"/>
      <c r="G59" s="53"/>
      <c r="H59" s="57"/>
      <c r="I59" s="56"/>
      <c r="J59" s="56"/>
      <c r="K59" s="36" t="s">
        <v>65</v>
      </c>
      <c r="L59" s="83">
        <v>59</v>
      </c>
      <c r="M59" s="83"/>
      <c r="N59" s="63"/>
      <c r="O59" s="86" t="s">
        <v>288</v>
      </c>
      <c r="P59" s="88">
        <v>43780.631006944444</v>
      </c>
      <c r="Q59" s="86" t="s">
        <v>338</v>
      </c>
      <c r="R59" s="90" t="s">
        <v>366</v>
      </c>
      <c r="S59" s="86" t="s">
        <v>378</v>
      </c>
      <c r="T59" s="86"/>
      <c r="U59" s="86"/>
      <c r="V59" s="90" t="s">
        <v>410</v>
      </c>
      <c r="W59" s="88">
        <v>43780.631006944444</v>
      </c>
      <c r="X59" s="90" t="s">
        <v>467</v>
      </c>
      <c r="Y59" s="86"/>
      <c r="Z59" s="86"/>
      <c r="AA59" s="92" t="s">
        <v>549</v>
      </c>
      <c r="AB59" s="92" t="s">
        <v>611</v>
      </c>
      <c r="AC59" s="86" t="b">
        <v>0</v>
      </c>
      <c r="AD59" s="86">
        <v>0</v>
      </c>
      <c r="AE59" s="92" t="s">
        <v>671</v>
      </c>
      <c r="AF59" s="86" t="b">
        <v>0</v>
      </c>
      <c r="AG59" s="86" t="s">
        <v>697</v>
      </c>
      <c r="AH59" s="86"/>
      <c r="AI59" s="92" t="s">
        <v>637</v>
      </c>
      <c r="AJ59" s="86" t="b">
        <v>0</v>
      </c>
      <c r="AK59" s="86">
        <v>0</v>
      </c>
      <c r="AL59" s="92" t="s">
        <v>637</v>
      </c>
      <c r="AM59" s="86" t="s">
        <v>703</v>
      </c>
      <c r="AN59" s="86" t="b">
        <v>0</v>
      </c>
      <c r="AO59" s="92" t="s">
        <v>611</v>
      </c>
      <c r="AP59" s="86" t="s">
        <v>176</v>
      </c>
      <c r="AQ59" s="86">
        <v>0</v>
      </c>
      <c r="AR59" s="86">
        <v>0</v>
      </c>
      <c r="AS59" s="86"/>
      <c r="AT59" s="86"/>
      <c r="AU59" s="86"/>
      <c r="AV59" s="86"/>
      <c r="AW59" s="86"/>
      <c r="AX59" s="86"/>
      <c r="AY59" s="86"/>
      <c r="AZ59" s="86"/>
      <c r="BA59">
        <v>1</v>
      </c>
      <c r="BB59" s="85" t="str">
        <f>REPLACE(INDEX(GroupVertices[Group],MATCH(Edges25[[#This Row],[Vertex 1]],GroupVertices[Vertex],0)),1,1,"")</f>
        <v>1</v>
      </c>
      <c r="BC59" s="85" t="str">
        <f>REPLACE(INDEX(GroupVertices[Group],MATCH(Edges25[[#This Row],[Vertex 2]],GroupVertices[Vertex],0)),1,1,"")</f>
        <v>1</v>
      </c>
      <c r="BD59" s="51">
        <v>1</v>
      </c>
      <c r="BE59" s="52">
        <v>2.7027027027027026</v>
      </c>
      <c r="BF59" s="51">
        <v>0</v>
      </c>
      <c r="BG59" s="52">
        <v>0</v>
      </c>
      <c r="BH59" s="51">
        <v>0</v>
      </c>
      <c r="BI59" s="52">
        <v>0</v>
      </c>
      <c r="BJ59" s="51">
        <v>36</v>
      </c>
      <c r="BK59" s="52">
        <v>97.29729729729729</v>
      </c>
      <c r="BL59" s="51">
        <v>37</v>
      </c>
    </row>
    <row r="60" spans="1:64" ht="15">
      <c r="A60" s="84" t="s">
        <v>227</v>
      </c>
      <c r="B60" s="84" t="s">
        <v>263</v>
      </c>
      <c r="C60" s="53"/>
      <c r="D60" s="54"/>
      <c r="E60" s="65"/>
      <c r="F60" s="55"/>
      <c r="G60" s="53"/>
      <c r="H60" s="57"/>
      <c r="I60" s="56"/>
      <c r="J60" s="56"/>
      <c r="K60" s="36" t="s">
        <v>65</v>
      </c>
      <c r="L60" s="83">
        <v>60</v>
      </c>
      <c r="M60" s="83"/>
      <c r="N60" s="63"/>
      <c r="O60" s="86" t="s">
        <v>288</v>
      </c>
      <c r="P60" s="88">
        <v>43780.70548611111</v>
      </c>
      <c r="Q60" s="86" t="s">
        <v>339</v>
      </c>
      <c r="R60" s="90" t="s">
        <v>366</v>
      </c>
      <c r="S60" s="86" t="s">
        <v>378</v>
      </c>
      <c r="T60" s="86"/>
      <c r="U60" s="86"/>
      <c r="V60" s="90" t="s">
        <v>410</v>
      </c>
      <c r="W60" s="88">
        <v>43780.70548611111</v>
      </c>
      <c r="X60" s="90" t="s">
        <v>468</v>
      </c>
      <c r="Y60" s="86"/>
      <c r="Z60" s="86"/>
      <c r="AA60" s="92" t="s">
        <v>550</v>
      </c>
      <c r="AB60" s="92" t="s">
        <v>612</v>
      </c>
      <c r="AC60" s="86" t="b">
        <v>0</v>
      </c>
      <c r="AD60" s="86">
        <v>0</v>
      </c>
      <c r="AE60" s="92" t="s">
        <v>672</v>
      </c>
      <c r="AF60" s="86" t="b">
        <v>0</v>
      </c>
      <c r="AG60" s="86" t="s">
        <v>697</v>
      </c>
      <c r="AH60" s="86"/>
      <c r="AI60" s="92" t="s">
        <v>637</v>
      </c>
      <c r="AJ60" s="86" t="b">
        <v>0</v>
      </c>
      <c r="AK60" s="86">
        <v>0</v>
      </c>
      <c r="AL60" s="92" t="s">
        <v>637</v>
      </c>
      <c r="AM60" s="86" t="s">
        <v>703</v>
      </c>
      <c r="AN60" s="86" t="b">
        <v>0</v>
      </c>
      <c r="AO60" s="92" t="s">
        <v>612</v>
      </c>
      <c r="AP60" s="86" t="s">
        <v>176</v>
      </c>
      <c r="AQ60" s="86">
        <v>0</v>
      </c>
      <c r="AR60" s="86">
        <v>0</v>
      </c>
      <c r="AS60" s="86"/>
      <c r="AT60" s="86"/>
      <c r="AU60" s="86"/>
      <c r="AV60" s="86"/>
      <c r="AW60" s="86"/>
      <c r="AX60" s="86"/>
      <c r="AY60" s="86"/>
      <c r="AZ60" s="86"/>
      <c r="BA60">
        <v>1</v>
      </c>
      <c r="BB60" s="85" t="str">
        <f>REPLACE(INDEX(GroupVertices[Group],MATCH(Edges25[[#This Row],[Vertex 1]],GroupVertices[Vertex],0)),1,1,"")</f>
        <v>1</v>
      </c>
      <c r="BC60" s="85" t="str">
        <f>REPLACE(INDEX(GroupVertices[Group],MATCH(Edges25[[#This Row],[Vertex 2]],GroupVertices[Vertex],0)),1,1,"")</f>
        <v>1</v>
      </c>
      <c r="BD60" s="51">
        <v>1</v>
      </c>
      <c r="BE60" s="52">
        <v>6.666666666666667</v>
      </c>
      <c r="BF60" s="51">
        <v>0</v>
      </c>
      <c r="BG60" s="52">
        <v>0</v>
      </c>
      <c r="BH60" s="51">
        <v>0</v>
      </c>
      <c r="BI60" s="52">
        <v>0</v>
      </c>
      <c r="BJ60" s="51">
        <v>14</v>
      </c>
      <c r="BK60" s="52">
        <v>93.33333333333333</v>
      </c>
      <c r="BL60" s="51">
        <v>15</v>
      </c>
    </row>
    <row r="61" spans="1:64" ht="15">
      <c r="A61" s="84" t="s">
        <v>227</v>
      </c>
      <c r="B61" s="84" t="s">
        <v>264</v>
      </c>
      <c r="C61" s="53"/>
      <c r="D61" s="54"/>
      <c r="E61" s="65"/>
      <c r="F61" s="55"/>
      <c r="G61" s="53"/>
      <c r="H61" s="57"/>
      <c r="I61" s="56"/>
      <c r="J61" s="56"/>
      <c r="K61" s="36" t="s">
        <v>65</v>
      </c>
      <c r="L61" s="83">
        <v>61</v>
      </c>
      <c r="M61" s="83"/>
      <c r="N61" s="63"/>
      <c r="O61" s="86" t="s">
        <v>288</v>
      </c>
      <c r="P61" s="88">
        <v>43780.85234953704</v>
      </c>
      <c r="Q61" s="86" t="s">
        <v>340</v>
      </c>
      <c r="R61" s="90" t="s">
        <v>366</v>
      </c>
      <c r="S61" s="86" t="s">
        <v>378</v>
      </c>
      <c r="T61" s="86"/>
      <c r="U61" s="86"/>
      <c r="V61" s="90" t="s">
        <v>410</v>
      </c>
      <c r="W61" s="88">
        <v>43780.85234953704</v>
      </c>
      <c r="X61" s="90" t="s">
        <v>469</v>
      </c>
      <c r="Y61" s="86"/>
      <c r="Z61" s="86"/>
      <c r="AA61" s="92" t="s">
        <v>551</v>
      </c>
      <c r="AB61" s="92" t="s">
        <v>613</v>
      </c>
      <c r="AC61" s="86" t="b">
        <v>0</v>
      </c>
      <c r="AD61" s="86">
        <v>0</v>
      </c>
      <c r="AE61" s="92" t="s">
        <v>673</v>
      </c>
      <c r="AF61" s="86" t="b">
        <v>0</v>
      </c>
      <c r="AG61" s="86" t="s">
        <v>697</v>
      </c>
      <c r="AH61" s="86"/>
      <c r="AI61" s="92" t="s">
        <v>637</v>
      </c>
      <c r="AJ61" s="86" t="b">
        <v>0</v>
      </c>
      <c r="AK61" s="86">
        <v>0</v>
      </c>
      <c r="AL61" s="92" t="s">
        <v>637</v>
      </c>
      <c r="AM61" s="86" t="s">
        <v>703</v>
      </c>
      <c r="AN61" s="86" t="b">
        <v>0</v>
      </c>
      <c r="AO61" s="92" t="s">
        <v>613</v>
      </c>
      <c r="AP61" s="86" t="s">
        <v>176</v>
      </c>
      <c r="AQ61" s="86">
        <v>0</v>
      </c>
      <c r="AR61" s="86">
        <v>0</v>
      </c>
      <c r="AS61" s="86"/>
      <c r="AT61" s="86"/>
      <c r="AU61" s="86"/>
      <c r="AV61" s="86"/>
      <c r="AW61" s="86"/>
      <c r="AX61" s="86"/>
      <c r="AY61" s="86"/>
      <c r="AZ61" s="86"/>
      <c r="BA61">
        <v>1</v>
      </c>
      <c r="BB61" s="85" t="str">
        <f>REPLACE(INDEX(GroupVertices[Group],MATCH(Edges25[[#This Row],[Vertex 1]],GroupVertices[Vertex],0)),1,1,"")</f>
        <v>1</v>
      </c>
      <c r="BC61" s="85" t="str">
        <f>REPLACE(INDEX(GroupVertices[Group],MATCH(Edges25[[#This Row],[Vertex 2]],GroupVertices[Vertex],0)),1,1,"")</f>
        <v>1</v>
      </c>
      <c r="BD61" s="51">
        <v>3</v>
      </c>
      <c r="BE61" s="52">
        <v>12</v>
      </c>
      <c r="BF61" s="51">
        <v>0</v>
      </c>
      <c r="BG61" s="52">
        <v>0</v>
      </c>
      <c r="BH61" s="51">
        <v>0</v>
      </c>
      <c r="BI61" s="52">
        <v>0</v>
      </c>
      <c r="BJ61" s="51">
        <v>22</v>
      </c>
      <c r="BK61" s="52">
        <v>88</v>
      </c>
      <c r="BL61" s="51">
        <v>25</v>
      </c>
    </row>
    <row r="62" spans="1:64" ht="15">
      <c r="A62" s="84" t="s">
        <v>227</v>
      </c>
      <c r="B62" s="84" t="s">
        <v>265</v>
      </c>
      <c r="C62" s="53"/>
      <c r="D62" s="54"/>
      <c r="E62" s="65"/>
      <c r="F62" s="55"/>
      <c r="G62" s="53"/>
      <c r="H62" s="57"/>
      <c r="I62" s="56"/>
      <c r="J62" s="56"/>
      <c r="K62" s="36" t="s">
        <v>65</v>
      </c>
      <c r="L62" s="83">
        <v>62</v>
      </c>
      <c r="M62" s="83"/>
      <c r="N62" s="63"/>
      <c r="O62" s="86" t="s">
        <v>288</v>
      </c>
      <c r="P62" s="88">
        <v>43780.874976851854</v>
      </c>
      <c r="Q62" s="86" t="s">
        <v>341</v>
      </c>
      <c r="R62" s="90" t="s">
        <v>366</v>
      </c>
      <c r="S62" s="86" t="s">
        <v>378</v>
      </c>
      <c r="T62" s="86"/>
      <c r="U62" s="86"/>
      <c r="V62" s="90" t="s">
        <v>410</v>
      </c>
      <c r="W62" s="88">
        <v>43780.874976851854</v>
      </c>
      <c r="X62" s="90" t="s">
        <v>470</v>
      </c>
      <c r="Y62" s="86"/>
      <c r="Z62" s="86"/>
      <c r="AA62" s="92" t="s">
        <v>552</v>
      </c>
      <c r="AB62" s="92" t="s">
        <v>614</v>
      </c>
      <c r="AC62" s="86" t="b">
        <v>0</v>
      </c>
      <c r="AD62" s="86">
        <v>0</v>
      </c>
      <c r="AE62" s="92" t="s">
        <v>674</v>
      </c>
      <c r="AF62" s="86" t="b">
        <v>0</v>
      </c>
      <c r="AG62" s="86" t="s">
        <v>697</v>
      </c>
      <c r="AH62" s="86"/>
      <c r="AI62" s="92" t="s">
        <v>637</v>
      </c>
      <c r="AJ62" s="86" t="b">
        <v>0</v>
      </c>
      <c r="AK62" s="86">
        <v>0</v>
      </c>
      <c r="AL62" s="92" t="s">
        <v>637</v>
      </c>
      <c r="AM62" s="86" t="s">
        <v>703</v>
      </c>
      <c r="AN62" s="86" t="b">
        <v>0</v>
      </c>
      <c r="AO62" s="92" t="s">
        <v>614</v>
      </c>
      <c r="AP62" s="86" t="s">
        <v>176</v>
      </c>
      <c r="AQ62" s="86">
        <v>0</v>
      </c>
      <c r="AR62" s="86">
        <v>0</v>
      </c>
      <c r="AS62" s="86"/>
      <c r="AT62" s="86"/>
      <c r="AU62" s="86"/>
      <c r="AV62" s="86"/>
      <c r="AW62" s="86"/>
      <c r="AX62" s="86"/>
      <c r="AY62" s="86"/>
      <c r="AZ62" s="86"/>
      <c r="BA62">
        <v>1</v>
      </c>
      <c r="BB62" s="85" t="str">
        <f>REPLACE(INDEX(GroupVertices[Group],MATCH(Edges25[[#This Row],[Vertex 1]],GroupVertices[Vertex],0)),1,1,"")</f>
        <v>1</v>
      </c>
      <c r="BC62" s="85" t="str">
        <f>REPLACE(INDEX(GroupVertices[Group],MATCH(Edges25[[#This Row],[Vertex 2]],GroupVertices[Vertex],0)),1,1,"")</f>
        <v>1</v>
      </c>
      <c r="BD62" s="51">
        <v>1</v>
      </c>
      <c r="BE62" s="52">
        <v>6.666666666666667</v>
      </c>
      <c r="BF62" s="51">
        <v>0</v>
      </c>
      <c r="BG62" s="52">
        <v>0</v>
      </c>
      <c r="BH62" s="51">
        <v>0</v>
      </c>
      <c r="BI62" s="52">
        <v>0</v>
      </c>
      <c r="BJ62" s="51">
        <v>14</v>
      </c>
      <c r="BK62" s="52">
        <v>93.33333333333333</v>
      </c>
      <c r="BL62" s="51">
        <v>15</v>
      </c>
    </row>
    <row r="63" spans="1:64" ht="15">
      <c r="A63" s="84" t="s">
        <v>227</v>
      </c>
      <c r="B63" s="84" t="s">
        <v>266</v>
      </c>
      <c r="C63" s="53"/>
      <c r="D63" s="54"/>
      <c r="E63" s="65"/>
      <c r="F63" s="55"/>
      <c r="G63" s="53"/>
      <c r="H63" s="57"/>
      <c r="I63" s="56"/>
      <c r="J63" s="56"/>
      <c r="K63" s="36" t="s">
        <v>65</v>
      </c>
      <c r="L63" s="83">
        <v>63</v>
      </c>
      <c r="M63" s="83"/>
      <c r="N63" s="63"/>
      <c r="O63" s="86" t="s">
        <v>288</v>
      </c>
      <c r="P63" s="88">
        <v>43781.880381944444</v>
      </c>
      <c r="Q63" s="86" t="s">
        <v>342</v>
      </c>
      <c r="R63" s="90" t="s">
        <v>366</v>
      </c>
      <c r="S63" s="86" t="s">
        <v>378</v>
      </c>
      <c r="T63" s="86"/>
      <c r="U63" s="86"/>
      <c r="V63" s="90" t="s">
        <v>410</v>
      </c>
      <c r="W63" s="88">
        <v>43781.880381944444</v>
      </c>
      <c r="X63" s="90" t="s">
        <v>471</v>
      </c>
      <c r="Y63" s="86"/>
      <c r="Z63" s="86"/>
      <c r="AA63" s="92" t="s">
        <v>553</v>
      </c>
      <c r="AB63" s="92" t="s">
        <v>615</v>
      </c>
      <c r="AC63" s="86" t="b">
        <v>0</v>
      </c>
      <c r="AD63" s="86">
        <v>0</v>
      </c>
      <c r="AE63" s="92" t="s">
        <v>675</v>
      </c>
      <c r="AF63" s="86" t="b">
        <v>0</v>
      </c>
      <c r="AG63" s="86" t="s">
        <v>697</v>
      </c>
      <c r="AH63" s="86"/>
      <c r="AI63" s="92" t="s">
        <v>637</v>
      </c>
      <c r="AJ63" s="86" t="b">
        <v>0</v>
      </c>
      <c r="AK63" s="86">
        <v>0</v>
      </c>
      <c r="AL63" s="92" t="s">
        <v>637</v>
      </c>
      <c r="AM63" s="86" t="s">
        <v>703</v>
      </c>
      <c r="AN63" s="86" t="b">
        <v>0</v>
      </c>
      <c r="AO63" s="92" t="s">
        <v>615</v>
      </c>
      <c r="AP63" s="86" t="s">
        <v>176</v>
      </c>
      <c r="AQ63" s="86">
        <v>0</v>
      </c>
      <c r="AR63" s="86">
        <v>0</v>
      </c>
      <c r="AS63" s="86"/>
      <c r="AT63" s="86"/>
      <c r="AU63" s="86"/>
      <c r="AV63" s="86"/>
      <c r="AW63" s="86"/>
      <c r="AX63" s="86"/>
      <c r="AY63" s="86"/>
      <c r="AZ63" s="86"/>
      <c r="BA63">
        <v>1</v>
      </c>
      <c r="BB63" s="85" t="str">
        <f>REPLACE(INDEX(GroupVertices[Group],MATCH(Edges25[[#This Row],[Vertex 1]],GroupVertices[Vertex],0)),1,1,"")</f>
        <v>1</v>
      </c>
      <c r="BC63" s="85" t="str">
        <f>REPLACE(INDEX(GroupVertices[Group],MATCH(Edges25[[#This Row],[Vertex 2]],GroupVertices[Vertex],0)),1,1,"")</f>
        <v>1</v>
      </c>
      <c r="BD63" s="51">
        <v>1</v>
      </c>
      <c r="BE63" s="52">
        <v>6.666666666666667</v>
      </c>
      <c r="BF63" s="51">
        <v>0</v>
      </c>
      <c r="BG63" s="52">
        <v>0</v>
      </c>
      <c r="BH63" s="51">
        <v>0</v>
      </c>
      <c r="BI63" s="52">
        <v>0</v>
      </c>
      <c r="BJ63" s="51">
        <v>14</v>
      </c>
      <c r="BK63" s="52">
        <v>93.33333333333333</v>
      </c>
      <c r="BL63" s="51">
        <v>15</v>
      </c>
    </row>
    <row r="64" spans="1:64" ht="15">
      <c r="A64" s="84" t="s">
        <v>227</v>
      </c>
      <c r="B64" s="84" t="s">
        <v>267</v>
      </c>
      <c r="C64" s="53"/>
      <c r="D64" s="54"/>
      <c r="E64" s="65"/>
      <c r="F64" s="55"/>
      <c r="G64" s="53"/>
      <c r="H64" s="57"/>
      <c r="I64" s="56"/>
      <c r="J64" s="56"/>
      <c r="K64" s="36" t="s">
        <v>65</v>
      </c>
      <c r="L64" s="83">
        <v>64</v>
      </c>
      <c r="M64" s="83"/>
      <c r="N64" s="63"/>
      <c r="O64" s="86" t="s">
        <v>288</v>
      </c>
      <c r="P64" s="88">
        <v>43781.896319444444</v>
      </c>
      <c r="Q64" s="86" t="s">
        <v>343</v>
      </c>
      <c r="R64" s="90" t="s">
        <v>366</v>
      </c>
      <c r="S64" s="86" t="s">
        <v>378</v>
      </c>
      <c r="T64" s="86"/>
      <c r="U64" s="86"/>
      <c r="V64" s="90" t="s">
        <v>410</v>
      </c>
      <c r="W64" s="88">
        <v>43781.896319444444</v>
      </c>
      <c r="X64" s="90" t="s">
        <v>472</v>
      </c>
      <c r="Y64" s="86"/>
      <c r="Z64" s="86"/>
      <c r="AA64" s="92" t="s">
        <v>554</v>
      </c>
      <c r="AB64" s="92" t="s">
        <v>616</v>
      </c>
      <c r="AC64" s="86" t="b">
        <v>0</v>
      </c>
      <c r="AD64" s="86">
        <v>0</v>
      </c>
      <c r="AE64" s="92" t="s">
        <v>676</v>
      </c>
      <c r="AF64" s="86" t="b">
        <v>0</v>
      </c>
      <c r="AG64" s="86" t="s">
        <v>697</v>
      </c>
      <c r="AH64" s="86"/>
      <c r="AI64" s="92" t="s">
        <v>637</v>
      </c>
      <c r="AJ64" s="86" t="b">
        <v>0</v>
      </c>
      <c r="AK64" s="86">
        <v>0</v>
      </c>
      <c r="AL64" s="92" t="s">
        <v>637</v>
      </c>
      <c r="AM64" s="86" t="s">
        <v>703</v>
      </c>
      <c r="AN64" s="86" t="b">
        <v>0</v>
      </c>
      <c r="AO64" s="92" t="s">
        <v>616</v>
      </c>
      <c r="AP64" s="86" t="s">
        <v>176</v>
      </c>
      <c r="AQ64" s="86">
        <v>0</v>
      </c>
      <c r="AR64" s="86">
        <v>0</v>
      </c>
      <c r="AS64" s="86"/>
      <c r="AT64" s="86"/>
      <c r="AU64" s="86"/>
      <c r="AV64" s="86"/>
      <c r="AW64" s="86"/>
      <c r="AX64" s="86"/>
      <c r="AY64" s="86"/>
      <c r="AZ64" s="86"/>
      <c r="BA64">
        <v>1</v>
      </c>
      <c r="BB64" s="85" t="str">
        <f>REPLACE(INDEX(GroupVertices[Group],MATCH(Edges25[[#This Row],[Vertex 1]],GroupVertices[Vertex],0)),1,1,"")</f>
        <v>1</v>
      </c>
      <c r="BC64" s="85" t="str">
        <f>REPLACE(INDEX(GroupVertices[Group],MATCH(Edges25[[#This Row],[Vertex 2]],GroupVertices[Vertex],0)),1,1,"")</f>
        <v>1</v>
      </c>
      <c r="BD64" s="51">
        <v>0</v>
      </c>
      <c r="BE64" s="52">
        <v>0</v>
      </c>
      <c r="BF64" s="51">
        <v>0</v>
      </c>
      <c r="BG64" s="52">
        <v>0</v>
      </c>
      <c r="BH64" s="51">
        <v>0</v>
      </c>
      <c r="BI64" s="52">
        <v>0</v>
      </c>
      <c r="BJ64" s="51">
        <v>36</v>
      </c>
      <c r="BK64" s="52">
        <v>100</v>
      </c>
      <c r="BL64" s="51">
        <v>36</v>
      </c>
    </row>
    <row r="65" spans="1:64" ht="15">
      <c r="A65" s="84" t="s">
        <v>227</v>
      </c>
      <c r="B65" s="84" t="s">
        <v>268</v>
      </c>
      <c r="C65" s="53"/>
      <c r="D65" s="54"/>
      <c r="E65" s="65"/>
      <c r="F65" s="55"/>
      <c r="G65" s="53"/>
      <c r="H65" s="57"/>
      <c r="I65" s="56"/>
      <c r="J65" s="56"/>
      <c r="K65" s="36" t="s">
        <v>65</v>
      </c>
      <c r="L65" s="83">
        <v>65</v>
      </c>
      <c r="M65" s="83"/>
      <c r="N65" s="63"/>
      <c r="O65" s="86" t="s">
        <v>288</v>
      </c>
      <c r="P65" s="88">
        <v>43781.93140046296</v>
      </c>
      <c r="Q65" s="86" t="s">
        <v>344</v>
      </c>
      <c r="R65" s="90" t="s">
        <v>366</v>
      </c>
      <c r="S65" s="86" t="s">
        <v>378</v>
      </c>
      <c r="T65" s="86"/>
      <c r="U65" s="86"/>
      <c r="V65" s="90" t="s">
        <v>410</v>
      </c>
      <c r="W65" s="88">
        <v>43781.93140046296</v>
      </c>
      <c r="X65" s="90" t="s">
        <v>473</v>
      </c>
      <c r="Y65" s="86"/>
      <c r="Z65" s="86"/>
      <c r="AA65" s="92" t="s">
        <v>555</v>
      </c>
      <c r="AB65" s="92" t="s">
        <v>617</v>
      </c>
      <c r="AC65" s="86" t="b">
        <v>0</v>
      </c>
      <c r="AD65" s="86">
        <v>0</v>
      </c>
      <c r="AE65" s="92" t="s">
        <v>677</v>
      </c>
      <c r="AF65" s="86" t="b">
        <v>0</v>
      </c>
      <c r="AG65" s="86" t="s">
        <v>697</v>
      </c>
      <c r="AH65" s="86"/>
      <c r="AI65" s="92" t="s">
        <v>637</v>
      </c>
      <c r="AJ65" s="86" t="b">
        <v>0</v>
      </c>
      <c r="AK65" s="86">
        <v>0</v>
      </c>
      <c r="AL65" s="92" t="s">
        <v>637</v>
      </c>
      <c r="AM65" s="86" t="s">
        <v>703</v>
      </c>
      <c r="AN65" s="86" t="b">
        <v>0</v>
      </c>
      <c r="AO65" s="92" t="s">
        <v>617</v>
      </c>
      <c r="AP65" s="86" t="s">
        <v>176</v>
      </c>
      <c r="AQ65" s="86">
        <v>0</v>
      </c>
      <c r="AR65" s="86">
        <v>0</v>
      </c>
      <c r="AS65" s="86"/>
      <c r="AT65" s="86"/>
      <c r="AU65" s="86"/>
      <c r="AV65" s="86"/>
      <c r="AW65" s="86"/>
      <c r="AX65" s="86"/>
      <c r="AY65" s="86"/>
      <c r="AZ65" s="86"/>
      <c r="BA65">
        <v>1</v>
      </c>
      <c r="BB65" s="85" t="str">
        <f>REPLACE(INDEX(GroupVertices[Group],MATCH(Edges25[[#This Row],[Vertex 1]],GroupVertices[Vertex],0)),1,1,"")</f>
        <v>1</v>
      </c>
      <c r="BC65" s="85" t="str">
        <f>REPLACE(INDEX(GroupVertices[Group],MATCH(Edges25[[#This Row],[Vertex 2]],GroupVertices[Vertex],0)),1,1,"")</f>
        <v>1</v>
      </c>
      <c r="BD65" s="51">
        <v>1</v>
      </c>
      <c r="BE65" s="52">
        <v>6.666666666666667</v>
      </c>
      <c r="BF65" s="51">
        <v>0</v>
      </c>
      <c r="BG65" s="52">
        <v>0</v>
      </c>
      <c r="BH65" s="51">
        <v>0</v>
      </c>
      <c r="BI65" s="52">
        <v>0</v>
      </c>
      <c r="BJ65" s="51">
        <v>14</v>
      </c>
      <c r="BK65" s="52">
        <v>93.33333333333333</v>
      </c>
      <c r="BL65" s="51">
        <v>15</v>
      </c>
    </row>
    <row r="66" spans="1:64" ht="15">
      <c r="A66" s="84" t="s">
        <v>227</v>
      </c>
      <c r="B66" s="84" t="s">
        <v>269</v>
      </c>
      <c r="C66" s="53"/>
      <c r="D66" s="54"/>
      <c r="E66" s="65"/>
      <c r="F66" s="55"/>
      <c r="G66" s="53"/>
      <c r="H66" s="57"/>
      <c r="I66" s="56"/>
      <c r="J66" s="56"/>
      <c r="K66" s="36" t="s">
        <v>65</v>
      </c>
      <c r="L66" s="83">
        <v>66</v>
      </c>
      <c r="M66" s="83"/>
      <c r="N66" s="63"/>
      <c r="O66" s="86" t="s">
        <v>288</v>
      </c>
      <c r="P66" s="88">
        <v>43781.94855324074</v>
      </c>
      <c r="Q66" s="86" t="s">
        <v>345</v>
      </c>
      <c r="R66" s="90" t="s">
        <v>366</v>
      </c>
      <c r="S66" s="86" t="s">
        <v>378</v>
      </c>
      <c r="T66" s="86"/>
      <c r="U66" s="86"/>
      <c r="V66" s="90" t="s">
        <v>410</v>
      </c>
      <c r="W66" s="88">
        <v>43781.94855324074</v>
      </c>
      <c r="X66" s="90" t="s">
        <v>474</v>
      </c>
      <c r="Y66" s="86"/>
      <c r="Z66" s="86"/>
      <c r="AA66" s="92" t="s">
        <v>556</v>
      </c>
      <c r="AB66" s="92" t="s">
        <v>618</v>
      </c>
      <c r="AC66" s="86" t="b">
        <v>0</v>
      </c>
      <c r="AD66" s="86">
        <v>0</v>
      </c>
      <c r="AE66" s="92" t="s">
        <v>678</v>
      </c>
      <c r="AF66" s="86" t="b">
        <v>0</v>
      </c>
      <c r="AG66" s="86" t="s">
        <v>697</v>
      </c>
      <c r="AH66" s="86"/>
      <c r="AI66" s="92" t="s">
        <v>637</v>
      </c>
      <c r="AJ66" s="86" t="b">
        <v>0</v>
      </c>
      <c r="AK66" s="86">
        <v>0</v>
      </c>
      <c r="AL66" s="92" t="s">
        <v>637</v>
      </c>
      <c r="AM66" s="86" t="s">
        <v>703</v>
      </c>
      <c r="AN66" s="86" t="b">
        <v>0</v>
      </c>
      <c r="AO66" s="92" t="s">
        <v>618</v>
      </c>
      <c r="AP66" s="86" t="s">
        <v>176</v>
      </c>
      <c r="AQ66" s="86">
        <v>0</v>
      </c>
      <c r="AR66" s="86">
        <v>0</v>
      </c>
      <c r="AS66" s="86"/>
      <c r="AT66" s="86"/>
      <c r="AU66" s="86"/>
      <c r="AV66" s="86"/>
      <c r="AW66" s="86"/>
      <c r="AX66" s="86"/>
      <c r="AY66" s="86"/>
      <c r="AZ66" s="86"/>
      <c r="BA66">
        <v>1</v>
      </c>
      <c r="BB66" s="85" t="str">
        <f>REPLACE(INDEX(GroupVertices[Group],MATCH(Edges25[[#This Row],[Vertex 1]],GroupVertices[Vertex],0)),1,1,"")</f>
        <v>1</v>
      </c>
      <c r="BC66" s="85" t="str">
        <f>REPLACE(INDEX(GroupVertices[Group],MATCH(Edges25[[#This Row],[Vertex 2]],GroupVertices[Vertex],0)),1,1,"")</f>
        <v>1</v>
      </c>
      <c r="BD66" s="51">
        <v>0</v>
      </c>
      <c r="BE66" s="52">
        <v>0</v>
      </c>
      <c r="BF66" s="51">
        <v>0</v>
      </c>
      <c r="BG66" s="52">
        <v>0</v>
      </c>
      <c r="BH66" s="51">
        <v>0</v>
      </c>
      <c r="BI66" s="52">
        <v>0</v>
      </c>
      <c r="BJ66" s="51">
        <v>14</v>
      </c>
      <c r="BK66" s="52">
        <v>100</v>
      </c>
      <c r="BL66" s="51">
        <v>14</v>
      </c>
    </row>
    <row r="67" spans="1:64" ht="15">
      <c r="A67" s="84" t="s">
        <v>227</v>
      </c>
      <c r="B67" s="84" t="s">
        <v>270</v>
      </c>
      <c r="C67" s="53"/>
      <c r="D67" s="54"/>
      <c r="E67" s="65"/>
      <c r="F67" s="55"/>
      <c r="G67" s="53"/>
      <c r="H67" s="57"/>
      <c r="I67" s="56"/>
      <c r="J67" s="56"/>
      <c r="K67" s="36" t="s">
        <v>65</v>
      </c>
      <c r="L67" s="83">
        <v>67</v>
      </c>
      <c r="M67" s="83"/>
      <c r="N67" s="63"/>
      <c r="O67" s="86" t="s">
        <v>288</v>
      </c>
      <c r="P67" s="88">
        <v>43782.782743055555</v>
      </c>
      <c r="Q67" s="86" t="s">
        <v>346</v>
      </c>
      <c r="R67" s="90" t="s">
        <v>366</v>
      </c>
      <c r="S67" s="86" t="s">
        <v>378</v>
      </c>
      <c r="T67" s="86"/>
      <c r="U67" s="86"/>
      <c r="V67" s="90" t="s">
        <v>410</v>
      </c>
      <c r="W67" s="88">
        <v>43782.782743055555</v>
      </c>
      <c r="X67" s="90" t="s">
        <v>475</v>
      </c>
      <c r="Y67" s="86"/>
      <c r="Z67" s="86"/>
      <c r="AA67" s="92" t="s">
        <v>557</v>
      </c>
      <c r="AB67" s="92" t="s">
        <v>619</v>
      </c>
      <c r="AC67" s="86" t="b">
        <v>0</v>
      </c>
      <c r="AD67" s="86">
        <v>0</v>
      </c>
      <c r="AE67" s="92" t="s">
        <v>679</v>
      </c>
      <c r="AF67" s="86" t="b">
        <v>0</v>
      </c>
      <c r="AG67" s="86" t="s">
        <v>697</v>
      </c>
      <c r="AH67" s="86"/>
      <c r="AI67" s="92" t="s">
        <v>637</v>
      </c>
      <c r="AJ67" s="86" t="b">
        <v>0</v>
      </c>
      <c r="AK67" s="86">
        <v>0</v>
      </c>
      <c r="AL67" s="92" t="s">
        <v>637</v>
      </c>
      <c r="AM67" s="86" t="s">
        <v>703</v>
      </c>
      <c r="AN67" s="86" t="b">
        <v>0</v>
      </c>
      <c r="AO67" s="92" t="s">
        <v>619</v>
      </c>
      <c r="AP67" s="86" t="s">
        <v>176</v>
      </c>
      <c r="AQ67" s="86">
        <v>0</v>
      </c>
      <c r="AR67" s="86">
        <v>0</v>
      </c>
      <c r="AS67" s="86"/>
      <c r="AT67" s="86"/>
      <c r="AU67" s="86"/>
      <c r="AV67" s="86"/>
      <c r="AW67" s="86"/>
      <c r="AX67" s="86"/>
      <c r="AY67" s="86"/>
      <c r="AZ67" s="86"/>
      <c r="BA67">
        <v>1</v>
      </c>
      <c r="BB67" s="85" t="str">
        <f>REPLACE(INDEX(GroupVertices[Group],MATCH(Edges25[[#This Row],[Vertex 1]],GroupVertices[Vertex],0)),1,1,"")</f>
        <v>1</v>
      </c>
      <c r="BC67" s="85" t="str">
        <f>REPLACE(INDEX(GroupVertices[Group],MATCH(Edges25[[#This Row],[Vertex 2]],GroupVertices[Vertex],0)),1,1,"")</f>
        <v>1</v>
      </c>
      <c r="BD67" s="51">
        <v>0</v>
      </c>
      <c r="BE67" s="52">
        <v>0</v>
      </c>
      <c r="BF67" s="51">
        <v>0</v>
      </c>
      <c r="BG67" s="52">
        <v>0</v>
      </c>
      <c r="BH67" s="51">
        <v>0</v>
      </c>
      <c r="BI67" s="52">
        <v>0</v>
      </c>
      <c r="BJ67" s="51">
        <v>13</v>
      </c>
      <c r="BK67" s="52">
        <v>100</v>
      </c>
      <c r="BL67" s="51">
        <v>13</v>
      </c>
    </row>
    <row r="68" spans="1:64" ht="15">
      <c r="A68" s="84" t="s">
        <v>227</v>
      </c>
      <c r="B68" s="84" t="s">
        <v>271</v>
      </c>
      <c r="C68" s="53"/>
      <c r="D68" s="54"/>
      <c r="E68" s="65"/>
      <c r="F68" s="55"/>
      <c r="G68" s="53"/>
      <c r="H68" s="57"/>
      <c r="I68" s="56"/>
      <c r="J68" s="56"/>
      <c r="K68" s="36" t="s">
        <v>65</v>
      </c>
      <c r="L68" s="83">
        <v>68</v>
      </c>
      <c r="M68" s="83"/>
      <c r="N68" s="63"/>
      <c r="O68" s="86" t="s">
        <v>288</v>
      </c>
      <c r="P68" s="88">
        <v>43782.91423611111</v>
      </c>
      <c r="Q68" s="86" t="s">
        <v>347</v>
      </c>
      <c r="R68" s="90" t="s">
        <v>366</v>
      </c>
      <c r="S68" s="86" t="s">
        <v>378</v>
      </c>
      <c r="T68" s="86"/>
      <c r="U68" s="86"/>
      <c r="V68" s="90" t="s">
        <v>410</v>
      </c>
      <c r="W68" s="88">
        <v>43782.91423611111</v>
      </c>
      <c r="X68" s="90" t="s">
        <v>476</v>
      </c>
      <c r="Y68" s="86"/>
      <c r="Z68" s="86"/>
      <c r="AA68" s="92" t="s">
        <v>558</v>
      </c>
      <c r="AB68" s="92" t="s">
        <v>620</v>
      </c>
      <c r="AC68" s="86" t="b">
        <v>0</v>
      </c>
      <c r="AD68" s="86">
        <v>0</v>
      </c>
      <c r="AE68" s="92" t="s">
        <v>680</v>
      </c>
      <c r="AF68" s="86" t="b">
        <v>0</v>
      </c>
      <c r="AG68" s="86" t="s">
        <v>697</v>
      </c>
      <c r="AH68" s="86"/>
      <c r="AI68" s="92" t="s">
        <v>637</v>
      </c>
      <c r="AJ68" s="86" t="b">
        <v>0</v>
      </c>
      <c r="AK68" s="86">
        <v>0</v>
      </c>
      <c r="AL68" s="92" t="s">
        <v>637</v>
      </c>
      <c r="AM68" s="86" t="s">
        <v>703</v>
      </c>
      <c r="AN68" s="86" t="b">
        <v>0</v>
      </c>
      <c r="AO68" s="92" t="s">
        <v>620</v>
      </c>
      <c r="AP68" s="86" t="s">
        <v>176</v>
      </c>
      <c r="AQ68" s="86">
        <v>0</v>
      </c>
      <c r="AR68" s="86">
        <v>0</v>
      </c>
      <c r="AS68" s="86"/>
      <c r="AT68" s="86"/>
      <c r="AU68" s="86"/>
      <c r="AV68" s="86"/>
      <c r="AW68" s="86"/>
      <c r="AX68" s="86"/>
      <c r="AY68" s="86"/>
      <c r="AZ68" s="86"/>
      <c r="BA68">
        <v>1</v>
      </c>
      <c r="BB68" s="85" t="str">
        <f>REPLACE(INDEX(GroupVertices[Group],MATCH(Edges25[[#This Row],[Vertex 1]],GroupVertices[Vertex],0)),1,1,"")</f>
        <v>1</v>
      </c>
      <c r="BC68" s="85" t="str">
        <f>REPLACE(INDEX(GroupVertices[Group],MATCH(Edges25[[#This Row],[Vertex 2]],GroupVertices[Vertex],0)),1,1,"")</f>
        <v>1</v>
      </c>
      <c r="BD68" s="51">
        <v>1</v>
      </c>
      <c r="BE68" s="52">
        <v>4</v>
      </c>
      <c r="BF68" s="51">
        <v>0</v>
      </c>
      <c r="BG68" s="52">
        <v>0</v>
      </c>
      <c r="BH68" s="51">
        <v>0</v>
      </c>
      <c r="BI68" s="52">
        <v>0</v>
      </c>
      <c r="BJ68" s="51">
        <v>24</v>
      </c>
      <c r="BK68" s="52">
        <v>96</v>
      </c>
      <c r="BL68" s="51">
        <v>25</v>
      </c>
    </row>
    <row r="69" spans="1:64" ht="15">
      <c r="A69" s="84" t="s">
        <v>227</v>
      </c>
      <c r="B69" s="84" t="s">
        <v>272</v>
      </c>
      <c r="C69" s="53"/>
      <c r="D69" s="54"/>
      <c r="E69" s="65"/>
      <c r="F69" s="55"/>
      <c r="G69" s="53"/>
      <c r="H69" s="57"/>
      <c r="I69" s="56"/>
      <c r="J69" s="56"/>
      <c r="K69" s="36" t="s">
        <v>65</v>
      </c>
      <c r="L69" s="83">
        <v>69</v>
      </c>
      <c r="M69" s="83"/>
      <c r="N69" s="63"/>
      <c r="O69" s="86" t="s">
        <v>288</v>
      </c>
      <c r="P69" s="88">
        <v>43783.59226851852</v>
      </c>
      <c r="Q69" s="86" t="s">
        <v>348</v>
      </c>
      <c r="R69" s="90" t="s">
        <v>366</v>
      </c>
      <c r="S69" s="86" t="s">
        <v>378</v>
      </c>
      <c r="T69" s="86"/>
      <c r="U69" s="86"/>
      <c r="V69" s="90" t="s">
        <v>410</v>
      </c>
      <c r="W69" s="88">
        <v>43783.59226851852</v>
      </c>
      <c r="X69" s="90" t="s">
        <v>477</v>
      </c>
      <c r="Y69" s="86"/>
      <c r="Z69" s="86"/>
      <c r="AA69" s="92" t="s">
        <v>559</v>
      </c>
      <c r="AB69" s="92" t="s">
        <v>621</v>
      </c>
      <c r="AC69" s="86" t="b">
        <v>0</v>
      </c>
      <c r="AD69" s="86">
        <v>1</v>
      </c>
      <c r="AE69" s="92" t="s">
        <v>681</v>
      </c>
      <c r="AF69" s="86" t="b">
        <v>0</v>
      </c>
      <c r="AG69" s="86" t="s">
        <v>697</v>
      </c>
      <c r="AH69" s="86"/>
      <c r="AI69" s="92" t="s">
        <v>637</v>
      </c>
      <c r="AJ69" s="86" t="b">
        <v>0</v>
      </c>
      <c r="AK69" s="86">
        <v>0</v>
      </c>
      <c r="AL69" s="92" t="s">
        <v>637</v>
      </c>
      <c r="AM69" s="86" t="s">
        <v>703</v>
      </c>
      <c r="AN69" s="86" t="b">
        <v>0</v>
      </c>
      <c r="AO69" s="92" t="s">
        <v>621</v>
      </c>
      <c r="AP69" s="86" t="s">
        <v>176</v>
      </c>
      <c r="AQ69" s="86">
        <v>0</v>
      </c>
      <c r="AR69" s="86">
        <v>0</v>
      </c>
      <c r="AS69" s="86"/>
      <c r="AT69" s="86"/>
      <c r="AU69" s="86"/>
      <c r="AV69" s="86"/>
      <c r="AW69" s="86"/>
      <c r="AX69" s="86"/>
      <c r="AY69" s="86"/>
      <c r="AZ69" s="86"/>
      <c r="BA69">
        <v>1</v>
      </c>
      <c r="BB69" s="85" t="str">
        <f>REPLACE(INDEX(GroupVertices[Group],MATCH(Edges25[[#This Row],[Vertex 1]],GroupVertices[Vertex],0)),1,1,"")</f>
        <v>1</v>
      </c>
      <c r="BC69" s="85" t="str">
        <f>REPLACE(INDEX(GroupVertices[Group],MATCH(Edges25[[#This Row],[Vertex 2]],GroupVertices[Vertex],0)),1,1,"")</f>
        <v>1</v>
      </c>
      <c r="BD69" s="51">
        <v>1</v>
      </c>
      <c r="BE69" s="52">
        <v>6.666666666666667</v>
      </c>
      <c r="BF69" s="51">
        <v>0</v>
      </c>
      <c r="BG69" s="52">
        <v>0</v>
      </c>
      <c r="BH69" s="51">
        <v>0</v>
      </c>
      <c r="BI69" s="52">
        <v>0</v>
      </c>
      <c r="BJ69" s="51">
        <v>14</v>
      </c>
      <c r="BK69" s="52">
        <v>93.33333333333333</v>
      </c>
      <c r="BL69" s="51">
        <v>15</v>
      </c>
    </row>
    <row r="70" spans="1:64" ht="15">
      <c r="A70" s="84" t="s">
        <v>227</v>
      </c>
      <c r="B70" s="84" t="s">
        <v>273</v>
      </c>
      <c r="C70" s="53"/>
      <c r="D70" s="54"/>
      <c r="E70" s="65"/>
      <c r="F70" s="55"/>
      <c r="G70" s="53"/>
      <c r="H70" s="57"/>
      <c r="I70" s="56"/>
      <c r="J70" s="56"/>
      <c r="K70" s="36" t="s">
        <v>65</v>
      </c>
      <c r="L70" s="83">
        <v>70</v>
      </c>
      <c r="M70" s="83"/>
      <c r="N70" s="63"/>
      <c r="O70" s="86" t="s">
        <v>288</v>
      </c>
      <c r="P70" s="88">
        <v>43783.659907407404</v>
      </c>
      <c r="Q70" s="86" t="s">
        <v>349</v>
      </c>
      <c r="R70" s="90" t="s">
        <v>366</v>
      </c>
      <c r="S70" s="86" t="s">
        <v>378</v>
      </c>
      <c r="T70" s="86"/>
      <c r="U70" s="86"/>
      <c r="V70" s="90" t="s">
        <v>410</v>
      </c>
      <c r="W70" s="88">
        <v>43783.659907407404</v>
      </c>
      <c r="X70" s="90" t="s">
        <v>478</v>
      </c>
      <c r="Y70" s="86"/>
      <c r="Z70" s="86"/>
      <c r="AA70" s="92" t="s">
        <v>560</v>
      </c>
      <c r="AB70" s="92" t="s">
        <v>622</v>
      </c>
      <c r="AC70" s="86" t="b">
        <v>0</v>
      </c>
      <c r="AD70" s="86">
        <v>0</v>
      </c>
      <c r="AE70" s="92" t="s">
        <v>682</v>
      </c>
      <c r="AF70" s="86" t="b">
        <v>0</v>
      </c>
      <c r="AG70" s="86" t="s">
        <v>697</v>
      </c>
      <c r="AH70" s="86"/>
      <c r="AI70" s="92" t="s">
        <v>637</v>
      </c>
      <c r="AJ70" s="86" t="b">
        <v>0</v>
      </c>
      <c r="AK70" s="86">
        <v>0</v>
      </c>
      <c r="AL70" s="92" t="s">
        <v>637</v>
      </c>
      <c r="AM70" s="86" t="s">
        <v>703</v>
      </c>
      <c r="AN70" s="86" t="b">
        <v>0</v>
      </c>
      <c r="AO70" s="92" t="s">
        <v>622</v>
      </c>
      <c r="AP70" s="86" t="s">
        <v>176</v>
      </c>
      <c r="AQ70" s="86">
        <v>0</v>
      </c>
      <c r="AR70" s="86">
        <v>0</v>
      </c>
      <c r="AS70" s="86"/>
      <c r="AT70" s="86"/>
      <c r="AU70" s="86"/>
      <c r="AV70" s="86"/>
      <c r="AW70" s="86"/>
      <c r="AX70" s="86"/>
      <c r="AY70" s="86"/>
      <c r="AZ70" s="86"/>
      <c r="BA70">
        <v>1</v>
      </c>
      <c r="BB70" s="85" t="str">
        <f>REPLACE(INDEX(GroupVertices[Group],MATCH(Edges25[[#This Row],[Vertex 1]],GroupVertices[Vertex],0)),1,1,"")</f>
        <v>1</v>
      </c>
      <c r="BC70" s="85" t="str">
        <f>REPLACE(INDEX(GroupVertices[Group],MATCH(Edges25[[#This Row],[Vertex 2]],GroupVertices[Vertex],0)),1,1,"")</f>
        <v>1</v>
      </c>
      <c r="BD70" s="51">
        <v>1</v>
      </c>
      <c r="BE70" s="52">
        <v>4.545454545454546</v>
      </c>
      <c r="BF70" s="51">
        <v>0</v>
      </c>
      <c r="BG70" s="52">
        <v>0</v>
      </c>
      <c r="BH70" s="51">
        <v>0</v>
      </c>
      <c r="BI70" s="52">
        <v>0</v>
      </c>
      <c r="BJ70" s="51">
        <v>21</v>
      </c>
      <c r="BK70" s="52">
        <v>95.45454545454545</v>
      </c>
      <c r="BL70" s="51">
        <v>22</v>
      </c>
    </row>
    <row r="71" spans="1:64" ht="15">
      <c r="A71" s="84" t="s">
        <v>227</v>
      </c>
      <c r="B71" s="84" t="s">
        <v>274</v>
      </c>
      <c r="C71" s="53"/>
      <c r="D71" s="54"/>
      <c r="E71" s="65"/>
      <c r="F71" s="55"/>
      <c r="G71" s="53"/>
      <c r="H71" s="57"/>
      <c r="I71" s="56"/>
      <c r="J71" s="56"/>
      <c r="K71" s="36" t="s">
        <v>65</v>
      </c>
      <c r="L71" s="83">
        <v>71</v>
      </c>
      <c r="M71" s="83"/>
      <c r="N71" s="63"/>
      <c r="O71" s="86" t="s">
        <v>288</v>
      </c>
      <c r="P71" s="88">
        <v>43783.99030092593</v>
      </c>
      <c r="Q71" s="86" t="s">
        <v>350</v>
      </c>
      <c r="R71" s="90" t="s">
        <v>366</v>
      </c>
      <c r="S71" s="86" t="s">
        <v>378</v>
      </c>
      <c r="T71" s="86"/>
      <c r="U71" s="86"/>
      <c r="V71" s="90" t="s">
        <v>410</v>
      </c>
      <c r="W71" s="88">
        <v>43783.99030092593</v>
      </c>
      <c r="X71" s="90" t="s">
        <v>479</v>
      </c>
      <c r="Y71" s="86"/>
      <c r="Z71" s="86"/>
      <c r="AA71" s="92" t="s">
        <v>561</v>
      </c>
      <c r="AB71" s="92" t="s">
        <v>623</v>
      </c>
      <c r="AC71" s="86" t="b">
        <v>0</v>
      </c>
      <c r="AD71" s="86">
        <v>0</v>
      </c>
      <c r="AE71" s="92" t="s">
        <v>683</v>
      </c>
      <c r="AF71" s="86" t="b">
        <v>0</v>
      </c>
      <c r="AG71" s="86" t="s">
        <v>697</v>
      </c>
      <c r="AH71" s="86"/>
      <c r="AI71" s="92" t="s">
        <v>637</v>
      </c>
      <c r="AJ71" s="86" t="b">
        <v>0</v>
      </c>
      <c r="AK71" s="86">
        <v>0</v>
      </c>
      <c r="AL71" s="92" t="s">
        <v>637</v>
      </c>
      <c r="AM71" s="86" t="s">
        <v>703</v>
      </c>
      <c r="AN71" s="86" t="b">
        <v>0</v>
      </c>
      <c r="AO71" s="92" t="s">
        <v>623</v>
      </c>
      <c r="AP71" s="86" t="s">
        <v>176</v>
      </c>
      <c r="AQ71" s="86">
        <v>0</v>
      </c>
      <c r="AR71" s="86">
        <v>0</v>
      </c>
      <c r="AS71" s="86"/>
      <c r="AT71" s="86"/>
      <c r="AU71" s="86"/>
      <c r="AV71" s="86"/>
      <c r="AW71" s="86"/>
      <c r="AX71" s="86"/>
      <c r="AY71" s="86"/>
      <c r="AZ71" s="86"/>
      <c r="BA71">
        <v>1</v>
      </c>
      <c r="BB71" s="85" t="str">
        <f>REPLACE(INDEX(GroupVertices[Group],MATCH(Edges25[[#This Row],[Vertex 1]],GroupVertices[Vertex],0)),1,1,"")</f>
        <v>1</v>
      </c>
      <c r="BC71" s="85" t="str">
        <f>REPLACE(INDEX(GroupVertices[Group],MATCH(Edges25[[#This Row],[Vertex 2]],GroupVertices[Vertex],0)),1,1,"")</f>
        <v>1</v>
      </c>
      <c r="BD71" s="51">
        <v>1</v>
      </c>
      <c r="BE71" s="52">
        <v>6.666666666666667</v>
      </c>
      <c r="BF71" s="51">
        <v>0</v>
      </c>
      <c r="BG71" s="52">
        <v>0</v>
      </c>
      <c r="BH71" s="51">
        <v>0</v>
      </c>
      <c r="BI71" s="52">
        <v>0</v>
      </c>
      <c r="BJ71" s="51">
        <v>14</v>
      </c>
      <c r="BK71" s="52">
        <v>93.33333333333333</v>
      </c>
      <c r="BL71" s="51">
        <v>15</v>
      </c>
    </row>
    <row r="72" spans="1:64" ht="15">
      <c r="A72" s="84" t="s">
        <v>227</v>
      </c>
      <c r="B72" s="84" t="s">
        <v>275</v>
      </c>
      <c r="C72" s="53"/>
      <c r="D72" s="54"/>
      <c r="E72" s="65"/>
      <c r="F72" s="55"/>
      <c r="G72" s="53"/>
      <c r="H72" s="57"/>
      <c r="I72" s="56"/>
      <c r="J72" s="56"/>
      <c r="K72" s="36" t="s">
        <v>65</v>
      </c>
      <c r="L72" s="83">
        <v>72</v>
      </c>
      <c r="M72" s="83"/>
      <c r="N72" s="63"/>
      <c r="O72" s="86" t="s">
        <v>288</v>
      </c>
      <c r="P72" s="88">
        <v>43784.01605324074</v>
      </c>
      <c r="Q72" s="86" t="s">
        <v>351</v>
      </c>
      <c r="R72" s="90" t="s">
        <v>366</v>
      </c>
      <c r="S72" s="86" t="s">
        <v>378</v>
      </c>
      <c r="T72" s="86"/>
      <c r="U72" s="86"/>
      <c r="V72" s="90" t="s">
        <v>410</v>
      </c>
      <c r="W72" s="88">
        <v>43784.01605324074</v>
      </c>
      <c r="X72" s="90" t="s">
        <v>480</v>
      </c>
      <c r="Y72" s="86"/>
      <c r="Z72" s="86"/>
      <c r="AA72" s="92" t="s">
        <v>562</v>
      </c>
      <c r="AB72" s="92" t="s">
        <v>624</v>
      </c>
      <c r="AC72" s="86" t="b">
        <v>0</v>
      </c>
      <c r="AD72" s="86">
        <v>0</v>
      </c>
      <c r="AE72" s="92" t="s">
        <v>684</v>
      </c>
      <c r="AF72" s="86" t="b">
        <v>0</v>
      </c>
      <c r="AG72" s="86" t="s">
        <v>697</v>
      </c>
      <c r="AH72" s="86"/>
      <c r="AI72" s="92" t="s">
        <v>637</v>
      </c>
      <c r="AJ72" s="86" t="b">
        <v>0</v>
      </c>
      <c r="AK72" s="86">
        <v>0</v>
      </c>
      <c r="AL72" s="92" t="s">
        <v>637</v>
      </c>
      <c r="AM72" s="86" t="s">
        <v>703</v>
      </c>
      <c r="AN72" s="86" t="b">
        <v>0</v>
      </c>
      <c r="AO72" s="92" t="s">
        <v>624</v>
      </c>
      <c r="AP72" s="86" t="s">
        <v>176</v>
      </c>
      <c r="AQ72" s="86">
        <v>0</v>
      </c>
      <c r="AR72" s="86">
        <v>0</v>
      </c>
      <c r="AS72" s="86"/>
      <c r="AT72" s="86"/>
      <c r="AU72" s="86"/>
      <c r="AV72" s="86"/>
      <c r="AW72" s="86"/>
      <c r="AX72" s="86"/>
      <c r="AY72" s="86"/>
      <c r="AZ72" s="86"/>
      <c r="BA72">
        <v>1</v>
      </c>
      <c r="BB72" s="85" t="str">
        <f>REPLACE(INDEX(GroupVertices[Group],MATCH(Edges25[[#This Row],[Vertex 1]],GroupVertices[Vertex],0)),1,1,"")</f>
        <v>1</v>
      </c>
      <c r="BC72" s="85" t="str">
        <f>REPLACE(INDEX(GroupVertices[Group],MATCH(Edges25[[#This Row],[Vertex 2]],GroupVertices[Vertex],0)),1,1,"")</f>
        <v>1</v>
      </c>
      <c r="BD72" s="51">
        <v>1</v>
      </c>
      <c r="BE72" s="52">
        <v>6.666666666666667</v>
      </c>
      <c r="BF72" s="51">
        <v>0</v>
      </c>
      <c r="BG72" s="52">
        <v>0</v>
      </c>
      <c r="BH72" s="51">
        <v>0</v>
      </c>
      <c r="BI72" s="52">
        <v>0</v>
      </c>
      <c r="BJ72" s="51">
        <v>14</v>
      </c>
      <c r="BK72" s="52">
        <v>93.33333333333333</v>
      </c>
      <c r="BL72" s="51">
        <v>15</v>
      </c>
    </row>
    <row r="73" spans="1:64" ht="15">
      <c r="A73" s="84" t="s">
        <v>227</v>
      </c>
      <c r="B73" s="84" t="s">
        <v>276</v>
      </c>
      <c r="C73" s="53"/>
      <c r="D73" s="54"/>
      <c r="E73" s="65"/>
      <c r="F73" s="55"/>
      <c r="G73" s="53"/>
      <c r="H73" s="57"/>
      <c r="I73" s="56"/>
      <c r="J73" s="56"/>
      <c r="K73" s="36" t="s">
        <v>65</v>
      </c>
      <c r="L73" s="83">
        <v>73</v>
      </c>
      <c r="M73" s="83"/>
      <c r="N73" s="63"/>
      <c r="O73" s="86" t="s">
        <v>288</v>
      </c>
      <c r="P73" s="88">
        <v>43784.61070601852</v>
      </c>
      <c r="Q73" s="86" t="s">
        <v>352</v>
      </c>
      <c r="R73" s="90" t="s">
        <v>366</v>
      </c>
      <c r="S73" s="86" t="s">
        <v>378</v>
      </c>
      <c r="T73" s="86"/>
      <c r="U73" s="86"/>
      <c r="V73" s="90" t="s">
        <v>410</v>
      </c>
      <c r="W73" s="88">
        <v>43784.61070601852</v>
      </c>
      <c r="X73" s="90" t="s">
        <v>481</v>
      </c>
      <c r="Y73" s="86"/>
      <c r="Z73" s="86"/>
      <c r="AA73" s="92" t="s">
        <v>563</v>
      </c>
      <c r="AB73" s="92" t="s">
        <v>625</v>
      </c>
      <c r="AC73" s="86" t="b">
        <v>0</v>
      </c>
      <c r="AD73" s="86">
        <v>0</v>
      </c>
      <c r="AE73" s="92" t="s">
        <v>685</v>
      </c>
      <c r="AF73" s="86" t="b">
        <v>0</v>
      </c>
      <c r="AG73" s="86" t="s">
        <v>697</v>
      </c>
      <c r="AH73" s="86"/>
      <c r="AI73" s="92" t="s">
        <v>637</v>
      </c>
      <c r="AJ73" s="86" t="b">
        <v>0</v>
      </c>
      <c r="AK73" s="86">
        <v>0</v>
      </c>
      <c r="AL73" s="92" t="s">
        <v>637</v>
      </c>
      <c r="AM73" s="86" t="s">
        <v>703</v>
      </c>
      <c r="AN73" s="86" t="b">
        <v>0</v>
      </c>
      <c r="AO73" s="92" t="s">
        <v>625</v>
      </c>
      <c r="AP73" s="86" t="s">
        <v>176</v>
      </c>
      <c r="AQ73" s="86">
        <v>0</v>
      </c>
      <c r="AR73" s="86">
        <v>0</v>
      </c>
      <c r="AS73" s="86"/>
      <c r="AT73" s="86"/>
      <c r="AU73" s="86"/>
      <c r="AV73" s="86"/>
      <c r="AW73" s="86"/>
      <c r="AX73" s="86"/>
      <c r="AY73" s="86"/>
      <c r="AZ73" s="86"/>
      <c r="BA73">
        <v>1</v>
      </c>
      <c r="BB73" s="85" t="str">
        <f>REPLACE(INDEX(GroupVertices[Group],MATCH(Edges25[[#This Row],[Vertex 1]],GroupVertices[Vertex],0)),1,1,"")</f>
        <v>1</v>
      </c>
      <c r="BC73" s="85" t="str">
        <f>REPLACE(INDEX(GroupVertices[Group],MATCH(Edges25[[#This Row],[Vertex 2]],GroupVertices[Vertex],0)),1,1,"")</f>
        <v>1</v>
      </c>
      <c r="BD73" s="51">
        <v>1</v>
      </c>
      <c r="BE73" s="52">
        <v>6.666666666666667</v>
      </c>
      <c r="BF73" s="51">
        <v>0</v>
      </c>
      <c r="BG73" s="52">
        <v>0</v>
      </c>
      <c r="BH73" s="51">
        <v>0</v>
      </c>
      <c r="BI73" s="52">
        <v>0</v>
      </c>
      <c r="BJ73" s="51">
        <v>14</v>
      </c>
      <c r="BK73" s="52">
        <v>93.33333333333333</v>
      </c>
      <c r="BL73" s="51">
        <v>15</v>
      </c>
    </row>
    <row r="74" spans="1:64" ht="15">
      <c r="A74" s="84" t="s">
        <v>227</v>
      </c>
      <c r="B74" s="84" t="s">
        <v>277</v>
      </c>
      <c r="C74" s="53"/>
      <c r="D74" s="54"/>
      <c r="E74" s="65"/>
      <c r="F74" s="55"/>
      <c r="G74" s="53"/>
      <c r="H74" s="57"/>
      <c r="I74" s="56"/>
      <c r="J74" s="56"/>
      <c r="K74" s="36" t="s">
        <v>65</v>
      </c>
      <c r="L74" s="83">
        <v>74</v>
      </c>
      <c r="M74" s="83"/>
      <c r="N74" s="63"/>
      <c r="O74" s="86" t="s">
        <v>288</v>
      </c>
      <c r="P74" s="88">
        <v>43784.63490740741</v>
      </c>
      <c r="Q74" s="86" t="s">
        <v>353</v>
      </c>
      <c r="R74" s="90" t="s">
        <v>366</v>
      </c>
      <c r="S74" s="86" t="s">
        <v>378</v>
      </c>
      <c r="T74" s="86"/>
      <c r="U74" s="86"/>
      <c r="V74" s="90" t="s">
        <v>410</v>
      </c>
      <c r="W74" s="88">
        <v>43784.63490740741</v>
      </c>
      <c r="X74" s="90" t="s">
        <v>482</v>
      </c>
      <c r="Y74" s="86"/>
      <c r="Z74" s="86"/>
      <c r="AA74" s="92" t="s">
        <v>564</v>
      </c>
      <c r="AB74" s="92" t="s">
        <v>626</v>
      </c>
      <c r="AC74" s="86" t="b">
        <v>0</v>
      </c>
      <c r="AD74" s="86">
        <v>0</v>
      </c>
      <c r="AE74" s="92" t="s">
        <v>686</v>
      </c>
      <c r="AF74" s="86" t="b">
        <v>0</v>
      </c>
      <c r="AG74" s="86" t="s">
        <v>697</v>
      </c>
      <c r="AH74" s="86"/>
      <c r="AI74" s="92" t="s">
        <v>637</v>
      </c>
      <c r="AJ74" s="86" t="b">
        <v>0</v>
      </c>
      <c r="AK74" s="86">
        <v>0</v>
      </c>
      <c r="AL74" s="92" t="s">
        <v>637</v>
      </c>
      <c r="AM74" s="86" t="s">
        <v>703</v>
      </c>
      <c r="AN74" s="86" t="b">
        <v>0</v>
      </c>
      <c r="AO74" s="92" t="s">
        <v>626</v>
      </c>
      <c r="AP74" s="86" t="s">
        <v>176</v>
      </c>
      <c r="AQ74" s="86">
        <v>0</v>
      </c>
      <c r="AR74" s="86">
        <v>0</v>
      </c>
      <c r="AS74" s="86"/>
      <c r="AT74" s="86"/>
      <c r="AU74" s="86"/>
      <c r="AV74" s="86"/>
      <c r="AW74" s="86"/>
      <c r="AX74" s="86"/>
      <c r="AY74" s="86"/>
      <c r="AZ74" s="86"/>
      <c r="BA74">
        <v>1</v>
      </c>
      <c r="BB74" s="85" t="str">
        <f>REPLACE(INDEX(GroupVertices[Group],MATCH(Edges25[[#This Row],[Vertex 1]],GroupVertices[Vertex],0)),1,1,"")</f>
        <v>1</v>
      </c>
      <c r="BC74" s="85" t="str">
        <f>REPLACE(INDEX(GroupVertices[Group],MATCH(Edges25[[#This Row],[Vertex 2]],GroupVertices[Vertex],0)),1,1,"")</f>
        <v>1</v>
      </c>
      <c r="BD74" s="51">
        <v>1</v>
      </c>
      <c r="BE74" s="52">
        <v>6.666666666666667</v>
      </c>
      <c r="BF74" s="51">
        <v>0</v>
      </c>
      <c r="BG74" s="52">
        <v>0</v>
      </c>
      <c r="BH74" s="51">
        <v>0</v>
      </c>
      <c r="BI74" s="52">
        <v>0</v>
      </c>
      <c r="BJ74" s="51">
        <v>14</v>
      </c>
      <c r="BK74" s="52">
        <v>93.33333333333333</v>
      </c>
      <c r="BL74" s="51">
        <v>15</v>
      </c>
    </row>
    <row r="75" spans="1:64" ht="15">
      <c r="A75" s="84" t="s">
        <v>227</v>
      </c>
      <c r="B75" s="84" t="s">
        <v>278</v>
      </c>
      <c r="C75" s="53"/>
      <c r="D75" s="54"/>
      <c r="E75" s="65"/>
      <c r="F75" s="55"/>
      <c r="G75" s="53"/>
      <c r="H75" s="57"/>
      <c r="I75" s="56"/>
      <c r="J75" s="56"/>
      <c r="K75" s="36" t="s">
        <v>65</v>
      </c>
      <c r="L75" s="83">
        <v>75</v>
      </c>
      <c r="M75" s="83"/>
      <c r="N75" s="63"/>
      <c r="O75" s="86" t="s">
        <v>288</v>
      </c>
      <c r="P75" s="88">
        <v>43784.63730324074</v>
      </c>
      <c r="Q75" s="86" t="s">
        <v>354</v>
      </c>
      <c r="R75" s="90" t="s">
        <v>366</v>
      </c>
      <c r="S75" s="86" t="s">
        <v>378</v>
      </c>
      <c r="T75" s="86"/>
      <c r="U75" s="86"/>
      <c r="V75" s="90" t="s">
        <v>410</v>
      </c>
      <c r="W75" s="88">
        <v>43784.63730324074</v>
      </c>
      <c r="X75" s="90" t="s">
        <v>483</v>
      </c>
      <c r="Y75" s="86"/>
      <c r="Z75" s="86"/>
      <c r="AA75" s="92" t="s">
        <v>565</v>
      </c>
      <c r="AB75" s="92" t="s">
        <v>627</v>
      </c>
      <c r="AC75" s="86" t="b">
        <v>0</v>
      </c>
      <c r="AD75" s="86">
        <v>0</v>
      </c>
      <c r="AE75" s="92" t="s">
        <v>687</v>
      </c>
      <c r="AF75" s="86" t="b">
        <v>0</v>
      </c>
      <c r="AG75" s="86" t="s">
        <v>697</v>
      </c>
      <c r="AH75" s="86"/>
      <c r="AI75" s="92" t="s">
        <v>637</v>
      </c>
      <c r="AJ75" s="86" t="b">
        <v>0</v>
      </c>
      <c r="AK75" s="86">
        <v>0</v>
      </c>
      <c r="AL75" s="92" t="s">
        <v>637</v>
      </c>
      <c r="AM75" s="86" t="s">
        <v>703</v>
      </c>
      <c r="AN75" s="86" t="b">
        <v>0</v>
      </c>
      <c r="AO75" s="92" t="s">
        <v>627</v>
      </c>
      <c r="AP75" s="86" t="s">
        <v>176</v>
      </c>
      <c r="AQ75" s="86">
        <v>0</v>
      </c>
      <c r="AR75" s="86">
        <v>0</v>
      </c>
      <c r="AS75" s="86"/>
      <c r="AT75" s="86"/>
      <c r="AU75" s="86"/>
      <c r="AV75" s="86"/>
      <c r="AW75" s="86"/>
      <c r="AX75" s="86"/>
      <c r="AY75" s="86"/>
      <c r="AZ75" s="86"/>
      <c r="BA75">
        <v>1</v>
      </c>
      <c r="BB75" s="85" t="str">
        <f>REPLACE(INDEX(GroupVertices[Group],MATCH(Edges25[[#This Row],[Vertex 1]],GroupVertices[Vertex],0)),1,1,"")</f>
        <v>1</v>
      </c>
      <c r="BC75" s="85" t="str">
        <f>REPLACE(INDEX(GroupVertices[Group],MATCH(Edges25[[#This Row],[Vertex 2]],GroupVertices[Vertex],0)),1,1,"")</f>
        <v>1</v>
      </c>
      <c r="BD75" s="51">
        <v>1</v>
      </c>
      <c r="BE75" s="52">
        <v>6.666666666666667</v>
      </c>
      <c r="BF75" s="51">
        <v>0</v>
      </c>
      <c r="BG75" s="52">
        <v>0</v>
      </c>
      <c r="BH75" s="51">
        <v>0</v>
      </c>
      <c r="BI75" s="52">
        <v>0</v>
      </c>
      <c r="BJ75" s="51">
        <v>14</v>
      </c>
      <c r="BK75" s="52">
        <v>93.33333333333333</v>
      </c>
      <c r="BL75" s="51">
        <v>15</v>
      </c>
    </row>
    <row r="76" spans="1:64" ht="15">
      <c r="A76" s="84" t="s">
        <v>227</v>
      </c>
      <c r="B76" s="84" t="s">
        <v>279</v>
      </c>
      <c r="C76" s="53"/>
      <c r="D76" s="54"/>
      <c r="E76" s="65"/>
      <c r="F76" s="55"/>
      <c r="G76" s="53"/>
      <c r="H76" s="57"/>
      <c r="I76" s="56"/>
      <c r="J76" s="56"/>
      <c r="K76" s="36" t="s">
        <v>65</v>
      </c>
      <c r="L76" s="83">
        <v>76</v>
      </c>
      <c r="M76" s="83"/>
      <c r="N76" s="63"/>
      <c r="O76" s="86" t="s">
        <v>288</v>
      </c>
      <c r="P76" s="88">
        <v>43784.92303240741</v>
      </c>
      <c r="Q76" s="86" t="s">
        <v>355</v>
      </c>
      <c r="R76" s="90" t="s">
        <v>367</v>
      </c>
      <c r="S76" s="86" t="s">
        <v>378</v>
      </c>
      <c r="T76" s="86"/>
      <c r="U76" s="86"/>
      <c r="V76" s="90" t="s">
        <v>410</v>
      </c>
      <c r="W76" s="88">
        <v>43784.92303240741</v>
      </c>
      <c r="X76" s="90" t="s">
        <v>484</v>
      </c>
      <c r="Y76" s="86"/>
      <c r="Z76" s="86"/>
      <c r="AA76" s="92" t="s">
        <v>566</v>
      </c>
      <c r="AB76" s="92" t="s">
        <v>628</v>
      </c>
      <c r="AC76" s="86" t="b">
        <v>0</v>
      </c>
      <c r="AD76" s="86">
        <v>0</v>
      </c>
      <c r="AE76" s="92" t="s">
        <v>688</v>
      </c>
      <c r="AF76" s="86" t="b">
        <v>0</v>
      </c>
      <c r="AG76" s="86" t="s">
        <v>697</v>
      </c>
      <c r="AH76" s="86"/>
      <c r="AI76" s="92" t="s">
        <v>637</v>
      </c>
      <c r="AJ76" s="86" t="b">
        <v>0</v>
      </c>
      <c r="AK76" s="86">
        <v>0</v>
      </c>
      <c r="AL76" s="92" t="s">
        <v>637</v>
      </c>
      <c r="AM76" s="86" t="s">
        <v>703</v>
      </c>
      <c r="AN76" s="86" t="b">
        <v>0</v>
      </c>
      <c r="AO76" s="92" t="s">
        <v>628</v>
      </c>
      <c r="AP76" s="86" t="s">
        <v>176</v>
      </c>
      <c r="AQ76" s="86">
        <v>0</v>
      </c>
      <c r="AR76" s="86">
        <v>0</v>
      </c>
      <c r="AS76" s="86"/>
      <c r="AT76" s="86"/>
      <c r="AU76" s="86"/>
      <c r="AV76" s="86"/>
      <c r="AW76" s="86"/>
      <c r="AX76" s="86"/>
      <c r="AY76" s="86"/>
      <c r="AZ76" s="86"/>
      <c r="BA76">
        <v>1</v>
      </c>
      <c r="BB76" s="85" t="str">
        <f>REPLACE(INDEX(GroupVertices[Group],MATCH(Edges25[[#This Row],[Vertex 1]],GroupVertices[Vertex],0)),1,1,"")</f>
        <v>1</v>
      </c>
      <c r="BC76" s="85" t="str">
        <f>REPLACE(INDEX(GroupVertices[Group],MATCH(Edges25[[#This Row],[Vertex 2]],GroupVertices[Vertex],0)),1,1,"")</f>
        <v>1</v>
      </c>
      <c r="BD76" s="51">
        <v>2</v>
      </c>
      <c r="BE76" s="52">
        <v>6.0606060606060606</v>
      </c>
      <c r="BF76" s="51">
        <v>0</v>
      </c>
      <c r="BG76" s="52">
        <v>0</v>
      </c>
      <c r="BH76" s="51">
        <v>0</v>
      </c>
      <c r="BI76" s="52">
        <v>0</v>
      </c>
      <c r="BJ76" s="51">
        <v>31</v>
      </c>
      <c r="BK76" s="52">
        <v>93.93939393939394</v>
      </c>
      <c r="BL76" s="51">
        <v>33</v>
      </c>
    </row>
    <row r="77" spans="1:64" ht="15">
      <c r="A77" s="84" t="s">
        <v>227</v>
      </c>
      <c r="B77" s="84" t="s">
        <v>280</v>
      </c>
      <c r="C77" s="53"/>
      <c r="D77" s="54"/>
      <c r="E77" s="65"/>
      <c r="F77" s="55"/>
      <c r="G77" s="53"/>
      <c r="H77" s="57"/>
      <c r="I77" s="56"/>
      <c r="J77" s="56"/>
      <c r="K77" s="36" t="s">
        <v>65</v>
      </c>
      <c r="L77" s="83">
        <v>77</v>
      </c>
      <c r="M77" s="83"/>
      <c r="N77" s="63"/>
      <c r="O77" s="86" t="s">
        <v>288</v>
      </c>
      <c r="P77" s="88">
        <v>43785.96160879629</v>
      </c>
      <c r="Q77" s="86" t="s">
        <v>356</v>
      </c>
      <c r="R77" s="90" t="s">
        <v>366</v>
      </c>
      <c r="S77" s="86" t="s">
        <v>378</v>
      </c>
      <c r="T77" s="86"/>
      <c r="U77" s="86"/>
      <c r="V77" s="90" t="s">
        <v>410</v>
      </c>
      <c r="W77" s="88">
        <v>43785.96160879629</v>
      </c>
      <c r="X77" s="90" t="s">
        <v>485</v>
      </c>
      <c r="Y77" s="86"/>
      <c r="Z77" s="86"/>
      <c r="AA77" s="92" t="s">
        <v>567</v>
      </c>
      <c r="AB77" s="92" t="s">
        <v>629</v>
      </c>
      <c r="AC77" s="86" t="b">
        <v>0</v>
      </c>
      <c r="AD77" s="86">
        <v>0</v>
      </c>
      <c r="AE77" s="92" t="s">
        <v>689</v>
      </c>
      <c r="AF77" s="86" t="b">
        <v>0</v>
      </c>
      <c r="AG77" s="86" t="s">
        <v>697</v>
      </c>
      <c r="AH77" s="86"/>
      <c r="AI77" s="92" t="s">
        <v>637</v>
      </c>
      <c r="AJ77" s="86" t="b">
        <v>0</v>
      </c>
      <c r="AK77" s="86">
        <v>0</v>
      </c>
      <c r="AL77" s="92" t="s">
        <v>637</v>
      </c>
      <c r="AM77" s="86" t="s">
        <v>703</v>
      </c>
      <c r="AN77" s="86" t="b">
        <v>0</v>
      </c>
      <c r="AO77" s="92" t="s">
        <v>629</v>
      </c>
      <c r="AP77" s="86" t="s">
        <v>176</v>
      </c>
      <c r="AQ77" s="86">
        <v>0</v>
      </c>
      <c r="AR77" s="86">
        <v>0</v>
      </c>
      <c r="AS77" s="86"/>
      <c r="AT77" s="86"/>
      <c r="AU77" s="86"/>
      <c r="AV77" s="86"/>
      <c r="AW77" s="86"/>
      <c r="AX77" s="86"/>
      <c r="AY77" s="86"/>
      <c r="AZ77" s="86"/>
      <c r="BA77">
        <v>1</v>
      </c>
      <c r="BB77" s="85" t="str">
        <f>REPLACE(INDEX(GroupVertices[Group],MATCH(Edges25[[#This Row],[Vertex 1]],GroupVertices[Vertex],0)),1,1,"")</f>
        <v>1</v>
      </c>
      <c r="BC77" s="85" t="str">
        <f>REPLACE(INDEX(GroupVertices[Group],MATCH(Edges25[[#This Row],[Vertex 2]],GroupVertices[Vertex],0)),1,1,"")</f>
        <v>1</v>
      </c>
      <c r="BD77" s="51">
        <v>1</v>
      </c>
      <c r="BE77" s="52">
        <v>6.666666666666667</v>
      </c>
      <c r="BF77" s="51">
        <v>0</v>
      </c>
      <c r="BG77" s="52">
        <v>0</v>
      </c>
      <c r="BH77" s="51">
        <v>0</v>
      </c>
      <c r="BI77" s="52">
        <v>0</v>
      </c>
      <c r="BJ77" s="51">
        <v>14</v>
      </c>
      <c r="BK77" s="52">
        <v>93.33333333333333</v>
      </c>
      <c r="BL77" s="51">
        <v>15</v>
      </c>
    </row>
    <row r="78" spans="1:64" ht="15">
      <c r="A78" s="84" t="s">
        <v>227</v>
      </c>
      <c r="B78" s="84" t="s">
        <v>281</v>
      </c>
      <c r="C78" s="53"/>
      <c r="D78" s="54"/>
      <c r="E78" s="65"/>
      <c r="F78" s="55"/>
      <c r="G78" s="53"/>
      <c r="H78" s="57"/>
      <c r="I78" s="56"/>
      <c r="J78" s="56"/>
      <c r="K78" s="36" t="s">
        <v>65</v>
      </c>
      <c r="L78" s="83">
        <v>78</v>
      </c>
      <c r="M78" s="83"/>
      <c r="N78" s="63"/>
      <c r="O78" s="86" t="s">
        <v>288</v>
      </c>
      <c r="P78" s="88">
        <v>43786.75417824074</v>
      </c>
      <c r="Q78" s="86" t="s">
        <v>357</v>
      </c>
      <c r="R78" s="90" t="s">
        <v>366</v>
      </c>
      <c r="S78" s="86" t="s">
        <v>378</v>
      </c>
      <c r="T78" s="86"/>
      <c r="U78" s="86"/>
      <c r="V78" s="90" t="s">
        <v>410</v>
      </c>
      <c r="W78" s="88">
        <v>43786.75417824074</v>
      </c>
      <c r="X78" s="90" t="s">
        <v>486</v>
      </c>
      <c r="Y78" s="86"/>
      <c r="Z78" s="86"/>
      <c r="AA78" s="92" t="s">
        <v>568</v>
      </c>
      <c r="AB78" s="92" t="s">
        <v>630</v>
      </c>
      <c r="AC78" s="86" t="b">
        <v>0</v>
      </c>
      <c r="AD78" s="86">
        <v>0</v>
      </c>
      <c r="AE78" s="92" t="s">
        <v>690</v>
      </c>
      <c r="AF78" s="86" t="b">
        <v>0</v>
      </c>
      <c r="AG78" s="86" t="s">
        <v>697</v>
      </c>
      <c r="AH78" s="86"/>
      <c r="AI78" s="92" t="s">
        <v>637</v>
      </c>
      <c r="AJ78" s="86" t="b">
        <v>0</v>
      </c>
      <c r="AK78" s="86">
        <v>0</v>
      </c>
      <c r="AL78" s="92" t="s">
        <v>637</v>
      </c>
      <c r="AM78" s="86" t="s">
        <v>703</v>
      </c>
      <c r="AN78" s="86" t="b">
        <v>0</v>
      </c>
      <c r="AO78" s="92" t="s">
        <v>630</v>
      </c>
      <c r="AP78" s="86" t="s">
        <v>176</v>
      </c>
      <c r="AQ78" s="86">
        <v>0</v>
      </c>
      <c r="AR78" s="86">
        <v>0</v>
      </c>
      <c r="AS78" s="86"/>
      <c r="AT78" s="86"/>
      <c r="AU78" s="86"/>
      <c r="AV78" s="86"/>
      <c r="AW78" s="86"/>
      <c r="AX78" s="86"/>
      <c r="AY78" s="86"/>
      <c r="AZ78" s="86"/>
      <c r="BA78">
        <v>1</v>
      </c>
      <c r="BB78" s="85" t="str">
        <f>REPLACE(INDEX(GroupVertices[Group],MATCH(Edges25[[#This Row],[Vertex 1]],GroupVertices[Vertex],0)),1,1,"")</f>
        <v>1</v>
      </c>
      <c r="BC78" s="85" t="str">
        <f>REPLACE(INDEX(GroupVertices[Group],MATCH(Edges25[[#This Row],[Vertex 2]],GroupVertices[Vertex],0)),1,1,"")</f>
        <v>1</v>
      </c>
      <c r="BD78" s="51">
        <v>1</v>
      </c>
      <c r="BE78" s="52">
        <v>7.142857142857143</v>
      </c>
      <c r="BF78" s="51">
        <v>0</v>
      </c>
      <c r="BG78" s="52">
        <v>0</v>
      </c>
      <c r="BH78" s="51">
        <v>0</v>
      </c>
      <c r="BI78" s="52">
        <v>0</v>
      </c>
      <c r="BJ78" s="51">
        <v>13</v>
      </c>
      <c r="BK78" s="52">
        <v>92.85714285714286</v>
      </c>
      <c r="BL78" s="51">
        <v>14</v>
      </c>
    </row>
    <row r="79" spans="1:64" ht="15">
      <c r="A79" s="84" t="s">
        <v>227</v>
      </c>
      <c r="B79" s="84" t="s">
        <v>282</v>
      </c>
      <c r="C79" s="53"/>
      <c r="D79" s="54"/>
      <c r="E79" s="65"/>
      <c r="F79" s="55"/>
      <c r="G79" s="53"/>
      <c r="H79" s="57"/>
      <c r="I79" s="56"/>
      <c r="J79" s="56"/>
      <c r="K79" s="36" t="s">
        <v>65</v>
      </c>
      <c r="L79" s="83">
        <v>79</v>
      </c>
      <c r="M79" s="83"/>
      <c r="N79" s="63"/>
      <c r="O79" s="86" t="s">
        <v>288</v>
      </c>
      <c r="P79" s="88">
        <v>43786.89336805556</v>
      </c>
      <c r="Q79" s="86" t="s">
        <v>358</v>
      </c>
      <c r="R79" s="90" t="s">
        <v>366</v>
      </c>
      <c r="S79" s="86" t="s">
        <v>378</v>
      </c>
      <c r="T79" s="86"/>
      <c r="U79" s="86"/>
      <c r="V79" s="90" t="s">
        <v>410</v>
      </c>
      <c r="W79" s="88">
        <v>43786.89336805556</v>
      </c>
      <c r="X79" s="90" t="s">
        <v>487</v>
      </c>
      <c r="Y79" s="86"/>
      <c r="Z79" s="86"/>
      <c r="AA79" s="92" t="s">
        <v>569</v>
      </c>
      <c r="AB79" s="92" t="s">
        <v>631</v>
      </c>
      <c r="AC79" s="86" t="b">
        <v>0</v>
      </c>
      <c r="AD79" s="86">
        <v>0</v>
      </c>
      <c r="AE79" s="92" t="s">
        <v>691</v>
      </c>
      <c r="AF79" s="86" t="b">
        <v>0</v>
      </c>
      <c r="AG79" s="86" t="s">
        <v>697</v>
      </c>
      <c r="AH79" s="86"/>
      <c r="AI79" s="92" t="s">
        <v>637</v>
      </c>
      <c r="AJ79" s="86" t="b">
        <v>0</v>
      </c>
      <c r="AK79" s="86">
        <v>0</v>
      </c>
      <c r="AL79" s="92" t="s">
        <v>637</v>
      </c>
      <c r="AM79" s="86" t="s">
        <v>703</v>
      </c>
      <c r="AN79" s="86" t="b">
        <v>0</v>
      </c>
      <c r="AO79" s="92" t="s">
        <v>631</v>
      </c>
      <c r="AP79" s="86" t="s">
        <v>176</v>
      </c>
      <c r="AQ79" s="86">
        <v>0</v>
      </c>
      <c r="AR79" s="86">
        <v>0</v>
      </c>
      <c r="AS79" s="86"/>
      <c r="AT79" s="86"/>
      <c r="AU79" s="86"/>
      <c r="AV79" s="86"/>
      <c r="AW79" s="86"/>
      <c r="AX79" s="86"/>
      <c r="AY79" s="86"/>
      <c r="AZ79" s="86"/>
      <c r="BA79">
        <v>1</v>
      </c>
      <c r="BB79" s="85" t="str">
        <f>REPLACE(INDEX(GroupVertices[Group],MATCH(Edges25[[#This Row],[Vertex 1]],GroupVertices[Vertex],0)),1,1,"")</f>
        <v>1</v>
      </c>
      <c r="BC79" s="85" t="str">
        <f>REPLACE(INDEX(GroupVertices[Group],MATCH(Edges25[[#This Row],[Vertex 2]],GroupVertices[Vertex],0)),1,1,"")</f>
        <v>1</v>
      </c>
      <c r="BD79" s="51">
        <v>1</v>
      </c>
      <c r="BE79" s="52">
        <v>6.666666666666667</v>
      </c>
      <c r="BF79" s="51">
        <v>0</v>
      </c>
      <c r="BG79" s="52">
        <v>0</v>
      </c>
      <c r="BH79" s="51">
        <v>0</v>
      </c>
      <c r="BI79" s="52">
        <v>0</v>
      </c>
      <c r="BJ79" s="51">
        <v>14</v>
      </c>
      <c r="BK79" s="52">
        <v>93.33333333333333</v>
      </c>
      <c r="BL79" s="51">
        <v>15</v>
      </c>
    </row>
    <row r="80" spans="1:64" ht="15">
      <c r="A80" s="84" t="s">
        <v>227</v>
      </c>
      <c r="B80" s="84" t="s">
        <v>283</v>
      </c>
      <c r="C80" s="53"/>
      <c r="D80" s="54"/>
      <c r="E80" s="65"/>
      <c r="F80" s="55"/>
      <c r="G80" s="53"/>
      <c r="H80" s="57"/>
      <c r="I80" s="56"/>
      <c r="J80" s="56"/>
      <c r="K80" s="36" t="s">
        <v>65</v>
      </c>
      <c r="L80" s="83">
        <v>80</v>
      </c>
      <c r="M80" s="83"/>
      <c r="N80" s="63"/>
      <c r="O80" s="86" t="s">
        <v>288</v>
      </c>
      <c r="P80" s="88">
        <v>43787.678923611114</v>
      </c>
      <c r="Q80" s="86" t="s">
        <v>359</v>
      </c>
      <c r="R80" s="90" t="s">
        <v>366</v>
      </c>
      <c r="S80" s="86" t="s">
        <v>378</v>
      </c>
      <c r="T80" s="86"/>
      <c r="U80" s="86"/>
      <c r="V80" s="90" t="s">
        <v>410</v>
      </c>
      <c r="W80" s="88">
        <v>43787.678923611114</v>
      </c>
      <c r="X80" s="90" t="s">
        <v>488</v>
      </c>
      <c r="Y80" s="86"/>
      <c r="Z80" s="86"/>
      <c r="AA80" s="92" t="s">
        <v>570</v>
      </c>
      <c r="AB80" s="92" t="s">
        <v>632</v>
      </c>
      <c r="AC80" s="86" t="b">
        <v>0</v>
      </c>
      <c r="AD80" s="86">
        <v>1</v>
      </c>
      <c r="AE80" s="92" t="s">
        <v>692</v>
      </c>
      <c r="AF80" s="86" t="b">
        <v>0</v>
      </c>
      <c r="AG80" s="86" t="s">
        <v>697</v>
      </c>
      <c r="AH80" s="86"/>
      <c r="AI80" s="92" t="s">
        <v>637</v>
      </c>
      <c r="AJ80" s="86" t="b">
        <v>0</v>
      </c>
      <c r="AK80" s="86">
        <v>0</v>
      </c>
      <c r="AL80" s="92" t="s">
        <v>637</v>
      </c>
      <c r="AM80" s="86" t="s">
        <v>703</v>
      </c>
      <c r="AN80" s="86" t="b">
        <v>0</v>
      </c>
      <c r="AO80" s="92" t="s">
        <v>632</v>
      </c>
      <c r="AP80" s="86" t="s">
        <v>176</v>
      </c>
      <c r="AQ80" s="86">
        <v>0</v>
      </c>
      <c r="AR80" s="86">
        <v>0</v>
      </c>
      <c r="AS80" s="86"/>
      <c r="AT80" s="86"/>
      <c r="AU80" s="86"/>
      <c r="AV80" s="86"/>
      <c r="AW80" s="86"/>
      <c r="AX80" s="86"/>
      <c r="AY80" s="86"/>
      <c r="AZ80" s="86"/>
      <c r="BA80">
        <v>1</v>
      </c>
      <c r="BB80" s="85" t="str">
        <f>REPLACE(INDEX(GroupVertices[Group],MATCH(Edges25[[#This Row],[Vertex 1]],GroupVertices[Vertex],0)),1,1,"")</f>
        <v>1</v>
      </c>
      <c r="BC80" s="85" t="str">
        <f>REPLACE(INDEX(GroupVertices[Group],MATCH(Edges25[[#This Row],[Vertex 2]],GroupVertices[Vertex],0)),1,1,"")</f>
        <v>1</v>
      </c>
      <c r="BD80" s="51">
        <v>1</v>
      </c>
      <c r="BE80" s="52">
        <v>6.666666666666667</v>
      </c>
      <c r="BF80" s="51">
        <v>0</v>
      </c>
      <c r="BG80" s="52">
        <v>0</v>
      </c>
      <c r="BH80" s="51">
        <v>0</v>
      </c>
      <c r="BI80" s="52">
        <v>0</v>
      </c>
      <c r="BJ80" s="51">
        <v>14</v>
      </c>
      <c r="BK80" s="52">
        <v>93.33333333333333</v>
      </c>
      <c r="BL80" s="51">
        <v>15</v>
      </c>
    </row>
    <row r="81" spans="1:64" ht="15">
      <c r="A81" s="84" t="s">
        <v>227</v>
      </c>
      <c r="B81" s="84" t="s">
        <v>284</v>
      </c>
      <c r="C81" s="53"/>
      <c r="D81" s="54"/>
      <c r="E81" s="65"/>
      <c r="F81" s="55"/>
      <c r="G81" s="53"/>
      <c r="H81" s="57"/>
      <c r="I81" s="56"/>
      <c r="J81" s="56"/>
      <c r="K81" s="36" t="s">
        <v>65</v>
      </c>
      <c r="L81" s="83">
        <v>81</v>
      </c>
      <c r="M81" s="83"/>
      <c r="N81" s="63"/>
      <c r="O81" s="86" t="s">
        <v>288</v>
      </c>
      <c r="P81" s="88">
        <v>43787.75037037037</v>
      </c>
      <c r="Q81" s="86" t="s">
        <v>360</v>
      </c>
      <c r="R81" s="90" t="s">
        <v>366</v>
      </c>
      <c r="S81" s="86" t="s">
        <v>378</v>
      </c>
      <c r="T81" s="86"/>
      <c r="U81" s="86"/>
      <c r="V81" s="90" t="s">
        <v>410</v>
      </c>
      <c r="W81" s="88">
        <v>43787.75037037037</v>
      </c>
      <c r="X81" s="90" t="s">
        <v>489</v>
      </c>
      <c r="Y81" s="86"/>
      <c r="Z81" s="86"/>
      <c r="AA81" s="92" t="s">
        <v>571</v>
      </c>
      <c r="AB81" s="92" t="s">
        <v>633</v>
      </c>
      <c r="AC81" s="86" t="b">
        <v>0</v>
      </c>
      <c r="AD81" s="86">
        <v>0</v>
      </c>
      <c r="AE81" s="92" t="s">
        <v>693</v>
      </c>
      <c r="AF81" s="86" t="b">
        <v>0</v>
      </c>
      <c r="AG81" s="86" t="s">
        <v>697</v>
      </c>
      <c r="AH81" s="86"/>
      <c r="AI81" s="92" t="s">
        <v>637</v>
      </c>
      <c r="AJ81" s="86" t="b">
        <v>0</v>
      </c>
      <c r="AK81" s="86">
        <v>0</v>
      </c>
      <c r="AL81" s="92" t="s">
        <v>637</v>
      </c>
      <c r="AM81" s="86" t="s">
        <v>703</v>
      </c>
      <c r="AN81" s="86" t="b">
        <v>0</v>
      </c>
      <c r="AO81" s="92" t="s">
        <v>633</v>
      </c>
      <c r="AP81" s="86" t="s">
        <v>176</v>
      </c>
      <c r="AQ81" s="86">
        <v>0</v>
      </c>
      <c r="AR81" s="86">
        <v>0</v>
      </c>
      <c r="AS81" s="86"/>
      <c r="AT81" s="86"/>
      <c r="AU81" s="86"/>
      <c r="AV81" s="86"/>
      <c r="AW81" s="86"/>
      <c r="AX81" s="86"/>
      <c r="AY81" s="86"/>
      <c r="AZ81" s="86"/>
      <c r="BA81">
        <v>1</v>
      </c>
      <c r="BB81" s="85" t="str">
        <f>REPLACE(INDEX(GroupVertices[Group],MATCH(Edges25[[#This Row],[Vertex 1]],GroupVertices[Vertex],0)),1,1,"")</f>
        <v>1</v>
      </c>
      <c r="BC81" s="85" t="str">
        <f>REPLACE(INDEX(GroupVertices[Group],MATCH(Edges25[[#This Row],[Vertex 2]],GroupVertices[Vertex],0)),1,1,"")</f>
        <v>1</v>
      </c>
      <c r="BD81" s="51">
        <v>1</v>
      </c>
      <c r="BE81" s="52">
        <v>6.666666666666667</v>
      </c>
      <c r="BF81" s="51">
        <v>0</v>
      </c>
      <c r="BG81" s="52">
        <v>0</v>
      </c>
      <c r="BH81" s="51">
        <v>0</v>
      </c>
      <c r="BI81" s="52">
        <v>0</v>
      </c>
      <c r="BJ81" s="51">
        <v>14</v>
      </c>
      <c r="BK81" s="52">
        <v>93.33333333333333</v>
      </c>
      <c r="BL81" s="51">
        <v>15</v>
      </c>
    </row>
    <row r="82" spans="1:64" ht="15">
      <c r="A82" s="84" t="s">
        <v>227</v>
      </c>
      <c r="B82" s="84" t="s">
        <v>285</v>
      </c>
      <c r="C82" s="53"/>
      <c r="D82" s="54"/>
      <c r="E82" s="65"/>
      <c r="F82" s="55"/>
      <c r="G82" s="53"/>
      <c r="H82" s="57"/>
      <c r="I82" s="56"/>
      <c r="J82" s="56"/>
      <c r="K82" s="36" t="s">
        <v>65</v>
      </c>
      <c r="L82" s="83">
        <v>82</v>
      </c>
      <c r="M82" s="83"/>
      <c r="N82" s="63"/>
      <c r="O82" s="86" t="s">
        <v>288</v>
      </c>
      <c r="P82" s="88">
        <v>43787.77788194444</v>
      </c>
      <c r="Q82" s="86" t="s">
        <v>361</v>
      </c>
      <c r="R82" s="90" t="s">
        <v>366</v>
      </c>
      <c r="S82" s="86" t="s">
        <v>378</v>
      </c>
      <c r="T82" s="86"/>
      <c r="U82" s="86"/>
      <c r="V82" s="90" t="s">
        <v>410</v>
      </c>
      <c r="W82" s="88">
        <v>43787.77788194444</v>
      </c>
      <c r="X82" s="90" t="s">
        <v>490</v>
      </c>
      <c r="Y82" s="86"/>
      <c r="Z82" s="86"/>
      <c r="AA82" s="92" t="s">
        <v>572</v>
      </c>
      <c r="AB82" s="92" t="s">
        <v>634</v>
      </c>
      <c r="AC82" s="86" t="b">
        <v>0</v>
      </c>
      <c r="AD82" s="86">
        <v>0</v>
      </c>
      <c r="AE82" s="92" t="s">
        <v>694</v>
      </c>
      <c r="AF82" s="86" t="b">
        <v>0</v>
      </c>
      <c r="AG82" s="86" t="s">
        <v>697</v>
      </c>
      <c r="AH82" s="86"/>
      <c r="AI82" s="92" t="s">
        <v>637</v>
      </c>
      <c r="AJ82" s="86" t="b">
        <v>0</v>
      </c>
      <c r="AK82" s="86">
        <v>0</v>
      </c>
      <c r="AL82" s="92" t="s">
        <v>637</v>
      </c>
      <c r="AM82" s="86" t="s">
        <v>703</v>
      </c>
      <c r="AN82" s="86" t="b">
        <v>0</v>
      </c>
      <c r="AO82" s="92" t="s">
        <v>634</v>
      </c>
      <c r="AP82" s="86" t="s">
        <v>176</v>
      </c>
      <c r="AQ82" s="86">
        <v>0</v>
      </c>
      <c r="AR82" s="86">
        <v>0</v>
      </c>
      <c r="AS82" s="86"/>
      <c r="AT82" s="86"/>
      <c r="AU82" s="86"/>
      <c r="AV82" s="86"/>
      <c r="AW82" s="86"/>
      <c r="AX82" s="86"/>
      <c r="AY82" s="86"/>
      <c r="AZ82" s="86"/>
      <c r="BA82">
        <v>1</v>
      </c>
      <c r="BB82" s="85" t="str">
        <f>REPLACE(INDEX(GroupVertices[Group],MATCH(Edges25[[#This Row],[Vertex 1]],GroupVertices[Vertex],0)),1,1,"")</f>
        <v>1</v>
      </c>
      <c r="BC82" s="85" t="str">
        <f>REPLACE(INDEX(GroupVertices[Group],MATCH(Edges25[[#This Row],[Vertex 2]],GroupVertices[Vertex],0)),1,1,"")</f>
        <v>1</v>
      </c>
      <c r="BD82" s="51">
        <v>1</v>
      </c>
      <c r="BE82" s="52">
        <v>6.666666666666667</v>
      </c>
      <c r="BF82" s="51">
        <v>0</v>
      </c>
      <c r="BG82" s="52">
        <v>0</v>
      </c>
      <c r="BH82" s="51">
        <v>0</v>
      </c>
      <c r="BI82" s="52">
        <v>0</v>
      </c>
      <c r="BJ82" s="51">
        <v>14</v>
      </c>
      <c r="BK82" s="52">
        <v>93.33333333333333</v>
      </c>
      <c r="BL82" s="51">
        <v>15</v>
      </c>
    </row>
    <row r="83" spans="1:64" ht="15">
      <c r="A83" s="84" t="s">
        <v>227</v>
      </c>
      <c r="B83" s="84" t="s">
        <v>286</v>
      </c>
      <c r="C83" s="53"/>
      <c r="D83" s="54"/>
      <c r="E83" s="65"/>
      <c r="F83" s="55"/>
      <c r="G83" s="53"/>
      <c r="H83" s="57"/>
      <c r="I83" s="56"/>
      <c r="J83" s="56"/>
      <c r="K83" s="36" t="s">
        <v>65</v>
      </c>
      <c r="L83" s="83">
        <v>83</v>
      </c>
      <c r="M83" s="83"/>
      <c r="N83" s="63"/>
      <c r="O83" s="86" t="s">
        <v>288</v>
      </c>
      <c r="P83" s="88">
        <v>43787.799479166664</v>
      </c>
      <c r="Q83" s="86" t="s">
        <v>362</v>
      </c>
      <c r="R83" s="90" t="s">
        <v>366</v>
      </c>
      <c r="S83" s="86" t="s">
        <v>378</v>
      </c>
      <c r="T83" s="86"/>
      <c r="U83" s="86"/>
      <c r="V83" s="90" t="s">
        <v>410</v>
      </c>
      <c r="W83" s="88">
        <v>43787.799479166664</v>
      </c>
      <c r="X83" s="90" t="s">
        <v>491</v>
      </c>
      <c r="Y83" s="86"/>
      <c r="Z83" s="86"/>
      <c r="AA83" s="92" t="s">
        <v>573</v>
      </c>
      <c r="AB83" s="92" t="s">
        <v>635</v>
      </c>
      <c r="AC83" s="86" t="b">
        <v>0</v>
      </c>
      <c r="AD83" s="86">
        <v>0</v>
      </c>
      <c r="AE83" s="92" t="s">
        <v>695</v>
      </c>
      <c r="AF83" s="86" t="b">
        <v>0</v>
      </c>
      <c r="AG83" s="86" t="s">
        <v>697</v>
      </c>
      <c r="AH83" s="86"/>
      <c r="AI83" s="92" t="s">
        <v>637</v>
      </c>
      <c r="AJ83" s="86" t="b">
        <v>0</v>
      </c>
      <c r="AK83" s="86">
        <v>0</v>
      </c>
      <c r="AL83" s="92" t="s">
        <v>637</v>
      </c>
      <c r="AM83" s="86" t="s">
        <v>703</v>
      </c>
      <c r="AN83" s="86" t="b">
        <v>0</v>
      </c>
      <c r="AO83" s="92" t="s">
        <v>635</v>
      </c>
      <c r="AP83" s="86" t="s">
        <v>176</v>
      </c>
      <c r="AQ83" s="86">
        <v>0</v>
      </c>
      <c r="AR83" s="86">
        <v>0</v>
      </c>
      <c r="AS83" s="86"/>
      <c r="AT83" s="86"/>
      <c r="AU83" s="86"/>
      <c r="AV83" s="86"/>
      <c r="AW83" s="86"/>
      <c r="AX83" s="86"/>
      <c r="AY83" s="86"/>
      <c r="AZ83" s="86"/>
      <c r="BA83">
        <v>1</v>
      </c>
      <c r="BB83" s="85" t="str">
        <f>REPLACE(INDEX(GroupVertices[Group],MATCH(Edges25[[#This Row],[Vertex 1]],GroupVertices[Vertex],0)),1,1,"")</f>
        <v>1</v>
      </c>
      <c r="BC83" s="85" t="str">
        <f>REPLACE(INDEX(GroupVertices[Group],MATCH(Edges25[[#This Row],[Vertex 2]],GroupVertices[Vertex],0)),1,1,"")</f>
        <v>1</v>
      </c>
      <c r="BD83" s="51">
        <v>0</v>
      </c>
      <c r="BE83" s="52">
        <v>0</v>
      </c>
      <c r="BF83" s="51">
        <v>0</v>
      </c>
      <c r="BG83" s="52">
        <v>0</v>
      </c>
      <c r="BH83" s="51">
        <v>0</v>
      </c>
      <c r="BI83" s="52">
        <v>0</v>
      </c>
      <c r="BJ83" s="51">
        <v>14</v>
      </c>
      <c r="BK83" s="52">
        <v>100</v>
      </c>
      <c r="BL83" s="51">
        <v>14</v>
      </c>
    </row>
    <row r="84" spans="1:64" ht="15">
      <c r="A84" s="84" t="s">
        <v>227</v>
      </c>
      <c r="B84" s="84" t="s">
        <v>287</v>
      </c>
      <c r="C84" s="53"/>
      <c r="D84" s="54"/>
      <c r="E84" s="65"/>
      <c r="F84" s="55"/>
      <c r="G84" s="53"/>
      <c r="H84" s="57"/>
      <c r="I84" s="56"/>
      <c r="J84" s="56"/>
      <c r="K84" s="36" t="s">
        <v>65</v>
      </c>
      <c r="L84" s="83">
        <v>84</v>
      </c>
      <c r="M84" s="83"/>
      <c r="N84" s="63"/>
      <c r="O84" s="86" t="s">
        <v>288</v>
      </c>
      <c r="P84" s="88">
        <v>43788.00564814815</v>
      </c>
      <c r="Q84" s="86" t="s">
        <v>363</v>
      </c>
      <c r="R84" s="90" t="s">
        <v>366</v>
      </c>
      <c r="S84" s="86" t="s">
        <v>378</v>
      </c>
      <c r="T84" s="86"/>
      <c r="U84" s="86"/>
      <c r="V84" s="90" t="s">
        <v>410</v>
      </c>
      <c r="W84" s="88">
        <v>43788.00564814815</v>
      </c>
      <c r="X84" s="90" t="s">
        <v>492</v>
      </c>
      <c r="Y84" s="86"/>
      <c r="Z84" s="86"/>
      <c r="AA84" s="92" t="s">
        <v>574</v>
      </c>
      <c r="AB84" s="92" t="s">
        <v>636</v>
      </c>
      <c r="AC84" s="86" t="b">
        <v>0</v>
      </c>
      <c r="AD84" s="86">
        <v>0</v>
      </c>
      <c r="AE84" s="92" t="s">
        <v>696</v>
      </c>
      <c r="AF84" s="86" t="b">
        <v>0</v>
      </c>
      <c r="AG84" s="86" t="s">
        <v>697</v>
      </c>
      <c r="AH84" s="86"/>
      <c r="AI84" s="92" t="s">
        <v>637</v>
      </c>
      <c r="AJ84" s="86" t="b">
        <v>0</v>
      </c>
      <c r="AK84" s="86">
        <v>0</v>
      </c>
      <c r="AL84" s="92" t="s">
        <v>637</v>
      </c>
      <c r="AM84" s="86" t="s">
        <v>703</v>
      </c>
      <c r="AN84" s="86" t="b">
        <v>0</v>
      </c>
      <c r="AO84" s="92" t="s">
        <v>636</v>
      </c>
      <c r="AP84" s="86" t="s">
        <v>176</v>
      </c>
      <c r="AQ84" s="86">
        <v>0</v>
      </c>
      <c r="AR84" s="86">
        <v>0</v>
      </c>
      <c r="AS84" s="86"/>
      <c r="AT84" s="86"/>
      <c r="AU84" s="86"/>
      <c r="AV84" s="86"/>
      <c r="AW84" s="86"/>
      <c r="AX84" s="86"/>
      <c r="AY84" s="86"/>
      <c r="AZ84" s="86"/>
      <c r="BA84">
        <v>1</v>
      </c>
      <c r="BB84" s="85" t="str">
        <f>REPLACE(INDEX(GroupVertices[Group],MATCH(Edges25[[#This Row],[Vertex 1]],GroupVertices[Vertex],0)),1,1,"")</f>
        <v>1</v>
      </c>
      <c r="BC84" s="85" t="str">
        <f>REPLACE(INDEX(GroupVertices[Group],MATCH(Edges25[[#This Row],[Vertex 2]],GroupVertices[Vertex],0)),1,1,"")</f>
        <v>1</v>
      </c>
      <c r="BD84" s="51">
        <v>1</v>
      </c>
      <c r="BE84" s="52">
        <v>6.666666666666667</v>
      </c>
      <c r="BF84" s="51">
        <v>0</v>
      </c>
      <c r="BG84" s="52">
        <v>0</v>
      </c>
      <c r="BH84" s="51">
        <v>0</v>
      </c>
      <c r="BI84" s="52">
        <v>0</v>
      </c>
      <c r="BJ84" s="51">
        <v>14</v>
      </c>
      <c r="BK84" s="52">
        <v>93.33333333333333</v>
      </c>
      <c r="BL84" s="51">
        <v>15</v>
      </c>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8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84"/>
    <dataValidation allowBlank="1" showInputMessage="1" showErrorMessage="1" promptTitle="Vertex 2 Name" prompt="Enter the name of the edge's second vertex." sqref="B3:B84"/>
    <dataValidation allowBlank="1" showInputMessage="1" showErrorMessage="1" promptTitle="Vertex 1 Name" prompt="Enter the name of the edge's first vertex." sqref="A3:A8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84"/>
    <dataValidation allowBlank="1" showInputMessage="1" promptTitle="Edge Width" prompt="Enter an optional edge width between 1 and 10." errorTitle="Invalid Edge Width" error="The optional edge width must be a whole number between 1 and 10." sqref="D3:D84"/>
    <dataValidation allowBlank="1" showInputMessage="1" promptTitle="Edge Color" prompt="To select an optional edge color, right-click and select Select Color on the right-click menu." sqref="C3:C8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4"/>
    <dataValidation allowBlank="1" showErrorMessage="1" sqref="N2:N8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4"/>
  </dataValidations>
  <hyperlinks>
    <hyperlink ref="R3" r:id="rId1" display="http://www.madalynsklar.com/2016/02/15/twittersmarter-podcast-cocktail-party-conversations-with-alan-knecht-and-michelle-stinson-ross-from-socialchat-episode-30/"/>
    <hyperlink ref="R4" r:id="rId2" display="https://www.tim.it/music-games-socialchat-video-card"/>
    <hyperlink ref="R7" r:id="rId3" display="https://www.americanexpress.com/socialchat"/>
    <hyperlink ref="R8" r:id="rId4" display="https://www.americanexpress.com/socialchat"/>
    <hyperlink ref="R9" r:id="rId5" display="https://online.americanexpress.com/myca/mycaassist/us/startChat.do?request_type=authreg_home"/>
    <hyperlink ref="R10" r:id="rId6" display="https://www.timesfreepress.com/news/life/entertainment/story/2019/nov/10/gainesville-based-monopoly/507840/"/>
    <hyperlink ref="R11" r:id="rId7" display="https://www.youtube.com/watch?v=goTSdIcwyqs&amp;utm_medium=social&amp;utm_source=twitter&amp;utm_campaign=postfity&amp;utm_content=postfity6cd31"/>
    <hyperlink ref="R16" r:id="rId8" display="https://www.socialmediatoday.com/news/how-to-use-emojis-and-symbols-to-improve-your-marketing-strategy-infograph/566983/"/>
    <hyperlink ref="R17" r:id="rId9" display="http://www.sprint.com/socialchat"/>
    <hyperlink ref="R18" r:id="rId10" display="http://www.sprint.com/socialchat"/>
    <hyperlink ref="R19" r:id="rId11" display="http://www.sprint.com/socialchat"/>
    <hyperlink ref="R20" r:id="rId12" display="https://www.thecommentingclub.co.uk/socialchat-rules/?utm_source=ReviveOldPost&amp;utm_medium=social&amp;utm_campaign=ReviveOldPost"/>
    <hyperlink ref="R21" r:id="rId13" display="https://www.thecommentingclub.co.uk/socialchat-skills/?utm_source=ReviveOldPost&amp;utm_medium=social&amp;utm_campaign=ReviveOldPost"/>
    <hyperlink ref="R22" r:id="rId14" display="https://www.thecommentingclub.co.uk/socialchat-skills/?utm_source=ReviveOldPost&amp;utm_medium=social&amp;utm_campaign=ReviveOldPost"/>
    <hyperlink ref="R23" r:id="rId15" display="https://www.thecommentingclub.co.uk/socialchat-rules/?utm_source=ReviveOldPost&amp;utm_medium=social&amp;utm_campaign=ReviveOldPost"/>
    <hyperlink ref="R24" r:id="rId16" display="https://www.thecommentingclub.co.uk/socialchat-skills/?utm_source=ReviveOldPost&amp;utm_medium=social&amp;utm_campaign=ReviveOldPost"/>
    <hyperlink ref="R25" r:id="rId17" display="https://www.thecommentingclub.co.uk/socialchat-rules/?utm_source=ReviveOldPost&amp;utm_medium=social&amp;utm_campaign=ReviveOldPost"/>
    <hyperlink ref="R26" r:id="rId18" display="https://www.thecommentingclub.co.uk/socialchat-skills/?utm_source=ReviveOldPost&amp;utm_medium=social&amp;utm_campaign=ReviveOldPost"/>
    <hyperlink ref="R27" r:id="rId19" display="https://www.thecommentingclub.co.uk/socialchat-rules/?utm_source=ReviveOldPost&amp;utm_medium=social&amp;utm_campaign=ReviveOldPost"/>
    <hyperlink ref="R28" r:id="rId20" display="https://www.thecommentingclub.co.uk/socialchat-skills/?utm_source=ReviveOldPost&amp;utm_medium=social&amp;utm_campaign=ReviveOldPost"/>
    <hyperlink ref="R29" r:id="rId21" display="https://www.thecommentingclub.co.uk/socialchat-rules/?utm_source=ReviveOldPost&amp;utm_medium=social&amp;utm_campaign=ReviveOldPost"/>
    <hyperlink ref="R30" r:id="rId22" display="https://community.talktalk.co.uk/t5/Chat/bd-p/socialchat"/>
    <hyperlink ref="R31" r:id="rId23" display="https://community.talktalk.co.uk/t5/Chat/bd-p/socialchat"/>
    <hyperlink ref="R32" r:id="rId24" display="https://community.talktalk.co.uk/t5/Chat/bd-p/socialchat"/>
    <hyperlink ref="R33" r:id="rId25" display="https://community.talktalk.co.uk/t5/Chat/bd-p/socialchat"/>
    <hyperlink ref="R35" r:id="rId26" display="https://community.talktalk.co.uk/t5/Chat/bd-p/socialchat"/>
    <hyperlink ref="R36" r:id="rId27" display="https://community.talktalk.co.uk/t5/Chat/bd-p/socialchat"/>
    <hyperlink ref="R37" r:id="rId28" display="https://www.americanexpress.com/socialchat"/>
    <hyperlink ref="R38" r:id="rId29" display="https://www.americanexpress.com/socialchat"/>
    <hyperlink ref="R39" r:id="rId30" display="https://www.americanexpress.com/socialchat"/>
    <hyperlink ref="R40" r:id="rId31" display="https://www.americanexpress.com/socialchat"/>
    <hyperlink ref="R41" r:id="rId32" display="https://www.americanexpress.com/socialchat"/>
    <hyperlink ref="R42" r:id="rId33" display="https://www.americanexpress.com/socialchat"/>
    <hyperlink ref="R43" r:id="rId34" display="https://www.americanexpress.com/socialchat"/>
    <hyperlink ref="R44" r:id="rId35" display="https://www.americanexpress.com/socialchat"/>
    <hyperlink ref="R45" r:id="rId36" display="https://www.americanexpress.com/socialchat"/>
    <hyperlink ref="R46" r:id="rId37" display="https://www.americanexpress.com/socialchat"/>
    <hyperlink ref="R47" r:id="rId38" display="https://www.americanexpress.com/socialchat"/>
    <hyperlink ref="R48" r:id="rId39" display="https://www.americanexpress.com/socialchat"/>
    <hyperlink ref="R49" r:id="rId40" display="https://www.americanexpress.com/socialchat"/>
    <hyperlink ref="R50" r:id="rId41" display="https://www.americanexpress.com/socialchat"/>
    <hyperlink ref="R51" r:id="rId42" display="https://www.americanexpress.com/socialchat"/>
    <hyperlink ref="R52" r:id="rId43" display="https://www.americanexpress.com/socialchat"/>
    <hyperlink ref="R53" r:id="rId44" display="https://www.americanexpress.com/socialchat"/>
    <hyperlink ref="R54" r:id="rId45" display="https://www.americanexpress.com/socialchat"/>
    <hyperlink ref="R55" r:id="rId46" display="https://www.americanexpress.com/socialchat"/>
    <hyperlink ref="R56" r:id="rId47" display="https://online.americanexpress.com/myca/mycaassist/us/startChat.do?request_type=authreg_home"/>
    <hyperlink ref="R57" r:id="rId48" display="https://online.americanexpress.com/myca/mycaassist/us/startChat.do?request_type=authreg_home"/>
    <hyperlink ref="R58" r:id="rId49" display="https://online.americanexpress.com/myca/mycaassist/us/startChat.do?request_type=authreg_home"/>
    <hyperlink ref="R59" r:id="rId50" display="https://www.americanexpress.com/socialchat"/>
    <hyperlink ref="R60" r:id="rId51" display="https://www.americanexpress.com/socialchat"/>
    <hyperlink ref="R61" r:id="rId52" display="https://www.americanexpress.com/socialchat"/>
    <hyperlink ref="R62" r:id="rId53" display="https://www.americanexpress.com/socialchat"/>
    <hyperlink ref="R63" r:id="rId54" display="https://www.americanexpress.com/socialchat"/>
    <hyperlink ref="R64" r:id="rId55" display="https://www.americanexpress.com/socialchat"/>
    <hyperlink ref="R65" r:id="rId56" display="https://www.americanexpress.com/socialchat"/>
    <hyperlink ref="R66" r:id="rId57" display="https://www.americanexpress.com/socialchat"/>
    <hyperlink ref="R67" r:id="rId58" display="https://www.americanexpress.com/socialchat"/>
    <hyperlink ref="R68" r:id="rId59" display="https://www.americanexpress.com/socialchat"/>
    <hyperlink ref="R69" r:id="rId60" display="https://www.americanexpress.com/socialchat"/>
    <hyperlink ref="R70" r:id="rId61" display="https://www.americanexpress.com/socialchat"/>
    <hyperlink ref="R71" r:id="rId62" display="https://www.americanexpress.com/socialchat"/>
    <hyperlink ref="R72" r:id="rId63" display="https://www.americanexpress.com/socialchat"/>
    <hyperlink ref="R73" r:id="rId64" display="https://www.americanexpress.com/socialchat"/>
    <hyperlink ref="R74" r:id="rId65" display="https://www.americanexpress.com/socialchat"/>
    <hyperlink ref="R75" r:id="rId66" display="https://www.americanexpress.com/socialchat"/>
    <hyperlink ref="R76" r:id="rId67" display="https://online.americanexpress.com/myca/mycaassist/us/startChat.do?request_type=authreg_home"/>
    <hyperlink ref="R77" r:id="rId68" display="https://www.americanexpress.com/socialchat"/>
    <hyperlink ref="R78" r:id="rId69" display="https://www.americanexpress.com/socialchat"/>
    <hyperlink ref="R79" r:id="rId70" display="https://www.americanexpress.com/socialchat"/>
    <hyperlink ref="R80" r:id="rId71" display="https://www.americanexpress.com/socialchat"/>
    <hyperlink ref="R81" r:id="rId72" display="https://www.americanexpress.com/socialchat"/>
    <hyperlink ref="R82" r:id="rId73" display="https://www.americanexpress.com/socialchat"/>
    <hyperlink ref="R83" r:id="rId74" display="https://www.americanexpress.com/socialchat"/>
    <hyperlink ref="R84" r:id="rId75" display="https://www.americanexpress.com/socialchat"/>
    <hyperlink ref="U3" r:id="rId76" display="https://pbs.twimg.com/media/EIlGuukWwAUawz0.jpg"/>
    <hyperlink ref="U6" r:id="rId77" display="https://pbs.twimg.com/media/EIxtnXAWkAEjqYD.jpg"/>
    <hyperlink ref="V3" r:id="rId78" display="https://pbs.twimg.com/media/EIlGuukWwAUawz0.jpg"/>
    <hyperlink ref="V4" r:id="rId79" display="http://pbs.twimg.com/profile_images/902564057269518337/SCaOWrQ-_normal.jpg"/>
    <hyperlink ref="V5" r:id="rId80" display="http://pbs.twimg.com/profile_images/1166239454908080128/fkosCJOI_normal.png"/>
    <hyperlink ref="V6" r:id="rId81" display="https://pbs.twimg.com/media/EIxtnXAWkAEjqYD.jpg"/>
    <hyperlink ref="V7" r:id="rId82" display="http://pbs.twimg.com/profile_images/982326801493094401/-rNReksM_normal.jpg"/>
    <hyperlink ref="V8" r:id="rId83" display="http://pbs.twimg.com/profile_images/982326801493094401/-rNReksM_normal.jpg"/>
    <hyperlink ref="V9" r:id="rId84" display="http://pbs.twimg.com/profile_images/982326801493094401/-rNReksM_normal.jpg"/>
    <hyperlink ref="V10" r:id="rId85" display="http://pbs.twimg.com/profile_images/1019347684585562112/8vOAWgob_normal.jpg"/>
    <hyperlink ref="V11" r:id="rId86" display="http://pbs.twimg.com/profile_images/1186582681699704832/5FzvveL5_normal.png"/>
    <hyperlink ref="V12" r:id="rId87" display="http://pbs.twimg.com/profile_images/1005980940819222528/Pl-sWhj2_normal.jpg"/>
    <hyperlink ref="V13" r:id="rId88" display="http://pbs.twimg.com/profile_images/1166082180474388480/FerAcIMt_normal.jpg"/>
    <hyperlink ref="V14" r:id="rId89" display="http://pbs.twimg.com/profile_images/1116612051793633282/NiZtUOdb_normal.png"/>
    <hyperlink ref="V15" r:id="rId90" display="http://pbs.twimg.com/profile_images/533259350609891328/yAlSdl0H_normal.jpeg"/>
    <hyperlink ref="V16" r:id="rId91" display="http://pbs.twimg.com/profile_images/1113853939508633600/uWFb4SLE_normal.png"/>
    <hyperlink ref="V17" r:id="rId92" display="http://pbs.twimg.com/profile_images/1017770615359434753/ECt2ncRL_normal.jpg"/>
    <hyperlink ref="V18" r:id="rId93" display="http://pbs.twimg.com/profile_images/1017770615359434753/ECt2ncRL_normal.jpg"/>
    <hyperlink ref="V19" r:id="rId94" display="http://pbs.twimg.com/profile_images/1017770615359434753/ECt2ncRL_normal.jpg"/>
    <hyperlink ref="V20" r:id="rId95" display="http://pbs.twimg.com/profile_images/1185147517979299841/J-oKbJdp_normal.png"/>
    <hyperlink ref="V21" r:id="rId96" display="http://pbs.twimg.com/profile_images/1185147517979299841/J-oKbJdp_normal.png"/>
    <hyperlink ref="V22" r:id="rId97" display="http://pbs.twimg.com/profile_images/1185147517979299841/J-oKbJdp_normal.png"/>
    <hyperlink ref="V23" r:id="rId98" display="http://pbs.twimg.com/profile_images/1185147517979299841/J-oKbJdp_normal.png"/>
    <hyperlink ref="V24" r:id="rId99" display="http://pbs.twimg.com/profile_images/1185147517979299841/J-oKbJdp_normal.png"/>
    <hyperlink ref="V25" r:id="rId100" display="http://pbs.twimg.com/profile_images/1185147517979299841/J-oKbJdp_normal.png"/>
    <hyperlink ref="V26" r:id="rId101" display="http://pbs.twimg.com/profile_images/1185147517979299841/J-oKbJdp_normal.png"/>
    <hyperlink ref="V27" r:id="rId102" display="http://pbs.twimg.com/profile_images/1185147517979299841/J-oKbJdp_normal.png"/>
    <hyperlink ref="V28" r:id="rId103" display="http://pbs.twimg.com/profile_images/1185147517979299841/J-oKbJdp_normal.png"/>
    <hyperlink ref="V29" r:id="rId104" display="http://pbs.twimg.com/profile_images/1185147517979299841/J-oKbJdp_normal.png"/>
    <hyperlink ref="V30" r:id="rId105" display="http://pbs.twimg.com/profile_images/1158274545356353537/nJiurH0D_normal.png"/>
    <hyperlink ref="V31" r:id="rId106" display="http://pbs.twimg.com/profile_images/1158274545356353537/nJiurH0D_normal.png"/>
    <hyperlink ref="V32" r:id="rId107" display="http://pbs.twimg.com/profile_images/1158274545356353537/nJiurH0D_normal.png"/>
    <hyperlink ref="V33" r:id="rId108" display="http://pbs.twimg.com/profile_images/1158274545356353537/nJiurH0D_normal.png"/>
    <hyperlink ref="V34" r:id="rId109" display="http://pbs.twimg.com/profile_images/1158274545356353537/nJiurH0D_normal.png"/>
    <hyperlink ref="V35" r:id="rId110" display="http://pbs.twimg.com/profile_images/1158274545356353537/nJiurH0D_normal.png"/>
    <hyperlink ref="V36" r:id="rId111" display="http://pbs.twimg.com/profile_images/1158274545356353537/nJiurH0D_normal.png"/>
    <hyperlink ref="V37" r:id="rId112" display="http://pbs.twimg.com/profile_images/983810906927792128/QToPQDeT_normal.jpg"/>
    <hyperlink ref="V38" r:id="rId113" display="http://pbs.twimg.com/profile_images/983810906927792128/QToPQDeT_normal.jpg"/>
    <hyperlink ref="V39" r:id="rId114" display="http://pbs.twimg.com/profile_images/983810906927792128/QToPQDeT_normal.jpg"/>
    <hyperlink ref="V40" r:id="rId115" display="http://pbs.twimg.com/profile_images/983810906927792128/QToPQDeT_normal.jpg"/>
    <hyperlink ref="V41" r:id="rId116" display="http://pbs.twimg.com/profile_images/983810906927792128/QToPQDeT_normal.jpg"/>
    <hyperlink ref="V42" r:id="rId117" display="http://pbs.twimg.com/profile_images/983810906927792128/QToPQDeT_normal.jpg"/>
    <hyperlink ref="V43" r:id="rId118" display="http://pbs.twimg.com/profile_images/983810906927792128/QToPQDeT_normal.jpg"/>
    <hyperlink ref="V44" r:id="rId119" display="http://pbs.twimg.com/profile_images/983810906927792128/QToPQDeT_normal.jpg"/>
    <hyperlink ref="V45" r:id="rId120" display="http://pbs.twimg.com/profile_images/983810906927792128/QToPQDeT_normal.jpg"/>
    <hyperlink ref="V46" r:id="rId121" display="http://pbs.twimg.com/profile_images/983810906927792128/QToPQDeT_normal.jpg"/>
    <hyperlink ref="V47" r:id="rId122" display="http://pbs.twimg.com/profile_images/983810906927792128/QToPQDeT_normal.jpg"/>
    <hyperlink ref="V48" r:id="rId123" display="http://pbs.twimg.com/profile_images/983810906927792128/QToPQDeT_normal.jpg"/>
    <hyperlink ref="V49" r:id="rId124" display="http://pbs.twimg.com/profile_images/983810906927792128/QToPQDeT_normal.jpg"/>
    <hyperlink ref="V50" r:id="rId125" display="http://pbs.twimg.com/profile_images/983810906927792128/QToPQDeT_normal.jpg"/>
    <hyperlink ref="V51" r:id="rId126" display="http://pbs.twimg.com/profile_images/983810906927792128/QToPQDeT_normal.jpg"/>
    <hyperlink ref="V52" r:id="rId127" display="http://pbs.twimg.com/profile_images/983810906927792128/QToPQDeT_normal.jpg"/>
    <hyperlink ref="V53" r:id="rId128" display="http://pbs.twimg.com/profile_images/983810906927792128/QToPQDeT_normal.jpg"/>
    <hyperlink ref="V54" r:id="rId129" display="http://pbs.twimg.com/profile_images/983810906927792128/QToPQDeT_normal.jpg"/>
    <hyperlink ref="V55" r:id="rId130" display="http://pbs.twimg.com/profile_images/983810906927792128/QToPQDeT_normal.jpg"/>
    <hyperlink ref="V56" r:id="rId131" display="http://pbs.twimg.com/profile_images/983810906927792128/QToPQDeT_normal.jpg"/>
    <hyperlink ref="V57" r:id="rId132" display="http://pbs.twimg.com/profile_images/983810906927792128/QToPQDeT_normal.jpg"/>
    <hyperlink ref="V58" r:id="rId133" display="http://pbs.twimg.com/profile_images/983810906927792128/QToPQDeT_normal.jpg"/>
    <hyperlink ref="V59" r:id="rId134" display="http://pbs.twimg.com/profile_images/983810906927792128/QToPQDeT_normal.jpg"/>
    <hyperlink ref="V60" r:id="rId135" display="http://pbs.twimg.com/profile_images/983810906927792128/QToPQDeT_normal.jpg"/>
    <hyperlink ref="V61" r:id="rId136" display="http://pbs.twimg.com/profile_images/983810906927792128/QToPQDeT_normal.jpg"/>
    <hyperlink ref="V62" r:id="rId137" display="http://pbs.twimg.com/profile_images/983810906927792128/QToPQDeT_normal.jpg"/>
    <hyperlink ref="V63" r:id="rId138" display="http://pbs.twimg.com/profile_images/983810906927792128/QToPQDeT_normal.jpg"/>
    <hyperlink ref="V64" r:id="rId139" display="http://pbs.twimg.com/profile_images/983810906927792128/QToPQDeT_normal.jpg"/>
    <hyperlink ref="V65" r:id="rId140" display="http://pbs.twimg.com/profile_images/983810906927792128/QToPQDeT_normal.jpg"/>
    <hyperlink ref="V66" r:id="rId141" display="http://pbs.twimg.com/profile_images/983810906927792128/QToPQDeT_normal.jpg"/>
    <hyperlink ref="V67" r:id="rId142" display="http://pbs.twimg.com/profile_images/983810906927792128/QToPQDeT_normal.jpg"/>
    <hyperlink ref="V68" r:id="rId143" display="http://pbs.twimg.com/profile_images/983810906927792128/QToPQDeT_normal.jpg"/>
    <hyperlink ref="V69" r:id="rId144" display="http://pbs.twimg.com/profile_images/983810906927792128/QToPQDeT_normal.jpg"/>
    <hyperlink ref="V70" r:id="rId145" display="http://pbs.twimg.com/profile_images/983810906927792128/QToPQDeT_normal.jpg"/>
    <hyperlink ref="V71" r:id="rId146" display="http://pbs.twimg.com/profile_images/983810906927792128/QToPQDeT_normal.jpg"/>
    <hyperlink ref="V72" r:id="rId147" display="http://pbs.twimg.com/profile_images/983810906927792128/QToPQDeT_normal.jpg"/>
    <hyperlink ref="V73" r:id="rId148" display="http://pbs.twimg.com/profile_images/983810906927792128/QToPQDeT_normal.jpg"/>
    <hyperlink ref="V74" r:id="rId149" display="http://pbs.twimg.com/profile_images/983810906927792128/QToPQDeT_normal.jpg"/>
    <hyperlink ref="V75" r:id="rId150" display="http://pbs.twimg.com/profile_images/983810906927792128/QToPQDeT_normal.jpg"/>
    <hyperlink ref="V76" r:id="rId151" display="http://pbs.twimg.com/profile_images/983810906927792128/QToPQDeT_normal.jpg"/>
    <hyperlink ref="V77" r:id="rId152" display="http://pbs.twimg.com/profile_images/983810906927792128/QToPQDeT_normal.jpg"/>
    <hyperlink ref="V78" r:id="rId153" display="http://pbs.twimg.com/profile_images/983810906927792128/QToPQDeT_normal.jpg"/>
    <hyperlink ref="V79" r:id="rId154" display="http://pbs.twimg.com/profile_images/983810906927792128/QToPQDeT_normal.jpg"/>
    <hyperlink ref="V80" r:id="rId155" display="http://pbs.twimg.com/profile_images/983810906927792128/QToPQDeT_normal.jpg"/>
    <hyperlink ref="V81" r:id="rId156" display="http://pbs.twimg.com/profile_images/983810906927792128/QToPQDeT_normal.jpg"/>
    <hyperlink ref="V82" r:id="rId157" display="http://pbs.twimg.com/profile_images/983810906927792128/QToPQDeT_normal.jpg"/>
    <hyperlink ref="V83" r:id="rId158" display="http://pbs.twimg.com/profile_images/983810906927792128/QToPQDeT_normal.jpg"/>
    <hyperlink ref="V84" r:id="rId159" display="http://pbs.twimg.com/profile_images/983810906927792128/QToPQDeT_normal.jpg"/>
    <hyperlink ref="X3" r:id="rId160" display="https://twitter.com/#!/madalynsklar/status/1191561346774638593"/>
    <hyperlink ref="X4" r:id="rId161" display="https://twitter.com/#!/tim4ustefano/status/1192012821074206720"/>
    <hyperlink ref="X5" r:id="rId162" display="https://twitter.com/#!/thinkdesignvis/status/1192111250609709063"/>
    <hyperlink ref="X6" r:id="rId163" display="https://twitter.com/#!/daanianne/status/1192448532503941121"/>
    <hyperlink ref="X7" r:id="rId164" display="https://twitter.com/#!/amexbusiness/status/1191805345057906689"/>
    <hyperlink ref="X8" r:id="rId165" display="https://twitter.com/#!/amexbusiness/status/1192460600607215619"/>
    <hyperlink ref="X9" r:id="rId166" display="https://twitter.com/#!/amexbusiness/status/1192632248610238470"/>
    <hyperlink ref="X10" r:id="rId167" display="https://twitter.com/#!/beaniegurl47/status/1193706158353199109"/>
    <hyperlink ref="X11" r:id="rId168" display="https://twitter.com/#!/socialmediaita/status/1193879609957330947"/>
    <hyperlink ref="X12" r:id="rId169" display="https://twitter.com/#!/williamzappa/status/1193881440192278528"/>
    <hyperlink ref="X13" r:id="rId170" display="https://twitter.com/#!/alody__/status/1194682536552734720"/>
    <hyperlink ref="X14" r:id="rId171" display="https://twitter.com/#!/rshankarsharma/status/1117720980556664833"/>
    <hyperlink ref="X15" r:id="rId172" display="https://twitter.com/#!/jennykim/status/1195169825997381634"/>
    <hyperlink ref="X16" r:id="rId173" display="https://twitter.com/#!/elanaleoni/status/1195767246620184576"/>
    <hyperlink ref="X17" r:id="rId174" display="https://twitter.com/#!/sprintcare/status/1195159934771482624"/>
    <hyperlink ref="X18" r:id="rId175" display="https://twitter.com/#!/sprintcare/status/1195977310463123457"/>
    <hyperlink ref="X19" r:id="rId176" display="https://twitter.com/#!/sprintcare/status/1196342574929207296"/>
    <hyperlink ref="X20" r:id="rId177" display="https://twitter.com/#!/alice_elliott/status/1191920599242813440"/>
    <hyperlink ref="X21" r:id="rId178" display="https://twitter.com/#!/alice_elliott/status/1192676562354790400"/>
    <hyperlink ref="X22" r:id="rId179" display="https://twitter.com/#!/alice_elliott/status/1193309731261177863"/>
    <hyperlink ref="X23" r:id="rId180" display="https://twitter.com/#!/alice_elliott/status/1193445629063761921"/>
    <hyperlink ref="X24" r:id="rId181" display="https://twitter.com/#!/alice_elliott/status/1194079798756331521"/>
    <hyperlink ref="X25" r:id="rId182" display="https://twitter.com/#!/alice_elliott/status/1194473166577512448"/>
    <hyperlink ref="X26" r:id="rId183" display="https://twitter.com/#!/alice_elliott/status/1195544402837540865"/>
    <hyperlink ref="X27" r:id="rId184" display="https://twitter.com/#!/alice_elliott/status/1195695482808520704"/>
    <hyperlink ref="X28" r:id="rId185" display="https://twitter.com/#!/alice_elliott/status/1196027731248656385"/>
    <hyperlink ref="X29" r:id="rId186" display="https://twitter.com/#!/alice_elliott/status/1196451432318357505"/>
    <hyperlink ref="X30" r:id="rId187" display="https://twitter.com/#!/talktalk/status/1191676748397715456"/>
    <hyperlink ref="X31" r:id="rId188" display="https://twitter.com/#!/talktalk/status/1191748871220801536"/>
    <hyperlink ref="X32" r:id="rId189" display="https://twitter.com/#!/talktalk/status/1192072260699463680"/>
    <hyperlink ref="X33" r:id="rId190" display="https://twitter.com/#!/talktalk/status/1192763577343627265"/>
    <hyperlink ref="X34" r:id="rId191" display="https://twitter.com/#!/talktalk/status/1192780251815960577"/>
    <hyperlink ref="X35" r:id="rId192" display="https://twitter.com/#!/talktalk/status/1194207743323901952"/>
    <hyperlink ref="X36" r:id="rId193" display="https://twitter.com/#!/talktalk/status/1196478164928741376"/>
    <hyperlink ref="X37" r:id="rId194" display="https://twitter.com/#!/askamex/status/1191750519162884096"/>
    <hyperlink ref="X38" r:id="rId195" display="https://twitter.com/#!/askamex/status/1191752321954390016"/>
    <hyperlink ref="X39" r:id="rId196" display="https://twitter.com/#!/askamex/status/1191757267827339266"/>
    <hyperlink ref="X40" r:id="rId197" display="https://twitter.com/#!/askamex/status/1191770345201639424"/>
    <hyperlink ref="X41" r:id="rId198" display="https://twitter.com/#!/askamex/status/1192143686974541829"/>
    <hyperlink ref="X42" r:id="rId199" display="https://twitter.com/#!/askamex/status/1192175476674048000"/>
    <hyperlink ref="X43" r:id="rId200" display="https://twitter.com/#!/askamex/status/1192473404991057921"/>
    <hyperlink ref="X44" r:id="rId201" display="https://twitter.com/#!/askamex/status/1192529950332637191"/>
    <hyperlink ref="X45" r:id="rId202" display="https://twitter.com/#!/askamex/status/1192562580751101953"/>
    <hyperlink ref="X46" r:id="rId203" display="https://twitter.com/#!/askamex/status/1192844212926070785"/>
    <hyperlink ref="X47" r:id="rId204" display="https://twitter.com/#!/askamex/status/1192877031668797441"/>
    <hyperlink ref="X48" r:id="rId205" display="https://twitter.com/#!/askamex/status/1192882319083917312"/>
    <hyperlink ref="X49" r:id="rId206" display="https://twitter.com/#!/askamex/status/1192887974125547520"/>
    <hyperlink ref="X50" r:id="rId207" display="https://twitter.com/#!/askamex/status/1192888108418846720"/>
    <hyperlink ref="X51" r:id="rId208" display="https://twitter.com/#!/askamex/status/1192888238328942593"/>
    <hyperlink ref="X52" r:id="rId209" display="https://twitter.com/#!/askamex/status/1192905054673616896"/>
    <hyperlink ref="X53" r:id="rId210" display="https://twitter.com/#!/askamex/status/1192905543712681985"/>
    <hyperlink ref="X54" r:id="rId211" display="https://twitter.com/#!/askamex/status/1193572123295600640"/>
    <hyperlink ref="X55" r:id="rId212" display="https://twitter.com/#!/askamex/status/1193603274403913733"/>
    <hyperlink ref="X56" r:id="rId213" display="https://twitter.com/#!/askamex/status/1193570431627911174"/>
    <hyperlink ref="X57" r:id="rId214" display="https://twitter.com/#!/askamex/status/1193607616733339653"/>
    <hyperlink ref="X58" r:id="rId215" display="https://twitter.com/#!/askamex/status/1193613897850347521"/>
    <hyperlink ref="X59" r:id="rId216" display="https://twitter.com/#!/askamex/status/1193908400905691136"/>
    <hyperlink ref="X60" r:id="rId217" display="https://twitter.com/#!/askamex/status/1193935394171228160"/>
    <hyperlink ref="X61" r:id="rId218" display="https://twitter.com/#!/askamex/status/1193988614969077760"/>
    <hyperlink ref="X62" r:id="rId219" display="https://twitter.com/#!/askamex/status/1193996814715932677"/>
    <hyperlink ref="X63" r:id="rId220" display="https://twitter.com/#!/askamex/status/1194361161837359105"/>
    <hyperlink ref="X64" r:id="rId221" display="https://twitter.com/#!/askamex/status/1194366936710299651"/>
    <hyperlink ref="X65" r:id="rId222" display="https://twitter.com/#!/askamex/status/1194379650279055367"/>
    <hyperlink ref="X66" r:id="rId223" display="https://twitter.com/#!/askamex/status/1194385866694811648"/>
    <hyperlink ref="X67" r:id="rId224" display="https://twitter.com/#!/askamex/status/1194688165237444610"/>
    <hyperlink ref="X68" r:id="rId225" display="https://twitter.com/#!/askamex/status/1194735815345295363"/>
    <hyperlink ref="X69" r:id="rId226" display="https://twitter.com/#!/askamex/status/1194981528377479168"/>
    <hyperlink ref="X70" r:id="rId227" display="https://twitter.com/#!/askamex/status/1195006038392619009"/>
    <hyperlink ref="X71" r:id="rId228" display="https://twitter.com/#!/askamex/status/1195125769435000835"/>
    <hyperlink ref="X72" r:id="rId229" display="https://twitter.com/#!/askamex/status/1195135101945950208"/>
    <hyperlink ref="X73" r:id="rId230" display="https://twitter.com/#!/askamex/status/1195350598192959490"/>
    <hyperlink ref="X74" r:id="rId231" display="https://twitter.com/#!/askamex/status/1195359368583229440"/>
    <hyperlink ref="X75" r:id="rId232" display="https://twitter.com/#!/askamex/status/1195360235667513345"/>
    <hyperlink ref="X76" r:id="rId233" display="https://twitter.com/#!/askamex/status/1195463778923663361"/>
    <hyperlink ref="X77" r:id="rId234" display="https://twitter.com/#!/askamex/status/1195840146085683202"/>
    <hyperlink ref="X78" r:id="rId235" display="https://twitter.com/#!/askamex/status/1196127363534381056"/>
    <hyperlink ref="X79" r:id="rId236" display="https://twitter.com/#!/askamex/status/1196177807581286400"/>
    <hyperlink ref="X80" r:id="rId237" display="https://twitter.com/#!/askamex/status/1196462480563875853"/>
    <hyperlink ref="X81" r:id="rId238" display="https://twitter.com/#!/askamex/status/1196488375089401856"/>
    <hyperlink ref="X82" r:id="rId239" display="https://twitter.com/#!/askamex/status/1196498343310045184"/>
    <hyperlink ref="X83" r:id="rId240" display="https://twitter.com/#!/askamex/status/1196506170653134850"/>
    <hyperlink ref="X84" r:id="rId241" display="https://twitter.com/#!/askamex/status/1196580881470828544"/>
    <hyperlink ref="AZ10" r:id="rId242" display="https://api.twitter.com/1.1/geo/id/ec6dac47648ca27f.json"/>
  </hyperlinks>
  <printOptions/>
  <pageMargins left="0.7" right="0.7" top="0.75" bottom="0.75" header="0.3" footer="0.3"/>
  <pageSetup horizontalDpi="600" verticalDpi="600" orientation="portrait" r:id="rId246"/>
  <legacyDrawing r:id="rId244"/>
  <tableParts>
    <tablePart r:id="rId245"/>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1669</v>
      </c>
      <c r="B1" s="13" t="s">
        <v>34</v>
      </c>
    </row>
    <row r="2" spans="1:2" ht="15">
      <c r="A2" s="124" t="s">
        <v>227</v>
      </c>
      <c r="B2" s="85">
        <v>2070</v>
      </c>
    </row>
    <row r="3" spans="1:2" ht="15">
      <c r="A3" s="124" t="s">
        <v>226</v>
      </c>
      <c r="B3" s="85">
        <v>30</v>
      </c>
    </row>
    <row r="4" spans="1:2" ht="15">
      <c r="A4" s="124" t="s">
        <v>224</v>
      </c>
      <c r="B4" s="85">
        <v>6</v>
      </c>
    </row>
    <row r="5" spans="1:2" ht="15">
      <c r="A5" s="124" t="s">
        <v>216</v>
      </c>
      <c r="B5" s="85">
        <v>6</v>
      </c>
    </row>
    <row r="6" spans="1:2" ht="15">
      <c r="A6" s="124" t="s">
        <v>221</v>
      </c>
      <c r="B6" s="85">
        <v>2</v>
      </c>
    </row>
    <row r="7" spans="1:2" ht="15">
      <c r="A7" s="124" t="s">
        <v>264</v>
      </c>
      <c r="B7" s="85">
        <v>0</v>
      </c>
    </row>
    <row r="8" spans="1:2" ht="15">
      <c r="A8" s="124" t="s">
        <v>268</v>
      </c>
      <c r="B8" s="85">
        <v>0</v>
      </c>
    </row>
    <row r="9" spans="1:2" ht="15">
      <c r="A9" s="124" t="s">
        <v>263</v>
      </c>
      <c r="B9" s="85">
        <v>0</v>
      </c>
    </row>
    <row r="10" spans="1:2" ht="15">
      <c r="A10" s="124" t="s">
        <v>265</v>
      </c>
      <c r="B10" s="85">
        <v>0</v>
      </c>
    </row>
    <row r="11" spans="1:2" ht="15">
      <c r="A11" s="124" t="s">
        <v>267</v>
      </c>
      <c r="B11" s="85">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10"/>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35" t="s">
        <v>1671</v>
      </c>
      <c r="B25" t="s">
        <v>1670</v>
      </c>
    </row>
    <row r="26" spans="1:2" ht="15">
      <c r="A26" s="136" t="s">
        <v>1673</v>
      </c>
      <c r="B26" s="3"/>
    </row>
    <row r="27" spans="1:2" ht="15">
      <c r="A27" s="137" t="s">
        <v>1674</v>
      </c>
      <c r="B27" s="3"/>
    </row>
    <row r="28" spans="1:2" ht="15">
      <c r="A28" s="138" t="s">
        <v>1675</v>
      </c>
      <c r="B28" s="3"/>
    </row>
    <row r="29" spans="1:2" ht="15">
      <c r="A29" s="139" t="s">
        <v>1676</v>
      </c>
      <c r="B29" s="3">
        <v>1</v>
      </c>
    </row>
    <row r="30" spans="1:2" ht="15">
      <c r="A30" s="137" t="s">
        <v>1677</v>
      </c>
      <c r="B30" s="3"/>
    </row>
    <row r="31" spans="1:2" ht="15">
      <c r="A31" s="138" t="s">
        <v>1678</v>
      </c>
      <c r="B31" s="3"/>
    </row>
    <row r="32" spans="1:2" ht="15">
      <c r="A32" s="139" t="s">
        <v>1679</v>
      </c>
      <c r="B32" s="3">
        <v>1</v>
      </c>
    </row>
    <row r="33" spans="1:2" ht="15">
      <c r="A33" s="139" t="s">
        <v>1680</v>
      </c>
      <c r="B33" s="3">
        <v>1</v>
      </c>
    </row>
    <row r="34" spans="1:2" ht="15">
      <c r="A34" s="139" t="s">
        <v>1681</v>
      </c>
      <c r="B34" s="3">
        <v>4</v>
      </c>
    </row>
    <row r="35" spans="1:2" ht="15">
      <c r="A35" s="139" t="s">
        <v>1682</v>
      </c>
      <c r="B35" s="3">
        <v>1</v>
      </c>
    </row>
    <row r="36" spans="1:2" ht="15">
      <c r="A36" s="139" t="s">
        <v>1683</v>
      </c>
      <c r="B36" s="3">
        <v>1</v>
      </c>
    </row>
    <row r="37" spans="1:2" ht="15">
      <c r="A37" s="138" t="s">
        <v>1684</v>
      </c>
      <c r="B37" s="3"/>
    </row>
    <row r="38" spans="1:2" ht="15">
      <c r="A38" s="139" t="s">
        <v>1679</v>
      </c>
      <c r="B38" s="3">
        <v>1</v>
      </c>
    </row>
    <row r="39" spans="1:2" ht="15">
      <c r="A39" s="139" t="s">
        <v>1676</v>
      </c>
      <c r="B39" s="3">
        <v>1</v>
      </c>
    </row>
    <row r="40" spans="1:2" ht="15">
      <c r="A40" s="139" t="s">
        <v>1685</v>
      </c>
      <c r="B40" s="3">
        <v>1</v>
      </c>
    </row>
    <row r="41" spans="1:2" ht="15">
      <c r="A41" s="139" t="s">
        <v>1681</v>
      </c>
      <c r="B41" s="3">
        <v>1</v>
      </c>
    </row>
    <row r="42" spans="1:2" ht="15">
      <c r="A42" s="139" t="s">
        <v>1686</v>
      </c>
      <c r="B42" s="3">
        <v>1</v>
      </c>
    </row>
    <row r="43" spans="1:2" ht="15">
      <c r="A43" s="139" t="s">
        <v>1687</v>
      </c>
      <c r="B43" s="3">
        <v>1</v>
      </c>
    </row>
    <row r="44" spans="1:2" ht="15">
      <c r="A44" s="138" t="s">
        <v>1688</v>
      </c>
      <c r="B44" s="3"/>
    </row>
    <row r="45" spans="1:2" ht="15">
      <c r="A45" s="139" t="s">
        <v>1689</v>
      </c>
      <c r="B45" s="3">
        <v>1</v>
      </c>
    </row>
    <row r="46" spans="1:2" ht="15">
      <c r="A46" s="139" t="s">
        <v>1690</v>
      </c>
      <c r="B46" s="3">
        <v>1</v>
      </c>
    </row>
    <row r="47" spans="1:2" ht="15">
      <c r="A47" s="139" t="s">
        <v>1681</v>
      </c>
      <c r="B47" s="3">
        <v>1</v>
      </c>
    </row>
    <row r="48" spans="1:2" ht="15">
      <c r="A48" s="139" t="s">
        <v>1683</v>
      </c>
      <c r="B48" s="3">
        <v>1</v>
      </c>
    </row>
    <row r="49" spans="1:2" ht="15">
      <c r="A49" s="139" t="s">
        <v>1691</v>
      </c>
      <c r="B49" s="3">
        <v>1</v>
      </c>
    </row>
    <row r="50" spans="1:2" ht="15">
      <c r="A50" s="138" t="s">
        <v>1692</v>
      </c>
      <c r="B50" s="3"/>
    </row>
    <row r="51" spans="1:2" ht="15">
      <c r="A51" s="139" t="s">
        <v>1693</v>
      </c>
      <c r="B51" s="3">
        <v>1</v>
      </c>
    </row>
    <row r="52" spans="1:2" ht="15">
      <c r="A52" s="139" t="s">
        <v>1694</v>
      </c>
      <c r="B52" s="3">
        <v>1</v>
      </c>
    </row>
    <row r="53" spans="1:2" ht="15">
      <c r="A53" s="139" t="s">
        <v>1680</v>
      </c>
      <c r="B53" s="3">
        <v>1</v>
      </c>
    </row>
    <row r="54" spans="1:2" ht="15">
      <c r="A54" s="139" t="s">
        <v>1695</v>
      </c>
      <c r="B54" s="3">
        <v>1</v>
      </c>
    </row>
    <row r="55" spans="1:2" ht="15">
      <c r="A55" s="139" t="s">
        <v>1681</v>
      </c>
      <c r="B55" s="3">
        <v>1</v>
      </c>
    </row>
    <row r="56" spans="1:2" ht="15">
      <c r="A56" s="139" t="s">
        <v>1686</v>
      </c>
      <c r="B56" s="3">
        <v>1</v>
      </c>
    </row>
    <row r="57" spans="1:2" ht="15">
      <c r="A57" s="139" t="s">
        <v>1683</v>
      </c>
      <c r="B57" s="3">
        <v>4</v>
      </c>
    </row>
    <row r="58" spans="1:2" ht="15">
      <c r="A58" s="139" t="s">
        <v>1687</v>
      </c>
      <c r="B58" s="3">
        <v>2</v>
      </c>
    </row>
    <row r="59" spans="1:2" ht="15">
      <c r="A59" s="138" t="s">
        <v>1696</v>
      </c>
      <c r="B59" s="3"/>
    </row>
    <row r="60" spans="1:2" ht="15">
      <c r="A60" s="139" t="s">
        <v>1697</v>
      </c>
      <c r="B60" s="3">
        <v>1</v>
      </c>
    </row>
    <row r="61" spans="1:2" ht="15">
      <c r="A61" s="138" t="s">
        <v>1698</v>
      </c>
      <c r="B61" s="3"/>
    </row>
    <row r="62" spans="1:2" ht="15">
      <c r="A62" s="139" t="s">
        <v>1699</v>
      </c>
      <c r="B62" s="3">
        <v>1</v>
      </c>
    </row>
    <row r="63" spans="1:2" ht="15">
      <c r="A63" s="139" t="s">
        <v>1681</v>
      </c>
      <c r="B63" s="3">
        <v>2</v>
      </c>
    </row>
    <row r="64" spans="1:2" ht="15">
      <c r="A64" s="139" t="s">
        <v>1686</v>
      </c>
      <c r="B64" s="3">
        <v>1</v>
      </c>
    </row>
    <row r="65" spans="1:2" ht="15">
      <c r="A65" s="139" t="s">
        <v>1683</v>
      </c>
      <c r="B65" s="3">
        <v>2</v>
      </c>
    </row>
    <row r="66" spans="1:2" ht="15">
      <c r="A66" s="138" t="s">
        <v>1700</v>
      </c>
      <c r="B66" s="3"/>
    </row>
    <row r="67" spans="1:2" ht="15">
      <c r="A67" s="139" t="s">
        <v>1701</v>
      </c>
      <c r="B67" s="3">
        <v>1</v>
      </c>
    </row>
    <row r="68" spans="1:2" ht="15">
      <c r="A68" s="139" t="s">
        <v>1685</v>
      </c>
      <c r="B68" s="3">
        <v>2</v>
      </c>
    </row>
    <row r="69" spans="1:2" ht="15">
      <c r="A69" s="139" t="s">
        <v>1690</v>
      </c>
      <c r="B69" s="3">
        <v>1</v>
      </c>
    </row>
    <row r="70" spans="1:2" ht="15">
      <c r="A70" s="139" t="s">
        <v>1681</v>
      </c>
      <c r="B70" s="3">
        <v>1</v>
      </c>
    </row>
    <row r="71" spans="1:2" ht="15">
      <c r="A71" s="139" t="s">
        <v>1687</v>
      </c>
      <c r="B71" s="3">
        <v>2</v>
      </c>
    </row>
    <row r="72" spans="1:2" ht="15">
      <c r="A72" s="138" t="s">
        <v>1702</v>
      </c>
      <c r="B72" s="3"/>
    </row>
    <row r="73" spans="1:2" ht="15">
      <c r="A73" s="139" t="s">
        <v>1693</v>
      </c>
      <c r="B73" s="3">
        <v>1</v>
      </c>
    </row>
    <row r="74" spans="1:2" ht="15">
      <c r="A74" s="139" t="s">
        <v>1703</v>
      </c>
      <c r="B74" s="3">
        <v>1</v>
      </c>
    </row>
    <row r="75" spans="1:2" ht="15">
      <c r="A75" s="139" t="s">
        <v>1704</v>
      </c>
      <c r="B75" s="3">
        <v>2</v>
      </c>
    </row>
    <row r="76" spans="1:2" ht="15">
      <c r="A76" s="139" t="s">
        <v>1691</v>
      </c>
      <c r="B76" s="3">
        <v>2</v>
      </c>
    </row>
    <row r="77" spans="1:2" ht="15">
      <c r="A77" s="138" t="s">
        <v>1705</v>
      </c>
      <c r="B77" s="3"/>
    </row>
    <row r="78" spans="1:2" ht="15">
      <c r="A78" s="139" t="s">
        <v>1706</v>
      </c>
      <c r="B78" s="3">
        <v>1</v>
      </c>
    </row>
    <row r="79" spans="1:2" ht="15">
      <c r="A79" s="139" t="s">
        <v>1686</v>
      </c>
      <c r="B79" s="3">
        <v>2</v>
      </c>
    </row>
    <row r="80" spans="1:2" ht="15">
      <c r="A80" s="139" t="s">
        <v>1704</v>
      </c>
      <c r="B80" s="3">
        <v>1</v>
      </c>
    </row>
    <row r="81" spans="1:2" ht="15">
      <c r="A81" s="138" t="s">
        <v>1707</v>
      </c>
      <c r="B81" s="3"/>
    </row>
    <row r="82" spans="1:2" ht="15">
      <c r="A82" s="139" t="s">
        <v>1689</v>
      </c>
      <c r="B82" s="3">
        <v>1</v>
      </c>
    </row>
    <row r="83" spans="1:2" ht="15">
      <c r="A83" s="139" t="s">
        <v>1690</v>
      </c>
      <c r="B83" s="3">
        <v>1</v>
      </c>
    </row>
    <row r="84" spans="1:2" ht="15">
      <c r="A84" s="139" t="s">
        <v>1697</v>
      </c>
      <c r="B84" s="3">
        <v>1</v>
      </c>
    </row>
    <row r="85" spans="1:2" ht="15">
      <c r="A85" s="138" t="s">
        <v>1708</v>
      </c>
      <c r="B85" s="3"/>
    </row>
    <row r="86" spans="1:2" ht="15">
      <c r="A86" s="139" t="s">
        <v>1709</v>
      </c>
      <c r="B86" s="3">
        <v>1</v>
      </c>
    </row>
    <row r="87" spans="1:2" ht="15">
      <c r="A87" s="139" t="s">
        <v>1693</v>
      </c>
      <c r="B87" s="3">
        <v>2</v>
      </c>
    </row>
    <row r="88" spans="1:2" ht="15">
      <c r="A88" s="139" t="s">
        <v>1689</v>
      </c>
      <c r="B88" s="3">
        <v>1</v>
      </c>
    </row>
    <row r="89" spans="1:2" ht="15">
      <c r="A89" s="139" t="s">
        <v>1690</v>
      </c>
      <c r="B89" s="3">
        <v>2</v>
      </c>
    </row>
    <row r="90" spans="1:2" ht="15">
      <c r="A90" s="139" t="s">
        <v>1691</v>
      </c>
      <c r="B90" s="3">
        <v>1</v>
      </c>
    </row>
    <row r="91" spans="1:2" ht="15">
      <c r="A91" s="138" t="s">
        <v>1710</v>
      </c>
      <c r="B91" s="3"/>
    </row>
    <row r="92" spans="1:2" ht="15">
      <c r="A92" s="139" t="s">
        <v>1679</v>
      </c>
      <c r="B92" s="3">
        <v>1</v>
      </c>
    </row>
    <row r="93" spans="1:2" ht="15">
      <c r="A93" s="139" t="s">
        <v>1685</v>
      </c>
      <c r="B93" s="3">
        <v>1</v>
      </c>
    </row>
    <row r="94" spans="1:2" ht="15">
      <c r="A94" s="139" t="s">
        <v>1686</v>
      </c>
      <c r="B94" s="3">
        <v>1</v>
      </c>
    </row>
    <row r="95" spans="1:2" ht="15">
      <c r="A95" s="139" t="s">
        <v>1697</v>
      </c>
      <c r="B95" s="3">
        <v>1</v>
      </c>
    </row>
    <row r="96" spans="1:2" ht="15">
      <c r="A96" s="138" t="s">
        <v>1711</v>
      </c>
      <c r="B96" s="3"/>
    </row>
    <row r="97" spans="1:2" ht="15">
      <c r="A97" s="139" t="s">
        <v>1699</v>
      </c>
      <c r="B97" s="3">
        <v>1</v>
      </c>
    </row>
    <row r="98" spans="1:2" ht="15">
      <c r="A98" s="139" t="s">
        <v>1680</v>
      </c>
      <c r="B98" s="3">
        <v>1</v>
      </c>
    </row>
    <row r="99" spans="1:2" ht="15">
      <c r="A99" s="139" t="s">
        <v>1686</v>
      </c>
      <c r="B99" s="3">
        <v>1</v>
      </c>
    </row>
    <row r="100" spans="1:2" ht="15">
      <c r="A100" s="139" t="s">
        <v>1704</v>
      </c>
      <c r="B100" s="3">
        <v>1</v>
      </c>
    </row>
    <row r="101" spans="1:2" ht="15">
      <c r="A101" s="138" t="s">
        <v>1712</v>
      </c>
      <c r="B101" s="3"/>
    </row>
    <row r="102" spans="1:2" ht="15">
      <c r="A102" s="139" t="s">
        <v>1699</v>
      </c>
      <c r="B102" s="3">
        <v>1</v>
      </c>
    </row>
    <row r="103" spans="1:2" ht="15">
      <c r="A103" s="139" t="s">
        <v>1690</v>
      </c>
      <c r="B103" s="3">
        <v>1</v>
      </c>
    </row>
    <row r="104" spans="1:2" ht="15">
      <c r="A104" s="139" t="s">
        <v>1681</v>
      </c>
      <c r="B104" s="3">
        <v>1</v>
      </c>
    </row>
    <row r="105" spans="1:2" ht="15">
      <c r="A105" s="139" t="s">
        <v>1682</v>
      </c>
      <c r="B105" s="3">
        <v>1</v>
      </c>
    </row>
    <row r="106" spans="1:2" ht="15">
      <c r="A106" s="139" t="s">
        <v>1686</v>
      </c>
      <c r="B106" s="3">
        <v>2</v>
      </c>
    </row>
    <row r="107" spans="1:2" ht="15">
      <c r="A107" s="139" t="s">
        <v>1683</v>
      </c>
      <c r="B107" s="3">
        <v>1</v>
      </c>
    </row>
    <row r="108" spans="1:2" ht="15">
      <c r="A108" s="138" t="s">
        <v>1713</v>
      </c>
      <c r="B108" s="3"/>
    </row>
    <row r="109" spans="1:2" ht="15">
      <c r="A109" s="139" t="s">
        <v>1709</v>
      </c>
      <c r="B109" s="3">
        <v>1</v>
      </c>
    </row>
    <row r="110" spans="1:2" ht="15">
      <c r="A110" s="136" t="s">
        <v>1672</v>
      </c>
      <c r="B110" s="3">
        <v>82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78"/>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719</v>
      </c>
      <c r="AE2" s="13" t="s">
        <v>720</v>
      </c>
      <c r="AF2" s="13" t="s">
        <v>721</v>
      </c>
      <c r="AG2" s="13" t="s">
        <v>722</v>
      </c>
      <c r="AH2" s="13" t="s">
        <v>723</v>
      </c>
      <c r="AI2" s="13" t="s">
        <v>724</v>
      </c>
      <c r="AJ2" s="13" t="s">
        <v>725</v>
      </c>
      <c r="AK2" s="13" t="s">
        <v>726</v>
      </c>
      <c r="AL2" s="13" t="s">
        <v>727</v>
      </c>
      <c r="AM2" s="13" t="s">
        <v>728</v>
      </c>
      <c r="AN2" s="13" t="s">
        <v>729</v>
      </c>
      <c r="AO2" s="13" t="s">
        <v>730</v>
      </c>
      <c r="AP2" s="13" t="s">
        <v>731</v>
      </c>
      <c r="AQ2" s="13" t="s">
        <v>732</v>
      </c>
      <c r="AR2" s="13" t="s">
        <v>733</v>
      </c>
      <c r="AS2" s="13" t="s">
        <v>192</v>
      </c>
      <c r="AT2" s="13" t="s">
        <v>734</v>
      </c>
      <c r="AU2" s="13" t="s">
        <v>735</v>
      </c>
      <c r="AV2" s="13" t="s">
        <v>736</v>
      </c>
      <c r="AW2" s="13" t="s">
        <v>737</v>
      </c>
      <c r="AX2" s="13" t="s">
        <v>738</v>
      </c>
      <c r="AY2" s="13" t="s">
        <v>739</v>
      </c>
      <c r="AZ2" s="13" t="s">
        <v>1264</v>
      </c>
      <c r="BA2" s="127" t="s">
        <v>1531</v>
      </c>
      <c r="BB2" s="127" t="s">
        <v>1533</v>
      </c>
      <c r="BC2" s="127" t="s">
        <v>1536</v>
      </c>
      <c r="BD2" s="127" t="s">
        <v>1537</v>
      </c>
      <c r="BE2" s="127" t="s">
        <v>1538</v>
      </c>
      <c r="BF2" s="127" t="s">
        <v>1539</v>
      </c>
      <c r="BG2" s="127" t="s">
        <v>1540</v>
      </c>
      <c r="BH2" s="127" t="s">
        <v>1554</v>
      </c>
      <c r="BI2" s="127" t="s">
        <v>1560</v>
      </c>
      <c r="BJ2" s="127" t="s">
        <v>1575</v>
      </c>
      <c r="BK2" s="127" t="s">
        <v>1625</v>
      </c>
      <c r="BL2" s="127" t="s">
        <v>1626</v>
      </c>
      <c r="BM2" s="127" t="s">
        <v>1627</v>
      </c>
      <c r="BN2" s="127" t="s">
        <v>1628</v>
      </c>
      <c r="BO2" s="127" t="s">
        <v>1629</v>
      </c>
      <c r="BP2" s="127" t="s">
        <v>1630</v>
      </c>
      <c r="BQ2" s="127" t="s">
        <v>1631</v>
      </c>
      <c r="BR2" s="127" t="s">
        <v>1632</v>
      </c>
      <c r="BS2" s="127" t="s">
        <v>1634</v>
      </c>
      <c r="BT2" s="3"/>
      <c r="BU2" s="3"/>
    </row>
    <row r="3" spans="1:73" ht="15" customHeight="1">
      <c r="A3" s="50" t="s">
        <v>212</v>
      </c>
      <c r="B3" s="53"/>
      <c r="C3" s="53" t="s">
        <v>64</v>
      </c>
      <c r="D3" s="54">
        <v>1000</v>
      </c>
      <c r="E3" s="55"/>
      <c r="F3" s="112" t="s">
        <v>1000</v>
      </c>
      <c r="G3" s="53"/>
      <c r="H3" s="57" t="s">
        <v>212</v>
      </c>
      <c r="I3" s="56"/>
      <c r="J3" s="56"/>
      <c r="K3" s="114" t="s">
        <v>1131</v>
      </c>
      <c r="L3" s="59">
        <v>1</v>
      </c>
      <c r="M3" s="60">
        <v>9462.9912109375</v>
      </c>
      <c r="N3" s="60">
        <v>7828.62890625</v>
      </c>
      <c r="O3" s="58"/>
      <c r="P3" s="61"/>
      <c r="Q3" s="61"/>
      <c r="R3" s="51"/>
      <c r="S3" s="51">
        <v>1</v>
      </c>
      <c r="T3" s="51">
        <v>1</v>
      </c>
      <c r="U3" s="52">
        <v>0</v>
      </c>
      <c r="V3" s="52">
        <v>0</v>
      </c>
      <c r="W3" s="52">
        <v>0</v>
      </c>
      <c r="X3" s="52">
        <v>0.999993</v>
      </c>
      <c r="Y3" s="52">
        <v>0</v>
      </c>
      <c r="Z3" s="52" t="s">
        <v>1267</v>
      </c>
      <c r="AA3" s="62">
        <v>3</v>
      </c>
      <c r="AB3" s="62"/>
      <c r="AC3" s="63"/>
      <c r="AD3" s="85" t="s">
        <v>740</v>
      </c>
      <c r="AE3" s="85">
        <v>51625</v>
      </c>
      <c r="AF3" s="85">
        <v>74392</v>
      </c>
      <c r="AG3" s="85">
        <v>210781</v>
      </c>
      <c r="AH3" s="85">
        <v>155561</v>
      </c>
      <c r="AI3" s="85"/>
      <c r="AJ3" s="85" t="s">
        <v>813</v>
      </c>
      <c r="AK3" s="85" t="s">
        <v>866</v>
      </c>
      <c r="AL3" s="89" t="s">
        <v>908</v>
      </c>
      <c r="AM3" s="85"/>
      <c r="AN3" s="87">
        <v>39524.70877314815</v>
      </c>
      <c r="AO3" s="89" t="s">
        <v>938</v>
      </c>
      <c r="AP3" s="85" t="b">
        <v>0</v>
      </c>
      <c r="AQ3" s="85" t="b">
        <v>0</v>
      </c>
      <c r="AR3" s="85" t="b">
        <v>1</v>
      </c>
      <c r="AS3" s="85"/>
      <c r="AT3" s="85">
        <v>4782</v>
      </c>
      <c r="AU3" s="89" t="s">
        <v>984</v>
      </c>
      <c r="AV3" s="85" t="b">
        <v>0</v>
      </c>
      <c r="AW3" s="85" t="s">
        <v>1054</v>
      </c>
      <c r="AX3" s="89" t="s">
        <v>1055</v>
      </c>
      <c r="AY3" s="85" t="s">
        <v>66</v>
      </c>
      <c r="AZ3" s="85" t="str">
        <f>REPLACE(INDEX(GroupVertices[Group],MATCH(Vertices[[#This Row],[Vertex]],GroupVertices[Vertex],0)),1,1,"")</f>
        <v>3</v>
      </c>
      <c r="BA3" s="51" t="s">
        <v>364</v>
      </c>
      <c r="BB3" s="51" t="s">
        <v>364</v>
      </c>
      <c r="BC3" s="51" t="s">
        <v>376</v>
      </c>
      <c r="BD3" s="51" t="s">
        <v>376</v>
      </c>
      <c r="BE3" s="51" t="s">
        <v>385</v>
      </c>
      <c r="BF3" s="51" t="s">
        <v>385</v>
      </c>
      <c r="BG3" s="128" t="s">
        <v>1541</v>
      </c>
      <c r="BH3" s="128" t="s">
        <v>1541</v>
      </c>
      <c r="BI3" s="128" t="s">
        <v>1561</v>
      </c>
      <c r="BJ3" s="128" t="s">
        <v>1561</v>
      </c>
      <c r="BK3" s="128">
        <v>0</v>
      </c>
      <c r="BL3" s="131">
        <v>0</v>
      </c>
      <c r="BM3" s="128">
        <v>0</v>
      </c>
      <c r="BN3" s="131">
        <v>0</v>
      </c>
      <c r="BO3" s="128">
        <v>0</v>
      </c>
      <c r="BP3" s="131">
        <v>0</v>
      </c>
      <c r="BQ3" s="128">
        <v>13</v>
      </c>
      <c r="BR3" s="131">
        <v>100</v>
      </c>
      <c r="BS3" s="128">
        <v>13</v>
      </c>
      <c r="BT3" s="3"/>
      <c r="BU3" s="3"/>
    </row>
    <row r="4" spans="1:76" ht="15">
      <c r="A4" s="14" t="s">
        <v>213</v>
      </c>
      <c r="B4" s="15"/>
      <c r="C4" s="15" t="s">
        <v>64</v>
      </c>
      <c r="D4" s="93">
        <v>511.30005667387337</v>
      </c>
      <c r="E4" s="81"/>
      <c r="F4" s="112" t="s">
        <v>397</v>
      </c>
      <c r="G4" s="15"/>
      <c r="H4" s="16" t="s">
        <v>213</v>
      </c>
      <c r="I4" s="66"/>
      <c r="J4" s="66"/>
      <c r="K4" s="114" t="s">
        <v>1132</v>
      </c>
      <c r="L4" s="94">
        <v>1</v>
      </c>
      <c r="M4" s="95">
        <v>8416.9619140625</v>
      </c>
      <c r="N4" s="95">
        <v>2149.784912109375</v>
      </c>
      <c r="O4" s="77"/>
      <c r="P4" s="96"/>
      <c r="Q4" s="96"/>
      <c r="R4" s="97"/>
      <c r="S4" s="51">
        <v>0</v>
      </c>
      <c r="T4" s="51">
        <v>1</v>
      </c>
      <c r="U4" s="52">
        <v>0</v>
      </c>
      <c r="V4" s="52">
        <v>1</v>
      </c>
      <c r="W4" s="52">
        <v>0</v>
      </c>
      <c r="X4" s="52">
        <v>0.999993</v>
      </c>
      <c r="Y4" s="52">
        <v>0</v>
      </c>
      <c r="Z4" s="52">
        <v>0</v>
      </c>
      <c r="AA4" s="82">
        <v>4</v>
      </c>
      <c r="AB4" s="82"/>
      <c r="AC4" s="98"/>
      <c r="AD4" s="85" t="s">
        <v>741</v>
      </c>
      <c r="AE4" s="85">
        <v>16922</v>
      </c>
      <c r="AF4" s="85">
        <v>19858</v>
      </c>
      <c r="AG4" s="85">
        <v>82477</v>
      </c>
      <c r="AH4" s="85">
        <v>33</v>
      </c>
      <c r="AI4" s="85"/>
      <c r="AJ4" s="85" t="s">
        <v>814</v>
      </c>
      <c r="AK4" s="85"/>
      <c r="AL4" s="89" t="s">
        <v>909</v>
      </c>
      <c r="AM4" s="85"/>
      <c r="AN4" s="87">
        <v>40444.66538194445</v>
      </c>
      <c r="AO4" s="85"/>
      <c r="AP4" s="85" t="b">
        <v>0</v>
      </c>
      <c r="AQ4" s="85" t="b">
        <v>0</v>
      </c>
      <c r="AR4" s="85" t="b">
        <v>0</v>
      </c>
      <c r="AS4" s="85"/>
      <c r="AT4" s="85">
        <v>89</v>
      </c>
      <c r="AU4" s="89" t="s">
        <v>985</v>
      </c>
      <c r="AV4" s="85" t="b">
        <v>0</v>
      </c>
      <c r="AW4" s="85" t="s">
        <v>1054</v>
      </c>
      <c r="AX4" s="89" t="s">
        <v>1056</v>
      </c>
      <c r="AY4" s="85" t="s">
        <v>66</v>
      </c>
      <c r="AZ4" s="85" t="str">
        <f>REPLACE(INDEX(GroupVertices[Group],MATCH(Vertices[[#This Row],[Vertex]],GroupVertices[Vertex],0)),1,1,"")</f>
        <v>9</v>
      </c>
      <c r="BA4" s="51" t="s">
        <v>365</v>
      </c>
      <c r="BB4" s="51" t="s">
        <v>365</v>
      </c>
      <c r="BC4" s="51" t="s">
        <v>377</v>
      </c>
      <c r="BD4" s="51" t="s">
        <v>377</v>
      </c>
      <c r="BE4" s="51"/>
      <c r="BF4" s="51"/>
      <c r="BG4" s="128" t="s">
        <v>1542</v>
      </c>
      <c r="BH4" s="128" t="s">
        <v>1542</v>
      </c>
      <c r="BI4" s="128" t="s">
        <v>1562</v>
      </c>
      <c r="BJ4" s="128" t="s">
        <v>1562</v>
      </c>
      <c r="BK4" s="128">
        <v>0</v>
      </c>
      <c r="BL4" s="131">
        <v>0</v>
      </c>
      <c r="BM4" s="128">
        <v>0</v>
      </c>
      <c r="BN4" s="131">
        <v>0</v>
      </c>
      <c r="BO4" s="128">
        <v>0</v>
      </c>
      <c r="BP4" s="131">
        <v>0</v>
      </c>
      <c r="BQ4" s="128">
        <v>20</v>
      </c>
      <c r="BR4" s="131">
        <v>100</v>
      </c>
      <c r="BS4" s="128">
        <v>20</v>
      </c>
      <c r="BT4" s="2"/>
      <c r="BU4" s="3"/>
      <c r="BV4" s="3"/>
      <c r="BW4" s="3"/>
      <c r="BX4" s="3"/>
    </row>
    <row r="5" spans="1:76" ht="15">
      <c r="A5" s="14" t="s">
        <v>228</v>
      </c>
      <c r="B5" s="15"/>
      <c r="C5" s="15" t="s">
        <v>64</v>
      </c>
      <c r="D5" s="93">
        <v>174.7702609097206</v>
      </c>
      <c r="E5" s="81"/>
      <c r="F5" s="112" t="s">
        <v>1001</v>
      </c>
      <c r="G5" s="15"/>
      <c r="H5" s="16" t="s">
        <v>228</v>
      </c>
      <c r="I5" s="66"/>
      <c r="J5" s="66"/>
      <c r="K5" s="114" t="s">
        <v>1133</v>
      </c>
      <c r="L5" s="94">
        <v>1</v>
      </c>
      <c r="M5" s="95">
        <v>8416.9619140625</v>
      </c>
      <c r="N5" s="95">
        <v>3226.14794921875</v>
      </c>
      <c r="O5" s="77"/>
      <c r="P5" s="96"/>
      <c r="Q5" s="96"/>
      <c r="R5" s="97"/>
      <c r="S5" s="51">
        <v>1</v>
      </c>
      <c r="T5" s="51">
        <v>0</v>
      </c>
      <c r="U5" s="52">
        <v>0</v>
      </c>
      <c r="V5" s="52">
        <v>1</v>
      </c>
      <c r="W5" s="52">
        <v>0</v>
      </c>
      <c r="X5" s="52">
        <v>0.999993</v>
      </c>
      <c r="Y5" s="52">
        <v>0</v>
      </c>
      <c r="Z5" s="52">
        <v>0</v>
      </c>
      <c r="AA5" s="82">
        <v>5</v>
      </c>
      <c r="AB5" s="82"/>
      <c r="AC5" s="98"/>
      <c r="AD5" s="85" t="s">
        <v>742</v>
      </c>
      <c r="AE5" s="85">
        <v>3833</v>
      </c>
      <c r="AF5" s="85">
        <v>726</v>
      </c>
      <c r="AG5" s="85">
        <v>21087</v>
      </c>
      <c r="AH5" s="85">
        <v>1818</v>
      </c>
      <c r="AI5" s="85"/>
      <c r="AJ5" s="85" t="s">
        <v>815</v>
      </c>
      <c r="AK5" s="85" t="s">
        <v>867</v>
      </c>
      <c r="AL5" s="85"/>
      <c r="AM5" s="85"/>
      <c r="AN5" s="87">
        <v>40489.37201388889</v>
      </c>
      <c r="AO5" s="89" t="s">
        <v>939</v>
      </c>
      <c r="AP5" s="85" t="b">
        <v>0</v>
      </c>
      <c r="AQ5" s="85" t="b">
        <v>0</v>
      </c>
      <c r="AR5" s="85" t="b">
        <v>1</v>
      </c>
      <c r="AS5" s="85"/>
      <c r="AT5" s="85">
        <v>12</v>
      </c>
      <c r="AU5" s="89" t="s">
        <v>986</v>
      </c>
      <c r="AV5" s="85" t="b">
        <v>0</v>
      </c>
      <c r="AW5" s="85" t="s">
        <v>1054</v>
      </c>
      <c r="AX5" s="89" t="s">
        <v>1057</v>
      </c>
      <c r="AY5" s="85" t="s">
        <v>65</v>
      </c>
      <c r="AZ5" s="85" t="str">
        <f>REPLACE(INDEX(GroupVertices[Group],MATCH(Vertices[[#This Row],[Vertex]],GroupVertices[Vertex],0)),1,1,"")</f>
        <v>9</v>
      </c>
      <c r="BA5" s="51"/>
      <c r="BB5" s="51"/>
      <c r="BC5" s="51"/>
      <c r="BD5" s="51"/>
      <c r="BE5" s="51"/>
      <c r="BF5" s="51"/>
      <c r="BG5" s="51"/>
      <c r="BH5" s="51"/>
      <c r="BI5" s="51"/>
      <c r="BJ5" s="51"/>
      <c r="BK5" s="51"/>
      <c r="BL5" s="52"/>
      <c r="BM5" s="51"/>
      <c r="BN5" s="52"/>
      <c r="BO5" s="51"/>
      <c r="BP5" s="52"/>
      <c r="BQ5" s="51"/>
      <c r="BR5" s="52"/>
      <c r="BS5" s="51"/>
      <c r="BT5" s="2"/>
      <c r="BU5" s="3"/>
      <c r="BV5" s="3"/>
      <c r="BW5" s="3"/>
      <c r="BX5" s="3"/>
    </row>
    <row r="6" spans="1:76" ht="15">
      <c r="A6" s="14" t="s">
        <v>214</v>
      </c>
      <c r="B6" s="15"/>
      <c r="C6" s="15" t="s">
        <v>64</v>
      </c>
      <c r="D6" s="93">
        <v>186.3444092273462</v>
      </c>
      <c r="E6" s="81"/>
      <c r="F6" s="112" t="s">
        <v>398</v>
      </c>
      <c r="G6" s="15"/>
      <c r="H6" s="16" t="s">
        <v>214</v>
      </c>
      <c r="I6" s="66"/>
      <c r="J6" s="66"/>
      <c r="K6" s="114" t="s">
        <v>1134</v>
      </c>
      <c r="L6" s="94">
        <v>1</v>
      </c>
      <c r="M6" s="95">
        <v>8464.0654296875</v>
      </c>
      <c r="N6" s="95">
        <v>5273.00244140625</v>
      </c>
      <c r="O6" s="77"/>
      <c r="P6" s="96"/>
      <c r="Q6" s="96"/>
      <c r="R6" s="97"/>
      <c r="S6" s="51">
        <v>0</v>
      </c>
      <c r="T6" s="51">
        <v>1</v>
      </c>
      <c r="U6" s="52">
        <v>0</v>
      </c>
      <c r="V6" s="52">
        <v>0.333333</v>
      </c>
      <c r="W6" s="52">
        <v>0</v>
      </c>
      <c r="X6" s="52">
        <v>0.638294</v>
      </c>
      <c r="Y6" s="52">
        <v>0</v>
      </c>
      <c r="Z6" s="52">
        <v>0</v>
      </c>
      <c r="AA6" s="82">
        <v>6</v>
      </c>
      <c r="AB6" s="82"/>
      <c r="AC6" s="98"/>
      <c r="AD6" s="85" t="s">
        <v>743</v>
      </c>
      <c r="AE6" s="85">
        <v>1056</v>
      </c>
      <c r="AF6" s="85">
        <v>1384</v>
      </c>
      <c r="AG6" s="85">
        <v>7917</v>
      </c>
      <c r="AH6" s="85">
        <v>7219</v>
      </c>
      <c r="AI6" s="85"/>
      <c r="AJ6" s="85" t="s">
        <v>816</v>
      </c>
      <c r="AK6" s="85" t="s">
        <v>868</v>
      </c>
      <c r="AL6" s="85"/>
      <c r="AM6" s="85"/>
      <c r="AN6" s="87">
        <v>42324.507731481484</v>
      </c>
      <c r="AO6" s="89" t="s">
        <v>940</v>
      </c>
      <c r="AP6" s="85" t="b">
        <v>0</v>
      </c>
      <c r="AQ6" s="85" t="b">
        <v>0</v>
      </c>
      <c r="AR6" s="85" t="b">
        <v>0</v>
      </c>
      <c r="AS6" s="85"/>
      <c r="AT6" s="85">
        <v>477</v>
      </c>
      <c r="AU6" s="89" t="s">
        <v>985</v>
      </c>
      <c r="AV6" s="85" t="b">
        <v>0</v>
      </c>
      <c r="AW6" s="85" t="s">
        <v>1054</v>
      </c>
      <c r="AX6" s="89" t="s">
        <v>1058</v>
      </c>
      <c r="AY6" s="85" t="s">
        <v>66</v>
      </c>
      <c r="AZ6" s="85" t="str">
        <f>REPLACE(INDEX(GroupVertices[Group],MATCH(Vertices[[#This Row],[Vertex]],GroupVertices[Vertex],0)),1,1,"")</f>
        <v>6</v>
      </c>
      <c r="BA6" s="51"/>
      <c r="BB6" s="51"/>
      <c r="BC6" s="51"/>
      <c r="BD6" s="51"/>
      <c r="BE6" s="51" t="s">
        <v>386</v>
      </c>
      <c r="BF6" s="51" t="s">
        <v>386</v>
      </c>
      <c r="BG6" s="128" t="s">
        <v>1543</v>
      </c>
      <c r="BH6" s="128" t="s">
        <v>1543</v>
      </c>
      <c r="BI6" s="128" t="s">
        <v>1563</v>
      </c>
      <c r="BJ6" s="128" t="s">
        <v>1563</v>
      </c>
      <c r="BK6" s="128">
        <v>1</v>
      </c>
      <c r="BL6" s="131">
        <v>7.6923076923076925</v>
      </c>
      <c r="BM6" s="128">
        <v>0</v>
      </c>
      <c r="BN6" s="131">
        <v>0</v>
      </c>
      <c r="BO6" s="128">
        <v>0</v>
      </c>
      <c r="BP6" s="131">
        <v>0</v>
      </c>
      <c r="BQ6" s="128">
        <v>12</v>
      </c>
      <c r="BR6" s="131">
        <v>92.3076923076923</v>
      </c>
      <c r="BS6" s="128">
        <v>13</v>
      </c>
      <c r="BT6" s="2"/>
      <c r="BU6" s="3"/>
      <c r="BV6" s="3"/>
      <c r="BW6" s="3"/>
      <c r="BX6" s="3"/>
    </row>
    <row r="7" spans="1:76" ht="15">
      <c r="A7" s="14" t="s">
        <v>221</v>
      </c>
      <c r="B7" s="15"/>
      <c r="C7" s="15" t="s">
        <v>64</v>
      </c>
      <c r="D7" s="93">
        <v>172.5891144182532</v>
      </c>
      <c r="E7" s="81"/>
      <c r="F7" s="112" t="s">
        <v>404</v>
      </c>
      <c r="G7" s="15"/>
      <c r="H7" s="16" t="s">
        <v>221</v>
      </c>
      <c r="I7" s="66"/>
      <c r="J7" s="66"/>
      <c r="K7" s="114" t="s">
        <v>1135</v>
      </c>
      <c r="L7" s="94">
        <v>10.659903381642511</v>
      </c>
      <c r="M7" s="95">
        <v>8464.0654296875</v>
      </c>
      <c r="N7" s="95">
        <v>4502.49072265625</v>
      </c>
      <c r="O7" s="77"/>
      <c r="P7" s="96"/>
      <c r="Q7" s="96"/>
      <c r="R7" s="97"/>
      <c r="S7" s="51">
        <v>3</v>
      </c>
      <c r="T7" s="51">
        <v>1</v>
      </c>
      <c r="U7" s="52">
        <v>2</v>
      </c>
      <c r="V7" s="52">
        <v>0.5</v>
      </c>
      <c r="W7" s="52">
        <v>0</v>
      </c>
      <c r="X7" s="52">
        <v>1.723392</v>
      </c>
      <c r="Y7" s="52">
        <v>0</v>
      </c>
      <c r="Z7" s="52">
        <v>0</v>
      </c>
      <c r="AA7" s="82">
        <v>7</v>
      </c>
      <c r="AB7" s="82"/>
      <c r="AC7" s="98"/>
      <c r="AD7" s="85" t="s">
        <v>744</v>
      </c>
      <c r="AE7" s="85">
        <v>163</v>
      </c>
      <c r="AF7" s="85">
        <v>602</v>
      </c>
      <c r="AG7" s="85">
        <v>14632</v>
      </c>
      <c r="AH7" s="85">
        <v>364</v>
      </c>
      <c r="AI7" s="85"/>
      <c r="AJ7" s="85" t="s">
        <v>817</v>
      </c>
      <c r="AK7" s="85" t="s">
        <v>869</v>
      </c>
      <c r="AL7" s="89" t="s">
        <v>910</v>
      </c>
      <c r="AM7" s="85"/>
      <c r="AN7" s="87">
        <v>40355.61241898148</v>
      </c>
      <c r="AO7" s="89" t="s">
        <v>941</v>
      </c>
      <c r="AP7" s="85" t="b">
        <v>0</v>
      </c>
      <c r="AQ7" s="85" t="b">
        <v>0</v>
      </c>
      <c r="AR7" s="85" t="b">
        <v>1</v>
      </c>
      <c r="AS7" s="85"/>
      <c r="AT7" s="85">
        <v>328</v>
      </c>
      <c r="AU7" s="89" t="s">
        <v>987</v>
      </c>
      <c r="AV7" s="85" t="b">
        <v>0</v>
      </c>
      <c r="AW7" s="85" t="s">
        <v>1054</v>
      </c>
      <c r="AX7" s="89" t="s">
        <v>1059</v>
      </c>
      <c r="AY7" s="85" t="s">
        <v>66</v>
      </c>
      <c r="AZ7" s="85" t="str">
        <f>REPLACE(INDEX(GroupVertices[Group],MATCH(Vertices[[#This Row],[Vertex]],GroupVertices[Vertex],0)),1,1,"")</f>
        <v>6</v>
      </c>
      <c r="BA7" s="51"/>
      <c r="BB7" s="51"/>
      <c r="BC7" s="51"/>
      <c r="BD7" s="51"/>
      <c r="BE7" s="51" t="s">
        <v>1338</v>
      </c>
      <c r="BF7" s="51" t="s">
        <v>1338</v>
      </c>
      <c r="BG7" s="128" t="s">
        <v>1544</v>
      </c>
      <c r="BH7" s="128" t="s">
        <v>1544</v>
      </c>
      <c r="BI7" s="128" t="s">
        <v>1564</v>
      </c>
      <c r="BJ7" s="128" t="s">
        <v>1564</v>
      </c>
      <c r="BK7" s="128">
        <v>1</v>
      </c>
      <c r="BL7" s="131">
        <v>3.8461538461538463</v>
      </c>
      <c r="BM7" s="128">
        <v>0</v>
      </c>
      <c r="BN7" s="131">
        <v>0</v>
      </c>
      <c r="BO7" s="128">
        <v>0</v>
      </c>
      <c r="BP7" s="131">
        <v>0</v>
      </c>
      <c r="BQ7" s="128">
        <v>25</v>
      </c>
      <c r="BR7" s="131">
        <v>96.15384615384616</v>
      </c>
      <c r="BS7" s="128">
        <v>26</v>
      </c>
      <c r="BT7" s="2"/>
      <c r="BU7" s="3"/>
      <c r="BV7" s="3"/>
      <c r="BW7" s="3"/>
      <c r="BX7" s="3"/>
    </row>
    <row r="8" spans="1:76" ht="15">
      <c r="A8" s="14" t="s">
        <v>215</v>
      </c>
      <c r="B8" s="15"/>
      <c r="C8" s="15" t="s">
        <v>64</v>
      </c>
      <c r="D8" s="93">
        <v>162.70359564240886</v>
      </c>
      <c r="E8" s="81"/>
      <c r="F8" s="112" t="s">
        <v>1002</v>
      </c>
      <c r="G8" s="15"/>
      <c r="H8" s="16" t="s">
        <v>215</v>
      </c>
      <c r="I8" s="66"/>
      <c r="J8" s="66"/>
      <c r="K8" s="114" t="s">
        <v>1136</v>
      </c>
      <c r="L8" s="94">
        <v>1</v>
      </c>
      <c r="M8" s="95">
        <v>8780.7978515625</v>
      </c>
      <c r="N8" s="95">
        <v>6616.9853515625</v>
      </c>
      <c r="O8" s="77"/>
      <c r="P8" s="96"/>
      <c r="Q8" s="96"/>
      <c r="R8" s="97"/>
      <c r="S8" s="51">
        <v>1</v>
      </c>
      <c r="T8" s="51">
        <v>1</v>
      </c>
      <c r="U8" s="52">
        <v>0</v>
      </c>
      <c r="V8" s="52">
        <v>0</v>
      </c>
      <c r="W8" s="52">
        <v>0</v>
      </c>
      <c r="X8" s="52">
        <v>0.999993</v>
      </c>
      <c r="Y8" s="52">
        <v>0</v>
      </c>
      <c r="Z8" s="52" t="s">
        <v>1267</v>
      </c>
      <c r="AA8" s="82">
        <v>8</v>
      </c>
      <c r="AB8" s="82"/>
      <c r="AC8" s="98"/>
      <c r="AD8" s="85" t="s">
        <v>215</v>
      </c>
      <c r="AE8" s="85">
        <v>71</v>
      </c>
      <c r="AF8" s="85">
        <v>40</v>
      </c>
      <c r="AG8" s="85">
        <v>106</v>
      </c>
      <c r="AH8" s="85">
        <v>85</v>
      </c>
      <c r="AI8" s="85"/>
      <c r="AJ8" s="85" t="s">
        <v>818</v>
      </c>
      <c r="AK8" s="85"/>
      <c r="AL8" s="85"/>
      <c r="AM8" s="85"/>
      <c r="AN8" s="87">
        <v>43634.827152777776</v>
      </c>
      <c r="AO8" s="85"/>
      <c r="AP8" s="85" t="b">
        <v>1</v>
      </c>
      <c r="AQ8" s="85" t="b">
        <v>0</v>
      </c>
      <c r="AR8" s="85" t="b">
        <v>0</v>
      </c>
      <c r="AS8" s="85"/>
      <c r="AT8" s="85">
        <v>0</v>
      </c>
      <c r="AU8" s="85"/>
      <c r="AV8" s="85" t="b">
        <v>0</v>
      </c>
      <c r="AW8" s="85" t="s">
        <v>1054</v>
      </c>
      <c r="AX8" s="89" t="s">
        <v>1060</v>
      </c>
      <c r="AY8" s="85" t="s">
        <v>66</v>
      </c>
      <c r="AZ8" s="85" t="str">
        <f>REPLACE(INDEX(GroupVertices[Group],MATCH(Vertices[[#This Row],[Vertex]],GroupVertices[Vertex],0)),1,1,"")</f>
        <v>3</v>
      </c>
      <c r="BA8" s="51"/>
      <c r="BB8" s="51"/>
      <c r="BC8" s="51"/>
      <c r="BD8" s="51"/>
      <c r="BE8" s="51" t="s">
        <v>387</v>
      </c>
      <c r="BF8" s="51" t="s">
        <v>387</v>
      </c>
      <c r="BG8" s="128" t="s">
        <v>1545</v>
      </c>
      <c r="BH8" s="128" t="s">
        <v>1545</v>
      </c>
      <c r="BI8" s="128" t="s">
        <v>1565</v>
      </c>
      <c r="BJ8" s="128" t="s">
        <v>1565</v>
      </c>
      <c r="BK8" s="128">
        <v>0</v>
      </c>
      <c r="BL8" s="131">
        <v>0</v>
      </c>
      <c r="BM8" s="128">
        <v>0</v>
      </c>
      <c r="BN8" s="131">
        <v>0</v>
      </c>
      <c r="BO8" s="128">
        <v>0</v>
      </c>
      <c r="BP8" s="131">
        <v>0</v>
      </c>
      <c r="BQ8" s="128">
        <v>19</v>
      </c>
      <c r="BR8" s="131">
        <v>100</v>
      </c>
      <c r="BS8" s="128">
        <v>19</v>
      </c>
      <c r="BT8" s="2"/>
      <c r="BU8" s="3"/>
      <c r="BV8" s="3"/>
      <c r="BW8" s="3"/>
      <c r="BX8" s="3"/>
    </row>
    <row r="9" spans="1:76" ht="15">
      <c r="A9" s="14" t="s">
        <v>216</v>
      </c>
      <c r="B9" s="15"/>
      <c r="C9" s="15" t="s">
        <v>64</v>
      </c>
      <c r="D9" s="93">
        <v>1000</v>
      </c>
      <c r="E9" s="81"/>
      <c r="F9" s="112" t="s">
        <v>399</v>
      </c>
      <c r="G9" s="15"/>
      <c r="H9" s="16" t="s">
        <v>216</v>
      </c>
      <c r="I9" s="66"/>
      <c r="J9" s="66"/>
      <c r="K9" s="114" t="s">
        <v>1137</v>
      </c>
      <c r="L9" s="94">
        <v>29.979710144927537</v>
      </c>
      <c r="M9" s="95">
        <v>7431.03076171875</v>
      </c>
      <c r="N9" s="95">
        <v>3796.67919921875</v>
      </c>
      <c r="O9" s="77"/>
      <c r="P9" s="96"/>
      <c r="Q9" s="96"/>
      <c r="R9" s="97"/>
      <c r="S9" s="51">
        <v>0</v>
      </c>
      <c r="T9" s="51">
        <v>3</v>
      </c>
      <c r="U9" s="52">
        <v>6</v>
      </c>
      <c r="V9" s="52">
        <v>0.333333</v>
      </c>
      <c r="W9" s="52">
        <v>0</v>
      </c>
      <c r="X9" s="52">
        <v>1.918905</v>
      </c>
      <c r="Y9" s="52">
        <v>0</v>
      </c>
      <c r="Z9" s="52">
        <v>0</v>
      </c>
      <c r="AA9" s="82">
        <v>9</v>
      </c>
      <c r="AB9" s="82"/>
      <c r="AC9" s="98"/>
      <c r="AD9" s="85" t="s">
        <v>745</v>
      </c>
      <c r="AE9" s="85">
        <v>2322</v>
      </c>
      <c r="AF9" s="85">
        <v>184056</v>
      </c>
      <c r="AG9" s="85">
        <v>26096</v>
      </c>
      <c r="AH9" s="85">
        <v>2670</v>
      </c>
      <c r="AI9" s="85"/>
      <c r="AJ9" s="85" t="s">
        <v>819</v>
      </c>
      <c r="AK9" s="85" t="s">
        <v>870</v>
      </c>
      <c r="AL9" s="89" t="s">
        <v>911</v>
      </c>
      <c r="AM9" s="85"/>
      <c r="AN9" s="87">
        <v>39989.82423611111</v>
      </c>
      <c r="AO9" s="89" t="s">
        <v>942</v>
      </c>
      <c r="AP9" s="85" t="b">
        <v>0</v>
      </c>
      <c r="AQ9" s="85" t="b">
        <v>0</v>
      </c>
      <c r="AR9" s="85" t="b">
        <v>0</v>
      </c>
      <c r="AS9" s="85"/>
      <c r="AT9" s="85">
        <v>4313</v>
      </c>
      <c r="AU9" s="89" t="s">
        <v>985</v>
      </c>
      <c r="AV9" s="85" t="b">
        <v>1</v>
      </c>
      <c r="AW9" s="85" t="s">
        <v>1054</v>
      </c>
      <c r="AX9" s="89" t="s">
        <v>1061</v>
      </c>
      <c r="AY9" s="85" t="s">
        <v>66</v>
      </c>
      <c r="AZ9" s="85" t="str">
        <f>REPLACE(INDEX(GroupVertices[Group],MATCH(Vertices[[#This Row],[Vertex]],GroupVertices[Vertex],0)),1,1,"")</f>
        <v>5</v>
      </c>
      <c r="BA9" s="51" t="s">
        <v>1290</v>
      </c>
      <c r="BB9" s="51" t="s">
        <v>1534</v>
      </c>
      <c r="BC9" s="51" t="s">
        <v>378</v>
      </c>
      <c r="BD9" s="51" t="s">
        <v>378</v>
      </c>
      <c r="BE9" s="51"/>
      <c r="BF9" s="51"/>
      <c r="BG9" s="128" t="s">
        <v>1546</v>
      </c>
      <c r="BH9" s="128" t="s">
        <v>1555</v>
      </c>
      <c r="BI9" s="128" t="s">
        <v>1566</v>
      </c>
      <c r="BJ9" s="128" t="s">
        <v>1576</v>
      </c>
      <c r="BK9" s="128">
        <v>3</v>
      </c>
      <c r="BL9" s="131">
        <v>5.2631578947368425</v>
      </c>
      <c r="BM9" s="128">
        <v>0</v>
      </c>
      <c r="BN9" s="131">
        <v>0</v>
      </c>
      <c r="BO9" s="128">
        <v>0</v>
      </c>
      <c r="BP9" s="131">
        <v>0</v>
      </c>
      <c r="BQ9" s="128">
        <v>54</v>
      </c>
      <c r="BR9" s="131">
        <v>94.73684210526316</v>
      </c>
      <c r="BS9" s="128">
        <v>57</v>
      </c>
      <c r="BT9" s="2"/>
      <c r="BU9" s="3"/>
      <c r="BV9" s="3"/>
      <c r="BW9" s="3"/>
      <c r="BX9" s="3"/>
    </row>
    <row r="10" spans="1:76" ht="15">
      <c r="A10" s="14" t="s">
        <v>229</v>
      </c>
      <c r="B10" s="15"/>
      <c r="C10" s="15" t="s">
        <v>64</v>
      </c>
      <c r="D10" s="93">
        <v>162.72118553346908</v>
      </c>
      <c r="E10" s="81"/>
      <c r="F10" s="112" t="s">
        <v>1003</v>
      </c>
      <c r="G10" s="15"/>
      <c r="H10" s="16" t="s">
        <v>229</v>
      </c>
      <c r="I10" s="66"/>
      <c r="J10" s="66"/>
      <c r="K10" s="114" t="s">
        <v>1138</v>
      </c>
      <c r="L10" s="94">
        <v>1</v>
      </c>
      <c r="M10" s="95">
        <v>7431.03076171875</v>
      </c>
      <c r="N10" s="95">
        <v>5037.73193359375</v>
      </c>
      <c r="O10" s="77"/>
      <c r="P10" s="96"/>
      <c r="Q10" s="96"/>
      <c r="R10" s="97"/>
      <c r="S10" s="51">
        <v>1</v>
      </c>
      <c r="T10" s="51">
        <v>0</v>
      </c>
      <c r="U10" s="52">
        <v>0</v>
      </c>
      <c r="V10" s="52">
        <v>0.2</v>
      </c>
      <c r="W10" s="52">
        <v>0</v>
      </c>
      <c r="X10" s="52">
        <v>0.693689</v>
      </c>
      <c r="Y10" s="52">
        <v>0</v>
      </c>
      <c r="Z10" s="52">
        <v>0</v>
      </c>
      <c r="AA10" s="82">
        <v>10</v>
      </c>
      <c r="AB10" s="82"/>
      <c r="AC10" s="98"/>
      <c r="AD10" s="85" t="s">
        <v>746</v>
      </c>
      <c r="AE10" s="85">
        <v>191</v>
      </c>
      <c r="AF10" s="85">
        <v>41</v>
      </c>
      <c r="AG10" s="85">
        <v>1219</v>
      </c>
      <c r="AH10" s="85">
        <v>2455</v>
      </c>
      <c r="AI10" s="85"/>
      <c r="AJ10" s="85" t="s">
        <v>820</v>
      </c>
      <c r="AK10" s="85" t="s">
        <v>871</v>
      </c>
      <c r="AL10" s="85"/>
      <c r="AM10" s="85"/>
      <c r="AN10" s="87">
        <v>41841.78789351852</v>
      </c>
      <c r="AO10" s="85"/>
      <c r="AP10" s="85" t="b">
        <v>0</v>
      </c>
      <c r="AQ10" s="85" t="b">
        <v>0</v>
      </c>
      <c r="AR10" s="85" t="b">
        <v>0</v>
      </c>
      <c r="AS10" s="85"/>
      <c r="AT10" s="85">
        <v>1</v>
      </c>
      <c r="AU10" s="89" t="s">
        <v>985</v>
      </c>
      <c r="AV10" s="85" t="b">
        <v>0</v>
      </c>
      <c r="AW10" s="85" t="s">
        <v>1054</v>
      </c>
      <c r="AX10" s="89" t="s">
        <v>1062</v>
      </c>
      <c r="AY10" s="85" t="s">
        <v>65</v>
      </c>
      <c r="AZ10" s="85" t="str">
        <f>REPLACE(INDEX(GroupVertices[Group],MATCH(Vertices[[#This Row],[Vertex]],GroupVertices[Vertex],0)),1,1,"")</f>
        <v>5</v>
      </c>
      <c r="BA10" s="51"/>
      <c r="BB10" s="51"/>
      <c r="BC10" s="51"/>
      <c r="BD10" s="51"/>
      <c r="BE10" s="51"/>
      <c r="BF10" s="51"/>
      <c r="BG10" s="51"/>
      <c r="BH10" s="51"/>
      <c r="BI10" s="51"/>
      <c r="BJ10" s="51"/>
      <c r="BK10" s="51"/>
      <c r="BL10" s="52"/>
      <c r="BM10" s="51"/>
      <c r="BN10" s="52"/>
      <c r="BO10" s="51"/>
      <c r="BP10" s="52"/>
      <c r="BQ10" s="51"/>
      <c r="BR10" s="52"/>
      <c r="BS10" s="51"/>
      <c r="BT10" s="2"/>
      <c r="BU10" s="3"/>
      <c r="BV10" s="3"/>
      <c r="BW10" s="3"/>
      <c r="BX10" s="3"/>
    </row>
    <row r="11" spans="1:76" ht="15">
      <c r="A11" s="14" t="s">
        <v>230</v>
      </c>
      <c r="B11" s="15"/>
      <c r="C11" s="15" t="s">
        <v>64</v>
      </c>
      <c r="D11" s="93">
        <v>1000</v>
      </c>
      <c r="E11" s="81"/>
      <c r="F11" s="112" t="s">
        <v>1004</v>
      </c>
      <c r="G11" s="15"/>
      <c r="H11" s="16" t="s">
        <v>230</v>
      </c>
      <c r="I11" s="66"/>
      <c r="J11" s="66"/>
      <c r="K11" s="114" t="s">
        <v>1139</v>
      </c>
      <c r="L11" s="94">
        <v>1</v>
      </c>
      <c r="M11" s="95">
        <v>6648.13330078125</v>
      </c>
      <c r="N11" s="95">
        <v>5037.73193359375</v>
      </c>
      <c r="O11" s="77"/>
      <c r="P11" s="96"/>
      <c r="Q11" s="96"/>
      <c r="R11" s="97"/>
      <c r="S11" s="51">
        <v>1</v>
      </c>
      <c r="T11" s="51">
        <v>0</v>
      </c>
      <c r="U11" s="52">
        <v>0</v>
      </c>
      <c r="V11" s="52">
        <v>0.2</v>
      </c>
      <c r="W11" s="52">
        <v>0</v>
      </c>
      <c r="X11" s="52">
        <v>0.693689</v>
      </c>
      <c r="Y11" s="52">
        <v>0</v>
      </c>
      <c r="Z11" s="52">
        <v>0</v>
      </c>
      <c r="AA11" s="82">
        <v>11</v>
      </c>
      <c r="AB11" s="82"/>
      <c r="AC11" s="98"/>
      <c r="AD11" s="85" t="s">
        <v>747</v>
      </c>
      <c r="AE11" s="85">
        <v>41354</v>
      </c>
      <c r="AF11" s="85">
        <v>70026</v>
      </c>
      <c r="AG11" s="85">
        <v>25698</v>
      </c>
      <c r="AH11" s="85">
        <v>1231</v>
      </c>
      <c r="AI11" s="85"/>
      <c r="AJ11" s="85" t="s">
        <v>821</v>
      </c>
      <c r="AK11" s="85" t="s">
        <v>872</v>
      </c>
      <c r="AL11" s="89" t="s">
        <v>912</v>
      </c>
      <c r="AM11" s="85"/>
      <c r="AN11" s="87">
        <v>39863.72372685185</v>
      </c>
      <c r="AO11" s="89" t="s">
        <v>943</v>
      </c>
      <c r="AP11" s="85" t="b">
        <v>0</v>
      </c>
      <c r="AQ11" s="85" t="b">
        <v>0</v>
      </c>
      <c r="AR11" s="85" t="b">
        <v>1</v>
      </c>
      <c r="AS11" s="85"/>
      <c r="AT11" s="85">
        <v>1457</v>
      </c>
      <c r="AU11" s="89" t="s">
        <v>984</v>
      </c>
      <c r="AV11" s="85" t="b">
        <v>1</v>
      </c>
      <c r="AW11" s="85" t="s">
        <v>1054</v>
      </c>
      <c r="AX11" s="89" t="s">
        <v>1063</v>
      </c>
      <c r="AY11" s="85" t="s">
        <v>65</v>
      </c>
      <c r="AZ11" s="85" t="str">
        <f>REPLACE(INDEX(GroupVertices[Group],MATCH(Vertices[[#This Row],[Vertex]],GroupVertices[Vertex],0)),1,1,"")</f>
        <v>5</v>
      </c>
      <c r="BA11" s="51"/>
      <c r="BB11" s="51"/>
      <c r="BC11" s="51"/>
      <c r="BD11" s="51"/>
      <c r="BE11" s="51"/>
      <c r="BF11" s="51"/>
      <c r="BG11" s="51"/>
      <c r="BH11" s="51"/>
      <c r="BI11" s="51"/>
      <c r="BJ11" s="51"/>
      <c r="BK11" s="51"/>
      <c r="BL11" s="52"/>
      <c r="BM11" s="51"/>
      <c r="BN11" s="52"/>
      <c r="BO11" s="51"/>
      <c r="BP11" s="52"/>
      <c r="BQ11" s="51"/>
      <c r="BR11" s="52"/>
      <c r="BS11" s="51"/>
      <c r="BT11" s="2"/>
      <c r="BU11" s="3"/>
      <c r="BV11" s="3"/>
      <c r="BW11" s="3"/>
      <c r="BX11" s="3"/>
    </row>
    <row r="12" spans="1:76" ht="15">
      <c r="A12" s="14" t="s">
        <v>231</v>
      </c>
      <c r="B12" s="15"/>
      <c r="C12" s="15" t="s">
        <v>64</v>
      </c>
      <c r="D12" s="93">
        <v>642.0984865976784</v>
      </c>
      <c r="E12" s="81"/>
      <c r="F12" s="112" t="s">
        <v>1005</v>
      </c>
      <c r="G12" s="15"/>
      <c r="H12" s="16" t="s">
        <v>231</v>
      </c>
      <c r="I12" s="66"/>
      <c r="J12" s="66"/>
      <c r="K12" s="114" t="s">
        <v>1140</v>
      </c>
      <c r="L12" s="94">
        <v>1</v>
      </c>
      <c r="M12" s="95">
        <v>6648.13330078125</v>
      </c>
      <c r="N12" s="95">
        <v>3796.67919921875</v>
      </c>
      <c r="O12" s="77"/>
      <c r="P12" s="96"/>
      <c r="Q12" s="96"/>
      <c r="R12" s="97"/>
      <c r="S12" s="51">
        <v>1</v>
      </c>
      <c r="T12" s="51">
        <v>0</v>
      </c>
      <c r="U12" s="52">
        <v>0</v>
      </c>
      <c r="V12" s="52">
        <v>0.2</v>
      </c>
      <c r="W12" s="52">
        <v>0</v>
      </c>
      <c r="X12" s="52">
        <v>0.693689</v>
      </c>
      <c r="Y12" s="52">
        <v>0</v>
      </c>
      <c r="Z12" s="52">
        <v>0</v>
      </c>
      <c r="AA12" s="82">
        <v>12</v>
      </c>
      <c r="AB12" s="82"/>
      <c r="AC12" s="98"/>
      <c r="AD12" s="85" t="s">
        <v>748</v>
      </c>
      <c r="AE12" s="85">
        <v>11324</v>
      </c>
      <c r="AF12" s="85">
        <v>27294</v>
      </c>
      <c r="AG12" s="85">
        <v>80231</v>
      </c>
      <c r="AH12" s="85">
        <v>11883</v>
      </c>
      <c r="AI12" s="85"/>
      <c r="AJ12" s="85" t="s">
        <v>822</v>
      </c>
      <c r="AK12" s="85" t="s">
        <v>873</v>
      </c>
      <c r="AL12" s="89" t="s">
        <v>913</v>
      </c>
      <c r="AM12" s="85"/>
      <c r="AN12" s="87">
        <v>39363.40712962963</v>
      </c>
      <c r="AO12" s="89" t="s">
        <v>944</v>
      </c>
      <c r="AP12" s="85" t="b">
        <v>0</v>
      </c>
      <c r="AQ12" s="85" t="b">
        <v>0</v>
      </c>
      <c r="AR12" s="85" t="b">
        <v>1</v>
      </c>
      <c r="AS12" s="85"/>
      <c r="AT12" s="85">
        <v>886</v>
      </c>
      <c r="AU12" s="89" t="s">
        <v>985</v>
      </c>
      <c r="AV12" s="85" t="b">
        <v>0</v>
      </c>
      <c r="AW12" s="85" t="s">
        <v>1054</v>
      </c>
      <c r="AX12" s="89" t="s">
        <v>1064</v>
      </c>
      <c r="AY12" s="85" t="s">
        <v>65</v>
      </c>
      <c r="AZ12" s="85" t="str">
        <f>REPLACE(INDEX(GroupVertices[Group],MATCH(Vertices[[#This Row],[Vertex]],GroupVertices[Vertex],0)),1,1,"")</f>
        <v>5</v>
      </c>
      <c r="BA12" s="51"/>
      <c r="BB12" s="51"/>
      <c r="BC12" s="51"/>
      <c r="BD12" s="51"/>
      <c r="BE12" s="51"/>
      <c r="BF12" s="51"/>
      <c r="BG12" s="51"/>
      <c r="BH12" s="51"/>
      <c r="BI12" s="51"/>
      <c r="BJ12" s="51"/>
      <c r="BK12" s="51"/>
      <c r="BL12" s="52"/>
      <c r="BM12" s="51"/>
      <c r="BN12" s="52"/>
      <c r="BO12" s="51"/>
      <c r="BP12" s="52"/>
      <c r="BQ12" s="51"/>
      <c r="BR12" s="52"/>
      <c r="BS12" s="51"/>
      <c r="BT12" s="2"/>
      <c r="BU12" s="3"/>
      <c r="BV12" s="3"/>
      <c r="BW12" s="3"/>
      <c r="BX12" s="3"/>
    </row>
    <row r="13" spans="1:76" ht="15">
      <c r="A13" s="14" t="s">
        <v>217</v>
      </c>
      <c r="B13" s="15"/>
      <c r="C13" s="15" t="s">
        <v>64</v>
      </c>
      <c r="D13" s="93">
        <v>167.50563590184925</v>
      </c>
      <c r="E13" s="81"/>
      <c r="F13" s="112" t="s">
        <v>400</v>
      </c>
      <c r="G13" s="15"/>
      <c r="H13" s="16" t="s">
        <v>217</v>
      </c>
      <c r="I13" s="66"/>
      <c r="J13" s="66"/>
      <c r="K13" s="114" t="s">
        <v>1141</v>
      </c>
      <c r="L13" s="94">
        <v>1</v>
      </c>
      <c r="M13" s="95">
        <v>8780.7978515625</v>
      </c>
      <c r="N13" s="95">
        <v>7828.62890625</v>
      </c>
      <c r="O13" s="77"/>
      <c r="P13" s="96"/>
      <c r="Q13" s="96"/>
      <c r="R13" s="97"/>
      <c r="S13" s="51">
        <v>1</v>
      </c>
      <c r="T13" s="51">
        <v>1</v>
      </c>
      <c r="U13" s="52">
        <v>0</v>
      </c>
      <c r="V13" s="52">
        <v>0</v>
      </c>
      <c r="W13" s="52">
        <v>0</v>
      </c>
      <c r="X13" s="52">
        <v>0.999993</v>
      </c>
      <c r="Y13" s="52">
        <v>0</v>
      </c>
      <c r="Z13" s="52" t="s">
        <v>1267</v>
      </c>
      <c r="AA13" s="82">
        <v>13</v>
      </c>
      <c r="AB13" s="82"/>
      <c r="AC13" s="98"/>
      <c r="AD13" s="85" t="s">
        <v>749</v>
      </c>
      <c r="AE13" s="85">
        <v>595</v>
      </c>
      <c r="AF13" s="85">
        <v>313</v>
      </c>
      <c r="AG13" s="85">
        <v>13630</v>
      </c>
      <c r="AH13" s="85">
        <v>5800</v>
      </c>
      <c r="AI13" s="85"/>
      <c r="AJ13" s="85" t="s">
        <v>823</v>
      </c>
      <c r="AK13" s="85" t="s">
        <v>874</v>
      </c>
      <c r="AL13" s="89" t="s">
        <v>914</v>
      </c>
      <c r="AM13" s="85"/>
      <c r="AN13" s="87">
        <v>40015.9059375</v>
      </c>
      <c r="AO13" s="89" t="s">
        <v>945</v>
      </c>
      <c r="AP13" s="85" t="b">
        <v>0</v>
      </c>
      <c r="AQ13" s="85" t="b">
        <v>0</v>
      </c>
      <c r="AR13" s="85" t="b">
        <v>1</v>
      </c>
      <c r="AS13" s="85"/>
      <c r="AT13" s="85">
        <v>148</v>
      </c>
      <c r="AU13" s="89" t="s">
        <v>988</v>
      </c>
      <c r="AV13" s="85" t="b">
        <v>0</v>
      </c>
      <c r="AW13" s="85" t="s">
        <v>1054</v>
      </c>
      <c r="AX13" s="89" t="s">
        <v>1065</v>
      </c>
      <c r="AY13" s="85" t="s">
        <v>66</v>
      </c>
      <c r="AZ13" s="85" t="str">
        <f>REPLACE(INDEX(GroupVertices[Group],MATCH(Vertices[[#This Row],[Vertex]],GroupVertices[Vertex],0)),1,1,"")</f>
        <v>3</v>
      </c>
      <c r="BA13" s="51" t="s">
        <v>368</v>
      </c>
      <c r="BB13" s="51" t="s">
        <v>368</v>
      </c>
      <c r="BC13" s="51" t="s">
        <v>379</v>
      </c>
      <c r="BD13" s="51" t="s">
        <v>379</v>
      </c>
      <c r="BE13" s="51" t="s">
        <v>388</v>
      </c>
      <c r="BF13" s="51" t="s">
        <v>388</v>
      </c>
      <c r="BG13" s="128" t="s">
        <v>1547</v>
      </c>
      <c r="BH13" s="128" t="s">
        <v>1547</v>
      </c>
      <c r="BI13" s="128" t="s">
        <v>1567</v>
      </c>
      <c r="BJ13" s="128" t="s">
        <v>1567</v>
      </c>
      <c r="BK13" s="128">
        <v>2</v>
      </c>
      <c r="BL13" s="131">
        <v>22.22222222222222</v>
      </c>
      <c r="BM13" s="128">
        <v>0</v>
      </c>
      <c r="BN13" s="131">
        <v>0</v>
      </c>
      <c r="BO13" s="128">
        <v>0</v>
      </c>
      <c r="BP13" s="131">
        <v>0</v>
      </c>
      <c r="BQ13" s="128">
        <v>7</v>
      </c>
      <c r="BR13" s="131">
        <v>77.77777777777777</v>
      </c>
      <c r="BS13" s="128">
        <v>9</v>
      </c>
      <c r="BT13" s="2"/>
      <c r="BU13" s="3"/>
      <c r="BV13" s="3"/>
      <c r="BW13" s="3"/>
      <c r="BX13" s="3"/>
    </row>
    <row r="14" spans="1:76" ht="15">
      <c r="A14" s="14" t="s">
        <v>218</v>
      </c>
      <c r="B14" s="15"/>
      <c r="C14" s="15" t="s">
        <v>64</v>
      </c>
      <c r="D14" s="93">
        <v>511.6342646040176</v>
      </c>
      <c r="E14" s="81"/>
      <c r="F14" s="112" t="s">
        <v>401</v>
      </c>
      <c r="G14" s="15"/>
      <c r="H14" s="16" t="s">
        <v>218</v>
      </c>
      <c r="I14" s="66"/>
      <c r="J14" s="66"/>
      <c r="K14" s="114" t="s">
        <v>1142</v>
      </c>
      <c r="L14" s="94">
        <v>1</v>
      </c>
      <c r="M14" s="95">
        <v>9407.765625</v>
      </c>
      <c r="N14" s="95">
        <v>3226.14794921875</v>
      </c>
      <c r="O14" s="77"/>
      <c r="P14" s="96"/>
      <c r="Q14" s="96"/>
      <c r="R14" s="97"/>
      <c r="S14" s="51">
        <v>2</v>
      </c>
      <c r="T14" s="51">
        <v>1</v>
      </c>
      <c r="U14" s="52">
        <v>0</v>
      </c>
      <c r="V14" s="52">
        <v>1</v>
      </c>
      <c r="W14" s="52">
        <v>0</v>
      </c>
      <c r="X14" s="52">
        <v>1.298236</v>
      </c>
      <c r="Y14" s="52">
        <v>0</v>
      </c>
      <c r="Z14" s="52">
        <v>0</v>
      </c>
      <c r="AA14" s="82">
        <v>14</v>
      </c>
      <c r="AB14" s="82"/>
      <c r="AC14" s="98"/>
      <c r="AD14" s="85" t="s">
        <v>750</v>
      </c>
      <c r="AE14" s="85">
        <v>10623</v>
      </c>
      <c r="AF14" s="85">
        <v>19877</v>
      </c>
      <c r="AG14" s="85">
        <v>1853</v>
      </c>
      <c r="AH14" s="85">
        <v>6</v>
      </c>
      <c r="AI14" s="85"/>
      <c r="AJ14" s="85" t="s">
        <v>824</v>
      </c>
      <c r="AK14" s="85" t="s">
        <v>875</v>
      </c>
      <c r="AL14" s="89" t="s">
        <v>915</v>
      </c>
      <c r="AM14" s="85"/>
      <c r="AN14" s="87">
        <v>40238.84746527778</v>
      </c>
      <c r="AO14" s="89" t="s">
        <v>946</v>
      </c>
      <c r="AP14" s="85" t="b">
        <v>0</v>
      </c>
      <c r="AQ14" s="85" t="b">
        <v>0</v>
      </c>
      <c r="AR14" s="85" t="b">
        <v>0</v>
      </c>
      <c r="AS14" s="85"/>
      <c r="AT14" s="85">
        <v>667</v>
      </c>
      <c r="AU14" s="89" t="s">
        <v>985</v>
      </c>
      <c r="AV14" s="85" t="b">
        <v>0</v>
      </c>
      <c r="AW14" s="85" t="s">
        <v>1054</v>
      </c>
      <c r="AX14" s="89" t="s">
        <v>1066</v>
      </c>
      <c r="AY14" s="85" t="s">
        <v>66</v>
      </c>
      <c r="AZ14" s="85" t="str">
        <f>REPLACE(INDEX(GroupVertices[Group],MATCH(Vertices[[#This Row],[Vertex]],GroupVertices[Vertex],0)),1,1,"")</f>
        <v>8</v>
      </c>
      <c r="BA14" s="51" t="s">
        <v>369</v>
      </c>
      <c r="BB14" s="51" t="s">
        <v>369</v>
      </c>
      <c r="BC14" s="51" t="s">
        <v>380</v>
      </c>
      <c r="BD14" s="51" t="s">
        <v>380</v>
      </c>
      <c r="BE14" s="51" t="s">
        <v>389</v>
      </c>
      <c r="BF14" s="51" t="s">
        <v>389</v>
      </c>
      <c r="BG14" s="128" t="s">
        <v>1416</v>
      </c>
      <c r="BH14" s="128" t="s">
        <v>1416</v>
      </c>
      <c r="BI14" s="128" t="s">
        <v>1568</v>
      </c>
      <c r="BJ14" s="128" t="s">
        <v>1568</v>
      </c>
      <c r="BK14" s="128">
        <v>0</v>
      </c>
      <c r="BL14" s="131">
        <v>0</v>
      </c>
      <c r="BM14" s="128">
        <v>0</v>
      </c>
      <c r="BN14" s="131">
        <v>0</v>
      </c>
      <c r="BO14" s="128">
        <v>0</v>
      </c>
      <c r="BP14" s="131">
        <v>0</v>
      </c>
      <c r="BQ14" s="128">
        <v>28</v>
      </c>
      <c r="BR14" s="131">
        <v>100</v>
      </c>
      <c r="BS14" s="128">
        <v>28</v>
      </c>
      <c r="BT14" s="2"/>
      <c r="BU14" s="3"/>
      <c r="BV14" s="3"/>
      <c r="BW14" s="3"/>
      <c r="BX14" s="3"/>
    </row>
    <row r="15" spans="1:76" ht="15">
      <c r="A15" s="14" t="s">
        <v>219</v>
      </c>
      <c r="B15" s="15"/>
      <c r="C15" s="15" t="s">
        <v>64</v>
      </c>
      <c r="D15" s="93">
        <v>163.7589891060221</v>
      </c>
      <c r="E15" s="81"/>
      <c r="F15" s="112" t="s">
        <v>402</v>
      </c>
      <c r="G15" s="15"/>
      <c r="H15" s="16" t="s">
        <v>219</v>
      </c>
      <c r="I15" s="66"/>
      <c r="J15" s="66"/>
      <c r="K15" s="114" t="s">
        <v>1143</v>
      </c>
      <c r="L15" s="94">
        <v>1</v>
      </c>
      <c r="M15" s="95">
        <v>9407.765625</v>
      </c>
      <c r="N15" s="95">
        <v>2149.784912109375</v>
      </c>
      <c r="O15" s="77"/>
      <c r="P15" s="96"/>
      <c r="Q15" s="96"/>
      <c r="R15" s="97"/>
      <c r="S15" s="51">
        <v>0</v>
      </c>
      <c r="T15" s="51">
        <v>1</v>
      </c>
      <c r="U15" s="52">
        <v>0</v>
      </c>
      <c r="V15" s="52">
        <v>1</v>
      </c>
      <c r="W15" s="52">
        <v>0</v>
      </c>
      <c r="X15" s="52">
        <v>0.70175</v>
      </c>
      <c r="Y15" s="52">
        <v>0</v>
      </c>
      <c r="Z15" s="52">
        <v>0</v>
      </c>
      <c r="AA15" s="82">
        <v>15</v>
      </c>
      <c r="AB15" s="82"/>
      <c r="AC15" s="98"/>
      <c r="AD15" s="85" t="s">
        <v>751</v>
      </c>
      <c r="AE15" s="85">
        <v>439</v>
      </c>
      <c r="AF15" s="85">
        <v>100</v>
      </c>
      <c r="AG15" s="85">
        <v>40036</v>
      </c>
      <c r="AH15" s="85">
        <v>4561</v>
      </c>
      <c r="AI15" s="85"/>
      <c r="AJ15" s="85" t="s">
        <v>825</v>
      </c>
      <c r="AK15" s="85"/>
      <c r="AL15" s="89" t="s">
        <v>916</v>
      </c>
      <c r="AM15" s="85"/>
      <c r="AN15" s="87">
        <v>40858.3878587963</v>
      </c>
      <c r="AO15" s="89" t="s">
        <v>947</v>
      </c>
      <c r="AP15" s="85" t="b">
        <v>0</v>
      </c>
      <c r="AQ15" s="85" t="b">
        <v>0</v>
      </c>
      <c r="AR15" s="85" t="b">
        <v>0</v>
      </c>
      <c r="AS15" s="85"/>
      <c r="AT15" s="85">
        <v>45</v>
      </c>
      <c r="AU15" s="89" t="s">
        <v>985</v>
      </c>
      <c r="AV15" s="85" t="b">
        <v>0</v>
      </c>
      <c r="AW15" s="85" t="s">
        <v>1054</v>
      </c>
      <c r="AX15" s="89" t="s">
        <v>1067</v>
      </c>
      <c r="AY15" s="85" t="s">
        <v>66</v>
      </c>
      <c r="AZ15" s="85" t="str">
        <f>REPLACE(INDEX(GroupVertices[Group],MATCH(Vertices[[#This Row],[Vertex]],GroupVertices[Vertex],0)),1,1,"")</f>
        <v>8</v>
      </c>
      <c r="BA15" s="51"/>
      <c r="BB15" s="51"/>
      <c r="BC15" s="51"/>
      <c r="BD15" s="51"/>
      <c r="BE15" s="51" t="s">
        <v>390</v>
      </c>
      <c r="BF15" s="51" t="s">
        <v>390</v>
      </c>
      <c r="BG15" s="128" t="s">
        <v>1548</v>
      </c>
      <c r="BH15" s="128" t="s">
        <v>1548</v>
      </c>
      <c r="BI15" s="128" t="s">
        <v>1569</v>
      </c>
      <c r="BJ15" s="128" t="s">
        <v>1569</v>
      </c>
      <c r="BK15" s="128">
        <v>0</v>
      </c>
      <c r="BL15" s="131">
        <v>0</v>
      </c>
      <c r="BM15" s="128">
        <v>0</v>
      </c>
      <c r="BN15" s="131">
        <v>0</v>
      </c>
      <c r="BO15" s="128">
        <v>0</v>
      </c>
      <c r="BP15" s="131">
        <v>0</v>
      </c>
      <c r="BQ15" s="128">
        <v>18</v>
      </c>
      <c r="BR15" s="131">
        <v>100</v>
      </c>
      <c r="BS15" s="128">
        <v>18</v>
      </c>
      <c r="BT15" s="2"/>
      <c r="BU15" s="3"/>
      <c r="BV15" s="3"/>
      <c r="BW15" s="3"/>
      <c r="BX15" s="3"/>
    </row>
    <row r="16" spans="1:76" ht="15">
      <c r="A16" s="14" t="s">
        <v>220</v>
      </c>
      <c r="B16" s="15"/>
      <c r="C16" s="15" t="s">
        <v>64</v>
      </c>
      <c r="D16" s="93">
        <v>162.05276967318068</v>
      </c>
      <c r="E16" s="81"/>
      <c r="F16" s="112" t="s">
        <v>403</v>
      </c>
      <c r="G16" s="15"/>
      <c r="H16" s="16" t="s">
        <v>220</v>
      </c>
      <c r="I16" s="66"/>
      <c r="J16" s="66"/>
      <c r="K16" s="114" t="s">
        <v>1144</v>
      </c>
      <c r="L16" s="94">
        <v>1</v>
      </c>
      <c r="M16" s="95">
        <v>9357.4140625</v>
      </c>
      <c r="N16" s="95">
        <v>805.8017578125</v>
      </c>
      <c r="O16" s="77"/>
      <c r="P16" s="96"/>
      <c r="Q16" s="96"/>
      <c r="R16" s="97"/>
      <c r="S16" s="51">
        <v>0</v>
      </c>
      <c r="T16" s="51">
        <v>1</v>
      </c>
      <c r="U16" s="52">
        <v>0</v>
      </c>
      <c r="V16" s="52">
        <v>1</v>
      </c>
      <c r="W16" s="52">
        <v>0</v>
      </c>
      <c r="X16" s="52">
        <v>0.999993</v>
      </c>
      <c r="Y16" s="52">
        <v>0</v>
      </c>
      <c r="Z16" s="52">
        <v>0</v>
      </c>
      <c r="AA16" s="82">
        <v>16</v>
      </c>
      <c r="AB16" s="82"/>
      <c r="AC16" s="98"/>
      <c r="AD16" s="85" t="s">
        <v>752</v>
      </c>
      <c r="AE16" s="85">
        <v>3</v>
      </c>
      <c r="AF16" s="85">
        <v>3</v>
      </c>
      <c r="AG16" s="85">
        <v>9</v>
      </c>
      <c r="AH16" s="85">
        <v>0</v>
      </c>
      <c r="AI16" s="85"/>
      <c r="AJ16" s="85"/>
      <c r="AK16" s="85" t="s">
        <v>876</v>
      </c>
      <c r="AL16" s="85"/>
      <c r="AM16" s="85"/>
      <c r="AN16" s="87">
        <v>43703.84091435185</v>
      </c>
      <c r="AO16" s="85"/>
      <c r="AP16" s="85" t="b">
        <v>1</v>
      </c>
      <c r="AQ16" s="85" t="b">
        <v>0</v>
      </c>
      <c r="AR16" s="85" t="b">
        <v>0</v>
      </c>
      <c r="AS16" s="85"/>
      <c r="AT16" s="85">
        <v>0</v>
      </c>
      <c r="AU16" s="85"/>
      <c r="AV16" s="85" t="b">
        <v>0</v>
      </c>
      <c r="AW16" s="85" t="s">
        <v>1054</v>
      </c>
      <c r="AX16" s="89" t="s">
        <v>1068</v>
      </c>
      <c r="AY16" s="85" t="s">
        <v>66</v>
      </c>
      <c r="AZ16" s="85" t="str">
        <f>REPLACE(INDEX(GroupVertices[Group],MATCH(Vertices[[#This Row],[Vertex]],GroupVertices[Vertex],0)),1,1,"")</f>
        <v>7</v>
      </c>
      <c r="BA16" s="51"/>
      <c r="BB16" s="51"/>
      <c r="BC16" s="51"/>
      <c r="BD16" s="51"/>
      <c r="BE16" s="51" t="s">
        <v>391</v>
      </c>
      <c r="BF16" s="51" t="s">
        <v>391</v>
      </c>
      <c r="BG16" s="128" t="s">
        <v>1549</v>
      </c>
      <c r="BH16" s="128" t="s">
        <v>1549</v>
      </c>
      <c r="BI16" s="128" t="s">
        <v>1570</v>
      </c>
      <c r="BJ16" s="128" t="s">
        <v>1570</v>
      </c>
      <c r="BK16" s="128">
        <v>2</v>
      </c>
      <c r="BL16" s="131">
        <v>9.523809523809524</v>
      </c>
      <c r="BM16" s="128">
        <v>0</v>
      </c>
      <c r="BN16" s="131">
        <v>0</v>
      </c>
      <c r="BO16" s="128">
        <v>0</v>
      </c>
      <c r="BP16" s="131">
        <v>0</v>
      </c>
      <c r="BQ16" s="128">
        <v>19</v>
      </c>
      <c r="BR16" s="131">
        <v>90.47619047619048</v>
      </c>
      <c r="BS16" s="128">
        <v>21</v>
      </c>
      <c r="BT16" s="2"/>
      <c r="BU16" s="3"/>
      <c r="BV16" s="3"/>
      <c r="BW16" s="3"/>
      <c r="BX16" s="3"/>
    </row>
    <row r="17" spans="1:76" ht="15">
      <c r="A17" s="14" t="s">
        <v>232</v>
      </c>
      <c r="B17" s="15"/>
      <c r="C17" s="15" t="s">
        <v>64</v>
      </c>
      <c r="D17" s="93">
        <v>167.7167145945719</v>
      </c>
      <c r="E17" s="81"/>
      <c r="F17" s="112" t="s">
        <v>1006</v>
      </c>
      <c r="G17" s="15"/>
      <c r="H17" s="16" t="s">
        <v>232</v>
      </c>
      <c r="I17" s="66"/>
      <c r="J17" s="66"/>
      <c r="K17" s="114" t="s">
        <v>1145</v>
      </c>
      <c r="L17" s="94">
        <v>1</v>
      </c>
      <c r="M17" s="95">
        <v>8464.0654296875</v>
      </c>
      <c r="N17" s="95">
        <v>805.8017578125</v>
      </c>
      <c r="O17" s="77"/>
      <c r="P17" s="96"/>
      <c r="Q17" s="96"/>
      <c r="R17" s="97"/>
      <c r="S17" s="51">
        <v>1</v>
      </c>
      <c r="T17" s="51">
        <v>0</v>
      </c>
      <c r="U17" s="52">
        <v>0</v>
      </c>
      <c r="V17" s="52">
        <v>1</v>
      </c>
      <c r="W17" s="52">
        <v>0</v>
      </c>
      <c r="X17" s="52">
        <v>0.999993</v>
      </c>
      <c r="Y17" s="52">
        <v>0</v>
      </c>
      <c r="Z17" s="52">
        <v>0</v>
      </c>
      <c r="AA17" s="82">
        <v>17</v>
      </c>
      <c r="AB17" s="82"/>
      <c r="AC17" s="98"/>
      <c r="AD17" s="85" t="s">
        <v>753</v>
      </c>
      <c r="AE17" s="85">
        <v>384</v>
      </c>
      <c r="AF17" s="85">
        <v>325</v>
      </c>
      <c r="AG17" s="85">
        <v>1227</v>
      </c>
      <c r="AH17" s="85">
        <v>1145</v>
      </c>
      <c r="AI17" s="85"/>
      <c r="AJ17" s="85" t="s">
        <v>826</v>
      </c>
      <c r="AK17" s="85" t="s">
        <v>877</v>
      </c>
      <c r="AL17" s="85"/>
      <c r="AM17" s="85"/>
      <c r="AN17" s="87">
        <v>40761.846863425926</v>
      </c>
      <c r="AO17" s="89" t="s">
        <v>948</v>
      </c>
      <c r="AP17" s="85" t="b">
        <v>0</v>
      </c>
      <c r="AQ17" s="85" t="b">
        <v>0</v>
      </c>
      <c r="AR17" s="85" t="b">
        <v>0</v>
      </c>
      <c r="AS17" s="85"/>
      <c r="AT17" s="85">
        <v>9</v>
      </c>
      <c r="AU17" s="89" t="s">
        <v>985</v>
      </c>
      <c r="AV17" s="85" t="b">
        <v>0</v>
      </c>
      <c r="AW17" s="85" t="s">
        <v>1054</v>
      </c>
      <c r="AX17" s="89" t="s">
        <v>1069</v>
      </c>
      <c r="AY17" s="85" t="s">
        <v>65</v>
      </c>
      <c r="AZ17" s="85" t="str">
        <f>REPLACE(INDEX(GroupVertices[Group],MATCH(Vertices[[#This Row],[Vertex]],GroupVertices[Vertex],0)),1,1,"")</f>
        <v>7</v>
      </c>
      <c r="BA17" s="51"/>
      <c r="BB17" s="51"/>
      <c r="BC17" s="51"/>
      <c r="BD17" s="51"/>
      <c r="BE17" s="51"/>
      <c r="BF17" s="51"/>
      <c r="BG17" s="51"/>
      <c r="BH17" s="51"/>
      <c r="BI17" s="51"/>
      <c r="BJ17" s="51"/>
      <c r="BK17" s="51"/>
      <c r="BL17" s="52"/>
      <c r="BM17" s="51"/>
      <c r="BN17" s="52"/>
      <c r="BO17" s="51"/>
      <c r="BP17" s="52"/>
      <c r="BQ17" s="51"/>
      <c r="BR17" s="52"/>
      <c r="BS17" s="51"/>
      <c r="BT17" s="2"/>
      <c r="BU17" s="3"/>
      <c r="BV17" s="3"/>
      <c r="BW17" s="3"/>
      <c r="BX17" s="3"/>
    </row>
    <row r="18" spans="1:76" ht="15">
      <c r="A18" s="14" t="s">
        <v>222</v>
      </c>
      <c r="B18" s="15"/>
      <c r="C18" s="15" t="s">
        <v>64</v>
      </c>
      <c r="D18" s="93">
        <v>220.0642303897903</v>
      </c>
      <c r="E18" s="81"/>
      <c r="F18" s="112" t="s">
        <v>405</v>
      </c>
      <c r="G18" s="15"/>
      <c r="H18" s="16" t="s">
        <v>222</v>
      </c>
      <c r="I18" s="66"/>
      <c r="J18" s="66"/>
      <c r="K18" s="114" t="s">
        <v>1146</v>
      </c>
      <c r="L18" s="94">
        <v>1</v>
      </c>
      <c r="M18" s="95">
        <v>9357.4140625</v>
      </c>
      <c r="N18" s="95">
        <v>5273.00244140625</v>
      </c>
      <c r="O18" s="77"/>
      <c r="P18" s="96"/>
      <c r="Q18" s="96"/>
      <c r="R18" s="97"/>
      <c r="S18" s="51">
        <v>0</v>
      </c>
      <c r="T18" s="51">
        <v>1</v>
      </c>
      <c r="U18" s="52">
        <v>0</v>
      </c>
      <c r="V18" s="52">
        <v>0.333333</v>
      </c>
      <c r="W18" s="52">
        <v>0</v>
      </c>
      <c r="X18" s="52">
        <v>0.638294</v>
      </c>
      <c r="Y18" s="52">
        <v>0</v>
      </c>
      <c r="Z18" s="52">
        <v>0</v>
      </c>
      <c r="AA18" s="82">
        <v>18</v>
      </c>
      <c r="AB18" s="82"/>
      <c r="AC18" s="98"/>
      <c r="AD18" s="85" t="s">
        <v>754</v>
      </c>
      <c r="AE18" s="85">
        <v>5001</v>
      </c>
      <c r="AF18" s="85">
        <v>3301</v>
      </c>
      <c r="AG18" s="85">
        <v>264299</v>
      </c>
      <c r="AH18" s="85">
        <v>26745</v>
      </c>
      <c r="AI18" s="85"/>
      <c r="AJ18" s="85" t="s">
        <v>827</v>
      </c>
      <c r="AK18" s="85" t="s">
        <v>878</v>
      </c>
      <c r="AL18" s="85"/>
      <c r="AM18" s="85"/>
      <c r="AN18" s="87">
        <v>39886.015127314815</v>
      </c>
      <c r="AO18" s="89" t="s">
        <v>949</v>
      </c>
      <c r="AP18" s="85" t="b">
        <v>1</v>
      </c>
      <c r="AQ18" s="85" t="b">
        <v>0</v>
      </c>
      <c r="AR18" s="85" t="b">
        <v>1</v>
      </c>
      <c r="AS18" s="85"/>
      <c r="AT18" s="85">
        <v>1045</v>
      </c>
      <c r="AU18" s="89" t="s">
        <v>985</v>
      </c>
      <c r="AV18" s="85" t="b">
        <v>0</v>
      </c>
      <c r="AW18" s="85" t="s">
        <v>1054</v>
      </c>
      <c r="AX18" s="89" t="s">
        <v>1070</v>
      </c>
      <c r="AY18" s="85" t="s">
        <v>66</v>
      </c>
      <c r="AZ18" s="85" t="str">
        <f>REPLACE(INDEX(GroupVertices[Group],MATCH(Vertices[[#This Row],[Vertex]],GroupVertices[Vertex],0)),1,1,"")</f>
        <v>6</v>
      </c>
      <c r="BA18" s="51"/>
      <c r="BB18" s="51"/>
      <c r="BC18" s="51"/>
      <c r="BD18" s="51"/>
      <c r="BE18" s="51" t="s">
        <v>386</v>
      </c>
      <c r="BF18" s="51" t="s">
        <v>386</v>
      </c>
      <c r="BG18" s="128" t="s">
        <v>1543</v>
      </c>
      <c r="BH18" s="128" t="s">
        <v>1543</v>
      </c>
      <c r="BI18" s="128" t="s">
        <v>1571</v>
      </c>
      <c r="BJ18" s="128" t="s">
        <v>1571</v>
      </c>
      <c r="BK18" s="128">
        <v>1</v>
      </c>
      <c r="BL18" s="131">
        <v>7.6923076923076925</v>
      </c>
      <c r="BM18" s="128">
        <v>0</v>
      </c>
      <c r="BN18" s="131">
        <v>0</v>
      </c>
      <c r="BO18" s="128">
        <v>0</v>
      </c>
      <c r="BP18" s="131">
        <v>0</v>
      </c>
      <c r="BQ18" s="128">
        <v>12</v>
      </c>
      <c r="BR18" s="131">
        <v>92.3076923076923</v>
      </c>
      <c r="BS18" s="128">
        <v>13</v>
      </c>
      <c r="BT18" s="2"/>
      <c r="BU18" s="3"/>
      <c r="BV18" s="3"/>
      <c r="BW18" s="3"/>
      <c r="BX18" s="3"/>
    </row>
    <row r="19" spans="1:76" ht="15">
      <c r="A19" s="14" t="s">
        <v>223</v>
      </c>
      <c r="B19" s="15"/>
      <c r="C19" s="15" t="s">
        <v>64</v>
      </c>
      <c r="D19" s="93">
        <v>387.9069708864214</v>
      </c>
      <c r="E19" s="81"/>
      <c r="F19" s="112" t="s">
        <v>406</v>
      </c>
      <c r="G19" s="15"/>
      <c r="H19" s="16" t="s">
        <v>223</v>
      </c>
      <c r="I19" s="66"/>
      <c r="J19" s="66"/>
      <c r="K19" s="114" t="s">
        <v>1147</v>
      </c>
      <c r="L19" s="94">
        <v>1</v>
      </c>
      <c r="M19" s="95">
        <v>8780.7978515625</v>
      </c>
      <c r="N19" s="95">
        <v>9040.2724609375</v>
      </c>
      <c r="O19" s="77"/>
      <c r="P19" s="96"/>
      <c r="Q19" s="96"/>
      <c r="R19" s="97"/>
      <c r="S19" s="51">
        <v>1</v>
      </c>
      <c r="T19" s="51">
        <v>1</v>
      </c>
      <c r="U19" s="52">
        <v>0</v>
      </c>
      <c r="V19" s="52">
        <v>0</v>
      </c>
      <c r="W19" s="52">
        <v>0</v>
      </c>
      <c r="X19" s="52">
        <v>0.999993</v>
      </c>
      <c r="Y19" s="52">
        <v>0</v>
      </c>
      <c r="Z19" s="52" t="s">
        <v>1267</v>
      </c>
      <c r="AA19" s="82">
        <v>19</v>
      </c>
      <c r="AB19" s="82"/>
      <c r="AC19" s="98"/>
      <c r="AD19" s="85" t="s">
        <v>755</v>
      </c>
      <c r="AE19" s="85">
        <v>14061</v>
      </c>
      <c r="AF19" s="85">
        <v>12843</v>
      </c>
      <c r="AG19" s="85">
        <v>12921</v>
      </c>
      <c r="AH19" s="85">
        <v>9912</v>
      </c>
      <c r="AI19" s="85"/>
      <c r="AJ19" s="85" t="s">
        <v>828</v>
      </c>
      <c r="AK19" s="85" t="s">
        <v>879</v>
      </c>
      <c r="AL19" s="89" t="s">
        <v>917</v>
      </c>
      <c r="AM19" s="85"/>
      <c r="AN19" s="87">
        <v>39933.96194444445</v>
      </c>
      <c r="AO19" s="89" t="s">
        <v>950</v>
      </c>
      <c r="AP19" s="85" t="b">
        <v>0</v>
      </c>
      <c r="AQ19" s="85" t="b">
        <v>0</v>
      </c>
      <c r="AR19" s="85" t="b">
        <v>1</v>
      </c>
      <c r="AS19" s="85"/>
      <c r="AT19" s="85">
        <v>735</v>
      </c>
      <c r="AU19" s="89" t="s">
        <v>989</v>
      </c>
      <c r="AV19" s="85" t="b">
        <v>0</v>
      </c>
      <c r="AW19" s="85" t="s">
        <v>1054</v>
      </c>
      <c r="AX19" s="89" t="s">
        <v>1071</v>
      </c>
      <c r="AY19" s="85" t="s">
        <v>66</v>
      </c>
      <c r="AZ19" s="85" t="str">
        <f>REPLACE(INDEX(GroupVertices[Group],MATCH(Vertices[[#This Row],[Vertex]],GroupVertices[Vertex],0)),1,1,"")</f>
        <v>3</v>
      </c>
      <c r="BA19" s="51" t="s">
        <v>370</v>
      </c>
      <c r="BB19" s="51" t="s">
        <v>370</v>
      </c>
      <c r="BC19" s="51" t="s">
        <v>381</v>
      </c>
      <c r="BD19" s="51" t="s">
        <v>381</v>
      </c>
      <c r="BE19" s="51" t="s">
        <v>393</v>
      </c>
      <c r="BF19" s="51" t="s">
        <v>393</v>
      </c>
      <c r="BG19" s="128" t="s">
        <v>1550</v>
      </c>
      <c r="BH19" s="128" t="s">
        <v>1550</v>
      </c>
      <c r="BI19" s="128" t="s">
        <v>1572</v>
      </c>
      <c r="BJ19" s="128" t="s">
        <v>1572</v>
      </c>
      <c r="BK19" s="128">
        <v>1</v>
      </c>
      <c r="BL19" s="131">
        <v>5.882352941176471</v>
      </c>
      <c r="BM19" s="128">
        <v>0</v>
      </c>
      <c r="BN19" s="131">
        <v>0</v>
      </c>
      <c r="BO19" s="128">
        <v>0</v>
      </c>
      <c r="BP19" s="131">
        <v>0</v>
      </c>
      <c r="BQ19" s="128">
        <v>16</v>
      </c>
      <c r="BR19" s="131">
        <v>94.11764705882354</v>
      </c>
      <c r="BS19" s="128">
        <v>17</v>
      </c>
      <c r="BT19" s="2"/>
      <c r="BU19" s="3"/>
      <c r="BV19" s="3"/>
      <c r="BW19" s="3"/>
      <c r="BX19" s="3"/>
    </row>
    <row r="20" spans="1:76" ht="15">
      <c r="A20" s="14" t="s">
        <v>224</v>
      </c>
      <c r="B20" s="15"/>
      <c r="C20" s="15" t="s">
        <v>64</v>
      </c>
      <c r="D20" s="93">
        <v>1000</v>
      </c>
      <c r="E20" s="81"/>
      <c r="F20" s="112" t="s">
        <v>407</v>
      </c>
      <c r="G20" s="15"/>
      <c r="H20" s="16" t="s">
        <v>224</v>
      </c>
      <c r="I20" s="66"/>
      <c r="J20" s="66"/>
      <c r="K20" s="114" t="s">
        <v>1148</v>
      </c>
      <c r="L20" s="94">
        <v>29.979710144927537</v>
      </c>
      <c r="M20" s="95">
        <v>7431.03076171875</v>
      </c>
      <c r="N20" s="95">
        <v>970.4911499023438</v>
      </c>
      <c r="O20" s="77"/>
      <c r="P20" s="96"/>
      <c r="Q20" s="96"/>
      <c r="R20" s="97"/>
      <c r="S20" s="51">
        <v>0</v>
      </c>
      <c r="T20" s="51">
        <v>3</v>
      </c>
      <c r="U20" s="52">
        <v>6</v>
      </c>
      <c r="V20" s="52">
        <v>0.333333</v>
      </c>
      <c r="W20" s="52">
        <v>0</v>
      </c>
      <c r="X20" s="52">
        <v>1.918905</v>
      </c>
      <c r="Y20" s="52">
        <v>0</v>
      </c>
      <c r="Z20" s="52">
        <v>0</v>
      </c>
      <c r="AA20" s="82">
        <v>20</v>
      </c>
      <c r="AB20" s="82"/>
      <c r="AC20" s="98"/>
      <c r="AD20" s="85" t="s">
        <v>756</v>
      </c>
      <c r="AE20" s="85">
        <v>30543</v>
      </c>
      <c r="AF20" s="85">
        <v>142087</v>
      </c>
      <c r="AG20" s="85">
        <v>1397225</v>
      </c>
      <c r="AH20" s="85">
        <v>892</v>
      </c>
      <c r="AI20" s="85"/>
      <c r="AJ20" s="85" t="s">
        <v>829</v>
      </c>
      <c r="AK20" s="85" t="s">
        <v>880</v>
      </c>
      <c r="AL20" s="89" t="s">
        <v>918</v>
      </c>
      <c r="AM20" s="85"/>
      <c r="AN20" s="87">
        <v>39723.61730324074</v>
      </c>
      <c r="AO20" s="89" t="s">
        <v>951</v>
      </c>
      <c r="AP20" s="85" t="b">
        <v>0</v>
      </c>
      <c r="AQ20" s="85" t="b">
        <v>0</v>
      </c>
      <c r="AR20" s="85" t="b">
        <v>0</v>
      </c>
      <c r="AS20" s="85"/>
      <c r="AT20" s="85">
        <v>835</v>
      </c>
      <c r="AU20" s="89" t="s">
        <v>985</v>
      </c>
      <c r="AV20" s="85" t="b">
        <v>1</v>
      </c>
      <c r="AW20" s="85" t="s">
        <v>1054</v>
      </c>
      <c r="AX20" s="89" t="s">
        <v>1072</v>
      </c>
      <c r="AY20" s="85" t="s">
        <v>66</v>
      </c>
      <c r="AZ20" s="85" t="str">
        <f>REPLACE(INDEX(GroupVertices[Group],MATCH(Vertices[[#This Row],[Vertex]],GroupVertices[Vertex],0)),1,1,"")</f>
        <v>4</v>
      </c>
      <c r="BA20" s="51" t="s">
        <v>371</v>
      </c>
      <c r="BB20" s="51" t="s">
        <v>371</v>
      </c>
      <c r="BC20" s="51" t="s">
        <v>382</v>
      </c>
      <c r="BD20" s="51" t="s">
        <v>382</v>
      </c>
      <c r="BE20" s="51"/>
      <c r="BF20" s="51"/>
      <c r="BG20" s="128" t="s">
        <v>1551</v>
      </c>
      <c r="BH20" s="128" t="s">
        <v>1556</v>
      </c>
      <c r="BI20" s="128" t="s">
        <v>1573</v>
      </c>
      <c r="BJ20" s="128" t="s">
        <v>1577</v>
      </c>
      <c r="BK20" s="128">
        <v>4</v>
      </c>
      <c r="BL20" s="131">
        <v>5.47945205479452</v>
      </c>
      <c r="BM20" s="128">
        <v>0</v>
      </c>
      <c r="BN20" s="131">
        <v>0</v>
      </c>
      <c r="BO20" s="128">
        <v>0</v>
      </c>
      <c r="BP20" s="131">
        <v>0</v>
      </c>
      <c r="BQ20" s="128">
        <v>69</v>
      </c>
      <c r="BR20" s="131">
        <v>94.52054794520548</v>
      </c>
      <c r="BS20" s="128">
        <v>73</v>
      </c>
      <c r="BT20" s="2"/>
      <c r="BU20" s="3"/>
      <c r="BV20" s="3"/>
      <c r="BW20" s="3"/>
      <c r="BX20" s="3"/>
    </row>
    <row r="21" spans="1:76" ht="15">
      <c r="A21" s="14" t="s">
        <v>233</v>
      </c>
      <c r="B21" s="15"/>
      <c r="C21" s="15" t="s">
        <v>64</v>
      </c>
      <c r="D21" s="93">
        <v>162.01758989106023</v>
      </c>
      <c r="E21" s="81"/>
      <c r="F21" s="112" t="s">
        <v>1007</v>
      </c>
      <c r="G21" s="15"/>
      <c r="H21" s="16" t="s">
        <v>233</v>
      </c>
      <c r="I21" s="66"/>
      <c r="J21" s="66"/>
      <c r="K21" s="114" t="s">
        <v>1149</v>
      </c>
      <c r="L21" s="94">
        <v>1</v>
      </c>
      <c r="M21" s="95">
        <v>7431.03076171875</v>
      </c>
      <c r="N21" s="95">
        <v>2205.661865234375</v>
      </c>
      <c r="O21" s="77"/>
      <c r="P21" s="96"/>
      <c r="Q21" s="96"/>
      <c r="R21" s="97"/>
      <c r="S21" s="51">
        <v>1</v>
      </c>
      <c r="T21" s="51">
        <v>0</v>
      </c>
      <c r="U21" s="52">
        <v>0</v>
      </c>
      <c r="V21" s="52">
        <v>0.2</v>
      </c>
      <c r="W21" s="52">
        <v>0</v>
      </c>
      <c r="X21" s="52">
        <v>0.693689</v>
      </c>
      <c r="Y21" s="52">
        <v>0</v>
      </c>
      <c r="Z21" s="52">
        <v>0</v>
      </c>
      <c r="AA21" s="82">
        <v>21</v>
      </c>
      <c r="AB21" s="82"/>
      <c r="AC21" s="98"/>
      <c r="AD21" s="85" t="s">
        <v>757</v>
      </c>
      <c r="AE21" s="85">
        <v>1</v>
      </c>
      <c r="AF21" s="85">
        <v>1</v>
      </c>
      <c r="AG21" s="85">
        <v>18</v>
      </c>
      <c r="AH21" s="85">
        <v>6</v>
      </c>
      <c r="AI21" s="85"/>
      <c r="AJ21" s="85"/>
      <c r="AK21" s="85"/>
      <c r="AL21" s="85"/>
      <c r="AM21" s="85"/>
      <c r="AN21" s="87">
        <v>43784.07361111111</v>
      </c>
      <c r="AO21" s="85"/>
      <c r="AP21" s="85" t="b">
        <v>1</v>
      </c>
      <c r="AQ21" s="85" t="b">
        <v>1</v>
      </c>
      <c r="AR21" s="85" t="b">
        <v>0</v>
      </c>
      <c r="AS21" s="85"/>
      <c r="AT21" s="85">
        <v>0</v>
      </c>
      <c r="AU21" s="85"/>
      <c r="AV21" s="85" t="b">
        <v>0</v>
      </c>
      <c r="AW21" s="85" t="s">
        <v>1054</v>
      </c>
      <c r="AX21" s="89" t="s">
        <v>1073</v>
      </c>
      <c r="AY21" s="85" t="s">
        <v>65</v>
      </c>
      <c r="AZ21" s="85" t="str">
        <f>REPLACE(INDEX(GroupVertices[Group],MATCH(Vertices[[#This Row],[Vertex]],GroupVertices[Vertex],0)),1,1,"")</f>
        <v>4</v>
      </c>
      <c r="BA21" s="51"/>
      <c r="BB21" s="51"/>
      <c r="BC21" s="51"/>
      <c r="BD21" s="51"/>
      <c r="BE21" s="51"/>
      <c r="BF21" s="51"/>
      <c r="BG21" s="51"/>
      <c r="BH21" s="51"/>
      <c r="BI21" s="51"/>
      <c r="BJ21" s="51"/>
      <c r="BK21" s="51"/>
      <c r="BL21" s="52"/>
      <c r="BM21" s="51"/>
      <c r="BN21" s="52"/>
      <c r="BO21" s="51"/>
      <c r="BP21" s="52"/>
      <c r="BQ21" s="51"/>
      <c r="BR21" s="52"/>
      <c r="BS21" s="51"/>
      <c r="BT21" s="2"/>
      <c r="BU21" s="3"/>
      <c r="BV21" s="3"/>
      <c r="BW21" s="3"/>
      <c r="BX21" s="3"/>
    </row>
    <row r="22" spans="1:76" ht="15">
      <c r="A22" s="14" t="s">
        <v>234</v>
      </c>
      <c r="B22" s="15"/>
      <c r="C22" s="15" t="s">
        <v>64</v>
      </c>
      <c r="D22" s="93">
        <v>163.12575302785416</v>
      </c>
      <c r="E22" s="81"/>
      <c r="F22" s="112" t="s">
        <v>1008</v>
      </c>
      <c r="G22" s="15"/>
      <c r="H22" s="16" t="s">
        <v>234</v>
      </c>
      <c r="I22" s="66"/>
      <c r="J22" s="66"/>
      <c r="K22" s="114" t="s">
        <v>1150</v>
      </c>
      <c r="L22" s="94">
        <v>1</v>
      </c>
      <c r="M22" s="95">
        <v>6648.13330078125</v>
      </c>
      <c r="N22" s="95">
        <v>2205.661865234375</v>
      </c>
      <c r="O22" s="77"/>
      <c r="P22" s="96"/>
      <c r="Q22" s="96"/>
      <c r="R22" s="97"/>
      <c r="S22" s="51">
        <v>1</v>
      </c>
      <c r="T22" s="51">
        <v>0</v>
      </c>
      <c r="U22" s="52">
        <v>0</v>
      </c>
      <c r="V22" s="52">
        <v>0.2</v>
      </c>
      <c r="W22" s="52">
        <v>0</v>
      </c>
      <c r="X22" s="52">
        <v>0.693689</v>
      </c>
      <c r="Y22" s="52">
        <v>0</v>
      </c>
      <c r="Z22" s="52">
        <v>0</v>
      </c>
      <c r="AA22" s="82">
        <v>22</v>
      </c>
      <c r="AB22" s="82"/>
      <c r="AC22" s="98"/>
      <c r="AD22" s="85" t="s">
        <v>758</v>
      </c>
      <c r="AE22" s="85">
        <v>50</v>
      </c>
      <c r="AF22" s="85">
        <v>64</v>
      </c>
      <c r="AG22" s="85">
        <v>98</v>
      </c>
      <c r="AH22" s="85">
        <v>169</v>
      </c>
      <c r="AI22" s="85"/>
      <c r="AJ22" s="85"/>
      <c r="AK22" s="85" t="s">
        <v>873</v>
      </c>
      <c r="AL22" s="85"/>
      <c r="AM22" s="85"/>
      <c r="AN22" s="87">
        <v>39937.749756944446</v>
      </c>
      <c r="AO22" s="89" t="s">
        <v>952</v>
      </c>
      <c r="AP22" s="85" t="b">
        <v>0</v>
      </c>
      <c r="AQ22" s="85" t="b">
        <v>0</v>
      </c>
      <c r="AR22" s="85" t="b">
        <v>0</v>
      </c>
      <c r="AS22" s="85" t="s">
        <v>697</v>
      </c>
      <c r="AT22" s="85">
        <v>0</v>
      </c>
      <c r="AU22" s="89" t="s">
        <v>990</v>
      </c>
      <c r="AV22" s="85" t="b">
        <v>0</v>
      </c>
      <c r="AW22" s="85" t="s">
        <v>1054</v>
      </c>
      <c r="AX22" s="89" t="s">
        <v>1074</v>
      </c>
      <c r="AY22" s="85" t="s">
        <v>65</v>
      </c>
      <c r="AZ22" s="85" t="str">
        <f>REPLACE(INDEX(GroupVertices[Group],MATCH(Vertices[[#This Row],[Vertex]],GroupVertices[Vertex],0)),1,1,"")</f>
        <v>4</v>
      </c>
      <c r="BA22" s="51"/>
      <c r="BB22" s="51"/>
      <c r="BC22" s="51"/>
      <c r="BD22" s="51"/>
      <c r="BE22" s="51"/>
      <c r="BF22" s="51"/>
      <c r="BG22" s="51"/>
      <c r="BH22" s="51"/>
      <c r="BI22" s="51"/>
      <c r="BJ22" s="51"/>
      <c r="BK22" s="51"/>
      <c r="BL22" s="52"/>
      <c r="BM22" s="51"/>
      <c r="BN22" s="52"/>
      <c r="BO22" s="51"/>
      <c r="BP22" s="52"/>
      <c r="BQ22" s="51"/>
      <c r="BR22" s="52"/>
      <c r="BS22" s="51"/>
      <c r="BT22" s="2"/>
      <c r="BU22" s="3"/>
      <c r="BV22" s="3"/>
      <c r="BW22" s="3"/>
      <c r="BX22" s="3"/>
    </row>
    <row r="23" spans="1:76" ht="15">
      <c r="A23" s="14" t="s">
        <v>235</v>
      </c>
      <c r="B23" s="15"/>
      <c r="C23" s="15" t="s">
        <v>64</v>
      </c>
      <c r="D23" s="93">
        <v>168.3851304548603</v>
      </c>
      <c r="E23" s="81"/>
      <c r="F23" s="112" t="s">
        <v>1009</v>
      </c>
      <c r="G23" s="15"/>
      <c r="H23" s="16" t="s">
        <v>235</v>
      </c>
      <c r="I23" s="66"/>
      <c r="J23" s="66"/>
      <c r="K23" s="114" t="s">
        <v>1151</v>
      </c>
      <c r="L23" s="94">
        <v>1</v>
      </c>
      <c r="M23" s="95">
        <v>6648.13330078125</v>
      </c>
      <c r="N23" s="95">
        <v>970.4911499023438</v>
      </c>
      <c r="O23" s="77"/>
      <c r="P23" s="96"/>
      <c r="Q23" s="96"/>
      <c r="R23" s="97"/>
      <c r="S23" s="51">
        <v>1</v>
      </c>
      <c r="T23" s="51">
        <v>0</v>
      </c>
      <c r="U23" s="52">
        <v>0</v>
      </c>
      <c r="V23" s="52">
        <v>0.2</v>
      </c>
      <c r="W23" s="52">
        <v>0</v>
      </c>
      <c r="X23" s="52">
        <v>0.693689</v>
      </c>
      <c r="Y23" s="52">
        <v>0</v>
      </c>
      <c r="Z23" s="52">
        <v>0</v>
      </c>
      <c r="AA23" s="82">
        <v>23</v>
      </c>
      <c r="AB23" s="82"/>
      <c r="AC23" s="98"/>
      <c r="AD23" s="85" t="s">
        <v>759</v>
      </c>
      <c r="AE23" s="85">
        <v>250</v>
      </c>
      <c r="AF23" s="85">
        <v>363</v>
      </c>
      <c r="AG23" s="85">
        <v>20391</v>
      </c>
      <c r="AH23" s="85">
        <v>41245</v>
      </c>
      <c r="AI23" s="85">
        <v>-14400</v>
      </c>
      <c r="AJ23" s="85" t="s">
        <v>830</v>
      </c>
      <c r="AK23" s="85" t="s">
        <v>881</v>
      </c>
      <c r="AL23" s="89" t="s">
        <v>919</v>
      </c>
      <c r="AM23" s="85" t="s">
        <v>935</v>
      </c>
      <c r="AN23" s="87">
        <v>41067.86215277778</v>
      </c>
      <c r="AO23" s="89" t="s">
        <v>953</v>
      </c>
      <c r="AP23" s="85" t="b">
        <v>0</v>
      </c>
      <c r="AQ23" s="85" t="b">
        <v>0</v>
      </c>
      <c r="AR23" s="85" t="b">
        <v>1</v>
      </c>
      <c r="AS23" s="85" t="s">
        <v>697</v>
      </c>
      <c r="AT23" s="85">
        <v>8</v>
      </c>
      <c r="AU23" s="89" t="s">
        <v>991</v>
      </c>
      <c r="AV23" s="85" t="b">
        <v>0</v>
      </c>
      <c r="AW23" s="85" t="s">
        <v>1054</v>
      </c>
      <c r="AX23" s="89" t="s">
        <v>1075</v>
      </c>
      <c r="AY23" s="85" t="s">
        <v>65</v>
      </c>
      <c r="AZ23" s="85" t="str">
        <f>REPLACE(INDEX(GroupVertices[Group],MATCH(Vertices[[#This Row],[Vertex]],GroupVertices[Vertex],0)),1,1,"")</f>
        <v>4</v>
      </c>
      <c r="BA23" s="51"/>
      <c r="BB23" s="51"/>
      <c r="BC23" s="51"/>
      <c r="BD23" s="51"/>
      <c r="BE23" s="51"/>
      <c r="BF23" s="51"/>
      <c r="BG23" s="51"/>
      <c r="BH23" s="51"/>
      <c r="BI23" s="51"/>
      <c r="BJ23" s="51"/>
      <c r="BK23" s="51"/>
      <c r="BL23" s="52"/>
      <c r="BM23" s="51"/>
      <c r="BN23" s="52"/>
      <c r="BO23" s="51"/>
      <c r="BP23" s="52"/>
      <c r="BQ23" s="51"/>
      <c r="BR23" s="52"/>
      <c r="BS23" s="51"/>
      <c r="BT23" s="2"/>
      <c r="BU23" s="3"/>
      <c r="BV23" s="3"/>
      <c r="BW23" s="3"/>
      <c r="BX23" s="3"/>
    </row>
    <row r="24" spans="1:76" ht="15">
      <c r="A24" s="14" t="s">
        <v>225</v>
      </c>
      <c r="B24" s="15"/>
      <c r="C24" s="15" t="s">
        <v>64</v>
      </c>
      <c r="D24" s="93">
        <v>282.930501039021</v>
      </c>
      <c r="E24" s="81"/>
      <c r="F24" s="112" t="s">
        <v>408</v>
      </c>
      <c r="G24" s="15"/>
      <c r="H24" s="16" t="s">
        <v>225</v>
      </c>
      <c r="I24" s="66"/>
      <c r="J24" s="66"/>
      <c r="K24" s="114" t="s">
        <v>1152</v>
      </c>
      <c r="L24" s="94">
        <v>1</v>
      </c>
      <c r="M24" s="95">
        <v>9462.9912109375</v>
      </c>
      <c r="N24" s="95">
        <v>9040.2724609375</v>
      </c>
      <c r="O24" s="77"/>
      <c r="P24" s="96"/>
      <c r="Q24" s="96"/>
      <c r="R24" s="97"/>
      <c r="S24" s="51">
        <v>1</v>
      </c>
      <c r="T24" s="51">
        <v>1</v>
      </c>
      <c r="U24" s="52">
        <v>0</v>
      </c>
      <c r="V24" s="52">
        <v>0</v>
      </c>
      <c r="W24" s="52">
        <v>0</v>
      </c>
      <c r="X24" s="52">
        <v>0.999993</v>
      </c>
      <c r="Y24" s="52">
        <v>0</v>
      </c>
      <c r="Z24" s="52" t="s">
        <v>1267</v>
      </c>
      <c r="AA24" s="82">
        <v>24</v>
      </c>
      <c r="AB24" s="82"/>
      <c r="AC24" s="98"/>
      <c r="AD24" s="85" t="s">
        <v>760</v>
      </c>
      <c r="AE24" s="85">
        <v>7073</v>
      </c>
      <c r="AF24" s="85">
        <v>6875</v>
      </c>
      <c r="AG24" s="85">
        <v>115991</v>
      </c>
      <c r="AH24" s="85">
        <v>7967</v>
      </c>
      <c r="AI24" s="85"/>
      <c r="AJ24" s="85" t="s">
        <v>831</v>
      </c>
      <c r="AK24" s="85" t="s">
        <v>882</v>
      </c>
      <c r="AL24" s="89" t="s">
        <v>920</v>
      </c>
      <c r="AM24" s="85"/>
      <c r="AN24" s="87">
        <v>39560.628657407404</v>
      </c>
      <c r="AO24" s="89" t="s">
        <v>954</v>
      </c>
      <c r="AP24" s="85" t="b">
        <v>0</v>
      </c>
      <c r="AQ24" s="85" t="b">
        <v>0</v>
      </c>
      <c r="AR24" s="85" t="b">
        <v>1</v>
      </c>
      <c r="AS24" s="85"/>
      <c r="AT24" s="85">
        <v>407</v>
      </c>
      <c r="AU24" s="89" t="s">
        <v>992</v>
      </c>
      <c r="AV24" s="85" t="b">
        <v>0</v>
      </c>
      <c r="AW24" s="85" t="s">
        <v>1054</v>
      </c>
      <c r="AX24" s="89" t="s">
        <v>1076</v>
      </c>
      <c r="AY24" s="85" t="s">
        <v>66</v>
      </c>
      <c r="AZ24" s="85" t="str">
        <f>REPLACE(INDEX(GroupVertices[Group],MATCH(Vertices[[#This Row],[Vertex]],GroupVertices[Vertex],0)),1,1,"")</f>
        <v>3</v>
      </c>
      <c r="BA24" s="51" t="s">
        <v>1532</v>
      </c>
      <c r="BB24" s="51" t="s">
        <v>1532</v>
      </c>
      <c r="BC24" s="51" t="s">
        <v>383</v>
      </c>
      <c r="BD24" s="51" t="s">
        <v>383</v>
      </c>
      <c r="BE24" s="51" t="s">
        <v>394</v>
      </c>
      <c r="BF24" s="51" t="s">
        <v>394</v>
      </c>
      <c r="BG24" s="128" t="s">
        <v>1552</v>
      </c>
      <c r="BH24" s="128" t="s">
        <v>1557</v>
      </c>
      <c r="BI24" s="128" t="s">
        <v>1480</v>
      </c>
      <c r="BJ24" s="128" t="s">
        <v>1480</v>
      </c>
      <c r="BK24" s="128">
        <v>5</v>
      </c>
      <c r="BL24" s="131">
        <v>4.3478260869565215</v>
      </c>
      <c r="BM24" s="128">
        <v>0</v>
      </c>
      <c r="BN24" s="131">
        <v>0</v>
      </c>
      <c r="BO24" s="128">
        <v>0</v>
      </c>
      <c r="BP24" s="131">
        <v>0</v>
      </c>
      <c r="BQ24" s="128">
        <v>110</v>
      </c>
      <c r="BR24" s="131">
        <v>95.65217391304348</v>
      </c>
      <c r="BS24" s="128">
        <v>115</v>
      </c>
      <c r="BT24" s="2"/>
      <c r="BU24" s="3"/>
      <c r="BV24" s="3"/>
      <c r="BW24" s="3"/>
      <c r="BX24" s="3"/>
    </row>
    <row r="25" spans="1:76" ht="15">
      <c r="A25" s="14" t="s">
        <v>226</v>
      </c>
      <c r="B25" s="15"/>
      <c r="C25" s="15" t="s">
        <v>64</v>
      </c>
      <c r="D25" s="93">
        <v>1000</v>
      </c>
      <c r="E25" s="81"/>
      <c r="F25" s="112" t="s">
        <v>409</v>
      </c>
      <c r="G25" s="15"/>
      <c r="H25" s="16" t="s">
        <v>226</v>
      </c>
      <c r="I25" s="66"/>
      <c r="J25" s="66"/>
      <c r="K25" s="114" t="s">
        <v>1153</v>
      </c>
      <c r="L25" s="94">
        <v>145.8985507246377</v>
      </c>
      <c r="M25" s="95">
        <v>7250.73681640625</v>
      </c>
      <c r="N25" s="95">
        <v>7828.62890625</v>
      </c>
      <c r="O25" s="77"/>
      <c r="P25" s="96"/>
      <c r="Q25" s="96"/>
      <c r="R25" s="97"/>
      <c r="S25" s="51">
        <v>0</v>
      </c>
      <c r="T25" s="51">
        <v>6</v>
      </c>
      <c r="U25" s="52">
        <v>30</v>
      </c>
      <c r="V25" s="52">
        <v>0.166667</v>
      </c>
      <c r="W25" s="52">
        <v>0</v>
      </c>
      <c r="X25" s="52">
        <v>3.297272</v>
      </c>
      <c r="Y25" s="52">
        <v>0</v>
      </c>
      <c r="Z25" s="52">
        <v>0</v>
      </c>
      <c r="AA25" s="82">
        <v>25</v>
      </c>
      <c r="AB25" s="82"/>
      <c r="AC25" s="98"/>
      <c r="AD25" s="85" t="s">
        <v>761</v>
      </c>
      <c r="AE25" s="85">
        <v>10973</v>
      </c>
      <c r="AF25" s="85">
        <v>47641</v>
      </c>
      <c r="AG25" s="85">
        <v>698140</v>
      </c>
      <c r="AH25" s="85">
        <v>1016</v>
      </c>
      <c r="AI25" s="85"/>
      <c r="AJ25" s="85" t="s">
        <v>832</v>
      </c>
      <c r="AK25" s="85" t="s">
        <v>883</v>
      </c>
      <c r="AL25" s="89" t="s">
        <v>921</v>
      </c>
      <c r="AM25" s="85"/>
      <c r="AN25" s="87">
        <v>40602.423472222225</v>
      </c>
      <c r="AO25" s="89" t="s">
        <v>955</v>
      </c>
      <c r="AP25" s="85" t="b">
        <v>0</v>
      </c>
      <c r="AQ25" s="85" t="b">
        <v>0</v>
      </c>
      <c r="AR25" s="85" t="b">
        <v>0</v>
      </c>
      <c r="AS25" s="85"/>
      <c r="AT25" s="85">
        <v>176</v>
      </c>
      <c r="AU25" s="89" t="s">
        <v>985</v>
      </c>
      <c r="AV25" s="85" t="b">
        <v>1</v>
      </c>
      <c r="AW25" s="85" t="s">
        <v>1054</v>
      </c>
      <c r="AX25" s="89" t="s">
        <v>1077</v>
      </c>
      <c r="AY25" s="85" t="s">
        <v>66</v>
      </c>
      <c r="AZ25" s="85" t="str">
        <f>REPLACE(INDEX(GroupVertices[Group],MATCH(Vertices[[#This Row],[Vertex]],GroupVertices[Vertex],0)),1,1,"")</f>
        <v>2</v>
      </c>
      <c r="BA25" s="51" t="s">
        <v>375</v>
      </c>
      <c r="BB25" s="51" t="s">
        <v>1535</v>
      </c>
      <c r="BC25" s="51" t="s">
        <v>383</v>
      </c>
      <c r="BD25" s="51" t="s">
        <v>383</v>
      </c>
      <c r="BE25" s="51"/>
      <c r="BF25" s="51"/>
      <c r="BG25" s="128" t="s">
        <v>1553</v>
      </c>
      <c r="BH25" s="128" t="s">
        <v>1558</v>
      </c>
      <c r="BI25" s="128" t="s">
        <v>1574</v>
      </c>
      <c r="BJ25" s="128" t="s">
        <v>1578</v>
      </c>
      <c r="BK25" s="128">
        <v>8</v>
      </c>
      <c r="BL25" s="131">
        <v>3.9408866995073892</v>
      </c>
      <c r="BM25" s="128">
        <v>3</v>
      </c>
      <c r="BN25" s="131">
        <v>1.477832512315271</v>
      </c>
      <c r="BO25" s="128">
        <v>0</v>
      </c>
      <c r="BP25" s="131">
        <v>0</v>
      </c>
      <c r="BQ25" s="128">
        <v>192</v>
      </c>
      <c r="BR25" s="131">
        <v>94.58128078817734</v>
      </c>
      <c r="BS25" s="128">
        <v>203</v>
      </c>
      <c r="BT25" s="2"/>
      <c r="BU25" s="3"/>
      <c r="BV25" s="3"/>
      <c r="BW25" s="3"/>
      <c r="BX25" s="3"/>
    </row>
    <row r="26" spans="1:76" ht="15">
      <c r="A26" s="14" t="s">
        <v>236</v>
      </c>
      <c r="B26" s="15"/>
      <c r="C26" s="15" t="s">
        <v>64</v>
      </c>
      <c r="D26" s="93">
        <v>164.37463529312987</v>
      </c>
      <c r="E26" s="81"/>
      <c r="F26" s="112" t="s">
        <v>1010</v>
      </c>
      <c r="G26" s="15"/>
      <c r="H26" s="16" t="s">
        <v>236</v>
      </c>
      <c r="I26" s="66"/>
      <c r="J26" s="66"/>
      <c r="K26" s="114" t="s">
        <v>1154</v>
      </c>
      <c r="L26" s="94">
        <v>1</v>
      </c>
      <c r="M26" s="95">
        <v>6657.81396484375</v>
      </c>
      <c r="N26" s="95">
        <v>6230.8125</v>
      </c>
      <c r="O26" s="77"/>
      <c r="P26" s="96"/>
      <c r="Q26" s="96"/>
      <c r="R26" s="97"/>
      <c r="S26" s="51">
        <v>1</v>
      </c>
      <c r="T26" s="51">
        <v>0</v>
      </c>
      <c r="U26" s="52">
        <v>0</v>
      </c>
      <c r="V26" s="52">
        <v>0.090909</v>
      </c>
      <c r="W26" s="52">
        <v>0</v>
      </c>
      <c r="X26" s="52">
        <v>0.617113</v>
      </c>
      <c r="Y26" s="52">
        <v>0</v>
      </c>
      <c r="Z26" s="52">
        <v>0</v>
      </c>
      <c r="AA26" s="82">
        <v>26</v>
      </c>
      <c r="AB26" s="82"/>
      <c r="AC26" s="98"/>
      <c r="AD26" s="85" t="s">
        <v>762</v>
      </c>
      <c r="AE26" s="85">
        <v>245</v>
      </c>
      <c r="AF26" s="85">
        <v>135</v>
      </c>
      <c r="AG26" s="85">
        <v>1386</v>
      </c>
      <c r="AH26" s="85">
        <v>2022</v>
      </c>
      <c r="AI26" s="85"/>
      <c r="AJ26" s="85" t="s">
        <v>833</v>
      </c>
      <c r="AK26" s="85" t="s">
        <v>884</v>
      </c>
      <c r="AL26" s="85"/>
      <c r="AM26" s="85"/>
      <c r="AN26" s="87">
        <v>43581.68991898148</v>
      </c>
      <c r="AO26" s="89" t="s">
        <v>956</v>
      </c>
      <c r="AP26" s="85" t="b">
        <v>1</v>
      </c>
      <c r="AQ26" s="85" t="b">
        <v>0</v>
      </c>
      <c r="AR26" s="85" t="b">
        <v>0</v>
      </c>
      <c r="AS26" s="85"/>
      <c r="AT26" s="85">
        <v>0</v>
      </c>
      <c r="AU26" s="85"/>
      <c r="AV26" s="85" t="b">
        <v>0</v>
      </c>
      <c r="AW26" s="85" t="s">
        <v>1054</v>
      </c>
      <c r="AX26" s="89" t="s">
        <v>1078</v>
      </c>
      <c r="AY26" s="85" t="s">
        <v>65</v>
      </c>
      <c r="AZ26" s="85" t="str">
        <f>REPLACE(INDEX(GroupVertices[Group],MATCH(Vertices[[#This Row],[Vertex]],GroupVertices[Vertex],0)),1,1,"")</f>
        <v>2</v>
      </c>
      <c r="BA26" s="51"/>
      <c r="BB26" s="51"/>
      <c r="BC26" s="51"/>
      <c r="BD26" s="51"/>
      <c r="BE26" s="51"/>
      <c r="BF26" s="51"/>
      <c r="BG26" s="51"/>
      <c r="BH26" s="51"/>
      <c r="BI26" s="51"/>
      <c r="BJ26" s="51"/>
      <c r="BK26" s="51"/>
      <c r="BL26" s="52"/>
      <c r="BM26" s="51"/>
      <c r="BN26" s="52"/>
      <c r="BO26" s="51"/>
      <c r="BP26" s="52"/>
      <c r="BQ26" s="51"/>
      <c r="BR26" s="52"/>
      <c r="BS26" s="51"/>
      <c r="BT26" s="2"/>
      <c r="BU26" s="3"/>
      <c r="BV26" s="3"/>
      <c r="BW26" s="3"/>
      <c r="BX26" s="3"/>
    </row>
    <row r="27" spans="1:76" ht="15">
      <c r="A27" s="14" t="s">
        <v>237</v>
      </c>
      <c r="B27" s="15"/>
      <c r="C27" s="15" t="s">
        <v>64</v>
      </c>
      <c r="D27" s="93">
        <v>163.5655003043597</v>
      </c>
      <c r="E27" s="81"/>
      <c r="F27" s="112" t="s">
        <v>1011</v>
      </c>
      <c r="G27" s="15"/>
      <c r="H27" s="16" t="s">
        <v>237</v>
      </c>
      <c r="I27" s="66"/>
      <c r="J27" s="66"/>
      <c r="K27" s="114" t="s">
        <v>1155</v>
      </c>
      <c r="L27" s="94">
        <v>1</v>
      </c>
      <c r="M27" s="95">
        <v>8244.7890625</v>
      </c>
      <c r="N27" s="95">
        <v>7608.97998046875</v>
      </c>
      <c r="O27" s="77"/>
      <c r="P27" s="96"/>
      <c r="Q27" s="96"/>
      <c r="R27" s="97"/>
      <c r="S27" s="51">
        <v>1</v>
      </c>
      <c r="T27" s="51">
        <v>0</v>
      </c>
      <c r="U27" s="52">
        <v>0</v>
      </c>
      <c r="V27" s="52">
        <v>0.090909</v>
      </c>
      <c r="W27" s="52">
        <v>0</v>
      </c>
      <c r="X27" s="52">
        <v>0.617113</v>
      </c>
      <c r="Y27" s="52">
        <v>0</v>
      </c>
      <c r="Z27" s="52">
        <v>0</v>
      </c>
      <c r="AA27" s="82">
        <v>27</v>
      </c>
      <c r="AB27" s="82"/>
      <c r="AC27" s="98"/>
      <c r="AD27" s="85" t="s">
        <v>763</v>
      </c>
      <c r="AE27" s="85">
        <v>61</v>
      </c>
      <c r="AF27" s="85">
        <v>89</v>
      </c>
      <c r="AG27" s="85">
        <v>2897</v>
      </c>
      <c r="AH27" s="85">
        <v>10</v>
      </c>
      <c r="AI27" s="85"/>
      <c r="AJ27" s="85"/>
      <c r="AK27" s="85" t="s">
        <v>885</v>
      </c>
      <c r="AL27" s="85"/>
      <c r="AM27" s="85"/>
      <c r="AN27" s="87">
        <v>40130.785150462965</v>
      </c>
      <c r="AO27" s="85"/>
      <c r="AP27" s="85" t="b">
        <v>1</v>
      </c>
      <c r="AQ27" s="85" t="b">
        <v>0</v>
      </c>
      <c r="AR27" s="85" t="b">
        <v>0</v>
      </c>
      <c r="AS27" s="85" t="s">
        <v>697</v>
      </c>
      <c r="AT27" s="85">
        <v>8</v>
      </c>
      <c r="AU27" s="89" t="s">
        <v>985</v>
      </c>
      <c r="AV27" s="85" t="b">
        <v>0</v>
      </c>
      <c r="AW27" s="85" t="s">
        <v>1054</v>
      </c>
      <c r="AX27" s="89" t="s">
        <v>1079</v>
      </c>
      <c r="AY27" s="85" t="s">
        <v>65</v>
      </c>
      <c r="AZ27" s="85" t="str">
        <f>REPLACE(INDEX(GroupVertices[Group],MATCH(Vertices[[#This Row],[Vertex]],GroupVertices[Vertex],0)),1,1,"")</f>
        <v>2</v>
      </c>
      <c r="BA27" s="51"/>
      <c r="BB27" s="51"/>
      <c r="BC27" s="51"/>
      <c r="BD27" s="51"/>
      <c r="BE27" s="51"/>
      <c r="BF27" s="51"/>
      <c r="BG27" s="51"/>
      <c r="BH27" s="51"/>
      <c r="BI27" s="51"/>
      <c r="BJ27" s="51"/>
      <c r="BK27" s="51"/>
      <c r="BL27" s="52"/>
      <c r="BM27" s="51"/>
      <c r="BN27" s="52"/>
      <c r="BO27" s="51"/>
      <c r="BP27" s="52"/>
      <c r="BQ27" s="51"/>
      <c r="BR27" s="52"/>
      <c r="BS27" s="51"/>
      <c r="BT27" s="2"/>
      <c r="BU27" s="3"/>
      <c r="BV27" s="3"/>
      <c r="BW27" s="3"/>
      <c r="BX27" s="3"/>
    </row>
    <row r="28" spans="1:76" ht="15">
      <c r="A28" s="14" t="s">
        <v>238</v>
      </c>
      <c r="B28" s="15"/>
      <c r="C28" s="15" t="s">
        <v>64</v>
      </c>
      <c r="D28" s="93">
        <v>162.07035956424087</v>
      </c>
      <c r="E28" s="81"/>
      <c r="F28" s="112" t="s">
        <v>1012</v>
      </c>
      <c r="G28" s="15"/>
      <c r="H28" s="16" t="s">
        <v>238</v>
      </c>
      <c r="I28" s="66"/>
      <c r="J28" s="66"/>
      <c r="K28" s="114" t="s">
        <v>1156</v>
      </c>
      <c r="L28" s="94">
        <v>1</v>
      </c>
      <c r="M28" s="95">
        <v>6849.60693359375</v>
      </c>
      <c r="N28" s="95">
        <v>9646.09375</v>
      </c>
      <c r="O28" s="77"/>
      <c r="P28" s="96"/>
      <c r="Q28" s="96"/>
      <c r="R28" s="97"/>
      <c r="S28" s="51">
        <v>1</v>
      </c>
      <c r="T28" s="51">
        <v>0</v>
      </c>
      <c r="U28" s="52">
        <v>0</v>
      </c>
      <c r="V28" s="52">
        <v>0.090909</v>
      </c>
      <c r="W28" s="52">
        <v>0</v>
      </c>
      <c r="X28" s="52">
        <v>0.617113</v>
      </c>
      <c r="Y28" s="52">
        <v>0</v>
      </c>
      <c r="Z28" s="52">
        <v>0</v>
      </c>
      <c r="AA28" s="82">
        <v>28</v>
      </c>
      <c r="AB28" s="82"/>
      <c r="AC28" s="98"/>
      <c r="AD28" s="85" t="s">
        <v>238</v>
      </c>
      <c r="AE28" s="85">
        <v>23</v>
      </c>
      <c r="AF28" s="85">
        <v>4</v>
      </c>
      <c r="AG28" s="85">
        <v>51</v>
      </c>
      <c r="AH28" s="85">
        <v>9</v>
      </c>
      <c r="AI28" s="85"/>
      <c r="AJ28" s="85" t="s">
        <v>834</v>
      </c>
      <c r="AK28" s="85"/>
      <c r="AL28" s="85"/>
      <c r="AM28" s="85"/>
      <c r="AN28" s="87">
        <v>40897.94326388889</v>
      </c>
      <c r="AO28" s="85"/>
      <c r="AP28" s="85" t="b">
        <v>1</v>
      </c>
      <c r="AQ28" s="85" t="b">
        <v>0</v>
      </c>
      <c r="AR28" s="85" t="b">
        <v>0</v>
      </c>
      <c r="AS28" s="85" t="s">
        <v>697</v>
      </c>
      <c r="AT28" s="85">
        <v>1</v>
      </c>
      <c r="AU28" s="89" t="s">
        <v>985</v>
      </c>
      <c r="AV28" s="85" t="b">
        <v>0</v>
      </c>
      <c r="AW28" s="85" t="s">
        <v>1054</v>
      </c>
      <c r="AX28" s="89" t="s">
        <v>1080</v>
      </c>
      <c r="AY28" s="85" t="s">
        <v>65</v>
      </c>
      <c r="AZ28" s="85" t="str">
        <f>REPLACE(INDEX(GroupVertices[Group],MATCH(Vertices[[#This Row],[Vertex]],GroupVertices[Vertex],0)),1,1,"")</f>
        <v>2</v>
      </c>
      <c r="BA28" s="51"/>
      <c r="BB28" s="51"/>
      <c r="BC28" s="51"/>
      <c r="BD28" s="51"/>
      <c r="BE28" s="51"/>
      <c r="BF28" s="51"/>
      <c r="BG28" s="51"/>
      <c r="BH28" s="51"/>
      <c r="BI28" s="51"/>
      <c r="BJ28" s="51"/>
      <c r="BK28" s="51"/>
      <c r="BL28" s="52"/>
      <c r="BM28" s="51"/>
      <c r="BN28" s="52"/>
      <c r="BO28" s="51"/>
      <c r="BP28" s="52"/>
      <c r="BQ28" s="51"/>
      <c r="BR28" s="52"/>
      <c r="BS28" s="51"/>
      <c r="BT28" s="2"/>
      <c r="BU28" s="3"/>
      <c r="BV28" s="3"/>
      <c r="BW28" s="3"/>
      <c r="BX28" s="3"/>
    </row>
    <row r="29" spans="1:76" ht="15">
      <c r="A29" s="14" t="s">
        <v>239</v>
      </c>
      <c r="B29" s="15"/>
      <c r="C29" s="15" t="s">
        <v>64</v>
      </c>
      <c r="D29" s="93">
        <v>193.327595978254</v>
      </c>
      <c r="E29" s="81"/>
      <c r="F29" s="112" t="s">
        <v>1013</v>
      </c>
      <c r="G29" s="15"/>
      <c r="H29" s="16" t="s">
        <v>239</v>
      </c>
      <c r="I29" s="66"/>
      <c r="J29" s="66"/>
      <c r="K29" s="114" t="s">
        <v>1157</v>
      </c>
      <c r="L29" s="94">
        <v>1</v>
      </c>
      <c r="M29" s="95">
        <v>7843.65966796875</v>
      </c>
      <c r="N29" s="95">
        <v>9426.4453125</v>
      </c>
      <c r="O29" s="77"/>
      <c r="P29" s="96"/>
      <c r="Q29" s="96"/>
      <c r="R29" s="97"/>
      <c r="S29" s="51">
        <v>1</v>
      </c>
      <c r="T29" s="51">
        <v>0</v>
      </c>
      <c r="U29" s="52">
        <v>0</v>
      </c>
      <c r="V29" s="52">
        <v>0.090909</v>
      </c>
      <c r="W29" s="52">
        <v>0</v>
      </c>
      <c r="X29" s="52">
        <v>0.617113</v>
      </c>
      <c r="Y29" s="52">
        <v>0</v>
      </c>
      <c r="Z29" s="52">
        <v>0</v>
      </c>
      <c r="AA29" s="82">
        <v>29</v>
      </c>
      <c r="AB29" s="82"/>
      <c r="AC29" s="98"/>
      <c r="AD29" s="85" t="s">
        <v>764</v>
      </c>
      <c r="AE29" s="85">
        <v>1165</v>
      </c>
      <c r="AF29" s="85">
        <v>1781</v>
      </c>
      <c r="AG29" s="85">
        <v>8034</v>
      </c>
      <c r="AH29" s="85">
        <v>27239</v>
      </c>
      <c r="AI29" s="85"/>
      <c r="AJ29" s="85" t="s">
        <v>835</v>
      </c>
      <c r="AK29" s="85" t="s">
        <v>886</v>
      </c>
      <c r="AL29" s="85"/>
      <c r="AM29" s="85"/>
      <c r="AN29" s="87">
        <v>43604.990798611114</v>
      </c>
      <c r="AO29" s="89" t="s">
        <v>957</v>
      </c>
      <c r="AP29" s="85" t="b">
        <v>1</v>
      </c>
      <c r="AQ29" s="85" t="b">
        <v>0</v>
      </c>
      <c r="AR29" s="85" t="b">
        <v>0</v>
      </c>
      <c r="AS29" s="85"/>
      <c r="AT29" s="85">
        <v>9</v>
      </c>
      <c r="AU29" s="85"/>
      <c r="AV29" s="85" t="b">
        <v>0</v>
      </c>
      <c r="AW29" s="85" t="s">
        <v>1054</v>
      </c>
      <c r="AX29" s="89" t="s">
        <v>1081</v>
      </c>
      <c r="AY29" s="85" t="s">
        <v>65</v>
      </c>
      <c r="AZ29" s="85" t="str">
        <f>REPLACE(INDEX(GroupVertices[Group],MATCH(Vertices[[#This Row],[Vertex]],GroupVertices[Vertex],0)),1,1,"")</f>
        <v>2</v>
      </c>
      <c r="BA29" s="51"/>
      <c r="BB29" s="51"/>
      <c r="BC29" s="51"/>
      <c r="BD29" s="51"/>
      <c r="BE29" s="51"/>
      <c r="BF29" s="51"/>
      <c r="BG29" s="51"/>
      <c r="BH29" s="51"/>
      <c r="BI29" s="51"/>
      <c r="BJ29" s="51"/>
      <c r="BK29" s="51"/>
      <c r="BL29" s="52"/>
      <c r="BM29" s="51"/>
      <c r="BN29" s="52"/>
      <c r="BO29" s="51"/>
      <c r="BP29" s="52"/>
      <c r="BQ29" s="51"/>
      <c r="BR29" s="52"/>
      <c r="BS29" s="51"/>
      <c r="BT29" s="2"/>
      <c r="BU29" s="3"/>
      <c r="BV29" s="3"/>
      <c r="BW29" s="3"/>
      <c r="BX29" s="3"/>
    </row>
    <row r="30" spans="1:76" ht="15">
      <c r="A30" s="14" t="s">
        <v>240</v>
      </c>
      <c r="B30" s="15"/>
      <c r="C30" s="15" t="s">
        <v>64</v>
      </c>
      <c r="D30" s="93">
        <v>162.3342079301442</v>
      </c>
      <c r="E30" s="81"/>
      <c r="F30" s="112" t="s">
        <v>1014</v>
      </c>
      <c r="G30" s="15"/>
      <c r="H30" s="16" t="s">
        <v>240</v>
      </c>
      <c r="I30" s="66"/>
      <c r="J30" s="66"/>
      <c r="K30" s="114" t="s">
        <v>1158</v>
      </c>
      <c r="L30" s="94">
        <v>1</v>
      </c>
      <c r="M30" s="95">
        <v>6256.68408203125</v>
      </c>
      <c r="N30" s="95">
        <v>8048.27783203125</v>
      </c>
      <c r="O30" s="77"/>
      <c r="P30" s="96"/>
      <c r="Q30" s="96"/>
      <c r="R30" s="97"/>
      <c r="S30" s="51">
        <v>1</v>
      </c>
      <c r="T30" s="51">
        <v>0</v>
      </c>
      <c r="U30" s="52">
        <v>0</v>
      </c>
      <c r="V30" s="52">
        <v>0.090909</v>
      </c>
      <c r="W30" s="52">
        <v>0</v>
      </c>
      <c r="X30" s="52">
        <v>0.617113</v>
      </c>
      <c r="Y30" s="52">
        <v>0</v>
      </c>
      <c r="Z30" s="52">
        <v>0</v>
      </c>
      <c r="AA30" s="82">
        <v>30</v>
      </c>
      <c r="AB30" s="82"/>
      <c r="AC30" s="98"/>
      <c r="AD30" s="85" t="s">
        <v>765</v>
      </c>
      <c r="AE30" s="85">
        <v>56</v>
      </c>
      <c r="AF30" s="85">
        <v>19</v>
      </c>
      <c r="AG30" s="85">
        <v>431</v>
      </c>
      <c r="AH30" s="85">
        <v>200</v>
      </c>
      <c r="AI30" s="85">
        <v>-28800</v>
      </c>
      <c r="AJ30" s="85" t="s">
        <v>836</v>
      </c>
      <c r="AK30" s="85"/>
      <c r="AL30" s="89" t="s">
        <v>922</v>
      </c>
      <c r="AM30" s="85" t="s">
        <v>936</v>
      </c>
      <c r="AN30" s="87">
        <v>42409.85858796296</v>
      </c>
      <c r="AO30" s="89" t="s">
        <v>958</v>
      </c>
      <c r="AP30" s="85" t="b">
        <v>0</v>
      </c>
      <c r="AQ30" s="85" t="b">
        <v>0</v>
      </c>
      <c r="AR30" s="85" t="b">
        <v>0</v>
      </c>
      <c r="AS30" s="85" t="s">
        <v>697</v>
      </c>
      <c r="AT30" s="85">
        <v>24</v>
      </c>
      <c r="AU30" s="89" t="s">
        <v>985</v>
      </c>
      <c r="AV30" s="85" t="b">
        <v>0</v>
      </c>
      <c r="AW30" s="85" t="s">
        <v>1054</v>
      </c>
      <c r="AX30" s="89" t="s">
        <v>1082</v>
      </c>
      <c r="AY30" s="85" t="s">
        <v>65</v>
      </c>
      <c r="AZ30" s="85" t="str">
        <f>REPLACE(INDEX(GroupVertices[Group],MATCH(Vertices[[#This Row],[Vertex]],GroupVertices[Vertex],0)),1,1,"")</f>
        <v>2</v>
      </c>
      <c r="BA30" s="51"/>
      <c r="BB30" s="51"/>
      <c r="BC30" s="51"/>
      <c r="BD30" s="51"/>
      <c r="BE30" s="51"/>
      <c r="BF30" s="51"/>
      <c r="BG30" s="51"/>
      <c r="BH30" s="51"/>
      <c r="BI30" s="51"/>
      <c r="BJ30" s="51"/>
      <c r="BK30" s="51"/>
      <c r="BL30" s="52"/>
      <c r="BM30" s="51"/>
      <c r="BN30" s="52"/>
      <c r="BO30" s="51"/>
      <c r="BP30" s="52"/>
      <c r="BQ30" s="51"/>
      <c r="BR30" s="52"/>
      <c r="BS30" s="51"/>
      <c r="BT30" s="2"/>
      <c r="BU30" s="3"/>
      <c r="BV30" s="3"/>
      <c r="BW30" s="3"/>
      <c r="BX30" s="3"/>
    </row>
    <row r="31" spans="1:76" ht="15">
      <c r="A31" s="14" t="s">
        <v>241</v>
      </c>
      <c r="B31" s="15"/>
      <c r="C31" s="15" t="s">
        <v>64</v>
      </c>
      <c r="D31" s="93">
        <v>164.93751180705695</v>
      </c>
      <c r="E31" s="81"/>
      <c r="F31" s="112" t="s">
        <v>1015</v>
      </c>
      <c r="G31" s="15"/>
      <c r="H31" s="16" t="s">
        <v>241</v>
      </c>
      <c r="I31" s="66"/>
      <c r="J31" s="66"/>
      <c r="K31" s="114" t="s">
        <v>1159</v>
      </c>
      <c r="L31" s="94">
        <v>1</v>
      </c>
      <c r="M31" s="95">
        <v>7651.86669921875</v>
      </c>
      <c r="N31" s="95">
        <v>6011.16357421875</v>
      </c>
      <c r="O31" s="77"/>
      <c r="P31" s="96"/>
      <c r="Q31" s="96"/>
      <c r="R31" s="97"/>
      <c r="S31" s="51">
        <v>1</v>
      </c>
      <c r="T31" s="51">
        <v>0</v>
      </c>
      <c r="U31" s="52">
        <v>0</v>
      </c>
      <c r="V31" s="52">
        <v>0.090909</v>
      </c>
      <c r="W31" s="52">
        <v>0</v>
      </c>
      <c r="X31" s="52">
        <v>0.617113</v>
      </c>
      <c r="Y31" s="52">
        <v>0</v>
      </c>
      <c r="Z31" s="52">
        <v>0</v>
      </c>
      <c r="AA31" s="82">
        <v>31</v>
      </c>
      <c r="AB31" s="82"/>
      <c r="AC31" s="98"/>
      <c r="AD31" s="85" t="s">
        <v>766</v>
      </c>
      <c r="AE31" s="85">
        <v>297</v>
      </c>
      <c r="AF31" s="85">
        <v>167</v>
      </c>
      <c r="AG31" s="85">
        <v>1294</v>
      </c>
      <c r="AH31" s="85">
        <v>857</v>
      </c>
      <c r="AI31" s="85"/>
      <c r="AJ31" s="85" t="s">
        <v>837</v>
      </c>
      <c r="AK31" s="85" t="s">
        <v>887</v>
      </c>
      <c r="AL31" s="89" t="s">
        <v>923</v>
      </c>
      <c r="AM31" s="85"/>
      <c r="AN31" s="87">
        <v>40574.95543981482</v>
      </c>
      <c r="AO31" s="89" t="s">
        <v>959</v>
      </c>
      <c r="AP31" s="85" t="b">
        <v>0</v>
      </c>
      <c r="AQ31" s="85" t="b">
        <v>0</v>
      </c>
      <c r="AR31" s="85" t="b">
        <v>0</v>
      </c>
      <c r="AS31" s="85" t="s">
        <v>697</v>
      </c>
      <c r="AT31" s="85">
        <v>5</v>
      </c>
      <c r="AU31" s="89" t="s">
        <v>993</v>
      </c>
      <c r="AV31" s="85" t="b">
        <v>0</v>
      </c>
      <c r="AW31" s="85" t="s">
        <v>1054</v>
      </c>
      <c r="AX31" s="89" t="s">
        <v>1083</v>
      </c>
      <c r="AY31" s="85" t="s">
        <v>65</v>
      </c>
      <c r="AZ31" s="85" t="str">
        <f>REPLACE(INDEX(GroupVertices[Group],MATCH(Vertices[[#This Row],[Vertex]],GroupVertices[Vertex],0)),1,1,"")</f>
        <v>2</v>
      </c>
      <c r="BA31" s="51"/>
      <c r="BB31" s="51"/>
      <c r="BC31" s="51"/>
      <c r="BD31" s="51"/>
      <c r="BE31" s="51"/>
      <c r="BF31" s="51"/>
      <c r="BG31" s="51"/>
      <c r="BH31" s="51"/>
      <c r="BI31" s="51"/>
      <c r="BJ31" s="51"/>
      <c r="BK31" s="51"/>
      <c r="BL31" s="52"/>
      <c r="BM31" s="51"/>
      <c r="BN31" s="52"/>
      <c r="BO31" s="51"/>
      <c r="BP31" s="52"/>
      <c r="BQ31" s="51"/>
      <c r="BR31" s="52"/>
      <c r="BS31" s="51"/>
      <c r="BT31" s="2"/>
      <c r="BU31" s="3"/>
      <c r="BV31" s="3"/>
      <c r="BW31" s="3"/>
      <c r="BX31" s="3"/>
    </row>
    <row r="32" spans="1:76" ht="15">
      <c r="A32" s="14" t="s">
        <v>227</v>
      </c>
      <c r="B32" s="15"/>
      <c r="C32" s="15" t="s">
        <v>64</v>
      </c>
      <c r="D32" s="93">
        <v>1000</v>
      </c>
      <c r="E32" s="81"/>
      <c r="F32" s="112" t="s">
        <v>410</v>
      </c>
      <c r="G32" s="15"/>
      <c r="H32" s="16" t="s">
        <v>227</v>
      </c>
      <c r="I32" s="66"/>
      <c r="J32" s="66"/>
      <c r="K32" s="114" t="s">
        <v>1160</v>
      </c>
      <c r="L32" s="94">
        <v>9999</v>
      </c>
      <c r="M32" s="95">
        <v>3147.007080078125</v>
      </c>
      <c r="N32" s="95">
        <v>5009.50341796875</v>
      </c>
      <c r="O32" s="77"/>
      <c r="P32" s="96"/>
      <c r="Q32" s="96"/>
      <c r="R32" s="97"/>
      <c r="S32" s="51">
        <v>0</v>
      </c>
      <c r="T32" s="51">
        <v>46</v>
      </c>
      <c r="U32" s="52">
        <v>2070</v>
      </c>
      <c r="V32" s="52">
        <v>0.021739</v>
      </c>
      <c r="W32" s="52">
        <v>0.021277</v>
      </c>
      <c r="X32" s="52">
        <v>21.675502</v>
      </c>
      <c r="Y32" s="52">
        <v>0</v>
      </c>
      <c r="Z32" s="52">
        <v>0</v>
      </c>
      <c r="AA32" s="82">
        <v>32</v>
      </c>
      <c r="AB32" s="82"/>
      <c r="AC32" s="98"/>
      <c r="AD32" s="85" t="s">
        <v>767</v>
      </c>
      <c r="AE32" s="85">
        <v>36</v>
      </c>
      <c r="AF32" s="85">
        <v>105456</v>
      </c>
      <c r="AG32" s="85">
        <v>588567</v>
      </c>
      <c r="AH32" s="85">
        <v>2</v>
      </c>
      <c r="AI32" s="85"/>
      <c r="AJ32" s="85" t="s">
        <v>838</v>
      </c>
      <c r="AK32" s="85" t="s">
        <v>888</v>
      </c>
      <c r="AL32" s="89" t="s">
        <v>924</v>
      </c>
      <c r="AM32" s="85"/>
      <c r="AN32" s="87">
        <v>40029.83263888889</v>
      </c>
      <c r="AO32" s="89" t="s">
        <v>960</v>
      </c>
      <c r="AP32" s="85" t="b">
        <v>0</v>
      </c>
      <c r="AQ32" s="85" t="b">
        <v>0</v>
      </c>
      <c r="AR32" s="85" t="b">
        <v>0</v>
      </c>
      <c r="AS32" s="85"/>
      <c r="AT32" s="85">
        <v>714</v>
      </c>
      <c r="AU32" s="89" t="s">
        <v>985</v>
      </c>
      <c r="AV32" s="85" t="b">
        <v>1</v>
      </c>
      <c r="AW32" s="85" t="s">
        <v>1054</v>
      </c>
      <c r="AX32" s="89" t="s">
        <v>1084</v>
      </c>
      <c r="AY32" s="85" t="s">
        <v>66</v>
      </c>
      <c r="AZ32" s="85" t="str">
        <f>REPLACE(INDEX(GroupVertices[Group],MATCH(Vertices[[#This Row],[Vertex]],GroupVertices[Vertex],0)),1,1,"")</f>
        <v>1</v>
      </c>
      <c r="BA32" s="51" t="s">
        <v>1290</v>
      </c>
      <c r="BB32" s="51" t="s">
        <v>1534</v>
      </c>
      <c r="BC32" s="51" t="s">
        <v>378</v>
      </c>
      <c r="BD32" s="51" t="s">
        <v>378</v>
      </c>
      <c r="BE32" s="51"/>
      <c r="BF32" s="51"/>
      <c r="BG32" s="128" t="s">
        <v>1410</v>
      </c>
      <c r="BH32" s="128" t="s">
        <v>1559</v>
      </c>
      <c r="BI32" s="128" t="s">
        <v>1478</v>
      </c>
      <c r="BJ32" s="128" t="s">
        <v>1579</v>
      </c>
      <c r="BK32" s="128">
        <v>45</v>
      </c>
      <c r="BL32" s="131">
        <v>5.363528009535161</v>
      </c>
      <c r="BM32" s="128">
        <v>1</v>
      </c>
      <c r="BN32" s="131">
        <v>0.11918951132300358</v>
      </c>
      <c r="BO32" s="128">
        <v>0</v>
      </c>
      <c r="BP32" s="131">
        <v>0</v>
      </c>
      <c r="BQ32" s="128">
        <v>793</v>
      </c>
      <c r="BR32" s="131">
        <v>94.51728247914184</v>
      </c>
      <c r="BS32" s="128">
        <v>839</v>
      </c>
      <c r="BT32" s="2"/>
      <c r="BU32" s="3"/>
      <c r="BV32" s="3"/>
      <c r="BW32" s="3"/>
      <c r="BX32" s="3"/>
    </row>
    <row r="33" spans="1:76" ht="15">
      <c r="A33" s="14" t="s">
        <v>242</v>
      </c>
      <c r="B33" s="15"/>
      <c r="C33" s="15" t="s">
        <v>64</v>
      </c>
      <c r="D33" s="93">
        <v>162.03517978212045</v>
      </c>
      <c r="E33" s="81"/>
      <c r="F33" s="112" t="s">
        <v>1007</v>
      </c>
      <c r="G33" s="15"/>
      <c r="H33" s="16" t="s">
        <v>242</v>
      </c>
      <c r="I33" s="66"/>
      <c r="J33" s="66"/>
      <c r="K33" s="114" t="s">
        <v>1161</v>
      </c>
      <c r="L33" s="94">
        <v>1</v>
      </c>
      <c r="M33" s="95">
        <v>900.1981811523438</v>
      </c>
      <c r="N33" s="95">
        <v>5780.61474609375</v>
      </c>
      <c r="O33" s="77"/>
      <c r="P33" s="96"/>
      <c r="Q33" s="96"/>
      <c r="R33" s="97"/>
      <c r="S33" s="51">
        <v>1</v>
      </c>
      <c r="T33" s="51">
        <v>0</v>
      </c>
      <c r="U33" s="52">
        <v>0</v>
      </c>
      <c r="V33" s="52">
        <v>0.010989</v>
      </c>
      <c r="W33" s="52">
        <v>0.021277</v>
      </c>
      <c r="X33" s="52">
        <v>0.550525</v>
      </c>
      <c r="Y33" s="52">
        <v>0</v>
      </c>
      <c r="Z33" s="52">
        <v>0</v>
      </c>
      <c r="AA33" s="82">
        <v>33</v>
      </c>
      <c r="AB33" s="82"/>
      <c r="AC33" s="98"/>
      <c r="AD33" s="85" t="s">
        <v>768</v>
      </c>
      <c r="AE33" s="85">
        <v>32</v>
      </c>
      <c r="AF33" s="85">
        <v>2</v>
      </c>
      <c r="AG33" s="85">
        <v>9</v>
      </c>
      <c r="AH33" s="85">
        <v>1</v>
      </c>
      <c r="AI33" s="85"/>
      <c r="AJ33" s="85"/>
      <c r="AK33" s="85"/>
      <c r="AL33" s="85"/>
      <c r="AM33" s="85"/>
      <c r="AN33" s="87">
        <v>41604.311435185184</v>
      </c>
      <c r="AO33" s="85"/>
      <c r="AP33" s="85" t="b">
        <v>1</v>
      </c>
      <c r="AQ33" s="85" t="b">
        <v>1</v>
      </c>
      <c r="AR33" s="85" t="b">
        <v>0</v>
      </c>
      <c r="AS33" s="85" t="s">
        <v>697</v>
      </c>
      <c r="AT33" s="85">
        <v>0</v>
      </c>
      <c r="AU33" s="89" t="s">
        <v>985</v>
      </c>
      <c r="AV33" s="85" t="b">
        <v>0</v>
      </c>
      <c r="AW33" s="85" t="s">
        <v>1054</v>
      </c>
      <c r="AX33" s="89" t="s">
        <v>1085</v>
      </c>
      <c r="AY33" s="85" t="s">
        <v>65</v>
      </c>
      <c r="AZ33" s="85" t="str">
        <f>REPLACE(INDEX(GroupVertices[Group],MATCH(Vertices[[#This Row],[Vertex]],GroupVertices[Vertex],0)),1,1,"")</f>
        <v>1</v>
      </c>
      <c r="BA33" s="51"/>
      <c r="BB33" s="51"/>
      <c r="BC33" s="51"/>
      <c r="BD33" s="51"/>
      <c r="BE33" s="51"/>
      <c r="BF33" s="51"/>
      <c r="BG33" s="51"/>
      <c r="BH33" s="51"/>
      <c r="BI33" s="51"/>
      <c r="BJ33" s="51"/>
      <c r="BK33" s="51"/>
      <c r="BL33" s="52"/>
      <c r="BM33" s="51"/>
      <c r="BN33" s="52"/>
      <c r="BO33" s="51"/>
      <c r="BP33" s="52"/>
      <c r="BQ33" s="51"/>
      <c r="BR33" s="52"/>
      <c r="BS33" s="51"/>
      <c r="BT33" s="2"/>
      <c r="BU33" s="3"/>
      <c r="BV33" s="3"/>
      <c r="BW33" s="3"/>
      <c r="BX33" s="3"/>
    </row>
    <row r="34" spans="1:76" ht="15">
      <c r="A34" s="14" t="s">
        <v>243</v>
      </c>
      <c r="B34" s="15"/>
      <c r="C34" s="15" t="s">
        <v>64</v>
      </c>
      <c r="D34" s="93">
        <v>167.06588862534372</v>
      </c>
      <c r="E34" s="81"/>
      <c r="F34" s="112" t="s">
        <v>1016</v>
      </c>
      <c r="G34" s="15"/>
      <c r="H34" s="16" t="s">
        <v>243</v>
      </c>
      <c r="I34" s="66"/>
      <c r="J34" s="66"/>
      <c r="K34" s="114" t="s">
        <v>1162</v>
      </c>
      <c r="L34" s="94">
        <v>1</v>
      </c>
      <c r="M34" s="95">
        <v>4776.43896484375</v>
      </c>
      <c r="N34" s="95">
        <v>8904.6748046875</v>
      </c>
      <c r="O34" s="77"/>
      <c r="P34" s="96"/>
      <c r="Q34" s="96"/>
      <c r="R34" s="97"/>
      <c r="S34" s="51">
        <v>1</v>
      </c>
      <c r="T34" s="51">
        <v>0</v>
      </c>
      <c r="U34" s="52">
        <v>0</v>
      </c>
      <c r="V34" s="52">
        <v>0.010989</v>
      </c>
      <c r="W34" s="52">
        <v>0.021277</v>
      </c>
      <c r="X34" s="52">
        <v>0.550525</v>
      </c>
      <c r="Y34" s="52">
        <v>0</v>
      </c>
      <c r="Z34" s="52">
        <v>0</v>
      </c>
      <c r="AA34" s="82">
        <v>34</v>
      </c>
      <c r="AB34" s="82"/>
      <c r="AC34" s="98"/>
      <c r="AD34" s="85" t="s">
        <v>769</v>
      </c>
      <c r="AE34" s="85">
        <v>437</v>
      </c>
      <c r="AF34" s="85">
        <v>288</v>
      </c>
      <c r="AG34" s="85">
        <v>4565</v>
      </c>
      <c r="AH34" s="85">
        <v>29206</v>
      </c>
      <c r="AI34" s="85"/>
      <c r="AJ34" s="85" t="s">
        <v>839</v>
      </c>
      <c r="AK34" s="85" t="s">
        <v>889</v>
      </c>
      <c r="AL34" s="85"/>
      <c r="AM34" s="85"/>
      <c r="AN34" s="87">
        <v>41151.03046296296</v>
      </c>
      <c r="AO34" s="89" t="s">
        <v>961</v>
      </c>
      <c r="AP34" s="85" t="b">
        <v>1</v>
      </c>
      <c r="AQ34" s="85" t="b">
        <v>0</v>
      </c>
      <c r="AR34" s="85" t="b">
        <v>1</v>
      </c>
      <c r="AS34" s="85"/>
      <c r="AT34" s="85">
        <v>6</v>
      </c>
      <c r="AU34" s="89" t="s">
        <v>985</v>
      </c>
      <c r="AV34" s="85" t="b">
        <v>0</v>
      </c>
      <c r="AW34" s="85" t="s">
        <v>1054</v>
      </c>
      <c r="AX34" s="89" t="s">
        <v>1086</v>
      </c>
      <c r="AY34" s="85" t="s">
        <v>65</v>
      </c>
      <c r="AZ34" s="85" t="str">
        <f>REPLACE(INDEX(GroupVertices[Group],MATCH(Vertices[[#This Row],[Vertex]],GroupVertices[Vertex],0)),1,1,"")</f>
        <v>1</v>
      </c>
      <c r="BA34" s="51"/>
      <c r="BB34" s="51"/>
      <c r="BC34" s="51"/>
      <c r="BD34" s="51"/>
      <c r="BE34" s="51"/>
      <c r="BF34" s="51"/>
      <c r="BG34" s="51"/>
      <c r="BH34" s="51"/>
      <c r="BI34" s="51"/>
      <c r="BJ34" s="51"/>
      <c r="BK34" s="51"/>
      <c r="BL34" s="52"/>
      <c r="BM34" s="51"/>
      <c r="BN34" s="52"/>
      <c r="BO34" s="51"/>
      <c r="BP34" s="52"/>
      <c r="BQ34" s="51"/>
      <c r="BR34" s="52"/>
      <c r="BS34" s="51"/>
      <c r="BT34" s="2"/>
      <c r="BU34" s="3"/>
      <c r="BV34" s="3"/>
      <c r="BW34" s="3"/>
      <c r="BX34" s="3"/>
    </row>
    <row r="35" spans="1:76" ht="15">
      <c r="A35" s="14" t="s">
        <v>244</v>
      </c>
      <c r="B35" s="15"/>
      <c r="C35" s="15" t="s">
        <v>64</v>
      </c>
      <c r="D35" s="93">
        <v>163.37201150269726</v>
      </c>
      <c r="E35" s="81"/>
      <c r="F35" s="112" t="s">
        <v>1017</v>
      </c>
      <c r="G35" s="15"/>
      <c r="H35" s="16" t="s">
        <v>244</v>
      </c>
      <c r="I35" s="66"/>
      <c r="J35" s="66"/>
      <c r="K35" s="114" t="s">
        <v>1163</v>
      </c>
      <c r="L35" s="94">
        <v>1</v>
      </c>
      <c r="M35" s="95">
        <v>2073.404296875</v>
      </c>
      <c r="N35" s="95">
        <v>7886.90234375</v>
      </c>
      <c r="O35" s="77"/>
      <c r="P35" s="96"/>
      <c r="Q35" s="96"/>
      <c r="R35" s="97"/>
      <c r="S35" s="51">
        <v>1</v>
      </c>
      <c r="T35" s="51">
        <v>0</v>
      </c>
      <c r="U35" s="52">
        <v>0</v>
      </c>
      <c r="V35" s="52">
        <v>0.010989</v>
      </c>
      <c r="W35" s="52">
        <v>0.021277</v>
      </c>
      <c r="X35" s="52">
        <v>0.550525</v>
      </c>
      <c r="Y35" s="52">
        <v>0</v>
      </c>
      <c r="Z35" s="52">
        <v>0</v>
      </c>
      <c r="AA35" s="82">
        <v>35</v>
      </c>
      <c r="AB35" s="82"/>
      <c r="AC35" s="98"/>
      <c r="AD35" s="85" t="s">
        <v>770</v>
      </c>
      <c r="AE35" s="85">
        <v>168</v>
      </c>
      <c r="AF35" s="85">
        <v>78</v>
      </c>
      <c r="AG35" s="85">
        <v>7278</v>
      </c>
      <c r="AH35" s="85">
        <v>615</v>
      </c>
      <c r="AI35" s="85"/>
      <c r="AJ35" s="85" t="s">
        <v>840</v>
      </c>
      <c r="AK35" s="85" t="s">
        <v>890</v>
      </c>
      <c r="AL35" s="85"/>
      <c r="AM35" s="85"/>
      <c r="AN35" s="87">
        <v>39872.17827546296</v>
      </c>
      <c r="AO35" s="89" t="s">
        <v>962</v>
      </c>
      <c r="AP35" s="85" t="b">
        <v>0</v>
      </c>
      <c r="AQ35" s="85" t="b">
        <v>0</v>
      </c>
      <c r="AR35" s="85" t="b">
        <v>1</v>
      </c>
      <c r="AS35" s="85" t="s">
        <v>697</v>
      </c>
      <c r="AT35" s="85">
        <v>0</v>
      </c>
      <c r="AU35" s="89" t="s">
        <v>994</v>
      </c>
      <c r="AV35" s="85" t="b">
        <v>0</v>
      </c>
      <c r="AW35" s="85" t="s">
        <v>1054</v>
      </c>
      <c r="AX35" s="89" t="s">
        <v>1087</v>
      </c>
      <c r="AY35" s="85" t="s">
        <v>65</v>
      </c>
      <c r="AZ35" s="85" t="str">
        <f>REPLACE(INDEX(GroupVertices[Group],MATCH(Vertices[[#This Row],[Vertex]],GroupVertices[Vertex],0)),1,1,"")</f>
        <v>1</v>
      </c>
      <c r="BA35" s="51"/>
      <c r="BB35" s="51"/>
      <c r="BC35" s="51"/>
      <c r="BD35" s="51"/>
      <c r="BE35" s="51"/>
      <c r="BF35" s="51"/>
      <c r="BG35" s="51"/>
      <c r="BH35" s="51"/>
      <c r="BI35" s="51"/>
      <c r="BJ35" s="51"/>
      <c r="BK35" s="51"/>
      <c r="BL35" s="52"/>
      <c r="BM35" s="51"/>
      <c r="BN35" s="52"/>
      <c r="BO35" s="51"/>
      <c r="BP35" s="52"/>
      <c r="BQ35" s="51"/>
      <c r="BR35" s="52"/>
      <c r="BS35" s="51"/>
      <c r="BT35" s="2"/>
      <c r="BU35" s="3"/>
      <c r="BV35" s="3"/>
      <c r="BW35" s="3"/>
      <c r="BX35" s="3"/>
    </row>
    <row r="36" spans="1:76" ht="15">
      <c r="A36" s="14" t="s">
        <v>245</v>
      </c>
      <c r="B36" s="15"/>
      <c r="C36" s="15" t="s">
        <v>64</v>
      </c>
      <c r="D36" s="93">
        <v>162.29902814802375</v>
      </c>
      <c r="E36" s="81"/>
      <c r="F36" s="112" t="s">
        <v>1007</v>
      </c>
      <c r="G36" s="15"/>
      <c r="H36" s="16" t="s">
        <v>245</v>
      </c>
      <c r="I36" s="66"/>
      <c r="J36" s="66"/>
      <c r="K36" s="114" t="s">
        <v>1164</v>
      </c>
      <c r="L36" s="94">
        <v>1</v>
      </c>
      <c r="M36" s="95">
        <v>4789.7685546875</v>
      </c>
      <c r="N36" s="95">
        <v>1063.4384765625</v>
      </c>
      <c r="O36" s="77"/>
      <c r="P36" s="96"/>
      <c r="Q36" s="96"/>
      <c r="R36" s="97"/>
      <c r="S36" s="51">
        <v>1</v>
      </c>
      <c r="T36" s="51">
        <v>0</v>
      </c>
      <c r="U36" s="52">
        <v>0</v>
      </c>
      <c r="V36" s="52">
        <v>0.010989</v>
      </c>
      <c r="W36" s="52">
        <v>0.021277</v>
      </c>
      <c r="X36" s="52">
        <v>0.550525</v>
      </c>
      <c r="Y36" s="52">
        <v>0</v>
      </c>
      <c r="Z36" s="52">
        <v>0</v>
      </c>
      <c r="AA36" s="82">
        <v>36</v>
      </c>
      <c r="AB36" s="82"/>
      <c r="AC36" s="98"/>
      <c r="AD36" s="85" t="s">
        <v>771</v>
      </c>
      <c r="AE36" s="85">
        <v>100</v>
      </c>
      <c r="AF36" s="85">
        <v>17</v>
      </c>
      <c r="AG36" s="85">
        <v>343</v>
      </c>
      <c r="AH36" s="85">
        <v>37</v>
      </c>
      <c r="AI36" s="85"/>
      <c r="AJ36" s="85" t="s">
        <v>841</v>
      </c>
      <c r="AK36" s="85"/>
      <c r="AL36" s="85"/>
      <c r="AM36" s="85"/>
      <c r="AN36" s="87">
        <v>41972.59868055556</v>
      </c>
      <c r="AO36" s="85"/>
      <c r="AP36" s="85" t="b">
        <v>1</v>
      </c>
      <c r="AQ36" s="85" t="b">
        <v>1</v>
      </c>
      <c r="AR36" s="85" t="b">
        <v>0</v>
      </c>
      <c r="AS36" s="85" t="s">
        <v>697</v>
      </c>
      <c r="AT36" s="85">
        <v>0</v>
      </c>
      <c r="AU36" s="89" t="s">
        <v>985</v>
      </c>
      <c r="AV36" s="85" t="b">
        <v>0</v>
      </c>
      <c r="AW36" s="85" t="s">
        <v>1054</v>
      </c>
      <c r="AX36" s="89" t="s">
        <v>1088</v>
      </c>
      <c r="AY36" s="85" t="s">
        <v>65</v>
      </c>
      <c r="AZ36" s="85" t="str">
        <f>REPLACE(INDEX(GroupVertices[Group],MATCH(Vertices[[#This Row],[Vertex]],GroupVertices[Vertex],0)),1,1,"")</f>
        <v>1</v>
      </c>
      <c r="BA36" s="51"/>
      <c r="BB36" s="51"/>
      <c r="BC36" s="51"/>
      <c r="BD36" s="51"/>
      <c r="BE36" s="51"/>
      <c r="BF36" s="51"/>
      <c r="BG36" s="51"/>
      <c r="BH36" s="51"/>
      <c r="BI36" s="51"/>
      <c r="BJ36" s="51"/>
      <c r="BK36" s="51"/>
      <c r="BL36" s="52"/>
      <c r="BM36" s="51"/>
      <c r="BN36" s="52"/>
      <c r="BO36" s="51"/>
      <c r="BP36" s="52"/>
      <c r="BQ36" s="51"/>
      <c r="BR36" s="52"/>
      <c r="BS36" s="51"/>
      <c r="BT36" s="2"/>
      <c r="BU36" s="3"/>
      <c r="BV36" s="3"/>
      <c r="BW36" s="3"/>
      <c r="BX36" s="3"/>
    </row>
    <row r="37" spans="1:76" ht="15">
      <c r="A37" s="14" t="s">
        <v>246</v>
      </c>
      <c r="B37" s="15"/>
      <c r="C37" s="15" t="s">
        <v>64</v>
      </c>
      <c r="D37" s="93">
        <v>178.05957053798198</v>
      </c>
      <c r="E37" s="81"/>
      <c r="F37" s="112" t="s">
        <v>1018</v>
      </c>
      <c r="G37" s="15"/>
      <c r="H37" s="16" t="s">
        <v>246</v>
      </c>
      <c r="I37" s="66"/>
      <c r="J37" s="66"/>
      <c r="K37" s="114" t="s">
        <v>1165</v>
      </c>
      <c r="L37" s="94">
        <v>1</v>
      </c>
      <c r="M37" s="95">
        <v>1175.404541015625</v>
      </c>
      <c r="N37" s="95">
        <v>4447.60546875</v>
      </c>
      <c r="O37" s="77"/>
      <c r="P37" s="96"/>
      <c r="Q37" s="96"/>
      <c r="R37" s="97"/>
      <c r="S37" s="51">
        <v>1</v>
      </c>
      <c r="T37" s="51">
        <v>0</v>
      </c>
      <c r="U37" s="52">
        <v>0</v>
      </c>
      <c r="V37" s="52">
        <v>0.010989</v>
      </c>
      <c r="W37" s="52">
        <v>0.021277</v>
      </c>
      <c r="X37" s="52">
        <v>0.550525</v>
      </c>
      <c r="Y37" s="52">
        <v>0</v>
      </c>
      <c r="Z37" s="52">
        <v>0</v>
      </c>
      <c r="AA37" s="82">
        <v>37</v>
      </c>
      <c r="AB37" s="82"/>
      <c r="AC37" s="98"/>
      <c r="AD37" s="85" t="s">
        <v>772</v>
      </c>
      <c r="AE37" s="85">
        <v>882</v>
      </c>
      <c r="AF37" s="85">
        <v>913</v>
      </c>
      <c r="AG37" s="85">
        <v>15352</v>
      </c>
      <c r="AH37" s="85">
        <v>4742</v>
      </c>
      <c r="AI37" s="85"/>
      <c r="AJ37" s="85" t="s">
        <v>842</v>
      </c>
      <c r="AK37" s="85"/>
      <c r="AL37" s="85"/>
      <c r="AM37" s="85"/>
      <c r="AN37" s="87">
        <v>39940.90892361111</v>
      </c>
      <c r="AO37" s="85"/>
      <c r="AP37" s="85" t="b">
        <v>0</v>
      </c>
      <c r="AQ37" s="85" t="b">
        <v>0</v>
      </c>
      <c r="AR37" s="85" t="b">
        <v>1</v>
      </c>
      <c r="AS37" s="85"/>
      <c r="AT37" s="85">
        <v>1</v>
      </c>
      <c r="AU37" s="89" t="s">
        <v>984</v>
      </c>
      <c r="AV37" s="85" t="b">
        <v>0</v>
      </c>
      <c r="AW37" s="85" t="s">
        <v>1054</v>
      </c>
      <c r="AX37" s="89" t="s">
        <v>1089</v>
      </c>
      <c r="AY37" s="85" t="s">
        <v>65</v>
      </c>
      <c r="AZ37" s="85" t="str">
        <f>REPLACE(INDEX(GroupVertices[Group],MATCH(Vertices[[#This Row],[Vertex]],GroupVertices[Vertex],0)),1,1,"")</f>
        <v>1</v>
      </c>
      <c r="BA37" s="51"/>
      <c r="BB37" s="51"/>
      <c r="BC37" s="51"/>
      <c r="BD37" s="51"/>
      <c r="BE37" s="51"/>
      <c r="BF37" s="51"/>
      <c r="BG37" s="51"/>
      <c r="BH37" s="51"/>
      <c r="BI37" s="51"/>
      <c r="BJ37" s="51"/>
      <c r="BK37" s="51"/>
      <c r="BL37" s="52"/>
      <c r="BM37" s="51"/>
      <c r="BN37" s="52"/>
      <c r="BO37" s="51"/>
      <c r="BP37" s="52"/>
      <c r="BQ37" s="51"/>
      <c r="BR37" s="52"/>
      <c r="BS37" s="51"/>
      <c r="BT37" s="2"/>
      <c r="BU37" s="3"/>
      <c r="BV37" s="3"/>
      <c r="BW37" s="3"/>
      <c r="BX37" s="3"/>
    </row>
    <row r="38" spans="1:76" ht="15">
      <c r="A38" s="14" t="s">
        <v>247</v>
      </c>
      <c r="B38" s="15"/>
      <c r="C38" s="15" t="s">
        <v>64</v>
      </c>
      <c r="D38" s="93">
        <v>166.13362439915198</v>
      </c>
      <c r="E38" s="81"/>
      <c r="F38" s="112" t="s">
        <v>1019</v>
      </c>
      <c r="G38" s="15"/>
      <c r="H38" s="16" t="s">
        <v>247</v>
      </c>
      <c r="I38" s="66"/>
      <c r="J38" s="66"/>
      <c r="K38" s="114" t="s">
        <v>1166</v>
      </c>
      <c r="L38" s="94">
        <v>1</v>
      </c>
      <c r="M38" s="95">
        <v>481.9712829589844</v>
      </c>
      <c r="N38" s="95">
        <v>7112.15771484375</v>
      </c>
      <c r="O38" s="77"/>
      <c r="P38" s="96"/>
      <c r="Q38" s="96"/>
      <c r="R38" s="97"/>
      <c r="S38" s="51">
        <v>1</v>
      </c>
      <c r="T38" s="51">
        <v>0</v>
      </c>
      <c r="U38" s="52">
        <v>0</v>
      </c>
      <c r="V38" s="52">
        <v>0.010989</v>
      </c>
      <c r="W38" s="52">
        <v>0.021277</v>
      </c>
      <c r="X38" s="52">
        <v>0.550525</v>
      </c>
      <c r="Y38" s="52">
        <v>0</v>
      </c>
      <c r="Z38" s="52">
        <v>0</v>
      </c>
      <c r="AA38" s="82">
        <v>38</v>
      </c>
      <c r="AB38" s="82"/>
      <c r="AC38" s="98"/>
      <c r="AD38" s="85" t="s">
        <v>773</v>
      </c>
      <c r="AE38" s="85">
        <v>459</v>
      </c>
      <c r="AF38" s="85">
        <v>235</v>
      </c>
      <c r="AG38" s="85">
        <v>4150</v>
      </c>
      <c r="AH38" s="85">
        <v>21049</v>
      </c>
      <c r="AI38" s="85"/>
      <c r="AJ38" s="85" t="s">
        <v>843</v>
      </c>
      <c r="AK38" s="85" t="s">
        <v>891</v>
      </c>
      <c r="AL38" s="85"/>
      <c r="AM38" s="85"/>
      <c r="AN38" s="87">
        <v>42844.66008101852</v>
      </c>
      <c r="AO38" s="89" t="s">
        <v>963</v>
      </c>
      <c r="AP38" s="85" t="b">
        <v>1</v>
      </c>
      <c r="AQ38" s="85" t="b">
        <v>0</v>
      </c>
      <c r="AR38" s="85" t="b">
        <v>0</v>
      </c>
      <c r="AS38" s="85"/>
      <c r="AT38" s="85">
        <v>0</v>
      </c>
      <c r="AU38" s="85"/>
      <c r="AV38" s="85" t="b">
        <v>0</v>
      </c>
      <c r="AW38" s="85" t="s">
        <v>1054</v>
      </c>
      <c r="AX38" s="89" t="s">
        <v>1090</v>
      </c>
      <c r="AY38" s="85" t="s">
        <v>65</v>
      </c>
      <c r="AZ38" s="85" t="str">
        <f>REPLACE(INDEX(GroupVertices[Group],MATCH(Vertices[[#This Row],[Vertex]],GroupVertices[Vertex],0)),1,1,"")</f>
        <v>1</v>
      </c>
      <c r="BA38" s="51"/>
      <c r="BB38" s="51"/>
      <c r="BC38" s="51"/>
      <c r="BD38" s="51"/>
      <c r="BE38" s="51"/>
      <c r="BF38" s="51"/>
      <c r="BG38" s="51"/>
      <c r="BH38" s="51"/>
      <c r="BI38" s="51"/>
      <c r="BJ38" s="51"/>
      <c r="BK38" s="51"/>
      <c r="BL38" s="52"/>
      <c r="BM38" s="51"/>
      <c r="BN38" s="52"/>
      <c r="BO38" s="51"/>
      <c r="BP38" s="52"/>
      <c r="BQ38" s="51"/>
      <c r="BR38" s="52"/>
      <c r="BS38" s="51"/>
      <c r="BT38" s="2"/>
      <c r="BU38" s="3"/>
      <c r="BV38" s="3"/>
      <c r="BW38" s="3"/>
      <c r="BX38" s="3"/>
    </row>
    <row r="39" spans="1:76" ht="15">
      <c r="A39" s="14" t="s">
        <v>248</v>
      </c>
      <c r="B39" s="15"/>
      <c r="C39" s="15" t="s">
        <v>64</v>
      </c>
      <c r="D39" s="93">
        <v>162.73877542452928</v>
      </c>
      <c r="E39" s="81"/>
      <c r="F39" s="112" t="s">
        <v>1020</v>
      </c>
      <c r="G39" s="15"/>
      <c r="H39" s="16" t="s">
        <v>248</v>
      </c>
      <c r="I39" s="66"/>
      <c r="J39" s="66"/>
      <c r="K39" s="114" t="s">
        <v>1167</v>
      </c>
      <c r="L39" s="94">
        <v>1</v>
      </c>
      <c r="M39" s="95">
        <v>2679.745849609375</v>
      </c>
      <c r="N39" s="95">
        <v>1645.924072265625</v>
      </c>
      <c r="O39" s="77"/>
      <c r="P39" s="96"/>
      <c r="Q39" s="96"/>
      <c r="R39" s="97"/>
      <c r="S39" s="51">
        <v>1</v>
      </c>
      <c r="T39" s="51">
        <v>0</v>
      </c>
      <c r="U39" s="52">
        <v>0</v>
      </c>
      <c r="V39" s="52">
        <v>0.010989</v>
      </c>
      <c r="W39" s="52">
        <v>0.021277</v>
      </c>
      <c r="X39" s="52">
        <v>0.550525</v>
      </c>
      <c r="Y39" s="52">
        <v>0</v>
      </c>
      <c r="Z39" s="52">
        <v>0</v>
      </c>
      <c r="AA39" s="82">
        <v>39</v>
      </c>
      <c r="AB39" s="82"/>
      <c r="AC39" s="98"/>
      <c r="AD39" s="85" t="s">
        <v>774</v>
      </c>
      <c r="AE39" s="85">
        <v>88</v>
      </c>
      <c r="AF39" s="85">
        <v>42</v>
      </c>
      <c r="AG39" s="85">
        <v>785</v>
      </c>
      <c r="AH39" s="85">
        <v>28</v>
      </c>
      <c r="AI39" s="85"/>
      <c r="AJ39" s="85" t="s">
        <v>844</v>
      </c>
      <c r="AK39" s="85" t="s">
        <v>892</v>
      </c>
      <c r="AL39" s="85"/>
      <c r="AM39" s="85"/>
      <c r="AN39" s="87">
        <v>39893.636458333334</v>
      </c>
      <c r="AO39" s="85"/>
      <c r="AP39" s="85" t="b">
        <v>1</v>
      </c>
      <c r="AQ39" s="85" t="b">
        <v>0</v>
      </c>
      <c r="AR39" s="85" t="b">
        <v>1</v>
      </c>
      <c r="AS39" s="85" t="s">
        <v>697</v>
      </c>
      <c r="AT39" s="85">
        <v>0</v>
      </c>
      <c r="AU39" s="89" t="s">
        <v>985</v>
      </c>
      <c r="AV39" s="85" t="b">
        <v>0</v>
      </c>
      <c r="AW39" s="85" t="s">
        <v>1054</v>
      </c>
      <c r="AX39" s="89" t="s">
        <v>1091</v>
      </c>
      <c r="AY39" s="85" t="s">
        <v>65</v>
      </c>
      <c r="AZ39" s="85" t="str">
        <f>REPLACE(INDEX(GroupVertices[Group],MATCH(Vertices[[#This Row],[Vertex]],GroupVertices[Vertex],0)),1,1,"")</f>
        <v>1</v>
      </c>
      <c r="BA39" s="51"/>
      <c r="BB39" s="51"/>
      <c r="BC39" s="51"/>
      <c r="BD39" s="51"/>
      <c r="BE39" s="51"/>
      <c r="BF39" s="51"/>
      <c r="BG39" s="51"/>
      <c r="BH39" s="51"/>
      <c r="BI39" s="51"/>
      <c r="BJ39" s="51"/>
      <c r="BK39" s="51"/>
      <c r="BL39" s="52"/>
      <c r="BM39" s="51"/>
      <c r="BN39" s="52"/>
      <c r="BO39" s="51"/>
      <c r="BP39" s="52"/>
      <c r="BQ39" s="51"/>
      <c r="BR39" s="52"/>
      <c r="BS39" s="51"/>
      <c r="BT39" s="2"/>
      <c r="BU39" s="3"/>
      <c r="BV39" s="3"/>
      <c r="BW39" s="3"/>
      <c r="BX39" s="3"/>
    </row>
    <row r="40" spans="1:76" ht="15">
      <c r="A40" s="14" t="s">
        <v>249</v>
      </c>
      <c r="B40" s="15"/>
      <c r="C40" s="15" t="s">
        <v>64</v>
      </c>
      <c r="D40" s="93">
        <v>162.79154509770996</v>
      </c>
      <c r="E40" s="81"/>
      <c r="F40" s="112" t="s">
        <v>1021</v>
      </c>
      <c r="G40" s="15"/>
      <c r="H40" s="16" t="s">
        <v>249</v>
      </c>
      <c r="I40" s="66"/>
      <c r="J40" s="66"/>
      <c r="K40" s="114" t="s">
        <v>1168</v>
      </c>
      <c r="L40" s="94">
        <v>1</v>
      </c>
      <c r="M40" s="95">
        <v>911.4692993164062</v>
      </c>
      <c r="N40" s="95">
        <v>3119.28759765625</v>
      </c>
      <c r="O40" s="77"/>
      <c r="P40" s="96"/>
      <c r="Q40" s="96"/>
      <c r="R40" s="97"/>
      <c r="S40" s="51">
        <v>1</v>
      </c>
      <c r="T40" s="51">
        <v>0</v>
      </c>
      <c r="U40" s="52">
        <v>0</v>
      </c>
      <c r="V40" s="52">
        <v>0.010989</v>
      </c>
      <c r="W40" s="52">
        <v>0.021277</v>
      </c>
      <c r="X40" s="52">
        <v>0.550525</v>
      </c>
      <c r="Y40" s="52">
        <v>0</v>
      </c>
      <c r="Z40" s="52">
        <v>0</v>
      </c>
      <c r="AA40" s="82">
        <v>40</v>
      </c>
      <c r="AB40" s="82"/>
      <c r="AC40" s="98"/>
      <c r="AD40" s="85" t="s">
        <v>775</v>
      </c>
      <c r="AE40" s="85">
        <v>100</v>
      </c>
      <c r="AF40" s="85">
        <v>45</v>
      </c>
      <c r="AG40" s="85">
        <v>124</v>
      </c>
      <c r="AH40" s="85">
        <v>6</v>
      </c>
      <c r="AI40" s="85"/>
      <c r="AJ40" s="85"/>
      <c r="AK40" s="85" t="s">
        <v>893</v>
      </c>
      <c r="AL40" s="85"/>
      <c r="AM40" s="85"/>
      <c r="AN40" s="87">
        <v>39393.77270833333</v>
      </c>
      <c r="AO40" s="85"/>
      <c r="AP40" s="85" t="b">
        <v>1</v>
      </c>
      <c r="AQ40" s="85" t="b">
        <v>0</v>
      </c>
      <c r="AR40" s="85" t="b">
        <v>0</v>
      </c>
      <c r="AS40" s="85"/>
      <c r="AT40" s="85">
        <v>1</v>
      </c>
      <c r="AU40" s="89" t="s">
        <v>985</v>
      </c>
      <c r="AV40" s="85" t="b">
        <v>0</v>
      </c>
      <c r="AW40" s="85" t="s">
        <v>1054</v>
      </c>
      <c r="AX40" s="89" t="s">
        <v>1092</v>
      </c>
      <c r="AY40" s="85" t="s">
        <v>65</v>
      </c>
      <c r="AZ40" s="85" t="str">
        <f>REPLACE(INDEX(GroupVertices[Group],MATCH(Vertices[[#This Row],[Vertex]],GroupVertices[Vertex],0)),1,1,"")</f>
        <v>1</v>
      </c>
      <c r="BA40" s="51"/>
      <c r="BB40" s="51"/>
      <c r="BC40" s="51"/>
      <c r="BD40" s="51"/>
      <c r="BE40" s="51"/>
      <c r="BF40" s="51"/>
      <c r="BG40" s="51"/>
      <c r="BH40" s="51"/>
      <c r="BI40" s="51"/>
      <c r="BJ40" s="51"/>
      <c r="BK40" s="51"/>
      <c r="BL40" s="52"/>
      <c r="BM40" s="51"/>
      <c r="BN40" s="52"/>
      <c r="BO40" s="51"/>
      <c r="BP40" s="52"/>
      <c r="BQ40" s="51"/>
      <c r="BR40" s="52"/>
      <c r="BS40" s="51"/>
      <c r="BT40" s="2"/>
      <c r="BU40" s="3"/>
      <c r="BV40" s="3"/>
      <c r="BW40" s="3"/>
      <c r="BX40" s="3"/>
    </row>
    <row r="41" spans="1:76" ht="15">
      <c r="A41" s="14" t="s">
        <v>250</v>
      </c>
      <c r="B41" s="15"/>
      <c r="C41" s="15" t="s">
        <v>64</v>
      </c>
      <c r="D41" s="93">
        <v>208.59562141852606</v>
      </c>
      <c r="E41" s="81"/>
      <c r="F41" s="112" t="s">
        <v>1022</v>
      </c>
      <c r="G41" s="15"/>
      <c r="H41" s="16" t="s">
        <v>250</v>
      </c>
      <c r="I41" s="66"/>
      <c r="J41" s="66"/>
      <c r="K41" s="114" t="s">
        <v>1169</v>
      </c>
      <c r="L41" s="94">
        <v>1</v>
      </c>
      <c r="M41" s="95">
        <v>203.7466278076172</v>
      </c>
      <c r="N41" s="95">
        <v>5960.61865234375</v>
      </c>
      <c r="O41" s="77"/>
      <c r="P41" s="96"/>
      <c r="Q41" s="96"/>
      <c r="R41" s="97"/>
      <c r="S41" s="51">
        <v>1</v>
      </c>
      <c r="T41" s="51">
        <v>0</v>
      </c>
      <c r="U41" s="52">
        <v>0</v>
      </c>
      <c r="V41" s="52">
        <v>0.010989</v>
      </c>
      <c r="W41" s="52">
        <v>0.021277</v>
      </c>
      <c r="X41" s="52">
        <v>0.550525</v>
      </c>
      <c r="Y41" s="52">
        <v>0</v>
      </c>
      <c r="Z41" s="52">
        <v>0</v>
      </c>
      <c r="AA41" s="82">
        <v>41</v>
      </c>
      <c r="AB41" s="82"/>
      <c r="AC41" s="98"/>
      <c r="AD41" s="85" t="s">
        <v>776</v>
      </c>
      <c r="AE41" s="85">
        <v>303</v>
      </c>
      <c r="AF41" s="85">
        <v>2649</v>
      </c>
      <c r="AG41" s="85">
        <v>3406</v>
      </c>
      <c r="AH41" s="85">
        <v>3445</v>
      </c>
      <c r="AI41" s="85"/>
      <c r="AJ41" s="85" t="s">
        <v>845</v>
      </c>
      <c r="AK41" s="85" t="s">
        <v>894</v>
      </c>
      <c r="AL41" s="89" t="s">
        <v>925</v>
      </c>
      <c r="AM41" s="85"/>
      <c r="AN41" s="87">
        <v>39902.996875</v>
      </c>
      <c r="AO41" s="89" t="s">
        <v>964</v>
      </c>
      <c r="AP41" s="85" t="b">
        <v>0</v>
      </c>
      <c r="AQ41" s="85" t="b">
        <v>0</v>
      </c>
      <c r="AR41" s="85" t="b">
        <v>1</v>
      </c>
      <c r="AS41" s="85" t="s">
        <v>697</v>
      </c>
      <c r="AT41" s="85">
        <v>34</v>
      </c>
      <c r="AU41" s="89" t="s">
        <v>985</v>
      </c>
      <c r="AV41" s="85" t="b">
        <v>1</v>
      </c>
      <c r="AW41" s="85" t="s">
        <v>1054</v>
      </c>
      <c r="AX41" s="89" t="s">
        <v>1093</v>
      </c>
      <c r="AY41" s="85" t="s">
        <v>65</v>
      </c>
      <c r="AZ41" s="85" t="str">
        <f>REPLACE(INDEX(GroupVertices[Group],MATCH(Vertices[[#This Row],[Vertex]],GroupVertices[Vertex],0)),1,1,"")</f>
        <v>1</v>
      </c>
      <c r="BA41" s="51"/>
      <c r="BB41" s="51"/>
      <c r="BC41" s="51"/>
      <c r="BD41" s="51"/>
      <c r="BE41" s="51"/>
      <c r="BF41" s="51"/>
      <c r="BG41" s="51"/>
      <c r="BH41" s="51"/>
      <c r="BI41" s="51"/>
      <c r="BJ41" s="51"/>
      <c r="BK41" s="51"/>
      <c r="BL41" s="52"/>
      <c r="BM41" s="51"/>
      <c r="BN41" s="52"/>
      <c r="BO41" s="51"/>
      <c r="BP41" s="52"/>
      <c r="BQ41" s="51"/>
      <c r="BR41" s="52"/>
      <c r="BS41" s="51"/>
      <c r="BT41" s="2"/>
      <c r="BU41" s="3"/>
      <c r="BV41" s="3"/>
      <c r="BW41" s="3"/>
      <c r="BX41" s="3"/>
    </row>
    <row r="42" spans="1:76" ht="15">
      <c r="A42" s="14" t="s">
        <v>251</v>
      </c>
      <c r="B42" s="15"/>
      <c r="C42" s="15" t="s">
        <v>64</v>
      </c>
      <c r="D42" s="93">
        <v>162.4925169496862</v>
      </c>
      <c r="E42" s="81"/>
      <c r="F42" s="112" t="s">
        <v>1023</v>
      </c>
      <c r="G42" s="15"/>
      <c r="H42" s="16" t="s">
        <v>251</v>
      </c>
      <c r="I42" s="66"/>
      <c r="J42" s="66"/>
      <c r="K42" s="114" t="s">
        <v>1170</v>
      </c>
      <c r="L42" s="94">
        <v>1</v>
      </c>
      <c r="M42" s="95">
        <v>2114.41064453125</v>
      </c>
      <c r="N42" s="95">
        <v>3672.8447265625</v>
      </c>
      <c r="O42" s="77"/>
      <c r="P42" s="96"/>
      <c r="Q42" s="96"/>
      <c r="R42" s="97"/>
      <c r="S42" s="51">
        <v>1</v>
      </c>
      <c r="T42" s="51">
        <v>0</v>
      </c>
      <c r="U42" s="52">
        <v>0</v>
      </c>
      <c r="V42" s="52">
        <v>0.010989</v>
      </c>
      <c r="W42" s="52">
        <v>0.021277</v>
      </c>
      <c r="X42" s="52">
        <v>0.550525</v>
      </c>
      <c r="Y42" s="52">
        <v>0</v>
      </c>
      <c r="Z42" s="52">
        <v>0</v>
      </c>
      <c r="AA42" s="82">
        <v>42</v>
      </c>
      <c r="AB42" s="82"/>
      <c r="AC42" s="98"/>
      <c r="AD42" s="85" t="s">
        <v>777</v>
      </c>
      <c r="AE42" s="85">
        <v>46</v>
      </c>
      <c r="AF42" s="85">
        <v>28</v>
      </c>
      <c r="AG42" s="85">
        <v>63</v>
      </c>
      <c r="AH42" s="85">
        <v>17</v>
      </c>
      <c r="AI42" s="85"/>
      <c r="AJ42" s="85"/>
      <c r="AK42" s="85"/>
      <c r="AL42" s="85"/>
      <c r="AM42" s="85"/>
      <c r="AN42" s="87">
        <v>39838.014027777775</v>
      </c>
      <c r="AO42" s="85"/>
      <c r="AP42" s="85" t="b">
        <v>1</v>
      </c>
      <c r="AQ42" s="85" t="b">
        <v>0</v>
      </c>
      <c r="AR42" s="85" t="b">
        <v>1</v>
      </c>
      <c r="AS42" s="85"/>
      <c r="AT42" s="85">
        <v>1</v>
      </c>
      <c r="AU42" s="89" t="s">
        <v>985</v>
      </c>
      <c r="AV42" s="85" t="b">
        <v>0</v>
      </c>
      <c r="AW42" s="85" t="s">
        <v>1054</v>
      </c>
      <c r="AX42" s="89" t="s">
        <v>1094</v>
      </c>
      <c r="AY42" s="85" t="s">
        <v>65</v>
      </c>
      <c r="AZ42" s="85" t="str">
        <f>REPLACE(INDEX(GroupVertices[Group],MATCH(Vertices[[#This Row],[Vertex]],GroupVertices[Vertex],0)),1,1,"")</f>
        <v>1</v>
      </c>
      <c r="BA42" s="51"/>
      <c r="BB42" s="51"/>
      <c r="BC42" s="51"/>
      <c r="BD42" s="51"/>
      <c r="BE42" s="51"/>
      <c r="BF42" s="51"/>
      <c r="BG42" s="51"/>
      <c r="BH42" s="51"/>
      <c r="BI42" s="51"/>
      <c r="BJ42" s="51"/>
      <c r="BK42" s="51"/>
      <c r="BL42" s="52"/>
      <c r="BM42" s="51"/>
      <c r="BN42" s="52"/>
      <c r="BO42" s="51"/>
      <c r="BP42" s="52"/>
      <c r="BQ42" s="51"/>
      <c r="BR42" s="52"/>
      <c r="BS42" s="51"/>
      <c r="BT42" s="2"/>
      <c r="BU42" s="3"/>
      <c r="BV42" s="3"/>
      <c r="BW42" s="3"/>
      <c r="BX42" s="3"/>
    </row>
    <row r="43" spans="1:76" ht="15">
      <c r="A43" s="14" t="s">
        <v>252</v>
      </c>
      <c r="B43" s="15"/>
      <c r="C43" s="15" t="s">
        <v>64</v>
      </c>
      <c r="D43" s="93">
        <v>163.10816313679393</v>
      </c>
      <c r="E43" s="81"/>
      <c r="F43" s="112" t="s">
        <v>1024</v>
      </c>
      <c r="G43" s="15"/>
      <c r="H43" s="16" t="s">
        <v>252</v>
      </c>
      <c r="I43" s="66"/>
      <c r="J43" s="66"/>
      <c r="K43" s="114" t="s">
        <v>1171</v>
      </c>
      <c r="L43" s="94">
        <v>1</v>
      </c>
      <c r="M43" s="95">
        <v>3937.962646484375</v>
      </c>
      <c r="N43" s="95">
        <v>8156.87109375</v>
      </c>
      <c r="O43" s="77"/>
      <c r="P43" s="96"/>
      <c r="Q43" s="96"/>
      <c r="R43" s="97"/>
      <c r="S43" s="51">
        <v>1</v>
      </c>
      <c r="T43" s="51">
        <v>0</v>
      </c>
      <c r="U43" s="52">
        <v>0</v>
      </c>
      <c r="V43" s="52">
        <v>0.010989</v>
      </c>
      <c r="W43" s="52">
        <v>0.021277</v>
      </c>
      <c r="X43" s="52">
        <v>0.550525</v>
      </c>
      <c r="Y43" s="52">
        <v>0</v>
      </c>
      <c r="Z43" s="52">
        <v>0</v>
      </c>
      <c r="AA43" s="82">
        <v>43</v>
      </c>
      <c r="AB43" s="82"/>
      <c r="AC43" s="98"/>
      <c r="AD43" s="85" t="s">
        <v>778</v>
      </c>
      <c r="AE43" s="85">
        <v>52</v>
      </c>
      <c r="AF43" s="85">
        <v>63</v>
      </c>
      <c r="AG43" s="85">
        <v>795</v>
      </c>
      <c r="AH43" s="85">
        <v>310</v>
      </c>
      <c r="AI43" s="85"/>
      <c r="AJ43" s="85" t="s">
        <v>846</v>
      </c>
      <c r="AK43" s="85"/>
      <c r="AL43" s="85"/>
      <c r="AM43" s="85"/>
      <c r="AN43" s="87">
        <v>40867.28333333333</v>
      </c>
      <c r="AO43" s="89" t="s">
        <v>965</v>
      </c>
      <c r="AP43" s="85" t="b">
        <v>0</v>
      </c>
      <c r="AQ43" s="85" t="b">
        <v>0</v>
      </c>
      <c r="AR43" s="85" t="b">
        <v>0</v>
      </c>
      <c r="AS43" s="85" t="s">
        <v>697</v>
      </c>
      <c r="AT43" s="85">
        <v>0</v>
      </c>
      <c r="AU43" s="89" t="s">
        <v>989</v>
      </c>
      <c r="AV43" s="85" t="b">
        <v>0</v>
      </c>
      <c r="AW43" s="85" t="s">
        <v>1054</v>
      </c>
      <c r="AX43" s="89" t="s">
        <v>1095</v>
      </c>
      <c r="AY43" s="85" t="s">
        <v>65</v>
      </c>
      <c r="AZ43" s="85" t="str">
        <f>REPLACE(INDEX(GroupVertices[Group],MATCH(Vertices[[#This Row],[Vertex]],GroupVertices[Vertex],0)),1,1,"")</f>
        <v>1</v>
      </c>
      <c r="BA43" s="51"/>
      <c r="BB43" s="51"/>
      <c r="BC43" s="51"/>
      <c r="BD43" s="51"/>
      <c r="BE43" s="51"/>
      <c r="BF43" s="51"/>
      <c r="BG43" s="51"/>
      <c r="BH43" s="51"/>
      <c r="BI43" s="51"/>
      <c r="BJ43" s="51"/>
      <c r="BK43" s="51"/>
      <c r="BL43" s="52"/>
      <c r="BM43" s="51"/>
      <c r="BN43" s="52"/>
      <c r="BO43" s="51"/>
      <c r="BP43" s="52"/>
      <c r="BQ43" s="51"/>
      <c r="BR43" s="52"/>
      <c r="BS43" s="51"/>
      <c r="BT43" s="2"/>
      <c r="BU43" s="3"/>
      <c r="BV43" s="3"/>
      <c r="BW43" s="3"/>
      <c r="BX43" s="3"/>
    </row>
    <row r="44" spans="1:76" ht="15">
      <c r="A44" s="14" t="s">
        <v>253</v>
      </c>
      <c r="B44" s="15"/>
      <c r="C44" s="15" t="s">
        <v>64</v>
      </c>
      <c r="D44" s="93">
        <v>162.07035956424087</v>
      </c>
      <c r="E44" s="81"/>
      <c r="F44" s="112" t="s">
        <v>1025</v>
      </c>
      <c r="G44" s="15"/>
      <c r="H44" s="16" t="s">
        <v>253</v>
      </c>
      <c r="I44" s="66"/>
      <c r="J44" s="66"/>
      <c r="K44" s="114" t="s">
        <v>1172</v>
      </c>
      <c r="L44" s="94">
        <v>1</v>
      </c>
      <c r="M44" s="95">
        <v>4096.86328125</v>
      </c>
      <c r="N44" s="95">
        <v>6360.7783203125</v>
      </c>
      <c r="O44" s="77"/>
      <c r="P44" s="96"/>
      <c r="Q44" s="96"/>
      <c r="R44" s="97"/>
      <c r="S44" s="51">
        <v>1</v>
      </c>
      <c r="T44" s="51">
        <v>0</v>
      </c>
      <c r="U44" s="52">
        <v>0</v>
      </c>
      <c r="V44" s="52">
        <v>0.010989</v>
      </c>
      <c r="W44" s="52">
        <v>0.021277</v>
      </c>
      <c r="X44" s="52">
        <v>0.550525</v>
      </c>
      <c r="Y44" s="52">
        <v>0</v>
      </c>
      <c r="Z44" s="52">
        <v>0</v>
      </c>
      <c r="AA44" s="82">
        <v>44</v>
      </c>
      <c r="AB44" s="82"/>
      <c r="AC44" s="98"/>
      <c r="AD44" s="85" t="s">
        <v>779</v>
      </c>
      <c r="AE44" s="85">
        <v>107</v>
      </c>
      <c r="AF44" s="85">
        <v>4</v>
      </c>
      <c r="AG44" s="85">
        <v>5</v>
      </c>
      <c r="AH44" s="85">
        <v>14</v>
      </c>
      <c r="AI44" s="85"/>
      <c r="AJ44" s="85" t="s">
        <v>847</v>
      </c>
      <c r="AK44" s="85" t="s">
        <v>895</v>
      </c>
      <c r="AL44" s="85"/>
      <c r="AM44" s="85"/>
      <c r="AN44" s="87">
        <v>42910.72672453704</v>
      </c>
      <c r="AO44" s="85"/>
      <c r="AP44" s="85" t="b">
        <v>1</v>
      </c>
      <c r="AQ44" s="85" t="b">
        <v>0</v>
      </c>
      <c r="AR44" s="85" t="b">
        <v>0</v>
      </c>
      <c r="AS44" s="85" t="s">
        <v>697</v>
      </c>
      <c r="AT44" s="85">
        <v>0</v>
      </c>
      <c r="AU44" s="85"/>
      <c r="AV44" s="85" t="b">
        <v>0</v>
      </c>
      <c r="AW44" s="85" t="s">
        <v>1054</v>
      </c>
      <c r="AX44" s="89" t="s">
        <v>1096</v>
      </c>
      <c r="AY44" s="85" t="s">
        <v>65</v>
      </c>
      <c r="AZ44" s="85" t="str">
        <f>REPLACE(INDEX(GroupVertices[Group],MATCH(Vertices[[#This Row],[Vertex]],GroupVertices[Vertex],0)),1,1,"")</f>
        <v>1</v>
      </c>
      <c r="BA44" s="51"/>
      <c r="BB44" s="51"/>
      <c r="BC44" s="51"/>
      <c r="BD44" s="51"/>
      <c r="BE44" s="51"/>
      <c r="BF44" s="51"/>
      <c r="BG44" s="51"/>
      <c r="BH44" s="51"/>
      <c r="BI44" s="51"/>
      <c r="BJ44" s="51"/>
      <c r="BK44" s="51"/>
      <c r="BL44" s="52"/>
      <c r="BM44" s="51"/>
      <c r="BN44" s="52"/>
      <c r="BO44" s="51"/>
      <c r="BP44" s="52"/>
      <c r="BQ44" s="51"/>
      <c r="BR44" s="52"/>
      <c r="BS44" s="51"/>
      <c r="BT44" s="2"/>
      <c r="BU44" s="3"/>
      <c r="BV44" s="3"/>
      <c r="BW44" s="3"/>
      <c r="BX44" s="3"/>
    </row>
    <row r="45" spans="1:76" ht="15">
      <c r="A45" s="14" t="s">
        <v>254</v>
      </c>
      <c r="B45" s="15"/>
      <c r="C45" s="15" t="s">
        <v>64</v>
      </c>
      <c r="D45" s="93">
        <v>162</v>
      </c>
      <c r="E45" s="81"/>
      <c r="F45" s="112" t="s">
        <v>1026</v>
      </c>
      <c r="G45" s="15"/>
      <c r="H45" s="16" t="s">
        <v>254</v>
      </c>
      <c r="I45" s="66"/>
      <c r="J45" s="66"/>
      <c r="K45" s="114" t="s">
        <v>1173</v>
      </c>
      <c r="L45" s="94">
        <v>1</v>
      </c>
      <c r="M45" s="95">
        <v>3348.23779296875</v>
      </c>
      <c r="N45" s="95">
        <v>352.9058837890625</v>
      </c>
      <c r="O45" s="77"/>
      <c r="P45" s="96"/>
      <c r="Q45" s="96"/>
      <c r="R45" s="97"/>
      <c r="S45" s="51">
        <v>1</v>
      </c>
      <c r="T45" s="51">
        <v>0</v>
      </c>
      <c r="U45" s="52">
        <v>0</v>
      </c>
      <c r="V45" s="52">
        <v>0.010989</v>
      </c>
      <c r="W45" s="52">
        <v>0.021277</v>
      </c>
      <c r="X45" s="52">
        <v>0.550525</v>
      </c>
      <c r="Y45" s="52">
        <v>0</v>
      </c>
      <c r="Z45" s="52">
        <v>0</v>
      </c>
      <c r="AA45" s="82">
        <v>45</v>
      </c>
      <c r="AB45" s="82"/>
      <c r="AC45" s="98"/>
      <c r="AD45" s="85" t="s">
        <v>780</v>
      </c>
      <c r="AE45" s="85">
        <v>1</v>
      </c>
      <c r="AF45" s="85">
        <v>0</v>
      </c>
      <c r="AG45" s="85">
        <v>2</v>
      </c>
      <c r="AH45" s="85">
        <v>0</v>
      </c>
      <c r="AI45" s="85"/>
      <c r="AJ45" s="85"/>
      <c r="AK45" s="85"/>
      <c r="AL45" s="85"/>
      <c r="AM45" s="85"/>
      <c r="AN45" s="87">
        <v>43776.02798611111</v>
      </c>
      <c r="AO45" s="85"/>
      <c r="AP45" s="85" t="b">
        <v>1</v>
      </c>
      <c r="AQ45" s="85" t="b">
        <v>0</v>
      </c>
      <c r="AR45" s="85" t="b">
        <v>0</v>
      </c>
      <c r="AS45" s="85"/>
      <c r="AT45" s="85">
        <v>0</v>
      </c>
      <c r="AU45" s="85"/>
      <c r="AV45" s="85" t="b">
        <v>0</v>
      </c>
      <c r="AW45" s="85" t="s">
        <v>1054</v>
      </c>
      <c r="AX45" s="89" t="s">
        <v>1097</v>
      </c>
      <c r="AY45" s="85" t="s">
        <v>65</v>
      </c>
      <c r="AZ45" s="85" t="str">
        <f>REPLACE(INDEX(GroupVertices[Group],MATCH(Vertices[[#This Row],[Vertex]],GroupVertices[Vertex],0)),1,1,"")</f>
        <v>1</v>
      </c>
      <c r="BA45" s="51"/>
      <c r="BB45" s="51"/>
      <c r="BC45" s="51"/>
      <c r="BD45" s="51"/>
      <c r="BE45" s="51"/>
      <c r="BF45" s="51"/>
      <c r="BG45" s="51"/>
      <c r="BH45" s="51"/>
      <c r="BI45" s="51"/>
      <c r="BJ45" s="51"/>
      <c r="BK45" s="51"/>
      <c r="BL45" s="52"/>
      <c r="BM45" s="51"/>
      <c r="BN45" s="52"/>
      <c r="BO45" s="51"/>
      <c r="BP45" s="52"/>
      <c r="BQ45" s="51"/>
      <c r="BR45" s="52"/>
      <c r="BS45" s="51"/>
      <c r="BT45" s="2"/>
      <c r="BU45" s="3"/>
      <c r="BV45" s="3"/>
      <c r="BW45" s="3"/>
      <c r="BX45" s="3"/>
    </row>
    <row r="46" spans="1:76" ht="15">
      <c r="A46" s="14" t="s">
        <v>255</v>
      </c>
      <c r="B46" s="15"/>
      <c r="C46" s="15" t="s">
        <v>64</v>
      </c>
      <c r="D46" s="93">
        <v>162</v>
      </c>
      <c r="E46" s="81"/>
      <c r="F46" s="112" t="s">
        <v>1027</v>
      </c>
      <c r="G46" s="15"/>
      <c r="H46" s="16" t="s">
        <v>255</v>
      </c>
      <c r="I46" s="66"/>
      <c r="J46" s="66"/>
      <c r="K46" s="114" t="s">
        <v>1174</v>
      </c>
      <c r="L46" s="94">
        <v>1</v>
      </c>
      <c r="M46" s="95">
        <v>2108.544921875</v>
      </c>
      <c r="N46" s="95">
        <v>5654.05126953125</v>
      </c>
      <c r="O46" s="77"/>
      <c r="P46" s="96"/>
      <c r="Q46" s="96"/>
      <c r="R46" s="97"/>
      <c r="S46" s="51">
        <v>1</v>
      </c>
      <c r="T46" s="51">
        <v>0</v>
      </c>
      <c r="U46" s="52">
        <v>0</v>
      </c>
      <c r="V46" s="52">
        <v>0.010989</v>
      </c>
      <c r="W46" s="52">
        <v>0.021277</v>
      </c>
      <c r="X46" s="52">
        <v>0.550525</v>
      </c>
      <c r="Y46" s="52">
        <v>0</v>
      </c>
      <c r="Z46" s="52">
        <v>0</v>
      </c>
      <c r="AA46" s="82">
        <v>46</v>
      </c>
      <c r="AB46" s="82"/>
      <c r="AC46" s="98"/>
      <c r="AD46" s="85" t="s">
        <v>781</v>
      </c>
      <c r="AE46" s="85">
        <v>5</v>
      </c>
      <c r="AF46" s="85">
        <v>0</v>
      </c>
      <c r="AG46" s="85">
        <v>16</v>
      </c>
      <c r="AH46" s="85">
        <v>0</v>
      </c>
      <c r="AI46" s="85"/>
      <c r="AJ46" s="85"/>
      <c r="AK46" s="85"/>
      <c r="AL46" s="89" t="s">
        <v>926</v>
      </c>
      <c r="AM46" s="85"/>
      <c r="AN46" s="87">
        <v>41910.29785879629</v>
      </c>
      <c r="AO46" s="89" t="s">
        <v>966</v>
      </c>
      <c r="AP46" s="85" t="b">
        <v>0</v>
      </c>
      <c r="AQ46" s="85" t="b">
        <v>0</v>
      </c>
      <c r="AR46" s="85" t="b">
        <v>0</v>
      </c>
      <c r="AS46" s="85"/>
      <c r="AT46" s="85">
        <v>0</v>
      </c>
      <c r="AU46" s="89" t="s">
        <v>985</v>
      </c>
      <c r="AV46" s="85" t="b">
        <v>0</v>
      </c>
      <c r="AW46" s="85" t="s">
        <v>1054</v>
      </c>
      <c r="AX46" s="89" t="s">
        <v>1098</v>
      </c>
      <c r="AY46" s="85" t="s">
        <v>65</v>
      </c>
      <c r="AZ46" s="85" t="str">
        <f>REPLACE(INDEX(GroupVertices[Group],MATCH(Vertices[[#This Row],[Vertex]],GroupVertices[Vertex],0)),1,1,"")</f>
        <v>1</v>
      </c>
      <c r="BA46" s="51"/>
      <c r="BB46" s="51"/>
      <c r="BC46" s="51"/>
      <c r="BD46" s="51"/>
      <c r="BE46" s="51"/>
      <c r="BF46" s="51"/>
      <c r="BG46" s="51"/>
      <c r="BH46" s="51"/>
      <c r="BI46" s="51"/>
      <c r="BJ46" s="51"/>
      <c r="BK46" s="51"/>
      <c r="BL46" s="52"/>
      <c r="BM46" s="51"/>
      <c r="BN46" s="52"/>
      <c r="BO46" s="51"/>
      <c r="BP46" s="52"/>
      <c r="BQ46" s="51"/>
      <c r="BR46" s="52"/>
      <c r="BS46" s="51"/>
      <c r="BT46" s="2"/>
      <c r="BU46" s="3"/>
      <c r="BV46" s="3"/>
      <c r="BW46" s="3"/>
      <c r="BX46" s="3"/>
    </row>
    <row r="47" spans="1:76" ht="15">
      <c r="A47" s="14" t="s">
        <v>256</v>
      </c>
      <c r="B47" s="15"/>
      <c r="C47" s="15" t="s">
        <v>64</v>
      </c>
      <c r="D47" s="93">
        <v>163.37201150269726</v>
      </c>
      <c r="E47" s="81"/>
      <c r="F47" s="112" t="s">
        <v>1028</v>
      </c>
      <c r="G47" s="15"/>
      <c r="H47" s="16" t="s">
        <v>256</v>
      </c>
      <c r="I47" s="66"/>
      <c r="J47" s="66"/>
      <c r="K47" s="114" t="s">
        <v>1175</v>
      </c>
      <c r="L47" s="94">
        <v>1</v>
      </c>
      <c r="M47" s="95">
        <v>3672.8701171875</v>
      </c>
      <c r="N47" s="95">
        <v>1557.3895263671875</v>
      </c>
      <c r="O47" s="77"/>
      <c r="P47" s="96"/>
      <c r="Q47" s="96"/>
      <c r="R47" s="97"/>
      <c r="S47" s="51">
        <v>1</v>
      </c>
      <c r="T47" s="51">
        <v>0</v>
      </c>
      <c r="U47" s="52">
        <v>0</v>
      </c>
      <c r="V47" s="52">
        <v>0.010989</v>
      </c>
      <c r="W47" s="52">
        <v>0.021277</v>
      </c>
      <c r="X47" s="52">
        <v>0.550525</v>
      </c>
      <c r="Y47" s="52">
        <v>0</v>
      </c>
      <c r="Z47" s="52">
        <v>0</v>
      </c>
      <c r="AA47" s="82">
        <v>47</v>
      </c>
      <c r="AB47" s="82"/>
      <c r="AC47" s="98"/>
      <c r="AD47" s="85" t="s">
        <v>782</v>
      </c>
      <c r="AE47" s="85">
        <v>207</v>
      </c>
      <c r="AF47" s="85">
        <v>78</v>
      </c>
      <c r="AG47" s="85">
        <v>691</v>
      </c>
      <c r="AH47" s="85">
        <v>48</v>
      </c>
      <c r="AI47" s="85"/>
      <c r="AJ47" s="85"/>
      <c r="AK47" s="85" t="s">
        <v>896</v>
      </c>
      <c r="AL47" s="89" t="s">
        <v>927</v>
      </c>
      <c r="AM47" s="85"/>
      <c r="AN47" s="87">
        <v>41918.91767361111</v>
      </c>
      <c r="AO47" s="89" t="s">
        <v>967</v>
      </c>
      <c r="AP47" s="85" t="b">
        <v>1</v>
      </c>
      <c r="AQ47" s="85" t="b">
        <v>0</v>
      </c>
      <c r="AR47" s="85" t="b">
        <v>1</v>
      </c>
      <c r="AS47" s="85" t="s">
        <v>697</v>
      </c>
      <c r="AT47" s="85">
        <v>1</v>
      </c>
      <c r="AU47" s="89" t="s">
        <v>985</v>
      </c>
      <c r="AV47" s="85" t="b">
        <v>0</v>
      </c>
      <c r="AW47" s="85" t="s">
        <v>1054</v>
      </c>
      <c r="AX47" s="89" t="s">
        <v>1099</v>
      </c>
      <c r="AY47" s="85" t="s">
        <v>65</v>
      </c>
      <c r="AZ47" s="85" t="str">
        <f>REPLACE(INDEX(GroupVertices[Group],MATCH(Vertices[[#This Row],[Vertex]],GroupVertices[Vertex],0)),1,1,"")</f>
        <v>1</v>
      </c>
      <c r="BA47" s="51"/>
      <c r="BB47" s="51"/>
      <c r="BC47" s="51"/>
      <c r="BD47" s="51"/>
      <c r="BE47" s="51"/>
      <c r="BF47" s="51"/>
      <c r="BG47" s="51"/>
      <c r="BH47" s="51"/>
      <c r="BI47" s="51"/>
      <c r="BJ47" s="51"/>
      <c r="BK47" s="51"/>
      <c r="BL47" s="52"/>
      <c r="BM47" s="51"/>
      <c r="BN47" s="52"/>
      <c r="BO47" s="51"/>
      <c r="BP47" s="52"/>
      <c r="BQ47" s="51"/>
      <c r="BR47" s="52"/>
      <c r="BS47" s="51"/>
      <c r="BT47" s="2"/>
      <c r="BU47" s="3"/>
      <c r="BV47" s="3"/>
      <c r="BW47" s="3"/>
      <c r="BX47" s="3"/>
    </row>
    <row r="48" spans="1:76" ht="15">
      <c r="A48" s="14" t="s">
        <v>257</v>
      </c>
      <c r="B48" s="15"/>
      <c r="C48" s="15" t="s">
        <v>64</v>
      </c>
      <c r="D48" s="93">
        <v>174.89339014714216</v>
      </c>
      <c r="E48" s="81"/>
      <c r="F48" s="112" t="s">
        <v>1029</v>
      </c>
      <c r="G48" s="15"/>
      <c r="H48" s="16" t="s">
        <v>257</v>
      </c>
      <c r="I48" s="66"/>
      <c r="J48" s="66"/>
      <c r="K48" s="114" t="s">
        <v>1176</v>
      </c>
      <c r="L48" s="94">
        <v>1</v>
      </c>
      <c r="M48" s="95">
        <v>3131.10107421875</v>
      </c>
      <c r="N48" s="95">
        <v>3173.165283203125</v>
      </c>
      <c r="O48" s="77"/>
      <c r="P48" s="96"/>
      <c r="Q48" s="96"/>
      <c r="R48" s="97"/>
      <c r="S48" s="51">
        <v>1</v>
      </c>
      <c r="T48" s="51">
        <v>0</v>
      </c>
      <c r="U48" s="52">
        <v>0</v>
      </c>
      <c r="V48" s="52">
        <v>0.010989</v>
      </c>
      <c r="W48" s="52">
        <v>0.021277</v>
      </c>
      <c r="X48" s="52">
        <v>0.550525</v>
      </c>
      <c r="Y48" s="52">
        <v>0</v>
      </c>
      <c r="Z48" s="52">
        <v>0</v>
      </c>
      <c r="AA48" s="82">
        <v>48</v>
      </c>
      <c r="AB48" s="82"/>
      <c r="AC48" s="98"/>
      <c r="AD48" s="85" t="s">
        <v>783</v>
      </c>
      <c r="AE48" s="85">
        <v>2880</v>
      </c>
      <c r="AF48" s="85">
        <v>733</v>
      </c>
      <c r="AG48" s="85">
        <v>2244</v>
      </c>
      <c r="AH48" s="85">
        <v>1007</v>
      </c>
      <c r="AI48" s="85"/>
      <c r="AJ48" s="85" t="s">
        <v>848</v>
      </c>
      <c r="AK48" s="85"/>
      <c r="AL48" s="89" t="s">
        <v>928</v>
      </c>
      <c r="AM48" s="85"/>
      <c r="AN48" s="87">
        <v>39990.47570601852</v>
      </c>
      <c r="AO48" s="89" t="s">
        <v>968</v>
      </c>
      <c r="AP48" s="85" t="b">
        <v>0</v>
      </c>
      <c r="AQ48" s="85" t="b">
        <v>0</v>
      </c>
      <c r="AR48" s="85" t="b">
        <v>0</v>
      </c>
      <c r="AS48" s="85"/>
      <c r="AT48" s="85">
        <v>16</v>
      </c>
      <c r="AU48" s="89" t="s">
        <v>985</v>
      </c>
      <c r="AV48" s="85" t="b">
        <v>0</v>
      </c>
      <c r="AW48" s="85" t="s">
        <v>1054</v>
      </c>
      <c r="AX48" s="89" t="s">
        <v>1100</v>
      </c>
      <c r="AY48" s="85" t="s">
        <v>65</v>
      </c>
      <c r="AZ48" s="85" t="str">
        <f>REPLACE(INDEX(GroupVertices[Group],MATCH(Vertices[[#This Row],[Vertex]],GroupVertices[Vertex],0)),1,1,"")</f>
        <v>1</v>
      </c>
      <c r="BA48" s="51"/>
      <c r="BB48" s="51"/>
      <c r="BC48" s="51"/>
      <c r="BD48" s="51"/>
      <c r="BE48" s="51"/>
      <c r="BF48" s="51"/>
      <c r="BG48" s="51"/>
      <c r="BH48" s="51"/>
      <c r="BI48" s="51"/>
      <c r="BJ48" s="51"/>
      <c r="BK48" s="51"/>
      <c r="BL48" s="52"/>
      <c r="BM48" s="51"/>
      <c r="BN48" s="52"/>
      <c r="BO48" s="51"/>
      <c r="BP48" s="52"/>
      <c r="BQ48" s="51"/>
      <c r="BR48" s="52"/>
      <c r="BS48" s="51"/>
      <c r="BT48" s="2"/>
      <c r="BU48" s="3"/>
      <c r="BV48" s="3"/>
      <c r="BW48" s="3"/>
      <c r="BX48" s="3"/>
    </row>
    <row r="49" spans="1:76" ht="15">
      <c r="A49" s="14" t="s">
        <v>258</v>
      </c>
      <c r="B49" s="15"/>
      <c r="C49" s="15" t="s">
        <v>64</v>
      </c>
      <c r="D49" s="93">
        <v>162.59805629604753</v>
      </c>
      <c r="E49" s="81"/>
      <c r="F49" s="112" t="s">
        <v>1030</v>
      </c>
      <c r="G49" s="15"/>
      <c r="H49" s="16" t="s">
        <v>258</v>
      </c>
      <c r="I49" s="66"/>
      <c r="J49" s="66"/>
      <c r="K49" s="114" t="s">
        <v>1177</v>
      </c>
      <c r="L49" s="94">
        <v>1</v>
      </c>
      <c r="M49" s="95">
        <v>1382.2120361328125</v>
      </c>
      <c r="N49" s="95">
        <v>7011.77099609375</v>
      </c>
      <c r="O49" s="77"/>
      <c r="P49" s="96"/>
      <c r="Q49" s="96"/>
      <c r="R49" s="97"/>
      <c r="S49" s="51">
        <v>1</v>
      </c>
      <c r="T49" s="51">
        <v>0</v>
      </c>
      <c r="U49" s="52">
        <v>0</v>
      </c>
      <c r="V49" s="52">
        <v>0.010989</v>
      </c>
      <c r="W49" s="52">
        <v>0.021277</v>
      </c>
      <c r="X49" s="52">
        <v>0.550525</v>
      </c>
      <c r="Y49" s="52">
        <v>0</v>
      </c>
      <c r="Z49" s="52">
        <v>0</v>
      </c>
      <c r="AA49" s="82">
        <v>49</v>
      </c>
      <c r="AB49" s="82"/>
      <c r="AC49" s="98"/>
      <c r="AD49" s="85" t="s">
        <v>258</v>
      </c>
      <c r="AE49" s="85">
        <v>170</v>
      </c>
      <c r="AF49" s="85">
        <v>34</v>
      </c>
      <c r="AG49" s="85">
        <v>125</v>
      </c>
      <c r="AH49" s="85">
        <v>46</v>
      </c>
      <c r="AI49" s="85"/>
      <c r="AJ49" s="85"/>
      <c r="AK49" s="85"/>
      <c r="AL49" s="85"/>
      <c r="AM49" s="85"/>
      <c r="AN49" s="87">
        <v>41220.80394675926</v>
      </c>
      <c r="AO49" s="85"/>
      <c r="AP49" s="85" t="b">
        <v>1</v>
      </c>
      <c r="AQ49" s="85" t="b">
        <v>0</v>
      </c>
      <c r="AR49" s="85" t="b">
        <v>0</v>
      </c>
      <c r="AS49" s="85" t="s">
        <v>697</v>
      </c>
      <c r="AT49" s="85">
        <v>1</v>
      </c>
      <c r="AU49" s="89" t="s">
        <v>985</v>
      </c>
      <c r="AV49" s="85" t="b">
        <v>0</v>
      </c>
      <c r="AW49" s="85" t="s">
        <v>1054</v>
      </c>
      <c r="AX49" s="89" t="s">
        <v>1101</v>
      </c>
      <c r="AY49" s="85" t="s">
        <v>65</v>
      </c>
      <c r="AZ49" s="85" t="str">
        <f>REPLACE(INDEX(GroupVertices[Group],MATCH(Vertices[[#This Row],[Vertex]],GroupVertices[Vertex],0)),1,1,"")</f>
        <v>1</v>
      </c>
      <c r="BA49" s="51"/>
      <c r="BB49" s="51"/>
      <c r="BC49" s="51"/>
      <c r="BD49" s="51"/>
      <c r="BE49" s="51"/>
      <c r="BF49" s="51"/>
      <c r="BG49" s="51"/>
      <c r="BH49" s="51"/>
      <c r="BI49" s="51"/>
      <c r="BJ49" s="51"/>
      <c r="BK49" s="51"/>
      <c r="BL49" s="52"/>
      <c r="BM49" s="51"/>
      <c r="BN49" s="52"/>
      <c r="BO49" s="51"/>
      <c r="BP49" s="52"/>
      <c r="BQ49" s="51"/>
      <c r="BR49" s="52"/>
      <c r="BS49" s="51"/>
      <c r="BT49" s="2"/>
      <c r="BU49" s="3"/>
      <c r="BV49" s="3"/>
      <c r="BW49" s="3"/>
      <c r="BX49" s="3"/>
    </row>
    <row r="50" spans="1:76" ht="15">
      <c r="A50" s="14" t="s">
        <v>259</v>
      </c>
      <c r="B50" s="15"/>
      <c r="C50" s="15" t="s">
        <v>64</v>
      </c>
      <c r="D50" s="93">
        <v>162.29902814802375</v>
      </c>
      <c r="E50" s="81"/>
      <c r="F50" s="112" t="s">
        <v>1031</v>
      </c>
      <c r="G50" s="15"/>
      <c r="H50" s="16" t="s">
        <v>259</v>
      </c>
      <c r="I50" s="66"/>
      <c r="J50" s="66"/>
      <c r="K50" s="114" t="s">
        <v>1178</v>
      </c>
      <c r="L50" s="94">
        <v>1</v>
      </c>
      <c r="M50" s="95">
        <v>5390.31103515625</v>
      </c>
      <c r="N50" s="95">
        <v>1972.0712890625</v>
      </c>
      <c r="O50" s="77"/>
      <c r="P50" s="96"/>
      <c r="Q50" s="96"/>
      <c r="R50" s="97"/>
      <c r="S50" s="51">
        <v>1</v>
      </c>
      <c r="T50" s="51">
        <v>0</v>
      </c>
      <c r="U50" s="52">
        <v>0</v>
      </c>
      <c r="V50" s="52">
        <v>0.010989</v>
      </c>
      <c r="W50" s="52">
        <v>0.021277</v>
      </c>
      <c r="X50" s="52">
        <v>0.550525</v>
      </c>
      <c r="Y50" s="52">
        <v>0</v>
      </c>
      <c r="Z50" s="52">
        <v>0</v>
      </c>
      <c r="AA50" s="82">
        <v>50</v>
      </c>
      <c r="AB50" s="82"/>
      <c r="AC50" s="98"/>
      <c r="AD50" s="85" t="s">
        <v>784</v>
      </c>
      <c r="AE50" s="85">
        <v>54</v>
      </c>
      <c r="AF50" s="85">
        <v>17</v>
      </c>
      <c r="AG50" s="85">
        <v>194</v>
      </c>
      <c r="AH50" s="85">
        <v>17</v>
      </c>
      <c r="AI50" s="85">
        <v>-25200</v>
      </c>
      <c r="AJ50" s="85" t="s">
        <v>849</v>
      </c>
      <c r="AK50" s="85" t="s">
        <v>897</v>
      </c>
      <c r="AL50" s="89" t="s">
        <v>929</v>
      </c>
      <c r="AM50" s="85" t="s">
        <v>937</v>
      </c>
      <c r="AN50" s="87">
        <v>40769.26914351852</v>
      </c>
      <c r="AO50" s="89" t="s">
        <v>969</v>
      </c>
      <c r="AP50" s="85" t="b">
        <v>0</v>
      </c>
      <c r="AQ50" s="85" t="b">
        <v>0</v>
      </c>
      <c r="AR50" s="85" t="b">
        <v>0</v>
      </c>
      <c r="AS50" s="85" t="s">
        <v>697</v>
      </c>
      <c r="AT50" s="85">
        <v>0</v>
      </c>
      <c r="AU50" s="89" t="s">
        <v>995</v>
      </c>
      <c r="AV50" s="85" t="b">
        <v>0</v>
      </c>
      <c r="AW50" s="85" t="s">
        <v>1054</v>
      </c>
      <c r="AX50" s="89" t="s">
        <v>1102</v>
      </c>
      <c r="AY50" s="85" t="s">
        <v>65</v>
      </c>
      <c r="AZ50" s="85" t="str">
        <f>REPLACE(INDEX(GroupVertices[Group],MATCH(Vertices[[#This Row],[Vertex]],GroupVertices[Vertex],0)),1,1,"")</f>
        <v>1</v>
      </c>
      <c r="BA50" s="51"/>
      <c r="BB50" s="51"/>
      <c r="BC50" s="51"/>
      <c r="BD50" s="51"/>
      <c r="BE50" s="51"/>
      <c r="BF50" s="51"/>
      <c r="BG50" s="51"/>
      <c r="BH50" s="51"/>
      <c r="BI50" s="51"/>
      <c r="BJ50" s="51"/>
      <c r="BK50" s="51"/>
      <c r="BL50" s="52"/>
      <c r="BM50" s="51"/>
      <c r="BN50" s="52"/>
      <c r="BO50" s="51"/>
      <c r="BP50" s="52"/>
      <c r="BQ50" s="51"/>
      <c r="BR50" s="52"/>
      <c r="BS50" s="51"/>
      <c r="BT50" s="2"/>
      <c r="BU50" s="3"/>
      <c r="BV50" s="3"/>
      <c r="BW50" s="3"/>
      <c r="BX50" s="3"/>
    </row>
    <row r="51" spans="1:76" ht="15">
      <c r="A51" s="14" t="s">
        <v>260</v>
      </c>
      <c r="B51" s="15"/>
      <c r="C51" s="15" t="s">
        <v>64</v>
      </c>
      <c r="D51" s="93">
        <v>172.5363447450725</v>
      </c>
      <c r="E51" s="81"/>
      <c r="F51" s="112" t="s">
        <v>1032</v>
      </c>
      <c r="G51" s="15"/>
      <c r="H51" s="16" t="s">
        <v>260</v>
      </c>
      <c r="I51" s="66"/>
      <c r="J51" s="66"/>
      <c r="K51" s="114" t="s">
        <v>1179</v>
      </c>
      <c r="L51" s="94">
        <v>1</v>
      </c>
      <c r="M51" s="95">
        <v>4640.400390625</v>
      </c>
      <c r="N51" s="95">
        <v>2139.267822265625</v>
      </c>
      <c r="O51" s="77"/>
      <c r="P51" s="96"/>
      <c r="Q51" s="96"/>
      <c r="R51" s="97"/>
      <c r="S51" s="51">
        <v>1</v>
      </c>
      <c r="T51" s="51">
        <v>0</v>
      </c>
      <c r="U51" s="52">
        <v>0</v>
      </c>
      <c r="V51" s="52">
        <v>0.010989</v>
      </c>
      <c r="W51" s="52">
        <v>0.021277</v>
      </c>
      <c r="X51" s="52">
        <v>0.550525</v>
      </c>
      <c r="Y51" s="52">
        <v>0</v>
      </c>
      <c r="Z51" s="52">
        <v>0</v>
      </c>
      <c r="AA51" s="82">
        <v>51</v>
      </c>
      <c r="AB51" s="82"/>
      <c r="AC51" s="98"/>
      <c r="AD51" s="85" t="s">
        <v>785</v>
      </c>
      <c r="AE51" s="85">
        <v>53</v>
      </c>
      <c r="AF51" s="85">
        <v>599</v>
      </c>
      <c r="AG51" s="85">
        <v>4560</v>
      </c>
      <c r="AH51" s="85">
        <v>62</v>
      </c>
      <c r="AI51" s="85"/>
      <c r="AJ51" s="85" t="s">
        <v>850</v>
      </c>
      <c r="AK51" s="85" t="s">
        <v>898</v>
      </c>
      <c r="AL51" s="89" t="s">
        <v>930</v>
      </c>
      <c r="AM51" s="85"/>
      <c r="AN51" s="87">
        <v>39546.16228009259</v>
      </c>
      <c r="AO51" s="89" t="s">
        <v>970</v>
      </c>
      <c r="AP51" s="85" t="b">
        <v>0</v>
      </c>
      <c r="AQ51" s="85" t="b">
        <v>0</v>
      </c>
      <c r="AR51" s="85" t="b">
        <v>0</v>
      </c>
      <c r="AS51" s="85" t="s">
        <v>697</v>
      </c>
      <c r="AT51" s="85">
        <v>24</v>
      </c>
      <c r="AU51" s="89" t="s">
        <v>985</v>
      </c>
      <c r="AV51" s="85" t="b">
        <v>0</v>
      </c>
      <c r="AW51" s="85" t="s">
        <v>1054</v>
      </c>
      <c r="AX51" s="89" t="s">
        <v>1103</v>
      </c>
      <c r="AY51" s="85" t="s">
        <v>65</v>
      </c>
      <c r="AZ51" s="85" t="str">
        <f>REPLACE(INDEX(GroupVertices[Group],MATCH(Vertices[[#This Row],[Vertex]],GroupVertices[Vertex],0)),1,1,"")</f>
        <v>1</v>
      </c>
      <c r="BA51" s="51"/>
      <c r="BB51" s="51"/>
      <c r="BC51" s="51"/>
      <c r="BD51" s="51"/>
      <c r="BE51" s="51"/>
      <c r="BF51" s="51"/>
      <c r="BG51" s="51"/>
      <c r="BH51" s="51"/>
      <c r="BI51" s="51"/>
      <c r="BJ51" s="51"/>
      <c r="BK51" s="51"/>
      <c r="BL51" s="52"/>
      <c r="BM51" s="51"/>
      <c r="BN51" s="52"/>
      <c r="BO51" s="51"/>
      <c r="BP51" s="52"/>
      <c r="BQ51" s="51"/>
      <c r="BR51" s="52"/>
      <c r="BS51" s="51"/>
      <c r="BT51" s="2"/>
      <c r="BU51" s="3"/>
      <c r="BV51" s="3"/>
      <c r="BW51" s="3"/>
      <c r="BX51" s="3"/>
    </row>
    <row r="52" spans="1:76" ht="15">
      <c r="A52" s="14" t="s">
        <v>261</v>
      </c>
      <c r="B52" s="15"/>
      <c r="C52" s="15" t="s">
        <v>64</v>
      </c>
      <c r="D52" s="93">
        <v>163.88211834344366</v>
      </c>
      <c r="E52" s="81"/>
      <c r="F52" s="112" t="s">
        <v>1033</v>
      </c>
      <c r="G52" s="15"/>
      <c r="H52" s="16" t="s">
        <v>261</v>
      </c>
      <c r="I52" s="66"/>
      <c r="J52" s="66"/>
      <c r="K52" s="114" t="s">
        <v>1180</v>
      </c>
      <c r="L52" s="94">
        <v>1</v>
      </c>
      <c r="M52" s="95">
        <v>3009.10400390625</v>
      </c>
      <c r="N52" s="95">
        <v>6800.17431640625</v>
      </c>
      <c r="O52" s="77"/>
      <c r="P52" s="96"/>
      <c r="Q52" s="96"/>
      <c r="R52" s="97"/>
      <c r="S52" s="51">
        <v>1</v>
      </c>
      <c r="T52" s="51">
        <v>0</v>
      </c>
      <c r="U52" s="52">
        <v>0</v>
      </c>
      <c r="V52" s="52">
        <v>0.010989</v>
      </c>
      <c r="W52" s="52">
        <v>0.021277</v>
      </c>
      <c r="X52" s="52">
        <v>0.550525</v>
      </c>
      <c r="Y52" s="52">
        <v>0</v>
      </c>
      <c r="Z52" s="52">
        <v>0</v>
      </c>
      <c r="AA52" s="82">
        <v>52</v>
      </c>
      <c r="AB52" s="82"/>
      <c r="AC52" s="98"/>
      <c r="AD52" s="85" t="s">
        <v>786</v>
      </c>
      <c r="AE52" s="85">
        <v>187</v>
      </c>
      <c r="AF52" s="85">
        <v>107</v>
      </c>
      <c r="AG52" s="85">
        <v>990</v>
      </c>
      <c r="AH52" s="85">
        <v>316</v>
      </c>
      <c r="AI52" s="85"/>
      <c r="AJ52" s="85" t="s">
        <v>851</v>
      </c>
      <c r="AK52" s="85" t="s">
        <v>899</v>
      </c>
      <c r="AL52" s="85"/>
      <c r="AM52" s="85"/>
      <c r="AN52" s="87">
        <v>40045.46895833333</v>
      </c>
      <c r="AO52" s="89" t="s">
        <v>971</v>
      </c>
      <c r="AP52" s="85" t="b">
        <v>0</v>
      </c>
      <c r="AQ52" s="85" t="b">
        <v>0</v>
      </c>
      <c r="AR52" s="85" t="b">
        <v>0</v>
      </c>
      <c r="AS52" s="85" t="s">
        <v>697</v>
      </c>
      <c r="AT52" s="85">
        <v>2</v>
      </c>
      <c r="AU52" s="89" t="s">
        <v>987</v>
      </c>
      <c r="AV52" s="85" t="b">
        <v>0</v>
      </c>
      <c r="AW52" s="85" t="s">
        <v>1054</v>
      </c>
      <c r="AX52" s="89" t="s">
        <v>1104</v>
      </c>
      <c r="AY52" s="85" t="s">
        <v>65</v>
      </c>
      <c r="AZ52" s="85" t="str">
        <f>REPLACE(INDEX(GroupVertices[Group],MATCH(Vertices[[#This Row],[Vertex]],GroupVertices[Vertex],0)),1,1,"")</f>
        <v>1</v>
      </c>
      <c r="BA52" s="51"/>
      <c r="BB52" s="51"/>
      <c r="BC52" s="51"/>
      <c r="BD52" s="51"/>
      <c r="BE52" s="51"/>
      <c r="BF52" s="51"/>
      <c r="BG52" s="51"/>
      <c r="BH52" s="51"/>
      <c r="BI52" s="51"/>
      <c r="BJ52" s="51"/>
      <c r="BK52" s="51"/>
      <c r="BL52" s="52"/>
      <c r="BM52" s="51"/>
      <c r="BN52" s="52"/>
      <c r="BO52" s="51"/>
      <c r="BP52" s="52"/>
      <c r="BQ52" s="51"/>
      <c r="BR52" s="52"/>
      <c r="BS52" s="51"/>
      <c r="BT52" s="2"/>
      <c r="BU52" s="3"/>
      <c r="BV52" s="3"/>
      <c r="BW52" s="3"/>
      <c r="BX52" s="3"/>
    </row>
    <row r="53" spans="1:76" ht="15">
      <c r="A53" s="14" t="s">
        <v>262</v>
      </c>
      <c r="B53" s="15"/>
      <c r="C53" s="15" t="s">
        <v>64</v>
      </c>
      <c r="D53" s="93">
        <v>162.05276967318068</v>
      </c>
      <c r="E53" s="81"/>
      <c r="F53" s="112" t="s">
        <v>1034</v>
      </c>
      <c r="G53" s="15"/>
      <c r="H53" s="16" t="s">
        <v>262</v>
      </c>
      <c r="I53" s="66"/>
      <c r="J53" s="66"/>
      <c r="K53" s="114" t="s">
        <v>1181</v>
      </c>
      <c r="L53" s="94">
        <v>1</v>
      </c>
      <c r="M53" s="95">
        <v>1933.7333984375</v>
      </c>
      <c r="N53" s="95">
        <v>740.2759399414062</v>
      </c>
      <c r="O53" s="77"/>
      <c r="P53" s="96"/>
      <c r="Q53" s="96"/>
      <c r="R53" s="97"/>
      <c r="S53" s="51">
        <v>1</v>
      </c>
      <c r="T53" s="51">
        <v>0</v>
      </c>
      <c r="U53" s="52">
        <v>0</v>
      </c>
      <c r="V53" s="52">
        <v>0.010989</v>
      </c>
      <c r="W53" s="52">
        <v>0.021277</v>
      </c>
      <c r="X53" s="52">
        <v>0.550525</v>
      </c>
      <c r="Y53" s="52">
        <v>0</v>
      </c>
      <c r="Z53" s="52">
        <v>0</v>
      </c>
      <c r="AA53" s="82">
        <v>53</v>
      </c>
      <c r="AB53" s="82"/>
      <c r="AC53" s="98"/>
      <c r="AD53" s="85" t="s">
        <v>787</v>
      </c>
      <c r="AE53" s="85">
        <v>3</v>
      </c>
      <c r="AF53" s="85">
        <v>3</v>
      </c>
      <c r="AG53" s="85">
        <v>9</v>
      </c>
      <c r="AH53" s="85">
        <v>0</v>
      </c>
      <c r="AI53" s="85"/>
      <c r="AJ53" s="85"/>
      <c r="AK53" s="85"/>
      <c r="AL53" s="85"/>
      <c r="AM53" s="85"/>
      <c r="AN53" s="87">
        <v>41384.22918981482</v>
      </c>
      <c r="AO53" s="85"/>
      <c r="AP53" s="85" t="b">
        <v>1</v>
      </c>
      <c r="AQ53" s="85" t="b">
        <v>1</v>
      </c>
      <c r="AR53" s="85" t="b">
        <v>0</v>
      </c>
      <c r="AS53" s="85" t="s">
        <v>697</v>
      </c>
      <c r="AT53" s="85">
        <v>0</v>
      </c>
      <c r="AU53" s="89" t="s">
        <v>985</v>
      </c>
      <c r="AV53" s="85" t="b">
        <v>0</v>
      </c>
      <c r="AW53" s="85" t="s">
        <v>1054</v>
      </c>
      <c r="AX53" s="89" t="s">
        <v>1105</v>
      </c>
      <c r="AY53" s="85" t="s">
        <v>65</v>
      </c>
      <c r="AZ53" s="85" t="str">
        <f>REPLACE(INDEX(GroupVertices[Group],MATCH(Vertices[[#This Row],[Vertex]],GroupVertices[Vertex],0)),1,1,"")</f>
        <v>1</v>
      </c>
      <c r="BA53" s="51"/>
      <c r="BB53" s="51"/>
      <c r="BC53" s="51"/>
      <c r="BD53" s="51"/>
      <c r="BE53" s="51"/>
      <c r="BF53" s="51"/>
      <c r="BG53" s="51"/>
      <c r="BH53" s="51"/>
      <c r="BI53" s="51"/>
      <c r="BJ53" s="51"/>
      <c r="BK53" s="51"/>
      <c r="BL53" s="52"/>
      <c r="BM53" s="51"/>
      <c r="BN53" s="52"/>
      <c r="BO53" s="51"/>
      <c r="BP53" s="52"/>
      <c r="BQ53" s="51"/>
      <c r="BR53" s="52"/>
      <c r="BS53" s="51"/>
      <c r="BT53" s="2"/>
      <c r="BU53" s="3"/>
      <c r="BV53" s="3"/>
      <c r="BW53" s="3"/>
      <c r="BX53" s="3"/>
    </row>
    <row r="54" spans="1:76" ht="15">
      <c r="A54" s="14" t="s">
        <v>263</v>
      </c>
      <c r="B54" s="15"/>
      <c r="C54" s="15" t="s">
        <v>64</v>
      </c>
      <c r="D54" s="93">
        <v>166.13362439915198</v>
      </c>
      <c r="E54" s="81"/>
      <c r="F54" s="112" t="s">
        <v>1035</v>
      </c>
      <c r="G54" s="15"/>
      <c r="H54" s="16" t="s">
        <v>263</v>
      </c>
      <c r="I54" s="66"/>
      <c r="J54" s="66"/>
      <c r="K54" s="114" t="s">
        <v>1182</v>
      </c>
      <c r="L54" s="94">
        <v>1</v>
      </c>
      <c r="M54" s="95">
        <v>1774.5736083984375</v>
      </c>
      <c r="N54" s="95">
        <v>2151.957763671875</v>
      </c>
      <c r="O54" s="77"/>
      <c r="P54" s="96"/>
      <c r="Q54" s="96"/>
      <c r="R54" s="97"/>
      <c r="S54" s="51">
        <v>1</v>
      </c>
      <c r="T54" s="51">
        <v>0</v>
      </c>
      <c r="U54" s="52">
        <v>0</v>
      </c>
      <c r="V54" s="52">
        <v>0.010989</v>
      </c>
      <c r="W54" s="52">
        <v>0.021277</v>
      </c>
      <c r="X54" s="52">
        <v>0.550525</v>
      </c>
      <c r="Y54" s="52">
        <v>0</v>
      </c>
      <c r="Z54" s="52">
        <v>0</v>
      </c>
      <c r="AA54" s="82">
        <v>54</v>
      </c>
      <c r="AB54" s="82"/>
      <c r="AC54" s="98"/>
      <c r="AD54" s="85" t="s">
        <v>788</v>
      </c>
      <c r="AE54" s="85">
        <v>117</v>
      </c>
      <c r="AF54" s="85">
        <v>235</v>
      </c>
      <c r="AG54" s="85">
        <v>3621</v>
      </c>
      <c r="AH54" s="85">
        <v>437</v>
      </c>
      <c r="AI54" s="85"/>
      <c r="AJ54" s="85" t="s">
        <v>852</v>
      </c>
      <c r="AK54" s="85" t="s">
        <v>866</v>
      </c>
      <c r="AL54" s="89" t="s">
        <v>931</v>
      </c>
      <c r="AM54" s="85"/>
      <c r="AN54" s="87">
        <v>40390.591944444444</v>
      </c>
      <c r="AO54" s="89" t="s">
        <v>972</v>
      </c>
      <c r="AP54" s="85" t="b">
        <v>0</v>
      </c>
      <c r="AQ54" s="85" t="b">
        <v>0</v>
      </c>
      <c r="AR54" s="85" t="b">
        <v>1</v>
      </c>
      <c r="AS54" s="85"/>
      <c r="AT54" s="85">
        <v>4</v>
      </c>
      <c r="AU54" s="89" t="s">
        <v>985</v>
      </c>
      <c r="AV54" s="85" t="b">
        <v>0</v>
      </c>
      <c r="AW54" s="85" t="s">
        <v>1054</v>
      </c>
      <c r="AX54" s="89" t="s">
        <v>1106</v>
      </c>
      <c r="AY54" s="85" t="s">
        <v>65</v>
      </c>
      <c r="AZ54" s="85" t="str">
        <f>REPLACE(INDEX(GroupVertices[Group],MATCH(Vertices[[#This Row],[Vertex]],GroupVertices[Vertex],0)),1,1,"")</f>
        <v>1</v>
      </c>
      <c r="BA54" s="51"/>
      <c r="BB54" s="51"/>
      <c r="BC54" s="51"/>
      <c r="BD54" s="51"/>
      <c r="BE54" s="51"/>
      <c r="BF54" s="51"/>
      <c r="BG54" s="51"/>
      <c r="BH54" s="51"/>
      <c r="BI54" s="51"/>
      <c r="BJ54" s="51"/>
      <c r="BK54" s="51"/>
      <c r="BL54" s="52"/>
      <c r="BM54" s="51"/>
      <c r="BN54" s="52"/>
      <c r="BO54" s="51"/>
      <c r="BP54" s="52"/>
      <c r="BQ54" s="51"/>
      <c r="BR54" s="52"/>
      <c r="BS54" s="51"/>
      <c r="BT54" s="2"/>
      <c r="BU54" s="3"/>
      <c r="BV54" s="3"/>
      <c r="BW54" s="3"/>
      <c r="BX54" s="3"/>
    </row>
    <row r="55" spans="1:76" ht="15">
      <c r="A55" s="14" t="s">
        <v>264</v>
      </c>
      <c r="B55" s="15"/>
      <c r="C55" s="15" t="s">
        <v>64</v>
      </c>
      <c r="D55" s="93">
        <v>162.5804664049873</v>
      </c>
      <c r="E55" s="81"/>
      <c r="F55" s="112" t="s">
        <v>1036</v>
      </c>
      <c r="G55" s="15"/>
      <c r="H55" s="16" t="s">
        <v>264</v>
      </c>
      <c r="I55" s="66"/>
      <c r="J55" s="66"/>
      <c r="K55" s="114" t="s">
        <v>1183</v>
      </c>
      <c r="L55" s="94">
        <v>1</v>
      </c>
      <c r="M55" s="95">
        <v>6003.88818359375</v>
      </c>
      <c r="N55" s="95">
        <v>4958.88330078125</v>
      </c>
      <c r="O55" s="77"/>
      <c r="P55" s="96"/>
      <c r="Q55" s="96"/>
      <c r="R55" s="97"/>
      <c r="S55" s="51">
        <v>1</v>
      </c>
      <c r="T55" s="51">
        <v>0</v>
      </c>
      <c r="U55" s="52">
        <v>0</v>
      </c>
      <c r="V55" s="52">
        <v>0.010989</v>
      </c>
      <c r="W55" s="52">
        <v>0.021277</v>
      </c>
      <c r="X55" s="52">
        <v>0.550525</v>
      </c>
      <c r="Y55" s="52">
        <v>0</v>
      </c>
      <c r="Z55" s="52">
        <v>0</v>
      </c>
      <c r="AA55" s="82">
        <v>55</v>
      </c>
      <c r="AB55" s="82"/>
      <c r="AC55" s="98"/>
      <c r="AD55" s="85" t="s">
        <v>789</v>
      </c>
      <c r="AE55" s="85">
        <v>60</v>
      </c>
      <c r="AF55" s="85">
        <v>33</v>
      </c>
      <c r="AG55" s="85">
        <v>375</v>
      </c>
      <c r="AH55" s="85">
        <v>132</v>
      </c>
      <c r="AI55" s="85"/>
      <c r="AJ55" s="85" t="s">
        <v>853</v>
      </c>
      <c r="AK55" s="85" t="s">
        <v>900</v>
      </c>
      <c r="AL55" s="85"/>
      <c r="AM55" s="85"/>
      <c r="AN55" s="87">
        <v>41079.90482638889</v>
      </c>
      <c r="AO55" s="85"/>
      <c r="AP55" s="85" t="b">
        <v>1</v>
      </c>
      <c r="AQ55" s="85" t="b">
        <v>0</v>
      </c>
      <c r="AR55" s="85" t="b">
        <v>0</v>
      </c>
      <c r="AS55" s="85" t="s">
        <v>697</v>
      </c>
      <c r="AT55" s="85">
        <v>1</v>
      </c>
      <c r="AU55" s="89" t="s">
        <v>985</v>
      </c>
      <c r="AV55" s="85" t="b">
        <v>0</v>
      </c>
      <c r="AW55" s="85" t="s">
        <v>1054</v>
      </c>
      <c r="AX55" s="89" t="s">
        <v>1107</v>
      </c>
      <c r="AY55" s="85" t="s">
        <v>65</v>
      </c>
      <c r="AZ55" s="85" t="str">
        <f>REPLACE(INDEX(GroupVertices[Group],MATCH(Vertices[[#This Row],[Vertex]],GroupVertices[Vertex],0)),1,1,"")</f>
        <v>1</v>
      </c>
      <c r="BA55" s="51"/>
      <c r="BB55" s="51"/>
      <c r="BC55" s="51"/>
      <c r="BD55" s="51"/>
      <c r="BE55" s="51"/>
      <c r="BF55" s="51"/>
      <c r="BG55" s="51"/>
      <c r="BH55" s="51"/>
      <c r="BI55" s="51"/>
      <c r="BJ55" s="51"/>
      <c r="BK55" s="51"/>
      <c r="BL55" s="52"/>
      <c r="BM55" s="51"/>
      <c r="BN55" s="52"/>
      <c r="BO55" s="51"/>
      <c r="BP55" s="52"/>
      <c r="BQ55" s="51"/>
      <c r="BR55" s="52"/>
      <c r="BS55" s="51"/>
      <c r="BT55" s="2"/>
      <c r="BU55" s="3"/>
      <c r="BV55" s="3"/>
      <c r="BW55" s="3"/>
      <c r="BX55" s="3"/>
    </row>
    <row r="56" spans="1:76" ht="15">
      <c r="A56" s="14" t="s">
        <v>265</v>
      </c>
      <c r="B56" s="15"/>
      <c r="C56" s="15" t="s">
        <v>64</v>
      </c>
      <c r="D56" s="93">
        <v>162.05276967318068</v>
      </c>
      <c r="E56" s="81"/>
      <c r="F56" s="112" t="s">
        <v>1007</v>
      </c>
      <c r="G56" s="15"/>
      <c r="H56" s="16" t="s">
        <v>265</v>
      </c>
      <c r="I56" s="66"/>
      <c r="J56" s="66"/>
      <c r="K56" s="114" t="s">
        <v>1184</v>
      </c>
      <c r="L56" s="94">
        <v>1</v>
      </c>
      <c r="M56" s="95">
        <v>4106.8974609375</v>
      </c>
      <c r="N56" s="95">
        <v>576.064697265625</v>
      </c>
      <c r="O56" s="77"/>
      <c r="P56" s="96"/>
      <c r="Q56" s="96"/>
      <c r="R56" s="97"/>
      <c r="S56" s="51">
        <v>1</v>
      </c>
      <c r="T56" s="51">
        <v>0</v>
      </c>
      <c r="U56" s="52">
        <v>0</v>
      </c>
      <c r="V56" s="52">
        <v>0.010989</v>
      </c>
      <c r="W56" s="52">
        <v>0.021277</v>
      </c>
      <c r="X56" s="52">
        <v>0.550525</v>
      </c>
      <c r="Y56" s="52">
        <v>0</v>
      </c>
      <c r="Z56" s="52">
        <v>0</v>
      </c>
      <c r="AA56" s="82">
        <v>56</v>
      </c>
      <c r="AB56" s="82"/>
      <c r="AC56" s="98"/>
      <c r="AD56" s="85" t="s">
        <v>790</v>
      </c>
      <c r="AE56" s="85">
        <v>27</v>
      </c>
      <c r="AF56" s="85">
        <v>3</v>
      </c>
      <c r="AG56" s="85">
        <v>47</v>
      </c>
      <c r="AH56" s="85">
        <v>55</v>
      </c>
      <c r="AI56" s="85"/>
      <c r="AJ56" s="85"/>
      <c r="AK56" s="85"/>
      <c r="AL56" s="85"/>
      <c r="AM56" s="85"/>
      <c r="AN56" s="87">
        <v>41499.41412037037</v>
      </c>
      <c r="AO56" s="85"/>
      <c r="AP56" s="85" t="b">
        <v>1</v>
      </c>
      <c r="AQ56" s="85" t="b">
        <v>1</v>
      </c>
      <c r="AR56" s="85" t="b">
        <v>0</v>
      </c>
      <c r="AS56" s="85" t="s">
        <v>697</v>
      </c>
      <c r="AT56" s="85">
        <v>0</v>
      </c>
      <c r="AU56" s="89" t="s">
        <v>985</v>
      </c>
      <c r="AV56" s="85" t="b">
        <v>0</v>
      </c>
      <c r="AW56" s="85" t="s">
        <v>1054</v>
      </c>
      <c r="AX56" s="89" t="s">
        <v>1108</v>
      </c>
      <c r="AY56" s="85" t="s">
        <v>65</v>
      </c>
      <c r="AZ56" s="85" t="str">
        <f>REPLACE(INDEX(GroupVertices[Group],MATCH(Vertices[[#This Row],[Vertex]],GroupVertices[Vertex],0)),1,1,"")</f>
        <v>1</v>
      </c>
      <c r="BA56" s="51"/>
      <c r="BB56" s="51"/>
      <c r="BC56" s="51"/>
      <c r="BD56" s="51"/>
      <c r="BE56" s="51"/>
      <c r="BF56" s="51"/>
      <c r="BG56" s="51"/>
      <c r="BH56" s="51"/>
      <c r="BI56" s="51"/>
      <c r="BJ56" s="51"/>
      <c r="BK56" s="51"/>
      <c r="BL56" s="52"/>
      <c r="BM56" s="51"/>
      <c r="BN56" s="52"/>
      <c r="BO56" s="51"/>
      <c r="BP56" s="52"/>
      <c r="BQ56" s="51"/>
      <c r="BR56" s="52"/>
      <c r="BS56" s="51"/>
      <c r="BT56" s="2"/>
      <c r="BU56" s="3"/>
      <c r="BV56" s="3"/>
      <c r="BW56" s="3"/>
      <c r="BX56" s="3"/>
    </row>
    <row r="57" spans="1:76" ht="15">
      <c r="A57" s="14" t="s">
        <v>266</v>
      </c>
      <c r="B57" s="15"/>
      <c r="C57" s="15" t="s">
        <v>64</v>
      </c>
      <c r="D57" s="93">
        <v>179.1501437837157</v>
      </c>
      <c r="E57" s="81"/>
      <c r="F57" s="112" t="s">
        <v>1037</v>
      </c>
      <c r="G57" s="15"/>
      <c r="H57" s="16" t="s">
        <v>266</v>
      </c>
      <c r="I57" s="66"/>
      <c r="J57" s="66"/>
      <c r="K57" s="114" t="s">
        <v>1185</v>
      </c>
      <c r="L57" s="94">
        <v>1</v>
      </c>
      <c r="M57" s="95">
        <v>279.7380676269531</v>
      </c>
      <c r="N57" s="95">
        <v>3639.7626953125</v>
      </c>
      <c r="O57" s="77"/>
      <c r="P57" s="96"/>
      <c r="Q57" s="96"/>
      <c r="R57" s="97"/>
      <c r="S57" s="51">
        <v>1</v>
      </c>
      <c r="T57" s="51">
        <v>0</v>
      </c>
      <c r="U57" s="52">
        <v>0</v>
      </c>
      <c r="V57" s="52">
        <v>0.010989</v>
      </c>
      <c r="W57" s="52">
        <v>0.021277</v>
      </c>
      <c r="X57" s="52">
        <v>0.550525</v>
      </c>
      <c r="Y57" s="52">
        <v>0</v>
      </c>
      <c r="Z57" s="52">
        <v>0</v>
      </c>
      <c r="AA57" s="82">
        <v>57</v>
      </c>
      <c r="AB57" s="82"/>
      <c r="AC57" s="98"/>
      <c r="AD57" s="85" t="s">
        <v>791</v>
      </c>
      <c r="AE57" s="85">
        <v>1715</v>
      </c>
      <c r="AF57" s="85">
        <v>975</v>
      </c>
      <c r="AG57" s="85">
        <v>4259</v>
      </c>
      <c r="AH57" s="85">
        <v>1907</v>
      </c>
      <c r="AI57" s="85"/>
      <c r="AJ57" s="85" t="s">
        <v>854</v>
      </c>
      <c r="AK57" s="85" t="s">
        <v>901</v>
      </c>
      <c r="AL57" s="89" t="s">
        <v>932</v>
      </c>
      <c r="AM57" s="85"/>
      <c r="AN57" s="87">
        <v>42435.683229166665</v>
      </c>
      <c r="AO57" s="89" t="s">
        <v>973</v>
      </c>
      <c r="AP57" s="85" t="b">
        <v>1</v>
      </c>
      <c r="AQ57" s="85" t="b">
        <v>0</v>
      </c>
      <c r="AR57" s="85" t="b">
        <v>1</v>
      </c>
      <c r="AS57" s="85" t="s">
        <v>697</v>
      </c>
      <c r="AT57" s="85">
        <v>0</v>
      </c>
      <c r="AU57" s="85"/>
      <c r="AV57" s="85" t="b">
        <v>0</v>
      </c>
      <c r="AW57" s="85" t="s">
        <v>1054</v>
      </c>
      <c r="AX57" s="89" t="s">
        <v>1109</v>
      </c>
      <c r="AY57" s="85" t="s">
        <v>65</v>
      </c>
      <c r="AZ57" s="85" t="str">
        <f>REPLACE(INDEX(GroupVertices[Group],MATCH(Vertices[[#This Row],[Vertex]],GroupVertices[Vertex],0)),1,1,"")</f>
        <v>1</v>
      </c>
      <c r="BA57" s="51"/>
      <c r="BB57" s="51"/>
      <c r="BC57" s="51"/>
      <c r="BD57" s="51"/>
      <c r="BE57" s="51"/>
      <c r="BF57" s="51"/>
      <c r="BG57" s="51"/>
      <c r="BH57" s="51"/>
      <c r="BI57" s="51"/>
      <c r="BJ57" s="51"/>
      <c r="BK57" s="51"/>
      <c r="BL57" s="52"/>
      <c r="BM57" s="51"/>
      <c r="BN57" s="52"/>
      <c r="BO57" s="51"/>
      <c r="BP57" s="52"/>
      <c r="BQ57" s="51"/>
      <c r="BR57" s="52"/>
      <c r="BS57" s="51"/>
      <c r="BT57" s="2"/>
      <c r="BU57" s="3"/>
      <c r="BV57" s="3"/>
      <c r="BW57" s="3"/>
      <c r="BX57" s="3"/>
    </row>
    <row r="58" spans="1:76" ht="15">
      <c r="A58" s="14" t="s">
        <v>267</v>
      </c>
      <c r="B58" s="15"/>
      <c r="C58" s="15" t="s">
        <v>64</v>
      </c>
      <c r="D58" s="93">
        <v>163.0905732457337</v>
      </c>
      <c r="E58" s="81"/>
      <c r="F58" s="112" t="s">
        <v>1038</v>
      </c>
      <c r="G58" s="15"/>
      <c r="H58" s="16" t="s">
        <v>267</v>
      </c>
      <c r="I58" s="66"/>
      <c r="J58" s="66"/>
      <c r="K58" s="114" t="s">
        <v>1186</v>
      </c>
      <c r="L58" s="94">
        <v>1</v>
      </c>
      <c r="M58" s="95">
        <v>4138.2265625</v>
      </c>
      <c r="N58" s="95">
        <v>9412.2080078125</v>
      </c>
      <c r="O58" s="77"/>
      <c r="P58" s="96"/>
      <c r="Q58" s="96"/>
      <c r="R58" s="97"/>
      <c r="S58" s="51">
        <v>1</v>
      </c>
      <c r="T58" s="51">
        <v>0</v>
      </c>
      <c r="U58" s="52">
        <v>0</v>
      </c>
      <c r="V58" s="52">
        <v>0.010989</v>
      </c>
      <c r="W58" s="52">
        <v>0.021277</v>
      </c>
      <c r="X58" s="52">
        <v>0.550525</v>
      </c>
      <c r="Y58" s="52">
        <v>0</v>
      </c>
      <c r="Z58" s="52">
        <v>0</v>
      </c>
      <c r="AA58" s="82">
        <v>58</v>
      </c>
      <c r="AB58" s="82"/>
      <c r="AC58" s="98"/>
      <c r="AD58" s="85" t="s">
        <v>792</v>
      </c>
      <c r="AE58" s="85">
        <v>209</v>
      </c>
      <c r="AF58" s="85">
        <v>62</v>
      </c>
      <c r="AG58" s="85">
        <v>1937</v>
      </c>
      <c r="AH58" s="85">
        <v>6</v>
      </c>
      <c r="AI58" s="85"/>
      <c r="AJ58" s="85" t="s">
        <v>855</v>
      </c>
      <c r="AK58" s="85"/>
      <c r="AL58" s="85"/>
      <c r="AM58" s="85"/>
      <c r="AN58" s="87">
        <v>39756.538877314815</v>
      </c>
      <c r="AO58" s="85"/>
      <c r="AP58" s="85" t="b">
        <v>0</v>
      </c>
      <c r="AQ58" s="85" t="b">
        <v>0</v>
      </c>
      <c r="AR58" s="85" t="b">
        <v>0</v>
      </c>
      <c r="AS58" s="85"/>
      <c r="AT58" s="85">
        <v>4</v>
      </c>
      <c r="AU58" s="89" t="s">
        <v>986</v>
      </c>
      <c r="AV58" s="85" t="b">
        <v>0</v>
      </c>
      <c r="AW58" s="85" t="s">
        <v>1054</v>
      </c>
      <c r="AX58" s="89" t="s">
        <v>1110</v>
      </c>
      <c r="AY58" s="85" t="s">
        <v>65</v>
      </c>
      <c r="AZ58" s="85" t="str">
        <f>REPLACE(INDEX(GroupVertices[Group],MATCH(Vertices[[#This Row],[Vertex]],GroupVertices[Vertex],0)),1,1,"")</f>
        <v>1</v>
      </c>
      <c r="BA58" s="51"/>
      <c r="BB58" s="51"/>
      <c r="BC58" s="51"/>
      <c r="BD58" s="51"/>
      <c r="BE58" s="51"/>
      <c r="BF58" s="51"/>
      <c r="BG58" s="51"/>
      <c r="BH58" s="51"/>
      <c r="BI58" s="51"/>
      <c r="BJ58" s="51"/>
      <c r="BK58" s="51"/>
      <c r="BL58" s="52"/>
      <c r="BM58" s="51"/>
      <c r="BN58" s="52"/>
      <c r="BO58" s="51"/>
      <c r="BP58" s="52"/>
      <c r="BQ58" s="51"/>
      <c r="BR58" s="52"/>
      <c r="BS58" s="51"/>
      <c r="BT58" s="2"/>
      <c r="BU58" s="3"/>
      <c r="BV58" s="3"/>
      <c r="BW58" s="3"/>
      <c r="BX58" s="3"/>
    </row>
    <row r="59" spans="1:76" ht="15">
      <c r="A59" s="14" t="s">
        <v>268</v>
      </c>
      <c r="B59" s="15"/>
      <c r="C59" s="15" t="s">
        <v>64</v>
      </c>
      <c r="D59" s="93">
        <v>172.09659746856698</v>
      </c>
      <c r="E59" s="81"/>
      <c r="F59" s="112" t="s">
        <v>1039</v>
      </c>
      <c r="G59" s="15"/>
      <c r="H59" s="16" t="s">
        <v>268</v>
      </c>
      <c r="I59" s="66"/>
      <c r="J59" s="66"/>
      <c r="K59" s="114" t="s">
        <v>1187</v>
      </c>
      <c r="L59" s="94">
        <v>1</v>
      </c>
      <c r="M59" s="95">
        <v>2635.79150390625</v>
      </c>
      <c r="N59" s="95">
        <v>415.4649658203125</v>
      </c>
      <c r="O59" s="77"/>
      <c r="P59" s="96"/>
      <c r="Q59" s="96"/>
      <c r="R59" s="97"/>
      <c r="S59" s="51">
        <v>1</v>
      </c>
      <c r="T59" s="51">
        <v>0</v>
      </c>
      <c r="U59" s="52">
        <v>0</v>
      </c>
      <c r="V59" s="52">
        <v>0.010989</v>
      </c>
      <c r="W59" s="52">
        <v>0.021277</v>
      </c>
      <c r="X59" s="52">
        <v>0.550525</v>
      </c>
      <c r="Y59" s="52">
        <v>0</v>
      </c>
      <c r="Z59" s="52">
        <v>0</v>
      </c>
      <c r="AA59" s="82">
        <v>59</v>
      </c>
      <c r="AB59" s="82"/>
      <c r="AC59" s="98"/>
      <c r="AD59" s="85" t="s">
        <v>793</v>
      </c>
      <c r="AE59" s="85">
        <v>752</v>
      </c>
      <c r="AF59" s="85">
        <v>574</v>
      </c>
      <c r="AG59" s="85">
        <v>13243</v>
      </c>
      <c r="AH59" s="85">
        <v>1090</v>
      </c>
      <c r="AI59" s="85"/>
      <c r="AJ59" s="85" t="s">
        <v>856</v>
      </c>
      <c r="AK59" s="85" t="s">
        <v>891</v>
      </c>
      <c r="AL59" s="85"/>
      <c r="AM59" s="85"/>
      <c r="AN59" s="87">
        <v>40134.893530092595</v>
      </c>
      <c r="AO59" s="89" t="s">
        <v>974</v>
      </c>
      <c r="AP59" s="85" t="b">
        <v>0</v>
      </c>
      <c r="AQ59" s="85" t="b">
        <v>0</v>
      </c>
      <c r="AR59" s="85" t="b">
        <v>0</v>
      </c>
      <c r="AS59" s="85" t="s">
        <v>697</v>
      </c>
      <c r="AT59" s="85">
        <v>21</v>
      </c>
      <c r="AU59" s="89" t="s">
        <v>996</v>
      </c>
      <c r="AV59" s="85" t="b">
        <v>0</v>
      </c>
      <c r="AW59" s="85" t="s">
        <v>1054</v>
      </c>
      <c r="AX59" s="89" t="s">
        <v>1111</v>
      </c>
      <c r="AY59" s="85" t="s">
        <v>65</v>
      </c>
      <c r="AZ59" s="85" t="str">
        <f>REPLACE(INDEX(GroupVertices[Group],MATCH(Vertices[[#This Row],[Vertex]],GroupVertices[Vertex],0)),1,1,"")</f>
        <v>1</v>
      </c>
      <c r="BA59" s="51"/>
      <c r="BB59" s="51"/>
      <c r="BC59" s="51"/>
      <c r="BD59" s="51"/>
      <c r="BE59" s="51"/>
      <c r="BF59" s="51"/>
      <c r="BG59" s="51"/>
      <c r="BH59" s="51"/>
      <c r="BI59" s="51"/>
      <c r="BJ59" s="51"/>
      <c r="BK59" s="51"/>
      <c r="BL59" s="52"/>
      <c r="BM59" s="51"/>
      <c r="BN59" s="52"/>
      <c r="BO59" s="51"/>
      <c r="BP59" s="52"/>
      <c r="BQ59" s="51"/>
      <c r="BR59" s="52"/>
      <c r="BS59" s="51"/>
      <c r="BT59" s="2"/>
      <c r="BU59" s="3"/>
      <c r="BV59" s="3"/>
      <c r="BW59" s="3"/>
      <c r="BX59" s="3"/>
    </row>
    <row r="60" spans="1:76" ht="15">
      <c r="A60" s="14" t="s">
        <v>269</v>
      </c>
      <c r="B60" s="15"/>
      <c r="C60" s="15" t="s">
        <v>64</v>
      </c>
      <c r="D60" s="93">
        <v>163.82934867026302</v>
      </c>
      <c r="E60" s="81"/>
      <c r="F60" s="112" t="s">
        <v>1040</v>
      </c>
      <c r="G60" s="15"/>
      <c r="H60" s="16" t="s">
        <v>269</v>
      </c>
      <c r="I60" s="66"/>
      <c r="J60" s="66"/>
      <c r="K60" s="114" t="s">
        <v>1188</v>
      </c>
      <c r="L60" s="94">
        <v>1</v>
      </c>
      <c r="M60" s="95">
        <v>2059.3994140625</v>
      </c>
      <c r="N60" s="95">
        <v>9335.84375</v>
      </c>
      <c r="O60" s="77"/>
      <c r="P60" s="96"/>
      <c r="Q60" s="96"/>
      <c r="R60" s="97"/>
      <c r="S60" s="51">
        <v>1</v>
      </c>
      <c r="T60" s="51">
        <v>0</v>
      </c>
      <c r="U60" s="52">
        <v>0</v>
      </c>
      <c r="V60" s="52">
        <v>0.010989</v>
      </c>
      <c r="W60" s="52">
        <v>0.021277</v>
      </c>
      <c r="X60" s="52">
        <v>0.550525</v>
      </c>
      <c r="Y60" s="52">
        <v>0</v>
      </c>
      <c r="Z60" s="52">
        <v>0</v>
      </c>
      <c r="AA60" s="82">
        <v>60</v>
      </c>
      <c r="AB60" s="82"/>
      <c r="AC60" s="98"/>
      <c r="AD60" s="85" t="s">
        <v>794</v>
      </c>
      <c r="AE60" s="85">
        <v>558</v>
      </c>
      <c r="AF60" s="85">
        <v>104</v>
      </c>
      <c r="AG60" s="85">
        <v>11235</v>
      </c>
      <c r="AH60" s="85">
        <v>2</v>
      </c>
      <c r="AI60" s="85"/>
      <c r="AJ60" s="85"/>
      <c r="AK60" s="85"/>
      <c r="AL60" s="85"/>
      <c r="AM60" s="85"/>
      <c r="AN60" s="87">
        <v>40482.75392361111</v>
      </c>
      <c r="AO60" s="85"/>
      <c r="AP60" s="85" t="b">
        <v>1</v>
      </c>
      <c r="AQ60" s="85" t="b">
        <v>0</v>
      </c>
      <c r="AR60" s="85" t="b">
        <v>0</v>
      </c>
      <c r="AS60" s="85"/>
      <c r="AT60" s="85">
        <v>1</v>
      </c>
      <c r="AU60" s="89" t="s">
        <v>985</v>
      </c>
      <c r="AV60" s="85" t="b">
        <v>0</v>
      </c>
      <c r="AW60" s="85" t="s">
        <v>1054</v>
      </c>
      <c r="AX60" s="89" t="s">
        <v>1112</v>
      </c>
      <c r="AY60" s="85" t="s">
        <v>65</v>
      </c>
      <c r="AZ60" s="85" t="str">
        <f>REPLACE(INDEX(GroupVertices[Group],MATCH(Vertices[[#This Row],[Vertex]],GroupVertices[Vertex],0)),1,1,"")</f>
        <v>1</v>
      </c>
      <c r="BA60" s="51"/>
      <c r="BB60" s="51"/>
      <c r="BC60" s="51"/>
      <c r="BD60" s="51"/>
      <c r="BE60" s="51"/>
      <c r="BF60" s="51"/>
      <c r="BG60" s="51"/>
      <c r="BH60" s="51"/>
      <c r="BI60" s="51"/>
      <c r="BJ60" s="51"/>
      <c r="BK60" s="51"/>
      <c r="BL60" s="52"/>
      <c r="BM60" s="51"/>
      <c r="BN60" s="52"/>
      <c r="BO60" s="51"/>
      <c r="BP60" s="52"/>
      <c r="BQ60" s="51"/>
      <c r="BR60" s="52"/>
      <c r="BS60" s="51"/>
      <c r="BT60" s="2"/>
      <c r="BU60" s="3"/>
      <c r="BV60" s="3"/>
      <c r="BW60" s="3"/>
      <c r="BX60" s="3"/>
    </row>
    <row r="61" spans="1:76" ht="15">
      <c r="A61" s="14" t="s">
        <v>270</v>
      </c>
      <c r="B61" s="15"/>
      <c r="C61" s="15" t="s">
        <v>64</v>
      </c>
      <c r="D61" s="93">
        <v>194.43575911504797</v>
      </c>
      <c r="E61" s="81"/>
      <c r="F61" s="112" t="s">
        <v>1041</v>
      </c>
      <c r="G61" s="15"/>
      <c r="H61" s="16" t="s">
        <v>270</v>
      </c>
      <c r="I61" s="66"/>
      <c r="J61" s="66"/>
      <c r="K61" s="114" t="s">
        <v>1189</v>
      </c>
      <c r="L61" s="94">
        <v>1</v>
      </c>
      <c r="M61" s="95">
        <v>901.8207397460938</v>
      </c>
      <c r="N61" s="95">
        <v>8082.330078125</v>
      </c>
      <c r="O61" s="77"/>
      <c r="P61" s="96"/>
      <c r="Q61" s="96"/>
      <c r="R61" s="97"/>
      <c r="S61" s="51">
        <v>1</v>
      </c>
      <c r="T61" s="51">
        <v>0</v>
      </c>
      <c r="U61" s="52">
        <v>0</v>
      </c>
      <c r="V61" s="52">
        <v>0.010989</v>
      </c>
      <c r="W61" s="52">
        <v>0.021277</v>
      </c>
      <c r="X61" s="52">
        <v>0.550525</v>
      </c>
      <c r="Y61" s="52">
        <v>0</v>
      </c>
      <c r="Z61" s="52">
        <v>0</v>
      </c>
      <c r="AA61" s="82">
        <v>61</v>
      </c>
      <c r="AB61" s="82"/>
      <c r="AC61" s="98"/>
      <c r="AD61" s="85" t="s">
        <v>795</v>
      </c>
      <c r="AE61" s="85">
        <v>1134</v>
      </c>
      <c r="AF61" s="85">
        <v>1844</v>
      </c>
      <c r="AG61" s="85">
        <v>30513</v>
      </c>
      <c r="AH61" s="85">
        <v>38757</v>
      </c>
      <c r="AI61" s="85"/>
      <c r="AJ61" s="85" t="s">
        <v>857</v>
      </c>
      <c r="AK61" s="85" t="s">
        <v>891</v>
      </c>
      <c r="AL61" s="85"/>
      <c r="AM61" s="85"/>
      <c r="AN61" s="87">
        <v>40986.80165509259</v>
      </c>
      <c r="AO61" s="89" t="s">
        <v>975</v>
      </c>
      <c r="AP61" s="85" t="b">
        <v>0</v>
      </c>
      <c r="AQ61" s="85" t="b">
        <v>0</v>
      </c>
      <c r="AR61" s="85" t="b">
        <v>0</v>
      </c>
      <c r="AS61" s="85"/>
      <c r="AT61" s="85">
        <v>23</v>
      </c>
      <c r="AU61" s="89" t="s">
        <v>985</v>
      </c>
      <c r="AV61" s="85" t="b">
        <v>0</v>
      </c>
      <c r="AW61" s="85" t="s">
        <v>1054</v>
      </c>
      <c r="AX61" s="89" t="s">
        <v>1113</v>
      </c>
      <c r="AY61" s="85" t="s">
        <v>65</v>
      </c>
      <c r="AZ61" s="85" t="str">
        <f>REPLACE(INDEX(GroupVertices[Group],MATCH(Vertices[[#This Row],[Vertex]],GroupVertices[Vertex],0)),1,1,"")</f>
        <v>1</v>
      </c>
      <c r="BA61" s="51"/>
      <c r="BB61" s="51"/>
      <c r="BC61" s="51"/>
      <c r="BD61" s="51"/>
      <c r="BE61" s="51"/>
      <c r="BF61" s="51"/>
      <c r="BG61" s="51"/>
      <c r="BH61" s="51"/>
      <c r="BI61" s="51"/>
      <c r="BJ61" s="51"/>
      <c r="BK61" s="51"/>
      <c r="BL61" s="52"/>
      <c r="BM61" s="51"/>
      <c r="BN61" s="52"/>
      <c r="BO61" s="51"/>
      <c r="BP61" s="52"/>
      <c r="BQ61" s="51"/>
      <c r="BR61" s="52"/>
      <c r="BS61" s="51"/>
      <c r="BT61" s="2"/>
      <c r="BU61" s="3"/>
      <c r="BV61" s="3"/>
      <c r="BW61" s="3"/>
      <c r="BX61" s="3"/>
    </row>
    <row r="62" spans="1:76" ht="15">
      <c r="A62" s="14" t="s">
        <v>271</v>
      </c>
      <c r="B62" s="15"/>
      <c r="C62" s="15" t="s">
        <v>64</v>
      </c>
      <c r="D62" s="93">
        <v>162</v>
      </c>
      <c r="E62" s="81"/>
      <c r="F62" s="112" t="s">
        <v>1007</v>
      </c>
      <c r="G62" s="15"/>
      <c r="H62" s="16" t="s">
        <v>271</v>
      </c>
      <c r="I62" s="66"/>
      <c r="J62" s="66"/>
      <c r="K62" s="114" t="s">
        <v>1190</v>
      </c>
      <c r="L62" s="94">
        <v>1</v>
      </c>
      <c r="M62" s="95">
        <v>717.4806518554688</v>
      </c>
      <c r="N62" s="95">
        <v>2203.323974609375</v>
      </c>
      <c r="O62" s="77"/>
      <c r="P62" s="96"/>
      <c r="Q62" s="96"/>
      <c r="R62" s="97"/>
      <c r="S62" s="51">
        <v>1</v>
      </c>
      <c r="T62" s="51">
        <v>0</v>
      </c>
      <c r="U62" s="52">
        <v>0</v>
      </c>
      <c r="V62" s="52">
        <v>0.010989</v>
      </c>
      <c r="W62" s="52">
        <v>0.021277</v>
      </c>
      <c r="X62" s="52">
        <v>0.550525</v>
      </c>
      <c r="Y62" s="52">
        <v>0</v>
      </c>
      <c r="Z62" s="52">
        <v>0</v>
      </c>
      <c r="AA62" s="82">
        <v>62</v>
      </c>
      <c r="AB62" s="82"/>
      <c r="AC62" s="98"/>
      <c r="AD62" s="85" t="s">
        <v>796</v>
      </c>
      <c r="AE62" s="85">
        <v>8</v>
      </c>
      <c r="AF62" s="85">
        <v>0</v>
      </c>
      <c r="AG62" s="85">
        <v>19</v>
      </c>
      <c r="AH62" s="85">
        <v>1</v>
      </c>
      <c r="AI62" s="85"/>
      <c r="AJ62" s="85"/>
      <c r="AK62" s="85"/>
      <c r="AL62" s="85"/>
      <c r="AM62" s="85"/>
      <c r="AN62" s="87">
        <v>42201.89677083334</v>
      </c>
      <c r="AO62" s="85"/>
      <c r="AP62" s="85" t="b">
        <v>1</v>
      </c>
      <c r="AQ62" s="85" t="b">
        <v>1</v>
      </c>
      <c r="AR62" s="85" t="b">
        <v>0</v>
      </c>
      <c r="AS62" s="85" t="s">
        <v>697</v>
      </c>
      <c r="AT62" s="85">
        <v>0</v>
      </c>
      <c r="AU62" s="89" t="s">
        <v>985</v>
      </c>
      <c r="AV62" s="85" t="b">
        <v>0</v>
      </c>
      <c r="AW62" s="85" t="s">
        <v>1054</v>
      </c>
      <c r="AX62" s="89" t="s">
        <v>1114</v>
      </c>
      <c r="AY62" s="85" t="s">
        <v>65</v>
      </c>
      <c r="AZ62" s="85" t="str">
        <f>REPLACE(INDEX(GroupVertices[Group],MATCH(Vertices[[#This Row],[Vertex]],GroupVertices[Vertex],0)),1,1,"")</f>
        <v>1</v>
      </c>
      <c r="BA62" s="51"/>
      <c r="BB62" s="51"/>
      <c r="BC62" s="51"/>
      <c r="BD62" s="51"/>
      <c r="BE62" s="51"/>
      <c r="BF62" s="51"/>
      <c r="BG62" s="51"/>
      <c r="BH62" s="51"/>
      <c r="BI62" s="51"/>
      <c r="BJ62" s="51"/>
      <c r="BK62" s="51"/>
      <c r="BL62" s="52"/>
      <c r="BM62" s="51"/>
      <c r="BN62" s="52"/>
      <c r="BO62" s="51"/>
      <c r="BP62" s="52"/>
      <c r="BQ62" s="51"/>
      <c r="BR62" s="52"/>
      <c r="BS62" s="51"/>
      <c r="BT62" s="2"/>
      <c r="BU62" s="3"/>
      <c r="BV62" s="3"/>
      <c r="BW62" s="3"/>
      <c r="BX62" s="3"/>
    </row>
    <row r="63" spans="1:76" ht="15">
      <c r="A63" s="14" t="s">
        <v>272</v>
      </c>
      <c r="B63" s="15"/>
      <c r="C63" s="15" t="s">
        <v>64</v>
      </c>
      <c r="D63" s="93">
        <v>164.51535442161165</v>
      </c>
      <c r="E63" s="81"/>
      <c r="F63" s="112" t="s">
        <v>1042</v>
      </c>
      <c r="G63" s="15"/>
      <c r="H63" s="16" t="s">
        <v>272</v>
      </c>
      <c r="I63" s="66"/>
      <c r="J63" s="66"/>
      <c r="K63" s="114" t="s">
        <v>1191</v>
      </c>
      <c r="L63" s="94">
        <v>1</v>
      </c>
      <c r="M63" s="95">
        <v>5222.22705078125</v>
      </c>
      <c r="N63" s="95">
        <v>3781.584716796875</v>
      </c>
      <c r="O63" s="77"/>
      <c r="P63" s="96"/>
      <c r="Q63" s="96"/>
      <c r="R63" s="97"/>
      <c r="S63" s="51">
        <v>1</v>
      </c>
      <c r="T63" s="51">
        <v>0</v>
      </c>
      <c r="U63" s="52">
        <v>0</v>
      </c>
      <c r="V63" s="52">
        <v>0.010989</v>
      </c>
      <c r="W63" s="52">
        <v>0.021277</v>
      </c>
      <c r="X63" s="52">
        <v>0.550525</v>
      </c>
      <c r="Y63" s="52">
        <v>0</v>
      </c>
      <c r="Z63" s="52">
        <v>0</v>
      </c>
      <c r="AA63" s="82">
        <v>63</v>
      </c>
      <c r="AB63" s="82"/>
      <c r="AC63" s="98"/>
      <c r="AD63" s="85" t="s">
        <v>797</v>
      </c>
      <c r="AE63" s="85">
        <v>181</v>
      </c>
      <c r="AF63" s="85">
        <v>143</v>
      </c>
      <c r="AG63" s="85">
        <v>15066</v>
      </c>
      <c r="AH63" s="85">
        <v>3545</v>
      </c>
      <c r="AI63" s="85"/>
      <c r="AJ63" s="85" t="s">
        <v>858</v>
      </c>
      <c r="AK63" s="85" t="s">
        <v>902</v>
      </c>
      <c r="AL63" s="85"/>
      <c r="AM63" s="85"/>
      <c r="AN63" s="87">
        <v>39914.192025462966</v>
      </c>
      <c r="AO63" s="89" t="s">
        <v>976</v>
      </c>
      <c r="AP63" s="85" t="b">
        <v>0</v>
      </c>
      <c r="AQ63" s="85" t="b">
        <v>0</v>
      </c>
      <c r="AR63" s="85" t="b">
        <v>1</v>
      </c>
      <c r="AS63" s="85"/>
      <c r="AT63" s="85">
        <v>5</v>
      </c>
      <c r="AU63" s="89" t="s">
        <v>985</v>
      </c>
      <c r="AV63" s="85" t="b">
        <v>0</v>
      </c>
      <c r="AW63" s="85" t="s">
        <v>1054</v>
      </c>
      <c r="AX63" s="89" t="s">
        <v>1115</v>
      </c>
      <c r="AY63" s="85" t="s">
        <v>65</v>
      </c>
      <c r="AZ63" s="85" t="str">
        <f>REPLACE(INDEX(GroupVertices[Group],MATCH(Vertices[[#This Row],[Vertex]],GroupVertices[Vertex],0)),1,1,"")</f>
        <v>1</v>
      </c>
      <c r="BA63" s="51"/>
      <c r="BB63" s="51"/>
      <c r="BC63" s="51"/>
      <c r="BD63" s="51"/>
      <c r="BE63" s="51"/>
      <c r="BF63" s="51"/>
      <c r="BG63" s="51"/>
      <c r="BH63" s="51"/>
      <c r="BI63" s="51"/>
      <c r="BJ63" s="51"/>
      <c r="BK63" s="51"/>
      <c r="BL63" s="52"/>
      <c r="BM63" s="51"/>
      <c r="BN63" s="52"/>
      <c r="BO63" s="51"/>
      <c r="BP63" s="52"/>
      <c r="BQ63" s="51"/>
      <c r="BR63" s="52"/>
      <c r="BS63" s="51"/>
      <c r="BT63" s="2"/>
      <c r="BU63" s="3"/>
      <c r="BV63" s="3"/>
      <c r="BW63" s="3"/>
      <c r="BX63" s="3"/>
    </row>
    <row r="64" spans="1:76" ht="15">
      <c r="A64" s="14" t="s">
        <v>273</v>
      </c>
      <c r="B64" s="15"/>
      <c r="C64" s="15" t="s">
        <v>64</v>
      </c>
      <c r="D64" s="93">
        <v>162.10553934636133</v>
      </c>
      <c r="E64" s="81"/>
      <c r="F64" s="112" t="s">
        <v>1043</v>
      </c>
      <c r="G64" s="15"/>
      <c r="H64" s="16" t="s">
        <v>273</v>
      </c>
      <c r="I64" s="66"/>
      <c r="J64" s="66"/>
      <c r="K64" s="114" t="s">
        <v>1192</v>
      </c>
      <c r="L64" s="94">
        <v>1</v>
      </c>
      <c r="M64" s="95">
        <v>2980.93798828125</v>
      </c>
      <c r="N64" s="95">
        <v>8458.5966796875</v>
      </c>
      <c r="O64" s="77"/>
      <c r="P64" s="96"/>
      <c r="Q64" s="96"/>
      <c r="R64" s="97"/>
      <c r="S64" s="51">
        <v>1</v>
      </c>
      <c r="T64" s="51">
        <v>0</v>
      </c>
      <c r="U64" s="52">
        <v>0</v>
      </c>
      <c r="V64" s="52">
        <v>0.010989</v>
      </c>
      <c r="W64" s="52">
        <v>0.021277</v>
      </c>
      <c r="X64" s="52">
        <v>0.550525</v>
      </c>
      <c r="Y64" s="52">
        <v>0</v>
      </c>
      <c r="Z64" s="52">
        <v>0</v>
      </c>
      <c r="AA64" s="82">
        <v>64</v>
      </c>
      <c r="AB64" s="82"/>
      <c r="AC64" s="98"/>
      <c r="AD64" s="85" t="s">
        <v>798</v>
      </c>
      <c r="AE64" s="85">
        <v>38</v>
      </c>
      <c r="AF64" s="85">
        <v>6</v>
      </c>
      <c r="AG64" s="85">
        <v>9</v>
      </c>
      <c r="AH64" s="85">
        <v>285</v>
      </c>
      <c r="AI64" s="85"/>
      <c r="AJ64" s="85" t="s">
        <v>859</v>
      </c>
      <c r="AK64" s="85" t="s">
        <v>874</v>
      </c>
      <c r="AL64" s="85"/>
      <c r="AM64" s="85"/>
      <c r="AN64" s="87">
        <v>40010.336122685185</v>
      </c>
      <c r="AO64" s="89" t="s">
        <v>977</v>
      </c>
      <c r="AP64" s="85" t="b">
        <v>1</v>
      </c>
      <c r="AQ64" s="85" t="b">
        <v>0</v>
      </c>
      <c r="AR64" s="85" t="b">
        <v>0</v>
      </c>
      <c r="AS64" s="85"/>
      <c r="AT64" s="85">
        <v>0</v>
      </c>
      <c r="AU64" s="89" t="s">
        <v>985</v>
      </c>
      <c r="AV64" s="85" t="b">
        <v>0</v>
      </c>
      <c r="AW64" s="85" t="s">
        <v>1054</v>
      </c>
      <c r="AX64" s="89" t="s">
        <v>1116</v>
      </c>
      <c r="AY64" s="85" t="s">
        <v>65</v>
      </c>
      <c r="AZ64" s="85" t="str">
        <f>REPLACE(INDEX(GroupVertices[Group],MATCH(Vertices[[#This Row],[Vertex]],GroupVertices[Vertex],0)),1,1,"")</f>
        <v>1</v>
      </c>
      <c r="BA64" s="51"/>
      <c r="BB64" s="51"/>
      <c r="BC64" s="51"/>
      <c r="BD64" s="51"/>
      <c r="BE64" s="51"/>
      <c r="BF64" s="51"/>
      <c r="BG64" s="51"/>
      <c r="BH64" s="51"/>
      <c r="BI64" s="51"/>
      <c r="BJ64" s="51"/>
      <c r="BK64" s="51"/>
      <c r="BL64" s="52"/>
      <c r="BM64" s="51"/>
      <c r="BN64" s="52"/>
      <c r="BO64" s="51"/>
      <c r="BP64" s="52"/>
      <c r="BQ64" s="51"/>
      <c r="BR64" s="52"/>
      <c r="BS64" s="51"/>
      <c r="BT64" s="2"/>
      <c r="BU64" s="3"/>
      <c r="BV64" s="3"/>
      <c r="BW64" s="3"/>
      <c r="BX64" s="3"/>
    </row>
    <row r="65" spans="1:76" ht="15">
      <c r="A65" s="14" t="s">
        <v>274</v>
      </c>
      <c r="B65" s="15"/>
      <c r="C65" s="15" t="s">
        <v>64</v>
      </c>
      <c r="D65" s="93">
        <v>162.03517978212045</v>
      </c>
      <c r="E65" s="81"/>
      <c r="F65" s="112" t="s">
        <v>1007</v>
      </c>
      <c r="G65" s="15"/>
      <c r="H65" s="16" t="s">
        <v>274</v>
      </c>
      <c r="I65" s="66"/>
      <c r="J65" s="66"/>
      <c r="K65" s="114" t="s">
        <v>1193</v>
      </c>
      <c r="L65" s="94">
        <v>1</v>
      </c>
      <c r="M65" s="95">
        <v>3457.49609375</v>
      </c>
      <c r="N65" s="95">
        <v>9640.234375</v>
      </c>
      <c r="O65" s="77"/>
      <c r="P65" s="96"/>
      <c r="Q65" s="96"/>
      <c r="R65" s="97"/>
      <c r="S65" s="51">
        <v>1</v>
      </c>
      <c r="T65" s="51">
        <v>0</v>
      </c>
      <c r="U65" s="52">
        <v>0</v>
      </c>
      <c r="V65" s="52">
        <v>0.010989</v>
      </c>
      <c r="W65" s="52">
        <v>0.021277</v>
      </c>
      <c r="X65" s="52">
        <v>0.550525</v>
      </c>
      <c r="Y65" s="52">
        <v>0</v>
      </c>
      <c r="Z65" s="52">
        <v>0</v>
      </c>
      <c r="AA65" s="82">
        <v>65</v>
      </c>
      <c r="AB65" s="82"/>
      <c r="AC65" s="98"/>
      <c r="AD65" s="85" t="s">
        <v>799</v>
      </c>
      <c r="AE65" s="85">
        <v>10</v>
      </c>
      <c r="AF65" s="85">
        <v>2</v>
      </c>
      <c r="AG65" s="85">
        <v>17</v>
      </c>
      <c r="AH65" s="85">
        <v>11</v>
      </c>
      <c r="AI65" s="85"/>
      <c r="AJ65" s="85"/>
      <c r="AK65" s="85"/>
      <c r="AL65" s="85"/>
      <c r="AM65" s="85"/>
      <c r="AN65" s="87">
        <v>43638.536828703705</v>
      </c>
      <c r="AO65" s="85"/>
      <c r="AP65" s="85" t="b">
        <v>1</v>
      </c>
      <c r="AQ65" s="85" t="b">
        <v>1</v>
      </c>
      <c r="AR65" s="85" t="b">
        <v>0</v>
      </c>
      <c r="AS65" s="85"/>
      <c r="AT65" s="85">
        <v>0</v>
      </c>
      <c r="AU65" s="85"/>
      <c r="AV65" s="85" t="b">
        <v>0</v>
      </c>
      <c r="AW65" s="85" t="s">
        <v>1054</v>
      </c>
      <c r="AX65" s="89" t="s">
        <v>1117</v>
      </c>
      <c r="AY65" s="85" t="s">
        <v>65</v>
      </c>
      <c r="AZ65" s="85" t="str">
        <f>REPLACE(INDEX(GroupVertices[Group],MATCH(Vertices[[#This Row],[Vertex]],GroupVertices[Vertex],0)),1,1,"")</f>
        <v>1</v>
      </c>
      <c r="BA65" s="51"/>
      <c r="BB65" s="51"/>
      <c r="BC65" s="51"/>
      <c r="BD65" s="51"/>
      <c r="BE65" s="51"/>
      <c r="BF65" s="51"/>
      <c r="BG65" s="51"/>
      <c r="BH65" s="51"/>
      <c r="BI65" s="51"/>
      <c r="BJ65" s="51"/>
      <c r="BK65" s="51"/>
      <c r="BL65" s="52"/>
      <c r="BM65" s="51"/>
      <c r="BN65" s="52"/>
      <c r="BO65" s="51"/>
      <c r="BP65" s="52"/>
      <c r="BQ65" s="51"/>
      <c r="BR65" s="52"/>
      <c r="BS65" s="51"/>
      <c r="BT65" s="2"/>
      <c r="BU65" s="3"/>
      <c r="BV65" s="3"/>
      <c r="BW65" s="3"/>
      <c r="BX65" s="3"/>
    </row>
    <row r="66" spans="1:76" ht="15">
      <c r="A66" s="14" t="s">
        <v>275</v>
      </c>
      <c r="B66" s="15"/>
      <c r="C66" s="15" t="s">
        <v>64</v>
      </c>
      <c r="D66" s="93">
        <v>162.07035956424087</v>
      </c>
      <c r="E66" s="81"/>
      <c r="F66" s="112" t="s">
        <v>1007</v>
      </c>
      <c r="G66" s="15"/>
      <c r="H66" s="16" t="s">
        <v>275</v>
      </c>
      <c r="I66" s="66"/>
      <c r="J66" s="66"/>
      <c r="K66" s="114" t="s">
        <v>1194</v>
      </c>
      <c r="L66" s="94">
        <v>1</v>
      </c>
      <c r="M66" s="95">
        <v>1258.25</v>
      </c>
      <c r="N66" s="95">
        <v>1358.560546875</v>
      </c>
      <c r="O66" s="77"/>
      <c r="P66" s="96"/>
      <c r="Q66" s="96"/>
      <c r="R66" s="97"/>
      <c r="S66" s="51">
        <v>1</v>
      </c>
      <c r="T66" s="51">
        <v>0</v>
      </c>
      <c r="U66" s="52">
        <v>0</v>
      </c>
      <c r="V66" s="52">
        <v>0.010989</v>
      </c>
      <c r="W66" s="52">
        <v>0.021277</v>
      </c>
      <c r="X66" s="52">
        <v>0.550525</v>
      </c>
      <c r="Y66" s="52">
        <v>0</v>
      </c>
      <c r="Z66" s="52">
        <v>0</v>
      </c>
      <c r="AA66" s="82">
        <v>66</v>
      </c>
      <c r="AB66" s="82"/>
      <c r="AC66" s="98"/>
      <c r="AD66" s="85" t="s">
        <v>800</v>
      </c>
      <c r="AE66" s="85">
        <v>16</v>
      </c>
      <c r="AF66" s="85">
        <v>4</v>
      </c>
      <c r="AG66" s="85">
        <v>2</v>
      </c>
      <c r="AH66" s="85">
        <v>37</v>
      </c>
      <c r="AI66" s="85"/>
      <c r="AJ66" s="85"/>
      <c r="AK66" s="85"/>
      <c r="AL66" s="85"/>
      <c r="AM66" s="85"/>
      <c r="AN66" s="87">
        <v>41841.512974537036</v>
      </c>
      <c r="AO66" s="85"/>
      <c r="AP66" s="85" t="b">
        <v>1</v>
      </c>
      <c r="AQ66" s="85" t="b">
        <v>1</v>
      </c>
      <c r="AR66" s="85" t="b">
        <v>0</v>
      </c>
      <c r="AS66" s="85"/>
      <c r="AT66" s="85">
        <v>0</v>
      </c>
      <c r="AU66" s="89" t="s">
        <v>985</v>
      </c>
      <c r="AV66" s="85" t="b">
        <v>0</v>
      </c>
      <c r="AW66" s="85" t="s">
        <v>1054</v>
      </c>
      <c r="AX66" s="89" t="s">
        <v>1118</v>
      </c>
      <c r="AY66" s="85" t="s">
        <v>65</v>
      </c>
      <c r="AZ66" s="85" t="str">
        <f>REPLACE(INDEX(GroupVertices[Group],MATCH(Vertices[[#This Row],[Vertex]],GroupVertices[Vertex],0)),1,1,"")</f>
        <v>1</v>
      </c>
      <c r="BA66" s="51"/>
      <c r="BB66" s="51"/>
      <c r="BC66" s="51"/>
      <c r="BD66" s="51"/>
      <c r="BE66" s="51"/>
      <c r="BF66" s="51"/>
      <c r="BG66" s="51"/>
      <c r="BH66" s="51"/>
      <c r="BI66" s="51"/>
      <c r="BJ66" s="51"/>
      <c r="BK66" s="51"/>
      <c r="BL66" s="52"/>
      <c r="BM66" s="51"/>
      <c r="BN66" s="52"/>
      <c r="BO66" s="51"/>
      <c r="BP66" s="52"/>
      <c r="BQ66" s="51"/>
      <c r="BR66" s="52"/>
      <c r="BS66" s="51"/>
      <c r="BT66" s="2"/>
      <c r="BU66" s="3"/>
      <c r="BV66" s="3"/>
      <c r="BW66" s="3"/>
      <c r="BX66" s="3"/>
    </row>
    <row r="67" spans="1:76" ht="15">
      <c r="A67" s="14" t="s">
        <v>276</v>
      </c>
      <c r="B67" s="15"/>
      <c r="C67" s="15" t="s">
        <v>64</v>
      </c>
      <c r="D67" s="93">
        <v>163.44237106693814</v>
      </c>
      <c r="E67" s="81"/>
      <c r="F67" s="112" t="s">
        <v>1044</v>
      </c>
      <c r="G67" s="15"/>
      <c r="H67" s="16" t="s">
        <v>276</v>
      </c>
      <c r="I67" s="66"/>
      <c r="J67" s="66"/>
      <c r="K67" s="114" t="s">
        <v>1195</v>
      </c>
      <c r="L67" s="94">
        <v>1</v>
      </c>
      <c r="M67" s="95">
        <v>5785.22021484375</v>
      </c>
      <c r="N67" s="95">
        <v>7094.1181640625</v>
      </c>
      <c r="O67" s="77"/>
      <c r="P67" s="96"/>
      <c r="Q67" s="96"/>
      <c r="R67" s="97"/>
      <c r="S67" s="51">
        <v>1</v>
      </c>
      <c r="T67" s="51">
        <v>0</v>
      </c>
      <c r="U67" s="52">
        <v>0</v>
      </c>
      <c r="V67" s="52">
        <v>0.010989</v>
      </c>
      <c r="W67" s="52">
        <v>0.021277</v>
      </c>
      <c r="X67" s="52">
        <v>0.550525</v>
      </c>
      <c r="Y67" s="52">
        <v>0</v>
      </c>
      <c r="Z67" s="52">
        <v>0</v>
      </c>
      <c r="AA67" s="82">
        <v>67</v>
      </c>
      <c r="AB67" s="82"/>
      <c r="AC67" s="98"/>
      <c r="AD67" s="85" t="s">
        <v>801</v>
      </c>
      <c r="AE67" s="85">
        <v>260</v>
      </c>
      <c r="AF67" s="85">
        <v>82</v>
      </c>
      <c r="AG67" s="85">
        <v>706</v>
      </c>
      <c r="AH67" s="85">
        <v>1904</v>
      </c>
      <c r="AI67" s="85">
        <v>-14400</v>
      </c>
      <c r="AJ67" s="85" t="s">
        <v>860</v>
      </c>
      <c r="AK67" s="85" t="s">
        <v>903</v>
      </c>
      <c r="AL67" s="85"/>
      <c r="AM67" s="85" t="s">
        <v>935</v>
      </c>
      <c r="AN67" s="87">
        <v>40008.784895833334</v>
      </c>
      <c r="AO67" s="89" t="s">
        <v>978</v>
      </c>
      <c r="AP67" s="85" t="b">
        <v>0</v>
      </c>
      <c r="AQ67" s="85" t="b">
        <v>0</v>
      </c>
      <c r="AR67" s="85" t="b">
        <v>1</v>
      </c>
      <c r="AS67" s="85" t="s">
        <v>697</v>
      </c>
      <c r="AT67" s="85">
        <v>7</v>
      </c>
      <c r="AU67" s="89" t="s">
        <v>997</v>
      </c>
      <c r="AV67" s="85" t="b">
        <v>0</v>
      </c>
      <c r="AW67" s="85" t="s">
        <v>1054</v>
      </c>
      <c r="AX67" s="89" t="s">
        <v>1119</v>
      </c>
      <c r="AY67" s="85" t="s">
        <v>65</v>
      </c>
      <c r="AZ67" s="85" t="str">
        <f>REPLACE(INDEX(GroupVertices[Group],MATCH(Vertices[[#This Row],[Vertex]],GroupVertices[Vertex],0)),1,1,"")</f>
        <v>1</v>
      </c>
      <c r="BA67" s="51"/>
      <c r="BB67" s="51"/>
      <c r="BC67" s="51"/>
      <c r="BD67" s="51"/>
      <c r="BE67" s="51"/>
      <c r="BF67" s="51"/>
      <c r="BG67" s="51"/>
      <c r="BH67" s="51"/>
      <c r="BI67" s="51"/>
      <c r="BJ67" s="51"/>
      <c r="BK67" s="51"/>
      <c r="BL67" s="52"/>
      <c r="BM67" s="51"/>
      <c r="BN67" s="52"/>
      <c r="BO67" s="51"/>
      <c r="BP67" s="52"/>
      <c r="BQ67" s="51"/>
      <c r="BR67" s="52"/>
      <c r="BS67" s="51"/>
      <c r="BT67" s="2"/>
      <c r="BU67" s="3"/>
      <c r="BV67" s="3"/>
      <c r="BW67" s="3"/>
      <c r="BX67" s="3"/>
    </row>
    <row r="68" spans="1:76" ht="15">
      <c r="A68" s="14" t="s">
        <v>277</v>
      </c>
      <c r="B68" s="15"/>
      <c r="C68" s="15" t="s">
        <v>64</v>
      </c>
      <c r="D68" s="93">
        <v>163.74139921496192</v>
      </c>
      <c r="E68" s="81"/>
      <c r="F68" s="112" t="s">
        <v>1045</v>
      </c>
      <c r="G68" s="15"/>
      <c r="H68" s="16" t="s">
        <v>277</v>
      </c>
      <c r="I68" s="66"/>
      <c r="J68" s="66"/>
      <c r="K68" s="114" t="s">
        <v>1196</v>
      </c>
      <c r="L68" s="94">
        <v>1</v>
      </c>
      <c r="M68" s="95">
        <v>2726.58447265625</v>
      </c>
      <c r="N68" s="95">
        <v>9646.09375</v>
      </c>
      <c r="O68" s="77"/>
      <c r="P68" s="96"/>
      <c r="Q68" s="96"/>
      <c r="R68" s="97"/>
      <c r="S68" s="51">
        <v>1</v>
      </c>
      <c r="T68" s="51">
        <v>0</v>
      </c>
      <c r="U68" s="52">
        <v>0</v>
      </c>
      <c r="V68" s="52">
        <v>0.010989</v>
      </c>
      <c r="W68" s="52">
        <v>0.021277</v>
      </c>
      <c r="X68" s="52">
        <v>0.550525</v>
      </c>
      <c r="Y68" s="52">
        <v>0</v>
      </c>
      <c r="Z68" s="52">
        <v>0</v>
      </c>
      <c r="AA68" s="82">
        <v>68</v>
      </c>
      <c r="AB68" s="82"/>
      <c r="AC68" s="98"/>
      <c r="AD68" s="85" t="s">
        <v>802</v>
      </c>
      <c r="AE68" s="85">
        <v>748</v>
      </c>
      <c r="AF68" s="85">
        <v>99</v>
      </c>
      <c r="AG68" s="85">
        <v>222</v>
      </c>
      <c r="AH68" s="85">
        <v>7</v>
      </c>
      <c r="AI68" s="85"/>
      <c r="AJ68" s="85" t="s">
        <v>861</v>
      </c>
      <c r="AK68" s="85" t="s">
        <v>904</v>
      </c>
      <c r="AL68" s="85"/>
      <c r="AM68" s="85"/>
      <c r="AN68" s="87">
        <v>39840.83362268518</v>
      </c>
      <c r="AO68" s="85"/>
      <c r="AP68" s="85" t="b">
        <v>0</v>
      </c>
      <c r="AQ68" s="85" t="b">
        <v>0</v>
      </c>
      <c r="AR68" s="85" t="b">
        <v>0</v>
      </c>
      <c r="AS68" s="85"/>
      <c r="AT68" s="85">
        <v>4</v>
      </c>
      <c r="AU68" s="89" t="s">
        <v>984</v>
      </c>
      <c r="AV68" s="85" t="b">
        <v>0</v>
      </c>
      <c r="AW68" s="85" t="s">
        <v>1054</v>
      </c>
      <c r="AX68" s="89" t="s">
        <v>1120</v>
      </c>
      <c r="AY68" s="85" t="s">
        <v>65</v>
      </c>
      <c r="AZ68" s="85" t="str">
        <f>REPLACE(INDEX(GroupVertices[Group],MATCH(Vertices[[#This Row],[Vertex]],GroupVertices[Vertex],0)),1,1,"")</f>
        <v>1</v>
      </c>
      <c r="BA68" s="51"/>
      <c r="BB68" s="51"/>
      <c r="BC68" s="51"/>
      <c r="BD68" s="51"/>
      <c r="BE68" s="51"/>
      <c r="BF68" s="51"/>
      <c r="BG68" s="51"/>
      <c r="BH68" s="51"/>
      <c r="BI68" s="51"/>
      <c r="BJ68" s="51"/>
      <c r="BK68" s="51"/>
      <c r="BL68" s="52"/>
      <c r="BM68" s="51"/>
      <c r="BN68" s="52"/>
      <c r="BO68" s="51"/>
      <c r="BP68" s="52"/>
      <c r="BQ68" s="51"/>
      <c r="BR68" s="52"/>
      <c r="BS68" s="51"/>
      <c r="BT68" s="2"/>
      <c r="BU68" s="3"/>
      <c r="BV68" s="3"/>
      <c r="BW68" s="3"/>
      <c r="BX68" s="3"/>
    </row>
    <row r="69" spans="1:76" ht="15">
      <c r="A69" s="14" t="s">
        <v>278</v>
      </c>
      <c r="B69" s="15"/>
      <c r="C69" s="15" t="s">
        <v>64</v>
      </c>
      <c r="D69" s="93">
        <v>162.29902814802375</v>
      </c>
      <c r="E69" s="81"/>
      <c r="F69" s="112" t="s">
        <v>1046</v>
      </c>
      <c r="G69" s="15"/>
      <c r="H69" s="16" t="s">
        <v>278</v>
      </c>
      <c r="I69" s="66"/>
      <c r="J69" s="66"/>
      <c r="K69" s="114" t="s">
        <v>1197</v>
      </c>
      <c r="L69" s="94">
        <v>1</v>
      </c>
      <c r="M69" s="95">
        <v>4567.60302734375</v>
      </c>
      <c r="N69" s="95">
        <v>4919.23388671875</v>
      </c>
      <c r="O69" s="77"/>
      <c r="P69" s="96"/>
      <c r="Q69" s="96"/>
      <c r="R69" s="97"/>
      <c r="S69" s="51">
        <v>1</v>
      </c>
      <c r="T69" s="51">
        <v>0</v>
      </c>
      <c r="U69" s="52">
        <v>0</v>
      </c>
      <c r="V69" s="52">
        <v>0.010989</v>
      </c>
      <c r="W69" s="52">
        <v>0.021277</v>
      </c>
      <c r="X69" s="52">
        <v>0.550525</v>
      </c>
      <c r="Y69" s="52">
        <v>0</v>
      </c>
      <c r="Z69" s="52">
        <v>0</v>
      </c>
      <c r="AA69" s="82">
        <v>69</v>
      </c>
      <c r="AB69" s="82"/>
      <c r="AC69" s="98"/>
      <c r="AD69" s="85" t="s">
        <v>803</v>
      </c>
      <c r="AE69" s="85">
        <v>136</v>
      </c>
      <c r="AF69" s="85">
        <v>17</v>
      </c>
      <c r="AG69" s="85">
        <v>4769</v>
      </c>
      <c r="AH69" s="85">
        <v>7408</v>
      </c>
      <c r="AI69" s="85"/>
      <c r="AJ69" s="85"/>
      <c r="AK69" s="85"/>
      <c r="AL69" s="85"/>
      <c r="AM69" s="85"/>
      <c r="AN69" s="87">
        <v>43733.886342592596</v>
      </c>
      <c r="AO69" s="85"/>
      <c r="AP69" s="85" t="b">
        <v>1</v>
      </c>
      <c r="AQ69" s="85" t="b">
        <v>0</v>
      </c>
      <c r="AR69" s="85" t="b">
        <v>0</v>
      </c>
      <c r="AS69" s="85"/>
      <c r="AT69" s="85">
        <v>0</v>
      </c>
      <c r="AU69" s="85"/>
      <c r="AV69" s="85" t="b">
        <v>0</v>
      </c>
      <c r="AW69" s="85" t="s">
        <v>1054</v>
      </c>
      <c r="AX69" s="89" t="s">
        <v>1121</v>
      </c>
      <c r="AY69" s="85" t="s">
        <v>65</v>
      </c>
      <c r="AZ69" s="85" t="str">
        <f>REPLACE(INDEX(GroupVertices[Group],MATCH(Vertices[[#This Row],[Vertex]],GroupVertices[Vertex],0)),1,1,"")</f>
        <v>1</v>
      </c>
      <c r="BA69" s="51"/>
      <c r="BB69" s="51"/>
      <c r="BC69" s="51"/>
      <c r="BD69" s="51"/>
      <c r="BE69" s="51"/>
      <c r="BF69" s="51"/>
      <c r="BG69" s="51"/>
      <c r="BH69" s="51"/>
      <c r="BI69" s="51"/>
      <c r="BJ69" s="51"/>
      <c r="BK69" s="51"/>
      <c r="BL69" s="52"/>
      <c r="BM69" s="51"/>
      <c r="BN69" s="52"/>
      <c r="BO69" s="51"/>
      <c r="BP69" s="52"/>
      <c r="BQ69" s="51"/>
      <c r="BR69" s="52"/>
      <c r="BS69" s="51"/>
      <c r="BT69" s="2"/>
      <c r="BU69" s="3"/>
      <c r="BV69" s="3"/>
      <c r="BW69" s="3"/>
      <c r="BX69" s="3"/>
    </row>
    <row r="70" spans="1:76" ht="15">
      <c r="A70" s="14" t="s">
        <v>279</v>
      </c>
      <c r="B70" s="15"/>
      <c r="C70" s="15" t="s">
        <v>64</v>
      </c>
      <c r="D70" s="93">
        <v>162</v>
      </c>
      <c r="E70" s="81"/>
      <c r="F70" s="112" t="s">
        <v>1047</v>
      </c>
      <c r="G70" s="15"/>
      <c r="H70" s="16" t="s">
        <v>279</v>
      </c>
      <c r="I70" s="66"/>
      <c r="J70" s="66"/>
      <c r="K70" s="114" t="s">
        <v>1198</v>
      </c>
      <c r="L70" s="94">
        <v>1</v>
      </c>
      <c r="M70" s="95">
        <v>4831.46875</v>
      </c>
      <c r="N70" s="95">
        <v>7518.64013671875</v>
      </c>
      <c r="O70" s="77"/>
      <c r="P70" s="96"/>
      <c r="Q70" s="96"/>
      <c r="R70" s="97"/>
      <c r="S70" s="51">
        <v>1</v>
      </c>
      <c r="T70" s="51">
        <v>0</v>
      </c>
      <c r="U70" s="52">
        <v>0</v>
      </c>
      <c r="V70" s="52">
        <v>0.010989</v>
      </c>
      <c r="W70" s="52">
        <v>0.021277</v>
      </c>
      <c r="X70" s="52">
        <v>0.550525</v>
      </c>
      <c r="Y70" s="52">
        <v>0</v>
      </c>
      <c r="Z70" s="52">
        <v>0</v>
      </c>
      <c r="AA70" s="82">
        <v>70</v>
      </c>
      <c r="AB70" s="82"/>
      <c r="AC70" s="98"/>
      <c r="AD70" s="85" t="s">
        <v>804</v>
      </c>
      <c r="AE70" s="85">
        <v>3</v>
      </c>
      <c r="AF70" s="85">
        <v>0</v>
      </c>
      <c r="AG70" s="85">
        <v>7</v>
      </c>
      <c r="AH70" s="85">
        <v>3</v>
      </c>
      <c r="AI70" s="85"/>
      <c r="AJ70" s="85"/>
      <c r="AK70" s="85"/>
      <c r="AL70" s="85"/>
      <c r="AM70" s="85"/>
      <c r="AN70" s="87">
        <v>43298.936944444446</v>
      </c>
      <c r="AO70" s="85"/>
      <c r="AP70" s="85" t="b">
        <v>1</v>
      </c>
      <c r="AQ70" s="85" t="b">
        <v>0</v>
      </c>
      <c r="AR70" s="85" t="b">
        <v>0</v>
      </c>
      <c r="AS70" s="85" t="s">
        <v>697</v>
      </c>
      <c r="AT70" s="85">
        <v>0</v>
      </c>
      <c r="AU70" s="85"/>
      <c r="AV70" s="85" t="b">
        <v>0</v>
      </c>
      <c r="AW70" s="85" t="s">
        <v>1054</v>
      </c>
      <c r="AX70" s="89" t="s">
        <v>1122</v>
      </c>
      <c r="AY70" s="85" t="s">
        <v>65</v>
      </c>
      <c r="AZ70" s="85" t="str">
        <f>REPLACE(INDEX(GroupVertices[Group],MATCH(Vertices[[#This Row],[Vertex]],GroupVertices[Vertex],0)),1,1,"")</f>
        <v>1</v>
      </c>
      <c r="BA70" s="51"/>
      <c r="BB70" s="51"/>
      <c r="BC70" s="51"/>
      <c r="BD70" s="51"/>
      <c r="BE70" s="51"/>
      <c r="BF70" s="51"/>
      <c r="BG70" s="51"/>
      <c r="BH70" s="51"/>
      <c r="BI70" s="51"/>
      <c r="BJ70" s="51"/>
      <c r="BK70" s="51"/>
      <c r="BL70" s="52"/>
      <c r="BM70" s="51"/>
      <c r="BN70" s="52"/>
      <c r="BO70" s="51"/>
      <c r="BP70" s="52"/>
      <c r="BQ70" s="51"/>
      <c r="BR70" s="52"/>
      <c r="BS70" s="51"/>
      <c r="BT70" s="2"/>
      <c r="BU70" s="3"/>
      <c r="BV70" s="3"/>
      <c r="BW70" s="3"/>
      <c r="BX70" s="3"/>
    </row>
    <row r="71" spans="1:76" ht="15">
      <c r="A71" s="14" t="s">
        <v>280</v>
      </c>
      <c r="B71" s="15"/>
      <c r="C71" s="15" t="s">
        <v>64</v>
      </c>
      <c r="D71" s="93">
        <v>162.03517978212045</v>
      </c>
      <c r="E71" s="81"/>
      <c r="F71" s="112" t="s">
        <v>1007</v>
      </c>
      <c r="G71" s="15"/>
      <c r="H71" s="16" t="s">
        <v>280</v>
      </c>
      <c r="I71" s="66"/>
      <c r="J71" s="66"/>
      <c r="K71" s="114" t="s">
        <v>1199</v>
      </c>
      <c r="L71" s="94">
        <v>1</v>
      </c>
      <c r="M71" s="95">
        <v>4129.87158203125</v>
      </c>
      <c r="N71" s="95">
        <v>3426.59814453125</v>
      </c>
      <c r="O71" s="77"/>
      <c r="P71" s="96"/>
      <c r="Q71" s="96"/>
      <c r="R71" s="97"/>
      <c r="S71" s="51">
        <v>1</v>
      </c>
      <c r="T71" s="51">
        <v>0</v>
      </c>
      <c r="U71" s="52">
        <v>0</v>
      </c>
      <c r="V71" s="52">
        <v>0.010989</v>
      </c>
      <c r="W71" s="52">
        <v>0.021277</v>
      </c>
      <c r="X71" s="52">
        <v>0.550525</v>
      </c>
      <c r="Y71" s="52">
        <v>0</v>
      </c>
      <c r="Z71" s="52">
        <v>0</v>
      </c>
      <c r="AA71" s="82">
        <v>71</v>
      </c>
      <c r="AB71" s="82"/>
      <c r="AC71" s="98"/>
      <c r="AD71" s="85" t="s">
        <v>805</v>
      </c>
      <c r="AE71" s="85">
        <v>29</v>
      </c>
      <c r="AF71" s="85">
        <v>2</v>
      </c>
      <c r="AG71" s="85">
        <v>7</v>
      </c>
      <c r="AH71" s="85">
        <v>4</v>
      </c>
      <c r="AI71" s="85"/>
      <c r="AJ71" s="85"/>
      <c r="AK71" s="85"/>
      <c r="AL71" s="85"/>
      <c r="AM71" s="85"/>
      <c r="AN71" s="87">
        <v>42198.87090277778</v>
      </c>
      <c r="AO71" s="85"/>
      <c r="AP71" s="85" t="b">
        <v>1</v>
      </c>
      <c r="AQ71" s="85" t="b">
        <v>1</v>
      </c>
      <c r="AR71" s="85" t="b">
        <v>0</v>
      </c>
      <c r="AS71" s="85"/>
      <c r="AT71" s="85">
        <v>0</v>
      </c>
      <c r="AU71" s="89" t="s">
        <v>985</v>
      </c>
      <c r="AV71" s="85" t="b">
        <v>0</v>
      </c>
      <c r="AW71" s="85" t="s">
        <v>1054</v>
      </c>
      <c r="AX71" s="89" t="s">
        <v>1123</v>
      </c>
      <c r="AY71" s="85" t="s">
        <v>65</v>
      </c>
      <c r="AZ71" s="85" t="str">
        <f>REPLACE(INDEX(GroupVertices[Group],MATCH(Vertices[[#This Row],[Vertex]],GroupVertices[Vertex],0)),1,1,"")</f>
        <v>1</v>
      </c>
      <c r="BA71" s="51"/>
      <c r="BB71" s="51"/>
      <c r="BC71" s="51"/>
      <c r="BD71" s="51"/>
      <c r="BE71" s="51"/>
      <c r="BF71" s="51"/>
      <c r="BG71" s="51"/>
      <c r="BH71" s="51"/>
      <c r="BI71" s="51"/>
      <c r="BJ71" s="51"/>
      <c r="BK71" s="51"/>
      <c r="BL71" s="52"/>
      <c r="BM71" s="51"/>
      <c r="BN71" s="52"/>
      <c r="BO71" s="51"/>
      <c r="BP71" s="52"/>
      <c r="BQ71" s="51"/>
      <c r="BR71" s="52"/>
      <c r="BS71" s="51"/>
      <c r="BT71" s="2"/>
      <c r="BU71" s="3"/>
      <c r="BV71" s="3"/>
      <c r="BW71" s="3"/>
      <c r="BX71" s="3"/>
    </row>
    <row r="72" spans="1:76" ht="15">
      <c r="A72" s="14" t="s">
        <v>281</v>
      </c>
      <c r="B72" s="15"/>
      <c r="C72" s="15" t="s">
        <v>64</v>
      </c>
      <c r="D72" s="93">
        <v>187.5053420373208</v>
      </c>
      <c r="E72" s="81"/>
      <c r="F72" s="112" t="s">
        <v>1048</v>
      </c>
      <c r="G72" s="15"/>
      <c r="H72" s="16" t="s">
        <v>281</v>
      </c>
      <c r="I72" s="66"/>
      <c r="J72" s="66"/>
      <c r="K72" s="114" t="s">
        <v>1200</v>
      </c>
      <c r="L72" s="94">
        <v>1</v>
      </c>
      <c r="M72" s="95">
        <v>1435.3201904296875</v>
      </c>
      <c r="N72" s="95">
        <v>8833.4599609375</v>
      </c>
      <c r="O72" s="77"/>
      <c r="P72" s="96"/>
      <c r="Q72" s="96"/>
      <c r="R72" s="97"/>
      <c r="S72" s="51">
        <v>1</v>
      </c>
      <c r="T72" s="51">
        <v>0</v>
      </c>
      <c r="U72" s="52">
        <v>0</v>
      </c>
      <c r="V72" s="52">
        <v>0.010989</v>
      </c>
      <c r="W72" s="52">
        <v>0.021277</v>
      </c>
      <c r="X72" s="52">
        <v>0.550525</v>
      </c>
      <c r="Y72" s="52">
        <v>0</v>
      </c>
      <c r="Z72" s="52">
        <v>0</v>
      </c>
      <c r="AA72" s="82">
        <v>72</v>
      </c>
      <c r="AB72" s="82"/>
      <c r="AC72" s="98"/>
      <c r="AD72" s="85" t="s">
        <v>806</v>
      </c>
      <c r="AE72" s="85">
        <v>68</v>
      </c>
      <c r="AF72" s="85">
        <v>1450</v>
      </c>
      <c r="AG72" s="85">
        <v>19365</v>
      </c>
      <c r="AH72" s="85">
        <v>13954</v>
      </c>
      <c r="AI72" s="85"/>
      <c r="AJ72" s="85" t="s">
        <v>862</v>
      </c>
      <c r="AK72" s="85" t="s">
        <v>905</v>
      </c>
      <c r="AL72" s="85"/>
      <c r="AM72" s="85"/>
      <c r="AN72" s="87">
        <v>40716.75877314815</v>
      </c>
      <c r="AO72" s="89" t="s">
        <v>979</v>
      </c>
      <c r="AP72" s="85" t="b">
        <v>0</v>
      </c>
      <c r="AQ72" s="85" t="b">
        <v>0</v>
      </c>
      <c r="AR72" s="85" t="b">
        <v>1</v>
      </c>
      <c r="AS72" s="85"/>
      <c r="AT72" s="85">
        <v>18</v>
      </c>
      <c r="AU72" s="89" t="s">
        <v>984</v>
      </c>
      <c r="AV72" s="85" t="b">
        <v>0</v>
      </c>
      <c r="AW72" s="85" t="s">
        <v>1054</v>
      </c>
      <c r="AX72" s="89" t="s">
        <v>1124</v>
      </c>
      <c r="AY72" s="85" t="s">
        <v>65</v>
      </c>
      <c r="AZ72" s="85" t="str">
        <f>REPLACE(INDEX(GroupVertices[Group],MATCH(Vertices[[#This Row],[Vertex]],GroupVertices[Vertex],0)),1,1,"")</f>
        <v>1</v>
      </c>
      <c r="BA72" s="51"/>
      <c r="BB72" s="51"/>
      <c r="BC72" s="51"/>
      <c r="BD72" s="51"/>
      <c r="BE72" s="51"/>
      <c r="BF72" s="51"/>
      <c r="BG72" s="51"/>
      <c r="BH72" s="51"/>
      <c r="BI72" s="51"/>
      <c r="BJ72" s="51"/>
      <c r="BK72" s="51"/>
      <c r="BL72" s="52"/>
      <c r="BM72" s="51"/>
      <c r="BN72" s="52"/>
      <c r="BO72" s="51"/>
      <c r="BP72" s="52"/>
      <c r="BQ72" s="51"/>
      <c r="BR72" s="52"/>
      <c r="BS72" s="51"/>
      <c r="BT72" s="2"/>
      <c r="BU72" s="3"/>
      <c r="BV72" s="3"/>
      <c r="BW72" s="3"/>
      <c r="BX72" s="3"/>
    </row>
    <row r="73" spans="1:76" ht="15">
      <c r="A73" s="14" t="s">
        <v>282</v>
      </c>
      <c r="B73" s="15"/>
      <c r="C73" s="15" t="s">
        <v>64</v>
      </c>
      <c r="D73" s="93">
        <v>162.05276967318068</v>
      </c>
      <c r="E73" s="81"/>
      <c r="F73" s="112" t="s">
        <v>1007</v>
      </c>
      <c r="G73" s="15"/>
      <c r="H73" s="16" t="s">
        <v>282</v>
      </c>
      <c r="I73" s="66"/>
      <c r="J73" s="66"/>
      <c r="K73" s="114" t="s">
        <v>1201</v>
      </c>
      <c r="L73" s="94">
        <v>1</v>
      </c>
      <c r="M73" s="95">
        <v>5287.978515625</v>
      </c>
      <c r="N73" s="95">
        <v>6015.2734375</v>
      </c>
      <c r="O73" s="77"/>
      <c r="P73" s="96"/>
      <c r="Q73" s="96"/>
      <c r="R73" s="97"/>
      <c r="S73" s="51">
        <v>1</v>
      </c>
      <c r="T73" s="51">
        <v>0</v>
      </c>
      <c r="U73" s="52">
        <v>0</v>
      </c>
      <c r="V73" s="52">
        <v>0.010989</v>
      </c>
      <c r="W73" s="52">
        <v>0.021277</v>
      </c>
      <c r="X73" s="52">
        <v>0.550525</v>
      </c>
      <c r="Y73" s="52">
        <v>0</v>
      </c>
      <c r="Z73" s="52">
        <v>0</v>
      </c>
      <c r="AA73" s="82">
        <v>73</v>
      </c>
      <c r="AB73" s="82"/>
      <c r="AC73" s="98"/>
      <c r="AD73" s="85" t="s">
        <v>807</v>
      </c>
      <c r="AE73" s="85">
        <v>31</v>
      </c>
      <c r="AF73" s="85">
        <v>3</v>
      </c>
      <c r="AG73" s="85">
        <v>30</v>
      </c>
      <c r="AH73" s="85">
        <v>138</v>
      </c>
      <c r="AI73" s="85"/>
      <c r="AJ73" s="85"/>
      <c r="AK73" s="85"/>
      <c r="AL73" s="85"/>
      <c r="AM73" s="85"/>
      <c r="AN73" s="87">
        <v>42561.64732638889</v>
      </c>
      <c r="AO73" s="85"/>
      <c r="AP73" s="85" t="b">
        <v>1</v>
      </c>
      <c r="AQ73" s="85" t="b">
        <v>0</v>
      </c>
      <c r="AR73" s="85" t="b">
        <v>0</v>
      </c>
      <c r="AS73" s="85" t="s">
        <v>697</v>
      </c>
      <c r="AT73" s="85">
        <v>0</v>
      </c>
      <c r="AU73" s="85"/>
      <c r="AV73" s="85" t="b">
        <v>0</v>
      </c>
      <c r="AW73" s="85" t="s">
        <v>1054</v>
      </c>
      <c r="AX73" s="89" t="s">
        <v>1125</v>
      </c>
      <c r="AY73" s="85" t="s">
        <v>65</v>
      </c>
      <c r="AZ73" s="85" t="str">
        <f>REPLACE(INDEX(GroupVertices[Group],MATCH(Vertices[[#This Row],[Vertex]],GroupVertices[Vertex],0)),1,1,"")</f>
        <v>1</v>
      </c>
      <c r="BA73" s="51"/>
      <c r="BB73" s="51"/>
      <c r="BC73" s="51"/>
      <c r="BD73" s="51"/>
      <c r="BE73" s="51"/>
      <c r="BF73" s="51"/>
      <c r="BG73" s="51"/>
      <c r="BH73" s="51"/>
      <c r="BI73" s="51"/>
      <c r="BJ73" s="51"/>
      <c r="BK73" s="51"/>
      <c r="BL73" s="52"/>
      <c r="BM73" s="51"/>
      <c r="BN73" s="52"/>
      <c r="BO73" s="51"/>
      <c r="BP73" s="52"/>
      <c r="BQ73" s="51"/>
      <c r="BR73" s="52"/>
      <c r="BS73" s="51"/>
      <c r="BT73" s="2"/>
      <c r="BU73" s="3"/>
      <c r="BV73" s="3"/>
      <c r="BW73" s="3"/>
      <c r="BX73" s="3"/>
    </row>
    <row r="74" spans="1:76" ht="15">
      <c r="A74" s="14" t="s">
        <v>283</v>
      </c>
      <c r="B74" s="15"/>
      <c r="C74" s="15" t="s">
        <v>64</v>
      </c>
      <c r="D74" s="93">
        <v>168.75451816712496</v>
      </c>
      <c r="E74" s="81"/>
      <c r="F74" s="112" t="s">
        <v>1049</v>
      </c>
      <c r="G74" s="15"/>
      <c r="H74" s="16" t="s">
        <v>283</v>
      </c>
      <c r="I74" s="66"/>
      <c r="J74" s="66"/>
      <c r="K74" s="114" t="s">
        <v>1202</v>
      </c>
      <c r="L74" s="94">
        <v>1</v>
      </c>
      <c r="M74" s="95">
        <v>5763.2158203125</v>
      </c>
      <c r="N74" s="95">
        <v>2876.60888671875</v>
      </c>
      <c r="O74" s="77"/>
      <c r="P74" s="96"/>
      <c r="Q74" s="96"/>
      <c r="R74" s="97"/>
      <c r="S74" s="51">
        <v>1</v>
      </c>
      <c r="T74" s="51">
        <v>0</v>
      </c>
      <c r="U74" s="52">
        <v>0</v>
      </c>
      <c r="V74" s="52">
        <v>0.010989</v>
      </c>
      <c r="W74" s="52">
        <v>0.021277</v>
      </c>
      <c r="X74" s="52">
        <v>0.550525</v>
      </c>
      <c r="Y74" s="52">
        <v>0</v>
      </c>
      <c r="Z74" s="52">
        <v>0</v>
      </c>
      <c r="AA74" s="82">
        <v>74</v>
      </c>
      <c r="AB74" s="82"/>
      <c r="AC74" s="98"/>
      <c r="AD74" s="85" t="s">
        <v>808</v>
      </c>
      <c r="AE74" s="85">
        <v>1225</v>
      </c>
      <c r="AF74" s="85">
        <v>384</v>
      </c>
      <c r="AG74" s="85">
        <v>2599</v>
      </c>
      <c r="AH74" s="85">
        <v>10298</v>
      </c>
      <c r="AI74" s="85"/>
      <c r="AJ74" s="85" t="s">
        <v>863</v>
      </c>
      <c r="AK74" s="85" t="s">
        <v>906</v>
      </c>
      <c r="AL74" s="89" t="s">
        <v>933</v>
      </c>
      <c r="AM74" s="85"/>
      <c r="AN74" s="87">
        <v>41140.63731481481</v>
      </c>
      <c r="AO74" s="89" t="s">
        <v>980</v>
      </c>
      <c r="AP74" s="85" t="b">
        <v>1</v>
      </c>
      <c r="AQ74" s="85" t="b">
        <v>0</v>
      </c>
      <c r="AR74" s="85" t="b">
        <v>1</v>
      </c>
      <c r="AS74" s="85"/>
      <c r="AT74" s="85">
        <v>12</v>
      </c>
      <c r="AU74" s="89" t="s">
        <v>985</v>
      </c>
      <c r="AV74" s="85" t="b">
        <v>0</v>
      </c>
      <c r="AW74" s="85" t="s">
        <v>1054</v>
      </c>
      <c r="AX74" s="89" t="s">
        <v>1126</v>
      </c>
      <c r="AY74" s="85" t="s">
        <v>65</v>
      </c>
      <c r="AZ74" s="85" t="str">
        <f>REPLACE(INDEX(GroupVertices[Group],MATCH(Vertices[[#This Row],[Vertex]],GroupVertices[Vertex],0)),1,1,"")</f>
        <v>1</v>
      </c>
      <c r="BA74" s="51"/>
      <c r="BB74" s="51"/>
      <c r="BC74" s="51"/>
      <c r="BD74" s="51"/>
      <c r="BE74" s="51"/>
      <c r="BF74" s="51"/>
      <c r="BG74" s="51"/>
      <c r="BH74" s="51"/>
      <c r="BI74" s="51"/>
      <c r="BJ74" s="51"/>
      <c r="BK74" s="51"/>
      <c r="BL74" s="52"/>
      <c r="BM74" s="51"/>
      <c r="BN74" s="52"/>
      <c r="BO74" s="51"/>
      <c r="BP74" s="52"/>
      <c r="BQ74" s="51"/>
      <c r="BR74" s="52"/>
      <c r="BS74" s="51"/>
      <c r="BT74" s="2"/>
      <c r="BU74" s="3"/>
      <c r="BV74" s="3"/>
      <c r="BW74" s="3"/>
      <c r="BX74" s="3"/>
    </row>
    <row r="75" spans="1:76" ht="15">
      <c r="A75" s="14" t="s">
        <v>284</v>
      </c>
      <c r="B75" s="15"/>
      <c r="C75" s="15" t="s">
        <v>64</v>
      </c>
      <c r="D75" s="93">
        <v>1000</v>
      </c>
      <c r="E75" s="81"/>
      <c r="F75" s="112" t="s">
        <v>1050</v>
      </c>
      <c r="G75" s="15"/>
      <c r="H75" s="16" t="s">
        <v>284</v>
      </c>
      <c r="I75" s="66"/>
      <c r="J75" s="66"/>
      <c r="K75" s="114" t="s">
        <v>1203</v>
      </c>
      <c r="L75" s="94">
        <v>1</v>
      </c>
      <c r="M75" s="95">
        <v>5403.4951171875</v>
      </c>
      <c r="N75" s="95">
        <v>8126.91357421875</v>
      </c>
      <c r="O75" s="77"/>
      <c r="P75" s="96"/>
      <c r="Q75" s="96"/>
      <c r="R75" s="97"/>
      <c r="S75" s="51">
        <v>1</v>
      </c>
      <c r="T75" s="51">
        <v>0</v>
      </c>
      <c r="U75" s="52">
        <v>0</v>
      </c>
      <c r="V75" s="52">
        <v>0.010989</v>
      </c>
      <c r="W75" s="52">
        <v>0.021277</v>
      </c>
      <c r="X75" s="52">
        <v>0.550525</v>
      </c>
      <c r="Y75" s="52">
        <v>0</v>
      </c>
      <c r="Z75" s="52">
        <v>0</v>
      </c>
      <c r="AA75" s="82">
        <v>75</v>
      </c>
      <c r="AB75" s="82"/>
      <c r="AC75" s="98"/>
      <c r="AD75" s="85" t="s">
        <v>809</v>
      </c>
      <c r="AE75" s="85">
        <v>780</v>
      </c>
      <c r="AF75" s="85">
        <v>172558</v>
      </c>
      <c r="AG75" s="85">
        <v>51680</v>
      </c>
      <c r="AH75" s="85">
        <v>86055</v>
      </c>
      <c r="AI75" s="85"/>
      <c r="AJ75" s="85" t="s">
        <v>864</v>
      </c>
      <c r="AK75" s="85" t="s">
        <v>907</v>
      </c>
      <c r="AL75" s="89" t="s">
        <v>934</v>
      </c>
      <c r="AM75" s="85"/>
      <c r="AN75" s="87">
        <v>39713.245046296295</v>
      </c>
      <c r="AO75" s="89" t="s">
        <v>981</v>
      </c>
      <c r="AP75" s="85" t="b">
        <v>0</v>
      </c>
      <c r="AQ75" s="85" t="b">
        <v>0</v>
      </c>
      <c r="AR75" s="85" t="b">
        <v>1</v>
      </c>
      <c r="AS75" s="85"/>
      <c r="AT75" s="85">
        <v>1969</v>
      </c>
      <c r="AU75" s="89" t="s">
        <v>998</v>
      </c>
      <c r="AV75" s="85" t="b">
        <v>1</v>
      </c>
      <c r="AW75" s="85" t="s">
        <v>1054</v>
      </c>
      <c r="AX75" s="89" t="s">
        <v>1127</v>
      </c>
      <c r="AY75" s="85" t="s">
        <v>65</v>
      </c>
      <c r="AZ75" s="85" t="str">
        <f>REPLACE(INDEX(GroupVertices[Group],MATCH(Vertices[[#This Row],[Vertex]],GroupVertices[Vertex],0)),1,1,"")</f>
        <v>1</v>
      </c>
      <c r="BA75" s="51"/>
      <c r="BB75" s="51"/>
      <c r="BC75" s="51"/>
      <c r="BD75" s="51"/>
      <c r="BE75" s="51"/>
      <c r="BF75" s="51"/>
      <c r="BG75" s="51"/>
      <c r="BH75" s="51"/>
      <c r="BI75" s="51"/>
      <c r="BJ75" s="51"/>
      <c r="BK75" s="51"/>
      <c r="BL75" s="52"/>
      <c r="BM75" s="51"/>
      <c r="BN75" s="52"/>
      <c r="BO75" s="51"/>
      <c r="BP75" s="52"/>
      <c r="BQ75" s="51"/>
      <c r="BR75" s="52"/>
      <c r="BS75" s="51"/>
      <c r="BT75" s="2"/>
      <c r="BU75" s="3"/>
      <c r="BV75" s="3"/>
      <c r="BW75" s="3"/>
      <c r="BX75" s="3"/>
    </row>
    <row r="76" spans="1:76" ht="15">
      <c r="A76" s="14" t="s">
        <v>285</v>
      </c>
      <c r="B76" s="15"/>
      <c r="C76" s="15" t="s">
        <v>64</v>
      </c>
      <c r="D76" s="93">
        <v>163.5830901954199</v>
      </c>
      <c r="E76" s="81"/>
      <c r="F76" s="112" t="s">
        <v>1051</v>
      </c>
      <c r="G76" s="15"/>
      <c r="H76" s="16" t="s">
        <v>285</v>
      </c>
      <c r="I76" s="66"/>
      <c r="J76" s="66"/>
      <c r="K76" s="114" t="s">
        <v>1204</v>
      </c>
      <c r="L76" s="94">
        <v>1</v>
      </c>
      <c r="M76" s="95">
        <v>194.9122772216797</v>
      </c>
      <c r="N76" s="95">
        <v>4749.42529296875</v>
      </c>
      <c r="O76" s="77"/>
      <c r="P76" s="96"/>
      <c r="Q76" s="96"/>
      <c r="R76" s="97"/>
      <c r="S76" s="51">
        <v>1</v>
      </c>
      <c r="T76" s="51">
        <v>0</v>
      </c>
      <c r="U76" s="52">
        <v>0</v>
      </c>
      <c r="V76" s="52">
        <v>0.010989</v>
      </c>
      <c r="W76" s="52">
        <v>0.021277</v>
      </c>
      <c r="X76" s="52">
        <v>0.550525</v>
      </c>
      <c r="Y76" s="52">
        <v>0</v>
      </c>
      <c r="Z76" s="52">
        <v>0</v>
      </c>
      <c r="AA76" s="82">
        <v>76</v>
      </c>
      <c r="AB76" s="82"/>
      <c r="AC76" s="98"/>
      <c r="AD76" s="85" t="s">
        <v>810</v>
      </c>
      <c r="AE76" s="85">
        <v>178</v>
      </c>
      <c r="AF76" s="85">
        <v>90</v>
      </c>
      <c r="AG76" s="85">
        <v>1156</v>
      </c>
      <c r="AH76" s="85">
        <v>2321</v>
      </c>
      <c r="AI76" s="85"/>
      <c r="AJ76" s="85" t="s">
        <v>865</v>
      </c>
      <c r="AK76" s="85" t="s">
        <v>712</v>
      </c>
      <c r="AL76" s="85"/>
      <c r="AM76" s="85"/>
      <c r="AN76" s="87">
        <v>40604.74612268519</v>
      </c>
      <c r="AO76" s="89" t="s">
        <v>982</v>
      </c>
      <c r="AP76" s="85" t="b">
        <v>0</v>
      </c>
      <c r="AQ76" s="85" t="b">
        <v>0</v>
      </c>
      <c r="AR76" s="85" t="b">
        <v>0</v>
      </c>
      <c r="AS76" s="85"/>
      <c r="AT76" s="85">
        <v>4</v>
      </c>
      <c r="AU76" s="89" t="s">
        <v>989</v>
      </c>
      <c r="AV76" s="85" t="b">
        <v>0</v>
      </c>
      <c r="AW76" s="85" t="s">
        <v>1054</v>
      </c>
      <c r="AX76" s="89" t="s">
        <v>1128</v>
      </c>
      <c r="AY76" s="85" t="s">
        <v>65</v>
      </c>
      <c r="AZ76" s="85" t="str">
        <f>REPLACE(INDEX(GroupVertices[Group],MATCH(Vertices[[#This Row],[Vertex]],GroupVertices[Vertex],0)),1,1,"")</f>
        <v>1</v>
      </c>
      <c r="BA76" s="51"/>
      <c r="BB76" s="51"/>
      <c r="BC76" s="51"/>
      <c r="BD76" s="51"/>
      <c r="BE76" s="51"/>
      <c r="BF76" s="51"/>
      <c r="BG76" s="51"/>
      <c r="BH76" s="51"/>
      <c r="BI76" s="51"/>
      <c r="BJ76" s="51"/>
      <c r="BK76" s="51"/>
      <c r="BL76" s="52"/>
      <c r="BM76" s="51"/>
      <c r="BN76" s="52"/>
      <c r="BO76" s="51"/>
      <c r="BP76" s="52"/>
      <c r="BQ76" s="51"/>
      <c r="BR76" s="52"/>
      <c r="BS76" s="51"/>
      <c r="BT76" s="2"/>
      <c r="BU76" s="3"/>
      <c r="BV76" s="3"/>
      <c r="BW76" s="3"/>
      <c r="BX76" s="3"/>
    </row>
    <row r="77" spans="1:76" ht="15">
      <c r="A77" s="14" t="s">
        <v>286</v>
      </c>
      <c r="B77" s="15"/>
      <c r="C77" s="15" t="s">
        <v>64</v>
      </c>
      <c r="D77" s="93">
        <v>162</v>
      </c>
      <c r="E77" s="81"/>
      <c r="F77" s="112" t="s">
        <v>1052</v>
      </c>
      <c r="G77" s="15"/>
      <c r="H77" s="16" t="s">
        <v>286</v>
      </c>
      <c r="I77" s="66"/>
      <c r="J77" s="66"/>
      <c r="K77" s="114" t="s">
        <v>1205</v>
      </c>
      <c r="L77" s="94">
        <v>1</v>
      </c>
      <c r="M77" s="95">
        <v>6038.359375</v>
      </c>
      <c r="N77" s="95">
        <v>3956.774658203125</v>
      </c>
      <c r="O77" s="77"/>
      <c r="P77" s="96"/>
      <c r="Q77" s="96"/>
      <c r="R77" s="97"/>
      <c r="S77" s="51">
        <v>1</v>
      </c>
      <c r="T77" s="51">
        <v>0</v>
      </c>
      <c r="U77" s="52">
        <v>0</v>
      </c>
      <c r="V77" s="52">
        <v>0.010989</v>
      </c>
      <c r="W77" s="52">
        <v>0.021277</v>
      </c>
      <c r="X77" s="52">
        <v>0.550525</v>
      </c>
      <c r="Y77" s="52">
        <v>0</v>
      </c>
      <c r="Z77" s="52">
        <v>0</v>
      </c>
      <c r="AA77" s="82">
        <v>77</v>
      </c>
      <c r="AB77" s="82"/>
      <c r="AC77" s="98"/>
      <c r="AD77" s="85" t="s">
        <v>811</v>
      </c>
      <c r="AE77" s="85">
        <v>20</v>
      </c>
      <c r="AF77" s="85">
        <v>0</v>
      </c>
      <c r="AG77" s="85">
        <v>83</v>
      </c>
      <c r="AH77" s="85">
        <v>18</v>
      </c>
      <c r="AI77" s="85"/>
      <c r="AJ77" s="85"/>
      <c r="AK77" s="85"/>
      <c r="AL77" s="85"/>
      <c r="AM77" s="85"/>
      <c r="AN77" s="87">
        <v>41594.05740740741</v>
      </c>
      <c r="AO77" s="85"/>
      <c r="AP77" s="85" t="b">
        <v>1</v>
      </c>
      <c r="AQ77" s="85" t="b">
        <v>1</v>
      </c>
      <c r="AR77" s="85" t="b">
        <v>0</v>
      </c>
      <c r="AS77" s="85" t="s">
        <v>697</v>
      </c>
      <c r="AT77" s="85">
        <v>0</v>
      </c>
      <c r="AU77" s="89" t="s">
        <v>985</v>
      </c>
      <c r="AV77" s="85" t="b">
        <v>0</v>
      </c>
      <c r="AW77" s="85" t="s">
        <v>1054</v>
      </c>
      <c r="AX77" s="89" t="s">
        <v>1129</v>
      </c>
      <c r="AY77" s="85" t="s">
        <v>65</v>
      </c>
      <c r="AZ77" s="85" t="str">
        <f>REPLACE(INDEX(GroupVertices[Group],MATCH(Vertices[[#This Row],[Vertex]],GroupVertices[Vertex],0)),1,1,"")</f>
        <v>1</v>
      </c>
      <c r="BA77" s="51"/>
      <c r="BB77" s="51"/>
      <c r="BC77" s="51"/>
      <c r="BD77" s="51"/>
      <c r="BE77" s="51"/>
      <c r="BF77" s="51"/>
      <c r="BG77" s="51"/>
      <c r="BH77" s="51"/>
      <c r="BI77" s="51"/>
      <c r="BJ77" s="51"/>
      <c r="BK77" s="51"/>
      <c r="BL77" s="52"/>
      <c r="BM77" s="51"/>
      <c r="BN77" s="52"/>
      <c r="BO77" s="51"/>
      <c r="BP77" s="52"/>
      <c r="BQ77" s="51"/>
      <c r="BR77" s="52"/>
      <c r="BS77" s="51"/>
      <c r="BT77" s="2"/>
      <c r="BU77" s="3"/>
      <c r="BV77" s="3"/>
      <c r="BW77" s="3"/>
      <c r="BX77" s="3"/>
    </row>
    <row r="78" spans="1:76" ht="15">
      <c r="A78" s="99" t="s">
        <v>287</v>
      </c>
      <c r="B78" s="100"/>
      <c r="C78" s="100" t="s">
        <v>64</v>
      </c>
      <c r="D78" s="101">
        <v>162.22866858378288</v>
      </c>
      <c r="E78" s="102"/>
      <c r="F78" s="113" t="s">
        <v>1053</v>
      </c>
      <c r="G78" s="100"/>
      <c r="H78" s="103" t="s">
        <v>287</v>
      </c>
      <c r="I78" s="104"/>
      <c r="J78" s="104"/>
      <c r="K78" s="115" t="s">
        <v>1206</v>
      </c>
      <c r="L78" s="105">
        <v>1</v>
      </c>
      <c r="M78" s="106">
        <v>6061.77197265625</v>
      </c>
      <c r="N78" s="106">
        <v>6000.88134765625</v>
      </c>
      <c r="O78" s="107"/>
      <c r="P78" s="108"/>
      <c r="Q78" s="108"/>
      <c r="R78" s="109"/>
      <c r="S78" s="51">
        <v>1</v>
      </c>
      <c r="T78" s="51">
        <v>0</v>
      </c>
      <c r="U78" s="52">
        <v>0</v>
      </c>
      <c r="V78" s="52">
        <v>0.010989</v>
      </c>
      <c r="W78" s="52">
        <v>0.021277</v>
      </c>
      <c r="X78" s="52">
        <v>0.550525</v>
      </c>
      <c r="Y78" s="52">
        <v>0</v>
      </c>
      <c r="Z78" s="52">
        <v>0</v>
      </c>
      <c r="AA78" s="110">
        <v>78</v>
      </c>
      <c r="AB78" s="110"/>
      <c r="AC78" s="111"/>
      <c r="AD78" s="85" t="s">
        <v>812</v>
      </c>
      <c r="AE78" s="85">
        <v>36</v>
      </c>
      <c r="AF78" s="85">
        <v>13</v>
      </c>
      <c r="AG78" s="85">
        <v>142</v>
      </c>
      <c r="AH78" s="85">
        <v>85</v>
      </c>
      <c r="AI78" s="85"/>
      <c r="AJ78" s="85"/>
      <c r="AK78" s="85"/>
      <c r="AL78" s="85"/>
      <c r="AM78" s="85"/>
      <c r="AN78" s="87">
        <v>39986.99052083334</v>
      </c>
      <c r="AO78" s="89" t="s">
        <v>983</v>
      </c>
      <c r="AP78" s="85" t="b">
        <v>0</v>
      </c>
      <c r="AQ78" s="85" t="b">
        <v>0</v>
      </c>
      <c r="AR78" s="85" t="b">
        <v>0</v>
      </c>
      <c r="AS78" s="85"/>
      <c r="AT78" s="85">
        <v>0</v>
      </c>
      <c r="AU78" s="89" t="s">
        <v>999</v>
      </c>
      <c r="AV78" s="85" t="b">
        <v>0</v>
      </c>
      <c r="AW78" s="85" t="s">
        <v>1054</v>
      </c>
      <c r="AX78" s="89" t="s">
        <v>1130</v>
      </c>
      <c r="AY78" s="85" t="s">
        <v>65</v>
      </c>
      <c r="AZ78" s="85" t="str">
        <f>REPLACE(INDEX(GroupVertices[Group],MATCH(Vertices[[#This Row],[Vertex]],GroupVertices[Vertex],0)),1,1,"")</f>
        <v>1</v>
      </c>
      <c r="BA78" s="51"/>
      <c r="BB78" s="51"/>
      <c r="BC78" s="51"/>
      <c r="BD78" s="51"/>
      <c r="BE78" s="51"/>
      <c r="BF78" s="51"/>
      <c r="BG78" s="51"/>
      <c r="BH78" s="51"/>
      <c r="BI78" s="51"/>
      <c r="BJ78" s="51"/>
      <c r="BK78" s="51"/>
      <c r="BL78" s="52"/>
      <c r="BM78" s="51"/>
      <c r="BN78" s="52"/>
      <c r="BO78" s="51"/>
      <c r="BP78" s="52"/>
      <c r="BQ78" s="51"/>
      <c r="BR78" s="52"/>
      <c r="BS78" s="51"/>
      <c r="BT78" s="2"/>
      <c r="BU78" s="3"/>
      <c r="BV78" s="3"/>
      <c r="BW78" s="3"/>
      <c r="BX7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78"/>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7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7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7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7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78"/>
    <dataValidation allowBlank="1" showInputMessage="1" promptTitle="Vertex Tooltip" prompt="Enter optional text that will pop up when the mouse is hovered over the vertex." errorTitle="Invalid Vertex Image Key" sqref="K3:K7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7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7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78"/>
    <dataValidation allowBlank="1" showInputMessage="1" promptTitle="Vertex Label Fill Color" prompt="To select an optional fill color for the Label shape, right-click and select Select Color on the right-click menu." sqref="I3:I78"/>
    <dataValidation allowBlank="1" showInputMessage="1" promptTitle="Vertex Image File" prompt="Enter the path to an image file.  Hover over the column header for examples." errorTitle="Invalid Vertex Image Key" sqref="F3:F78"/>
    <dataValidation allowBlank="1" showInputMessage="1" promptTitle="Vertex Color" prompt="To select an optional vertex color, right-click and select Select Color on the right-click menu." sqref="B3:B78"/>
    <dataValidation allowBlank="1" showInputMessage="1" promptTitle="Vertex Opacity" prompt="Enter an optional vertex opacity between 0 (transparent) and 100 (opaque)." errorTitle="Invalid Vertex Opacity" error="The optional vertex opacity must be a whole number between 0 and 10." sqref="E3:E78"/>
    <dataValidation type="list" allowBlank="1" showInputMessage="1" showErrorMessage="1" promptTitle="Vertex Shape" prompt="Select an optional vertex shape." errorTitle="Invalid Vertex Shape" error="You have entered an invalid vertex shape.  Try selecting from the drop-down list instead." sqref="C3:C7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7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78">
      <formula1>ValidVertexLabelPositions</formula1>
    </dataValidation>
    <dataValidation allowBlank="1" showInputMessage="1" showErrorMessage="1" promptTitle="Vertex Name" prompt="Enter the name of the vertex." sqref="A3:A78"/>
  </dataValidations>
  <hyperlinks>
    <hyperlink ref="AL3" r:id="rId1" display="https://t.co/Oaeqp32FDf"/>
    <hyperlink ref="AL4" r:id="rId2" display="https://t.co/0yMgDIecYf"/>
    <hyperlink ref="AL7" r:id="rId3" display="https://t.co/FjrhE2lVvR"/>
    <hyperlink ref="AL9" r:id="rId4" display="https://t.co/mxO74iMdX6"/>
    <hyperlink ref="AL11" r:id="rId5" display="https://medialeaders.com/"/>
    <hyperlink ref="AL12" r:id="rId6" display="https://t.co/jOOyNtfJNW"/>
    <hyperlink ref="AL13" r:id="rId7" display="http://www.facebook.com/Beaniegurl47"/>
    <hyperlink ref="AL14" r:id="rId8" display="https://t.co/No1HBbHdOo"/>
    <hyperlink ref="AL15" r:id="rId9" display="https://t.co/kgQBE3NXoH"/>
    <hyperlink ref="AL19" r:id="rId10" display="https://t.co/RnDWFPcqSK"/>
    <hyperlink ref="AL20" r:id="rId11" display="https://t.co/KFdvZUDYFk"/>
    <hyperlink ref="AL23" r:id="rId12" display="https://youtu.be/pkjkCpq-tnM"/>
    <hyperlink ref="AL24" r:id="rId13" display="http://t.co/HZPMmmbVEu"/>
    <hyperlink ref="AL25" r:id="rId14" display="http://t.co/0KHoQf4gyq"/>
    <hyperlink ref="AL30" r:id="rId15" display="https://t.co/hB005pe6Fx"/>
    <hyperlink ref="AL31" r:id="rId16" display="http://mrcarllister.co.uk/"/>
    <hyperlink ref="AL32" r:id="rId17" display="https://t.co/MLO0oaKCXp"/>
    <hyperlink ref="AL41" r:id="rId18" display="https://t.co/XTuvxooD6A"/>
    <hyperlink ref="AL46" r:id="rId19" display="http://t.co/3ysvzNWvPT"/>
    <hyperlink ref="AL47" r:id="rId20" display="http://www.atlanticlink.eu/"/>
    <hyperlink ref="AL48" r:id="rId21" display="https://t.co/ukxrSKaCD1"/>
    <hyperlink ref="AL50" r:id="rId22" display="http://t.co/vi1TsGJ8RF"/>
    <hyperlink ref="AL51" r:id="rId23" display="https://t.co/vEEcVwUxL1"/>
    <hyperlink ref="AL54" r:id="rId24" display="https://eugdpr.org/"/>
    <hyperlink ref="AL57" r:id="rId25" display="https://t.co/hZsrZZwjI1"/>
    <hyperlink ref="AL74" r:id="rId26" display="https://t.co/ysUWgiwc0o"/>
    <hyperlink ref="AL75" r:id="rId27" display="https://t.co/TPtsUxWKA6"/>
    <hyperlink ref="AO3" r:id="rId28" display="https://pbs.twimg.com/profile_banners/14164297/1485550174"/>
    <hyperlink ref="AO5" r:id="rId29" display="https://pbs.twimg.com/profile_banners/212870758/1567266206"/>
    <hyperlink ref="AO6" r:id="rId30" display="https://pbs.twimg.com/profile_banners/4201631129/1527657190"/>
    <hyperlink ref="AO7" r:id="rId31" display="https://pbs.twimg.com/profile_banners/159864809/1426845760"/>
    <hyperlink ref="AO9" r:id="rId32" display="https://pbs.twimg.com/profile_banners/50747187/1565187630"/>
    <hyperlink ref="AO11" r:id="rId33" display="https://pbs.twimg.com/profile_banners/21318183/1495571084"/>
    <hyperlink ref="AO12" r:id="rId34" display="https://pbs.twimg.com/profile_banners/9306542/1353132667"/>
    <hyperlink ref="AO13" r:id="rId35" display="https://pbs.twimg.com/profile_banners/58932117/1531866403"/>
    <hyperlink ref="AO14" r:id="rId36" display="https://pbs.twimg.com/profile_banners/118807643/1571738332"/>
    <hyperlink ref="AO15" r:id="rId37" display="https://pbs.twimg.com/profile_banners/409848440/1535624689"/>
    <hyperlink ref="AO17" r:id="rId38" display="https://pbs.twimg.com/profile_banners/349852955/1394831970"/>
    <hyperlink ref="AO18" r:id="rId39" display="https://pbs.twimg.com/profile_banners/24290529/1546278474"/>
    <hyperlink ref="AO19" r:id="rId40" display="https://pbs.twimg.com/profile_banners/36804418/1549943499"/>
    <hyperlink ref="AO20" r:id="rId41" display="https://pbs.twimg.com/profile_banners/16560043/1531490438"/>
    <hyperlink ref="AO22" r:id="rId42" display="https://pbs.twimg.com/profile_banners/37714518/1559307363"/>
    <hyperlink ref="AO23" r:id="rId43" display="https://pbs.twimg.com/profile_banners/602187778/1496687844"/>
    <hyperlink ref="AO24" r:id="rId44" display="https://pbs.twimg.com/profile_banners/14475604/1398932350"/>
    <hyperlink ref="AO25" r:id="rId45" display="https://pbs.twimg.com/profile_banners/258719649/1547046592"/>
    <hyperlink ref="AO26" r:id="rId46" display="https://pbs.twimg.com/profile_banners/1121814567556997122/1566564969"/>
    <hyperlink ref="AO29" r:id="rId47" display="https://pbs.twimg.com/profile_banners/1130258520123826176/1567285996"/>
    <hyperlink ref="AO30" r:id="rId48" display="https://pbs.twimg.com/profile_banners/4893000713/1456701036"/>
    <hyperlink ref="AO31" r:id="rId49" display="https://pbs.twimg.com/profile_banners/245541967/1537218221"/>
    <hyperlink ref="AO32" r:id="rId50" display="https://pbs.twimg.com/profile_banners/62911603/1398959376"/>
    <hyperlink ref="AO34" r:id="rId51" display="https://pbs.twimg.com/profile_banners/790474309/1507203561"/>
    <hyperlink ref="AO35" r:id="rId52" display="https://pbs.twimg.com/profile_banners/22227372/1543130735"/>
    <hyperlink ref="AO38" r:id="rId53" display="https://pbs.twimg.com/profile_banners/854723893684207618/1568577484"/>
    <hyperlink ref="AO41" r:id="rId54" display="https://pbs.twimg.com/profile_banners/27764597/1546832583"/>
    <hyperlink ref="AO43" r:id="rId55" display="https://pbs.twimg.com/profile_banners/416855765/1551895216"/>
    <hyperlink ref="AO46" r:id="rId56" display="https://pbs.twimg.com/profile_banners/2834814673/1430503601"/>
    <hyperlink ref="AO47" r:id="rId57" display="https://pbs.twimg.com/profile_banners/2811698963/1412634918"/>
    <hyperlink ref="AO48" r:id="rId58" display="https://pbs.twimg.com/profile_banners/51019482/1399334338"/>
    <hyperlink ref="AO50" r:id="rId59" display="https://pbs.twimg.com/profile_banners/354738652/1359269270"/>
    <hyperlink ref="AO51" r:id="rId60" display="https://pbs.twimg.com/profile_banners/14329348/1403073830"/>
    <hyperlink ref="AO52" r:id="rId61" display="https://pbs.twimg.com/profile_banners/67288159/1509009405"/>
    <hyperlink ref="AO54" r:id="rId62" display="https://pbs.twimg.com/profile_banners/173125027/1490896288"/>
    <hyperlink ref="AO57" r:id="rId63" display="https://pbs.twimg.com/profile_banners/706515647908327426/1519042467"/>
    <hyperlink ref="AO59" r:id="rId64" display="https://pbs.twimg.com/profile_banners/90723592/1491482861"/>
    <hyperlink ref="AO61" r:id="rId65" display="https://pbs.twimg.com/profile_banners/528766967/1567694073"/>
    <hyperlink ref="AO63" r:id="rId66" display="https://pbs.twimg.com/profile_banners/30399011/1557186474"/>
    <hyperlink ref="AO64" r:id="rId67" display="https://pbs.twimg.com/profile_banners/57277193/1537062230"/>
    <hyperlink ref="AO67" r:id="rId68" display="https://pbs.twimg.com/profile_banners/56778674/1433032596"/>
    <hyperlink ref="AO72" r:id="rId69" display="https://pbs.twimg.com/profile_banners/322145474/1567502067"/>
    <hyperlink ref="AO74" r:id="rId70" display="https://pbs.twimg.com/profile_banners/767727084/1436620512"/>
    <hyperlink ref="AO75" r:id="rId71" display="https://pbs.twimg.com/profile_banners/16400388/1572095463"/>
    <hyperlink ref="AO76" r:id="rId72" display="https://pbs.twimg.com/profile_banners/259832904/1394855013"/>
    <hyperlink ref="AO78" r:id="rId73" display="https://pbs.twimg.com/profile_banners/49813532/1554440215"/>
    <hyperlink ref="AU3" r:id="rId74" display="http://abs.twimg.com/images/themes/theme14/bg.gif"/>
    <hyperlink ref="AU4" r:id="rId75" display="http://abs.twimg.com/images/themes/theme1/bg.png"/>
    <hyperlink ref="AU5" r:id="rId76" display="http://abs.twimg.com/images/themes/theme5/bg.gif"/>
    <hyperlink ref="AU6" r:id="rId77" display="http://abs.twimg.com/images/themes/theme1/bg.png"/>
    <hyperlink ref="AU7" r:id="rId78" display="http://abs.twimg.com/images/themes/theme4/bg.gif"/>
    <hyperlink ref="AU9" r:id="rId79" display="http://abs.twimg.com/images/themes/theme1/bg.png"/>
    <hyperlink ref="AU10" r:id="rId80" display="http://abs.twimg.com/images/themes/theme1/bg.png"/>
    <hyperlink ref="AU11" r:id="rId81" display="http://abs.twimg.com/images/themes/theme14/bg.gif"/>
    <hyperlink ref="AU12" r:id="rId82" display="http://abs.twimg.com/images/themes/theme1/bg.png"/>
    <hyperlink ref="AU13" r:id="rId83" display="http://abs.twimg.com/images/themes/theme19/bg.gif"/>
    <hyperlink ref="AU14" r:id="rId84" display="http://abs.twimg.com/images/themes/theme1/bg.png"/>
    <hyperlink ref="AU15" r:id="rId85" display="http://abs.twimg.com/images/themes/theme1/bg.png"/>
    <hyperlink ref="AU17" r:id="rId86" display="http://abs.twimg.com/images/themes/theme1/bg.png"/>
    <hyperlink ref="AU18" r:id="rId87" display="http://abs.twimg.com/images/themes/theme1/bg.png"/>
    <hyperlink ref="AU19" r:id="rId88" display="http://abs.twimg.com/images/themes/theme16/bg.gif"/>
    <hyperlink ref="AU20" r:id="rId89" display="http://abs.twimg.com/images/themes/theme1/bg.png"/>
    <hyperlink ref="AU22" r:id="rId90" display="http://abs.twimg.com/images/themes/theme9/bg.gif"/>
    <hyperlink ref="AU23" r:id="rId91" display="http://pbs.twimg.com/profile_background_images/639276789/5wmazz9duhlohbms77nn.jpeg"/>
    <hyperlink ref="AU24" r:id="rId92" display="http://abs.twimg.com/images/themes/theme10/bg.gif"/>
    <hyperlink ref="AU25" r:id="rId93" display="http://abs.twimg.com/images/themes/theme1/bg.png"/>
    <hyperlink ref="AU27" r:id="rId94" display="http://abs.twimg.com/images/themes/theme1/bg.png"/>
    <hyperlink ref="AU28" r:id="rId95" display="http://abs.twimg.com/images/themes/theme1/bg.png"/>
    <hyperlink ref="AU30" r:id="rId96" display="http://abs.twimg.com/images/themes/theme1/bg.png"/>
    <hyperlink ref="AU31" r:id="rId97" display="http://abs.twimg.com/images/themes/theme8/bg.gif"/>
    <hyperlink ref="AU32" r:id="rId98" display="http://abs.twimg.com/images/themes/theme1/bg.png"/>
    <hyperlink ref="AU33" r:id="rId99" display="http://abs.twimg.com/images/themes/theme1/bg.png"/>
    <hyperlink ref="AU34" r:id="rId100" display="http://abs.twimg.com/images/themes/theme1/bg.png"/>
    <hyperlink ref="AU35" r:id="rId101" display="http://abs.twimg.com/images/themes/theme17/bg.gif"/>
    <hyperlink ref="AU36" r:id="rId102" display="http://abs.twimg.com/images/themes/theme1/bg.png"/>
    <hyperlink ref="AU37" r:id="rId103" display="http://abs.twimg.com/images/themes/theme14/bg.gif"/>
    <hyperlink ref="AU39" r:id="rId104" display="http://abs.twimg.com/images/themes/theme1/bg.png"/>
    <hyperlink ref="AU40" r:id="rId105" display="http://abs.twimg.com/images/themes/theme1/bg.png"/>
    <hyperlink ref="AU41" r:id="rId106" display="http://abs.twimg.com/images/themes/theme1/bg.png"/>
    <hyperlink ref="AU42" r:id="rId107" display="http://abs.twimg.com/images/themes/theme1/bg.png"/>
    <hyperlink ref="AU43" r:id="rId108" display="http://abs.twimg.com/images/themes/theme16/bg.gif"/>
    <hyperlink ref="AU46" r:id="rId109" display="http://abs.twimg.com/images/themes/theme1/bg.png"/>
    <hyperlink ref="AU47" r:id="rId110" display="http://abs.twimg.com/images/themes/theme1/bg.png"/>
    <hyperlink ref="AU48" r:id="rId111" display="http://abs.twimg.com/images/themes/theme1/bg.png"/>
    <hyperlink ref="AU49" r:id="rId112" display="http://abs.twimg.com/images/themes/theme1/bg.png"/>
    <hyperlink ref="AU50" r:id="rId113" display="http://pbs.twimg.com/profile_background_images/378800000074776631/6fb19d93b5ab5f0b7aca4b1e130b8e36.png"/>
    <hyperlink ref="AU51" r:id="rId114" display="http://abs.twimg.com/images/themes/theme1/bg.png"/>
    <hyperlink ref="AU52" r:id="rId115" display="http://abs.twimg.com/images/themes/theme4/bg.gif"/>
    <hyperlink ref="AU53" r:id="rId116" display="http://abs.twimg.com/images/themes/theme1/bg.png"/>
    <hyperlink ref="AU54" r:id="rId117" display="http://abs.twimg.com/images/themes/theme1/bg.png"/>
    <hyperlink ref="AU55" r:id="rId118" display="http://abs.twimg.com/images/themes/theme1/bg.png"/>
    <hyperlink ref="AU56" r:id="rId119" display="http://abs.twimg.com/images/themes/theme1/bg.png"/>
    <hyperlink ref="AU58" r:id="rId120" display="http://abs.twimg.com/images/themes/theme5/bg.gif"/>
    <hyperlink ref="AU59" r:id="rId121" display="http://abs.twimg.com/images/themes/theme15/bg.png"/>
    <hyperlink ref="AU60" r:id="rId122" display="http://abs.twimg.com/images/themes/theme1/bg.png"/>
    <hyperlink ref="AU61" r:id="rId123" display="http://abs.twimg.com/images/themes/theme1/bg.png"/>
    <hyperlink ref="AU62" r:id="rId124" display="http://abs.twimg.com/images/themes/theme1/bg.png"/>
    <hyperlink ref="AU63" r:id="rId125" display="http://abs.twimg.com/images/themes/theme1/bg.png"/>
    <hyperlink ref="AU64" r:id="rId126" display="http://abs.twimg.com/images/themes/theme1/bg.png"/>
    <hyperlink ref="AU66" r:id="rId127" display="http://abs.twimg.com/images/themes/theme1/bg.png"/>
    <hyperlink ref="AU67" r:id="rId128" display="http://pbs.twimg.com/profile_background_images/754600651/525e202604a22c9e544396dd9c8985c6.png"/>
    <hyperlink ref="AU68" r:id="rId129" display="http://abs.twimg.com/images/themes/theme14/bg.gif"/>
    <hyperlink ref="AU71" r:id="rId130" display="http://abs.twimg.com/images/themes/theme1/bg.png"/>
    <hyperlink ref="AU72" r:id="rId131" display="http://abs.twimg.com/images/themes/theme14/bg.gif"/>
    <hyperlink ref="AU74" r:id="rId132" display="http://abs.twimg.com/images/themes/theme1/bg.png"/>
    <hyperlink ref="AU75" r:id="rId133" display="http://abs.twimg.com/images/themes/theme3/bg.gif"/>
    <hyperlink ref="AU76" r:id="rId134" display="http://abs.twimg.com/images/themes/theme16/bg.gif"/>
    <hyperlink ref="AU77" r:id="rId135" display="http://abs.twimg.com/images/themes/theme1/bg.png"/>
    <hyperlink ref="AU78" r:id="rId136" display="http://abs.twimg.com/images/themes/theme7/bg.gif"/>
    <hyperlink ref="F3" r:id="rId137" display="http://pbs.twimg.com/profile_images/971518376076984320/eQdX_nIQ_normal.jpg"/>
    <hyperlink ref="F4" r:id="rId138" display="http://pbs.twimg.com/profile_images/902564057269518337/SCaOWrQ-_normal.jpg"/>
    <hyperlink ref="F5" r:id="rId139" display="http://pbs.twimg.com/profile_images/1167825143873384450/kc1q4DrO_normal.jpg"/>
    <hyperlink ref="F6" r:id="rId140" display="http://pbs.twimg.com/profile_images/1166239454908080128/fkosCJOI_normal.png"/>
    <hyperlink ref="F7" r:id="rId141" display="http://pbs.twimg.com/profile_images/1116612051793633282/NiZtUOdb_normal.png"/>
    <hyperlink ref="F8" r:id="rId142" display="http://pbs.twimg.com/profile_images/1175594818887659520/w7iDAc8b_normal.jpg"/>
    <hyperlink ref="F9" r:id="rId143" display="http://pbs.twimg.com/profile_images/982326801493094401/-rNReksM_normal.jpg"/>
    <hyperlink ref="F10" r:id="rId144" display="http://pbs.twimg.com/profile_images/565471706459172867/DJDsNTUc_normal.jpeg"/>
    <hyperlink ref="F11" r:id="rId145" display="http://pbs.twimg.com/profile_images/537411454593290240/26zuHsuH_normal.jpeg"/>
    <hyperlink ref="F12" r:id="rId146" display="http://pbs.twimg.com/profile_images/1181994994/IMRAN_FNC_071402_08_normal.jpg"/>
    <hyperlink ref="F13" r:id="rId147" display="http://pbs.twimg.com/profile_images/1019347684585562112/8vOAWgob_normal.jpg"/>
    <hyperlink ref="F14" r:id="rId148" display="http://pbs.twimg.com/profile_images/1186582681699704832/5FzvveL5_normal.png"/>
    <hyperlink ref="F15" r:id="rId149" display="http://pbs.twimg.com/profile_images/1005980940819222528/Pl-sWhj2_normal.jpg"/>
    <hyperlink ref="F16" r:id="rId150" display="http://pbs.twimg.com/profile_images/1166082180474388480/FerAcIMt_normal.jpg"/>
    <hyperlink ref="F17" r:id="rId151" display="http://pbs.twimg.com/profile_images/444583392021983232/zUGKiCQ3_normal.png"/>
    <hyperlink ref="F18" r:id="rId152" display="http://pbs.twimg.com/profile_images/533259350609891328/yAlSdl0H_normal.jpeg"/>
    <hyperlink ref="F19" r:id="rId153" display="http://pbs.twimg.com/profile_images/1113853939508633600/uWFb4SLE_normal.png"/>
    <hyperlink ref="F20" r:id="rId154" display="http://pbs.twimg.com/profile_images/1017770615359434753/ECt2ncRL_normal.jpg"/>
    <hyperlink ref="F21" r:id="rId155" display="http://abs.twimg.com/sticky/default_profile_images/default_profile_normal.png"/>
    <hyperlink ref="F22" r:id="rId156" display="http://pbs.twimg.com/profile_images/1134443104604475392/HV_CS8lm_normal.jpg"/>
    <hyperlink ref="F23" r:id="rId157" display="http://pbs.twimg.com/profile_images/829607092847837184/GzI6usoF_normal.jpg"/>
    <hyperlink ref="F24" r:id="rId158" display="http://pbs.twimg.com/profile_images/1185147517979299841/J-oKbJdp_normal.png"/>
    <hyperlink ref="F25" r:id="rId159" display="http://pbs.twimg.com/profile_images/1158274545356353537/nJiurH0D_normal.png"/>
    <hyperlink ref="F26" r:id="rId160" display="http://pbs.twimg.com/profile_images/1135620241122385921/4IHBxi0z_normal.jpg"/>
    <hyperlink ref="F27" r:id="rId161" display="http://pbs.twimg.com/profile_images/1690817947/tree2_normal.gif"/>
    <hyperlink ref="F28" r:id="rId162" display="http://pbs.twimg.com/profile_images/1733938299/image_normal.jpg"/>
    <hyperlink ref="F29" r:id="rId163" display="http://pbs.twimg.com/profile_images/1167908444587708416/Hco8kQYz_normal.jpg"/>
    <hyperlink ref="F30" r:id="rId164" display="http://pbs.twimg.com/profile_images/718928050646331393/Nb3Gbm-r_normal.jpg"/>
    <hyperlink ref="F31" r:id="rId165" display="http://pbs.twimg.com/profile_images/1041793653151346689/Zdx0gU3E_normal.jpg"/>
    <hyperlink ref="F32" r:id="rId166" display="http://pbs.twimg.com/profile_images/983810906927792128/QToPQDeT_normal.jpg"/>
    <hyperlink ref="F33" r:id="rId167" display="http://abs.twimg.com/sticky/default_profile_images/default_profile_normal.png"/>
    <hyperlink ref="F34" r:id="rId168" display="http://pbs.twimg.com/profile_images/1110533717586595840/m-S1GRe6_normal.jpg"/>
    <hyperlink ref="F35" r:id="rId169" display="http://pbs.twimg.com/profile_images/1066593137911582720/-o_QFe6i_normal.jpg"/>
    <hyperlink ref="F36" r:id="rId170" display="http://abs.twimg.com/sticky/default_profile_images/default_profile_normal.png"/>
    <hyperlink ref="F37" r:id="rId171" display="http://pbs.twimg.com/profile_images/1186431193392304131/E_TkNh_8_normal.jpg"/>
    <hyperlink ref="F38" r:id="rId172" display="http://pbs.twimg.com/profile_images/1173440554086150145/PTesLIUU_normal.jpg"/>
    <hyperlink ref="F39" r:id="rId173" display="http://pbs.twimg.com/profile_images/835860522/Mike_and_Jule_Paris_normal.jpg"/>
    <hyperlink ref="F40" r:id="rId174" display="http://pbs.twimg.com/profile_images/378800000431080915/7e8fb8867af41b8f3867b6ee8c3e7fa8_normal.jpeg"/>
    <hyperlink ref="F41" r:id="rId175" display="http://pbs.twimg.com/profile_images/1082120399037579265/rnPLGKe6_normal.jpg"/>
    <hyperlink ref="F42" r:id="rId176" display="http://pbs.twimg.com/profile_images/72995488/me5_normal.jpg"/>
    <hyperlink ref="F43" r:id="rId177" display="http://pbs.twimg.com/profile_images/991684409114877952/wiaG11P7_normal.jpg"/>
    <hyperlink ref="F44" r:id="rId178" display="http://pbs.twimg.com/profile_images/880214831256784896/CT7TG1Qp_normal.jpg"/>
    <hyperlink ref="F45" r:id="rId179" display="http://pbs.twimg.com/profile_images/1192240734574960640/CPImLClJ_normal.png"/>
    <hyperlink ref="F46" r:id="rId180" display="http://pbs.twimg.com/profile_images/594201485841334272/N_hLMp1T_normal.jpg"/>
    <hyperlink ref="F47" r:id="rId181" display="http://pbs.twimg.com/profile_images/723867671243182080/B53IR8IX_normal.jpg"/>
    <hyperlink ref="F48" r:id="rId182" display="http://pbs.twimg.com/profile_images/1255152000/ricksurfskiing_normal.jpg"/>
    <hyperlink ref="F49" r:id="rId183" display="http://pbs.twimg.com/profile_images/664115707760656384/iHRo35YT_normal.jpg"/>
    <hyperlink ref="F50" r:id="rId184" display="http://pbs.twimg.com/profile_images/378800000460127124/8daba20bf17965f237f933a5f3d665c8_normal.jpeg"/>
    <hyperlink ref="F51" r:id="rId185" display="http://pbs.twimg.com/profile_images/1035195875566350336/0h5w-56f_normal.jpg"/>
    <hyperlink ref="F52" r:id="rId186" display="http://pbs.twimg.com/profile_images/937907607548735488/WpJ_c05a_normal.jpg"/>
    <hyperlink ref="F53" r:id="rId187" display="http://abs.twimg.com/sticky/default_profile_images/default_profile_1_normal.png"/>
    <hyperlink ref="F54" r:id="rId188" display="http://pbs.twimg.com/profile_images/1149778258579382273/piEG1pJI_normal.jpg"/>
    <hyperlink ref="F55" r:id="rId189" display="http://pbs.twimg.com/profile_images/378800000582808731/cdfbec1444f5e8d49acb063d52e6c8f8_normal.jpeg"/>
    <hyperlink ref="F56" r:id="rId190" display="http://abs.twimg.com/sticky/default_profile_images/default_profile_normal.png"/>
    <hyperlink ref="F57" r:id="rId191" display="http://pbs.twimg.com/profile_images/965560188848586752/OCQpwVz3_normal.jpg"/>
    <hyperlink ref="F58" r:id="rId192" display="http://pbs.twimg.com/profile_images/1129701505/designall_normal.jpg"/>
    <hyperlink ref="F59" r:id="rId193" display="http://pbs.twimg.com/profile_images/849966581362946049/CWa7DAvE_normal.jpg"/>
    <hyperlink ref="F60" r:id="rId194" display="http://pbs.twimg.com/profile_images/1385611110/image_normal.jpg"/>
    <hyperlink ref="F61" r:id="rId195" display="http://pbs.twimg.com/profile_images/1179021983952068608/0dRMO-q5_normal.jpg"/>
    <hyperlink ref="F62" r:id="rId196" display="http://abs.twimg.com/sticky/default_profile_images/default_profile_normal.png"/>
    <hyperlink ref="F63" r:id="rId197" display="http://pbs.twimg.com/profile_images/1085673159058108416/cMPKOywy_normal.jpg"/>
    <hyperlink ref="F64" r:id="rId198" display="http://pbs.twimg.com/profile_images/2491985981/w47h9pii7b0spgqyjajm_normal.jpeg"/>
    <hyperlink ref="F65" r:id="rId199" display="http://abs.twimg.com/sticky/default_profile_images/default_profile_normal.png"/>
    <hyperlink ref="F66" r:id="rId200" display="http://abs.twimg.com/sticky/default_profile_images/default_profile_normal.png"/>
    <hyperlink ref="F67" r:id="rId201" display="http://pbs.twimg.com/profile_images/644568139552960512/K0yCCJ0__normal.jpg"/>
    <hyperlink ref="F68" r:id="rId202" display="http://pbs.twimg.com/profile_images/515485534366760961/WrX8KgEP_normal.jpeg"/>
    <hyperlink ref="F69" r:id="rId203" display="http://pbs.twimg.com/profile_images/1176968798366261248/VqeFeHx5_normal.jpg"/>
    <hyperlink ref="F70" r:id="rId204" display="http://pbs.twimg.com/profile_images/1019349323564310528/1FEtAAyS_normal.jpg"/>
    <hyperlink ref="F71" r:id="rId205" display="http://abs.twimg.com/sticky/default_profile_images/default_profile_normal.png"/>
    <hyperlink ref="F72" r:id="rId206" display="http://pbs.twimg.com/profile_images/574646018022768641/wj5l7Jro_normal.jpeg"/>
    <hyperlink ref="F73" r:id="rId207" display="http://abs.twimg.com/sticky/default_profile_images/default_profile_normal.png"/>
    <hyperlink ref="F74" r:id="rId208" display="http://pbs.twimg.com/profile_images/981518515533381632/BTx8XIUu_normal.jpg"/>
    <hyperlink ref="F75" r:id="rId209" display="http://pbs.twimg.com/profile_images/1188080594040827906/K5oQ94Kk_normal.jpg"/>
    <hyperlink ref="F76" r:id="rId210" display="http://pbs.twimg.com/profile_images/1088981301003202561/722b_XFp_normal.jpg"/>
    <hyperlink ref="F77" r:id="rId211" display="http://abs.twimg.com/sticky/default_profile_images/default_profile_0_normal.png"/>
    <hyperlink ref="F78" r:id="rId212" display="http://pbs.twimg.com/profile_images/1114031174362386432/BhGZpTcx_normal.png"/>
    <hyperlink ref="AX3" r:id="rId213" display="https://twitter.com/madalynsklar"/>
    <hyperlink ref="AX4" r:id="rId214" display="https://twitter.com/tim4ustefano"/>
    <hyperlink ref="AX5" r:id="rId215" display="https://twitter.com/saramemm"/>
    <hyperlink ref="AX6" r:id="rId216" display="https://twitter.com/thinkdesignvis"/>
    <hyperlink ref="AX7" r:id="rId217" display="https://twitter.com/rshankarsharma"/>
    <hyperlink ref="AX8" r:id="rId218" display="https://twitter.com/daanianne"/>
    <hyperlink ref="AX9" r:id="rId219" display="https://twitter.com/amexbusiness"/>
    <hyperlink ref="AX10" r:id="rId220" display="https://twitter.com/sbalaparya"/>
    <hyperlink ref="AX11" r:id="rId221" display="https://twitter.com/medialeaders"/>
    <hyperlink ref="AX12" r:id="rId222" display="https://twitter.com/imrananwar"/>
    <hyperlink ref="AX13" r:id="rId223" display="https://twitter.com/beaniegurl47"/>
    <hyperlink ref="AX14" r:id="rId224" display="https://twitter.com/socialmediaita"/>
    <hyperlink ref="AX15" r:id="rId225" display="https://twitter.com/williamzappa"/>
    <hyperlink ref="AX16" r:id="rId226" display="https://twitter.com/alody__"/>
    <hyperlink ref="AX17" r:id="rId227" display="https://twitter.com/profiballester"/>
    <hyperlink ref="AX18" r:id="rId228" display="https://twitter.com/jennykim"/>
    <hyperlink ref="AX19" r:id="rId229" display="https://twitter.com/elanaleoni"/>
    <hyperlink ref="AX20" r:id="rId230" display="https://twitter.com/sprintcare"/>
    <hyperlink ref="AX21" r:id="rId231" display="https://twitter.com/mary03027643"/>
    <hyperlink ref="AX22" r:id="rId232" display="https://twitter.com/scottrossny"/>
    <hyperlink ref="AX23" r:id="rId233" display="https://twitter.com/lexdesmar"/>
    <hyperlink ref="AX24" r:id="rId234" display="https://twitter.com/alice_elliott"/>
    <hyperlink ref="AX25" r:id="rId235" display="https://twitter.com/talktalk"/>
    <hyperlink ref="AX26" r:id="rId236" display="https://twitter.com/fmpepe_gaming"/>
    <hyperlink ref="AX27" r:id="rId237" display="https://twitter.com/nacpne"/>
    <hyperlink ref="AX28" r:id="rId238" display="https://twitter.com/hogsface"/>
    <hyperlink ref="AX29" r:id="rId239" display="https://twitter.com/budgetnostalgia"/>
    <hyperlink ref="AX30" r:id="rId240" display="https://twitter.com/chriskevinlee"/>
    <hyperlink ref="AX31" r:id="rId241" display="https://twitter.com/mrcarllister"/>
    <hyperlink ref="AX32" r:id="rId242" display="https://twitter.com/askamex"/>
    <hyperlink ref="AX33" r:id="rId243" display="https://twitter.com/anonbillionaire"/>
    <hyperlink ref="AX34" r:id="rId244" display="https://twitter.com/clueless_pop"/>
    <hyperlink ref="AX35" r:id="rId245" display="https://twitter.com/rach1110"/>
    <hyperlink ref="AX36" r:id="rId246" display="https://twitter.com/hosperanza_"/>
    <hyperlink ref="AX37" r:id="rId247" display="https://twitter.com/ya_tu_sabes14"/>
    <hyperlink ref="AX38" r:id="rId248" display="https://twitter.com/the_keralite"/>
    <hyperlink ref="AX39" r:id="rId249" display="https://twitter.com/mike28a"/>
    <hyperlink ref="AX40" r:id="rId250" display="https://twitter.com/slandau6"/>
    <hyperlink ref="AX41" r:id="rId251" display="https://twitter.com/abiolaoke"/>
    <hyperlink ref="AX42" r:id="rId252" display="https://twitter.com/oliviapsu"/>
    <hyperlink ref="AX43" r:id="rId253" display="https://twitter.com/lvandme"/>
    <hyperlink ref="AX44" r:id="rId254" display="https://twitter.com/dillonjwaters"/>
    <hyperlink ref="AX45" r:id="rId255" display="https://twitter.com/nathan_p_q"/>
    <hyperlink ref="AX46" r:id="rId256" display="https://twitter.com/scatraveler"/>
    <hyperlink ref="AX47" r:id="rId257" display="https://twitter.com/giorgiovalent"/>
    <hyperlink ref="AX48" r:id="rId258" display="https://twitter.com/rickkell"/>
    <hyperlink ref="AX49" r:id="rId259" display="https://twitter.com/supersid04"/>
    <hyperlink ref="AX50" r:id="rId260" display="https://twitter.com/paulolenik"/>
    <hyperlink ref="AX51" r:id="rId261" display="https://twitter.com/coreygans"/>
    <hyperlink ref="AX52" r:id="rId262" display="https://twitter.com/guptavishal7982"/>
    <hyperlink ref="AX53" r:id="rId263" display="https://twitter.com/dseversky"/>
    <hyperlink ref="AX54" r:id="rId264" display="https://twitter.com/sinayilu"/>
    <hyperlink ref="AX55" r:id="rId265" display="https://twitter.com/misteraelee"/>
    <hyperlink ref="AX56" r:id="rId266" display="https://twitter.com/nvkateryna"/>
    <hyperlink ref="AX57" r:id="rId267" display="https://twitter.com/cristianllv"/>
    <hyperlink ref="AX58" r:id="rId268" display="https://twitter.com/ch0c"/>
    <hyperlink ref="AX59" r:id="rId269" display="https://twitter.com/michaelempric"/>
    <hyperlink ref="AX60" r:id="rId270" display="https://twitter.com/c_gimbel"/>
    <hyperlink ref="AX61" r:id="rId271" display="https://twitter.com/flora_lola_nyc"/>
    <hyperlink ref="AX62" r:id="rId272" display="https://twitter.com/wuzhenyu110"/>
    <hyperlink ref="AX63" r:id="rId273" display="https://twitter.com/jtwilla"/>
    <hyperlink ref="AX64" r:id="rId274" display="https://twitter.com/arunprsad"/>
    <hyperlink ref="AX65" r:id="rId275" display="https://twitter.com/serge43490535"/>
    <hyperlink ref="AX66" r:id="rId276" display="https://twitter.com/jstn_lng"/>
    <hyperlink ref="AX67" r:id="rId277" display="https://twitter.com/morti_mer_"/>
    <hyperlink ref="AX68" r:id="rId278" display="https://twitter.com/sandero"/>
    <hyperlink ref="AX69" r:id="rId279" display="https://twitter.com/freda28019637"/>
    <hyperlink ref="AX70" r:id="rId280" display="https://twitter.com/dad_frankie"/>
    <hyperlink ref="AX71" r:id="rId281" display="https://twitter.com/irishbearmd"/>
    <hyperlink ref="AX72" r:id="rId282" display="https://twitter.com/mymrslife"/>
    <hyperlink ref="AX73" r:id="rId283" display="https://twitter.com/jnashtons"/>
    <hyperlink ref="AX74" r:id="rId284" display="https://twitter.com/craigbeachler"/>
    <hyperlink ref="AX75" r:id="rId285" display="https://twitter.com/tessaviolet"/>
    <hyperlink ref="AX76" r:id="rId286" display="https://twitter.com/ccaldwell82"/>
    <hyperlink ref="AX77" r:id="rId287" display="https://twitter.com/franappleseed"/>
    <hyperlink ref="AX78" r:id="rId288" display="https://twitter.com/mingmork"/>
  </hyperlinks>
  <printOptions/>
  <pageMargins left="0.7" right="0.7" top="0.75" bottom="0.75" header="0.3" footer="0.3"/>
  <pageSetup horizontalDpi="600" verticalDpi="600" orientation="portrait" r:id="rId292"/>
  <legacyDrawing r:id="rId290"/>
  <tableParts>
    <tablePart r:id="rId29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1"/>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1289</v>
      </c>
      <c r="Z2" s="13" t="s">
        <v>1302</v>
      </c>
      <c r="AA2" s="13" t="s">
        <v>1336</v>
      </c>
      <c r="AB2" s="13" t="s">
        <v>1409</v>
      </c>
      <c r="AC2" s="13" t="s">
        <v>1477</v>
      </c>
      <c r="AD2" s="13" t="s">
        <v>1505</v>
      </c>
      <c r="AE2" s="13" t="s">
        <v>1510</v>
      </c>
      <c r="AF2" s="13" t="s">
        <v>1521</v>
      </c>
      <c r="AG2" s="67" t="s">
        <v>1625</v>
      </c>
      <c r="AH2" s="67" t="s">
        <v>1626</v>
      </c>
      <c r="AI2" s="67" t="s">
        <v>1627</v>
      </c>
      <c r="AJ2" s="67" t="s">
        <v>1628</v>
      </c>
      <c r="AK2" s="67" t="s">
        <v>1629</v>
      </c>
      <c r="AL2" s="67" t="s">
        <v>1630</v>
      </c>
      <c r="AM2" s="67" t="s">
        <v>1631</v>
      </c>
      <c r="AN2" s="67" t="s">
        <v>1632</v>
      </c>
      <c r="AO2" s="67" t="s">
        <v>1635</v>
      </c>
    </row>
    <row r="3" spans="1:41" ht="15">
      <c r="A3" s="125" t="s">
        <v>1246</v>
      </c>
      <c r="B3" s="126" t="s">
        <v>1255</v>
      </c>
      <c r="C3" s="126" t="s">
        <v>56</v>
      </c>
      <c r="D3" s="117"/>
      <c r="E3" s="116"/>
      <c r="F3" s="118" t="s">
        <v>1716</v>
      </c>
      <c r="G3" s="119"/>
      <c r="H3" s="119"/>
      <c r="I3" s="120">
        <v>3</v>
      </c>
      <c r="J3" s="121"/>
      <c r="K3" s="51">
        <v>47</v>
      </c>
      <c r="L3" s="51">
        <v>44</v>
      </c>
      <c r="M3" s="51">
        <v>4</v>
      </c>
      <c r="N3" s="51">
        <v>48</v>
      </c>
      <c r="O3" s="51">
        <v>0</v>
      </c>
      <c r="P3" s="52">
        <v>0</v>
      </c>
      <c r="Q3" s="52">
        <v>0</v>
      </c>
      <c r="R3" s="51">
        <v>1</v>
      </c>
      <c r="S3" s="51">
        <v>0</v>
      </c>
      <c r="T3" s="51">
        <v>47</v>
      </c>
      <c r="U3" s="51">
        <v>48</v>
      </c>
      <c r="V3" s="51">
        <v>2</v>
      </c>
      <c r="W3" s="52">
        <v>1.915799</v>
      </c>
      <c r="X3" s="52">
        <v>0.02127659574468085</v>
      </c>
      <c r="Y3" s="85" t="s">
        <v>1290</v>
      </c>
      <c r="Z3" s="85" t="s">
        <v>378</v>
      </c>
      <c r="AA3" s="85"/>
      <c r="AB3" s="91" t="s">
        <v>1410</v>
      </c>
      <c r="AC3" s="91" t="s">
        <v>1478</v>
      </c>
      <c r="AD3" s="91" t="s">
        <v>1506</v>
      </c>
      <c r="AE3" s="91"/>
      <c r="AF3" s="91" t="s">
        <v>1522</v>
      </c>
      <c r="AG3" s="128">
        <v>45</v>
      </c>
      <c r="AH3" s="131">
        <v>5.363528009535161</v>
      </c>
      <c r="AI3" s="128">
        <v>1</v>
      </c>
      <c r="AJ3" s="131">
        <v>0.11918951132300358</v>
      </c>
      <c r="AK3" s="128">
        <v>0</v>
      </c>
      <c r="AL3" s="131">
        <v>0</v>
      </c>
      <c r="AM3" s="128">
        <v>793</v>
      </c>
      <c r="AN3" s="131">
        <v>94.51728247914184</v>
      </c>
      <c r="AO3" s="128">
        <v>839</v>
      </c>
    </row>
    <row r="4" spans="1:41" ht="15">
      <c r="A4" s="125" t="s">
        <v>1247</v>
      </c>
      <c r="B4" s="126" t="s">
        <v>1256</v>
      </c>
      <c r="C4" s="126" t="s">
        <v>56</v>
      </c>
      <c r="D4" s="122"/>
      <c r="E4" s="100"/>
      <c r="F4" s="103" t="s">
        <v>1717</v>
      </c>
      <c r="G4" s="107"/>
      <c r="H4" s="107"/>
      <c r="I4" s="123">
        <v>4</v>
      </c>
      <c r="J4" s="110"/>
      <c r="K4" s="51">
        <v>7</v>
      </c>
      <c r="L4" s="51">
        <v>5</v>
      </c>
      <c r="M4" s="51">
        <v>2</v>
      </c>
      <c r="N4" s="51">
        <v>7</v>
      </c>
      <c r="O4" s="51">
        <v>0</v>
      </c>
      <c r="P4" s="52">
        <v>0</v>
      </c>
      <c r="Q4" s="52">
        <v>0</v>
      </c>
      <c r="R4" s="51">
        <v>1</v>
      </c>
      <c r="S4" s="51">
        <v>0</v>
      </c>
      <c r="T4" s="51">
        <v>7</v>
      </c>
      <c r="U4" s="51">
        <v>7</v>
      </c>
      <c r="V4" s="51">
        <v>2</v>
      </c>
      <c r="W4" s="52">
        <v>1.469388</v>
      </c>
      <c r="X4" s="52">
        <v>0.14285714285714285</v>
      </c>
      <c r="Y4" s="85" t="s">
        <v>375</v>
      </c>
      <c r="Z4" s="85" t="s">
        <v>383</v>
      </c>
      <c r="AA4" s="85"/>
      <c r="AB4" s="91" t="s">
        <v>1411</v>
      </c>
      <c r="AC4" s="91" t="s">
        <v>1479</v>
      </c>
      <c r="AD4" s="91" t="s">
        <v>1507</v>
      </c>
      <c r="AE4" s="91"/>
      <c r="AF4" s="91" t="s">
        <v>1523</v>
      </c>
      <c r="AG4" s="128">
        <v>8</v>
      </c>
      <c r="AH4" s="131">
        <v>3.9408866995073892</v>
      </c>
      <c r="AI4" s="128">
        <v>3</v>
      </c>
      <c r="AJ4" s="131">
        <v>1.477832512315271</v>
      </c>
      <c r="AK4" s="128">
        <v>0</v>
      </c>
      <c r="AL4" s="131">
        <v>0</v>
      </c>
      <c r="AM4" s="128">
        <v>192</v>
      </c>
      <c r="AN4" s="131">
        <v>94.58128078817734</v>
      </c>
      <c r="AO4" s="128">
        <v>203</v>
      </c>
    </row>
    <row r="5" spans="1:41" ht="15">
      <c r="A5" s="125" t="s">
        <v>1248</v>
      </c>
      <c r="B5" s="126" t="s">
        <v>1257</v>
      </c>
      <c r="C5" s="126" t="s">
        <v>56</v>
      </c>
      <c r="D5" s="122"/>
      <c r="E5" s="100"/>
      <c r="F5" s="103" t="s">
        <v>1718</v>
      </c>
      <c r="G5" s="107"/>
      <c r="H5" s="107"/>
      <c r="I5" s="123">
        <v>5</v>
      </c>
      <c r="J5" s="110"/>
      <c r="K5" s="51">
        <v>5</v>
      </c>
      <c r="L5" s="51">
        <v>4</v>
      </c>
      <c r="M5" s="51">
        <v>10</v>
      </c>
      <c r="N5" s="51">
        <v>14</v>
      </c>
      <c r="O5" s="51">
        <v>14</v>
      </c>
      <c r="P5" s="52" t="s">
        <v>1267</v>
      </c>
      <c r="Q5" s="52" t="s">
        <v>1267</v>
      </c>
      <c r="R5" s="51">
        <v>5</v>
      </c>
      <c r="S5" s="51">
        <v>5</v>
      </c>
      <c r="T5" s="51">
        <v>1</v>
      </c>
      <c r="U5" s="51">
        <v>10</v>
      </c>
      <c r="V5" s="51">
        <v>0</v>
      </c>
      <c r="W5" s="52">
        <v>0</v>
      </c>
      <c r="X5" s="52">
        <v>0</v>
      </c>
      <c r="Y5" s="85" t="s">
        <v>1291</v>
      </c>
      <c r="Z5" s="85" t="s">
        <v>1303</v>
      </c>
      <c r="AA5" s="85" t="s">
        <v>1337</v>
      </c>
      <c r="AB5" s="91" t="s">
        <v>1412</v>
      </c>
      <c r="AC5" s="91" t="s">
        <v>1480</v>
      </c>
      <c r="AD5" s="91"/>
      <c r="AE5" s="91"/>
      <c r="AF5" s="91" t="s">
        <v>1524</v>
      </c>
      <c r="AG5" s="128">
        <v>8</v>
      </c>
      <c r="AH5" s="131">
        <v>4.624277456647399</v>
      </c>
      <c r="AI5" s="128">
        <v>0</v>
      </c>
      <c r="AJ5" s="131">
        <v>0</v>
      </c>
      <c r="AK5" s="128">
        <v>0</v>
      </c>
      <c r="AL5" s="131">
        <v>0</v>
      </c>
      <c r="AM5" s="128">
        <v>165</v>
      </c>
      <c r="AN5" s="131">
        <v>95.3757225433526</v>
      </c>
      <c r="AO5" s="128">
        <v>173</v>
      </c>
    </row>
    <row r="6" spans="1:41" ht="15">
      <c r="A6" s="125" t="s">
        <v>1249</v>
      </c>
      <c r="B6" s="126" t="s">
        <v>1258</v>
      </c>
      <c r="C6" s="126" t="s">
        <v>56</v>
      </c>
      <c r="D6" s="122"/>
      <c r="E6" s="100"/>
      <c r="F6" s="103" t="s">
        <v>1719</v>
      </c>
      <c r="G6" s="107"/>
      <c r="H6" s="107"/>
      <c r="I6" s="123">
        <v>6</v>
      </c>
      <c r="J6" s="110"/>
      <c r="K6" s="51">
        <v>4</v>
      </c>
      <c r="L6" s="51">
        <v>3</v>
      </c>
      <c r="M6" s="51">
        <v>0</v>
      </c>
      <c r="N6" s="51">
        <v>3</v>
      </c>
      <c r="O6" s="51">
        <v>0</v>
      </c>
      <c r="P6" s="52">
        <v>0</v>
      </c>
      <c r="Q6" s="52">
        <v>0</v>
      </c>
      <c r="R6" s="51">
        <v>1</v>
      </c>
      <c r="S6" s="51">
        <v>0</v>
      </c>
      <c r="T6" s="51">
        <v>4</v>
      </c>
      <c r="U6" s="51">
        <v>3</v>
      </c>
      <c r="V6" s="51">
        <v>2</v>
      </c>
      <c r="W6" s="52">
        <v>1.125</v>
      </c>
      <c r="X6" s="52">
        <v>0.25</v>
      </c>
      <c r="Y6" s="85" t="s">
        <v>371</v>
      </c>
      <c r="Z6" s="85" t="s">
        <v>382</v>
      </c>
      <c r="AA6" s="85"/>
      <c r="AB6" s="91" t="s">
        <v>1413</v>
      </c>
      <c r="AC6" s="91" t="s">
        <v>1481</v>
      </c>
      <c r="AD6" s="91" t="s">
        <v>1508</v>
      </c>
      <c r="AE6" s="91"/>
      <c r="AF6" s="91" t="s">
        <v>1525</v>
      </c>
      <c r="AG6" s="128">
        <v>4</v>
      </c>
      <c r="AH6" s="131">
        <v>5.47945205479452</v>
      </c>
      <c r="AI6" s="128">
        <v>0</v>
      </c>
      <c r="AJ6" s="131">
        <v>0</v>
      </c>
      <c r="AK6" s="128">
        <v>0</v>
      </c>
      <c r="AL6" s="131">
        <v>0</v>
      </c>
      <c r="AM6" s="128">
        <v>69</v>
      </c>
      <c r="AN6" s="131">
        <v>94.52054794520548</v>
      </c>
      <c r="AO6" s="128">
        <v>73</v>
      </c>
    </row>
    <row r="7" spans="1:41" ht="15">
      <c r="A7" s="125" t="s">
        <v>1250</v>
      </c>
      <c r="B7" s="126" t="s">
        <v>1259</v>
      </c>
      <c r="C7" s="126" t="s">
        <v>56</v>
      </c>
      <c r="D7" s="122"/>
      <c r="E7" s="100"/>
      <c r="F7" s="103" t="s">
        <v>1720</v>
      </c>
      <c r="G7" s="107"/>
      <c r="H7" s="107"/>
      <c r="I7" s="123">
        <v>7</v>
      </c>
      <c r="J7" s="110"/>
      <c r="K7" s="51">
        <v>4</v>
      </c>
      <c r="L7" s="51">
        <v>3</v>
      </c>
      <c r="M7" s="51">
        <v>0</v>
      </c>
      <c r="N7" s="51">
        <v>3</v>
      </c>
      <c r="O7" s="51">
        <v>0</v>
      </c>
      <c r="P7" s="52">
        <v>0</v>
      </c>
      <c r="Q7" s="52">
        <v>0</v>
      </c>
      <c r="R7" s="51">
        <v>1</v>
      </c>
      <c r="S7" s="51">
        <v>0</v>
      </c>
      <c r="T7" s="51">
        <v>4</v>
      </c>
      <c r="U7" s="51">
        <v>3</v>
      </c>
      <c r="V7" s="51">
        <v>2</v>
      </c>
      <c r="W7" s="52">
        <v>1.125</v>
      </c>
      <c r="X7" s="52">
        <v>0.25</v>
      </c>
      <c r="Y7" s="85" t="s">
        <v>1290</v>
      </c>
      <c r="Z7" s="85" t="s">
        <v>378</v>
      </c>
      <c r="AA7" s="85"/>
      <c r="AB7" s="91" t="s">
        <v>1414</v>
      </c>
      <c r="AC7" s="91" t="s">
        <v>1482</v>
      </c>
      <c r="AD7" s="91" t="s">
        <v>1509</v>
      </c>
      <c r="AE7" s="91"/>
      <c r="AF7" s="91" t="s">
        <v>1526</v>
      </c>
      <c r="AG7" s="128">
        <v>3</v>
      </c>
      <c r="AH7" s="131">
        <v>5.2631578947368425</v>
      </c>
      <c r="AI7" s="128">
        <v>0</v>
      </c>
      <c r="AJ7" s="131">
        <v>0</v>
      </c>
      <c r="AK7" s="128">
        <v>0</v>
      </c>
      <c r="AL7" s="131">
        <v>0</v>
      </c>
      <c r="AM7" s="128">
        <v>54</v>
      </c>
      <c r="AN7" s="131">
        <v>94.73684210526316</v>
      </c>
      <c r="AO7" s="128">
        <v>57</v>
      </c>
    </row>
    <row r="8" spans="1:41" ht="15">
      <c r="A8" s="125" t="s">
        <v>1251</v>
      </c>
      <c r="B8" s="126" t="s">
        <v>1260</v>
      </c>
      <c r="C8" s="126" t="s">
        <v>56</v>
      </c>
      <c r="D8" s="122"/>
      <c r="E8" s="100"/>
      <c r="F8" s="103" t="s">
        <v>1721</v>
      </c>
      <c r="G8" s="107"/>
      <c r="H8" s="107"/>
      <c r="I8" s="123">
        <v>8</v>
      </c>
      <c r="J8" s="110"/>
      <c r="K8" s="51">
        <v>3</v>
      </c>
      <c r="L8" s="51">
        <v>3</v>
      </c>
      <c r="M8" s="51">
        <v>0</v>
      </c>
      <c r="N8" s="51">
        <v>3</v>
      </c>
      <c r="O8" s="51">
        <v>1</v>
      </c>
      <c r="P8" s="52">
        <v>0</v>
      </c>
      <c r="Q8" s="52">
        <v>0</v>
      </c>
      <c r="R8" s="51">
        <v>1</v>
      </c>
      <c r="S8" s="51">
        <v>0</v>
      </c>
      <c r="T8" s="51">
        <v>3</v>
      </c>
      <c r="U8" s="51">
        <v>3</v>
      </c>
      <c r="V8" s="51">
        <v>2</v>
      </c>
      <c r="W8" s="52">
        <v>0.888889</v>
      </c>
      <c r="X8" s="52">
        <v>0.3333333333333333</v>
      </c>
      <c r="Y8" s="85"/>
      <c r="Z8" s="85"/>
      <c r="AA8" s="85" t="s">
        <v>1338</v>
      </c>
      <c r="AB8" s="91" t="s">
        <v>1415</v>
      </c>
      <c r="AC8" s="91" t="s">
        <v>1483</v>
      </c>
      <c r="AD8" s="91"/>
      <c r="AE8" s="91" t="s">
        <v>221</v>
      </c>
      <c r="AF8" s="91" t="s">
        <v>1527</v>
      </c>
      <c r="AG8" s="128">
        <v>3</v>
      </c>
      <c r="AH8" s="131">
        <v>5.769230769230769</v>
      </c>
      <c r="AI8" s="128">
        <v>0</v>
      </c>
      <c r="AJ8" s="131">
        <v>0</v>
      </c>
      <c r="AK8" s="128">
        <v>0</v>
      </c>
      <c r="AL8" s="131">
        <v>0</v>
      </c>
      <c r="AM8" s="128">
        <v>49</v>
      </c>
      <c r="AN8" s="131">
        <v>94.23076923076923</v>
      </c>
      <c r="AO8" s="128">
        <v>52</v>
      </c>
    </row>
    <row r="9" spans="1:41" ht="15">
      <c r="A9" s="125" t="s">
        <v>1252</v>
      </c>
      <c r="B9" s="126" t="s">
        <v>1261</v>
      </c>
      <c r="C9" s="126" t="s">
        <v>56</v>
      </c>
      <c r="D9" s="122"/>
      <c r="E9" s="100"/>
      <c r="F9" s="103" t="s">
        <v>1252</v>
      </c>
      <c r="G9" s="107"/>
      <c r="H9" s="107"/>
      <c r="I9" s="123">
        <v>9</v>
      </c>
      <c r="J9" s="110"/>
      <c r="K9" s="51">
        <v>2</v>
      </c>
      <c r="L9" s="51">
        <v>1</v>
      </c>
      <c r="M9" s="51">
        <v>0</v>
      </c>
      <c r="N9" s="51">
        <v>1</v>
      </c>
      <c r="O9" s="51">
        <v>0</v>
      </c>
      <c r="P9" s="52">
        <v>0</v>
      </c>
      <c r="Q9" s="52">
        <v>0</v>
      </c>
      <c r="R9" s="51">
        <v>1</v>
      </c>
      <c r="S9" s="51">
        <v>0</v>
      </c>
      <c r="T9" s="51">
        <v>2</v>
      </c>
      <c r="U9" s="51">
        <v>1</v>
      </c>
      <c r="V9" s="51">
        <v>1</v>
      </c>
      <c r="W9" s="52">
        <v>0.5</v>
      </c>
      <c r="X9" s="52">
        <v>0.5</v>
      </c>
      <c r="Y9" s="85"/>
      <c r="Z9" s="85"/>
      <c r="AA9" s="85" t="s">
        <v>391</v>
      </c>
      <c r="AB9" s="91" t="s">
        <v>637</v>
      </c>
      <c r="AC9" s="91" t="s">
        <v>637</v>
      </c>
      <c r="AD9" s="91"/>
      <c r="AE9" s="91" t="s">
        <v>232</v>
      </c>
      <c r="AF9" s="91" t="s">
        <v>1528</v>
      </c>
      <c r="AG9" s="128">
        <v>2</v>
      </c>
      <c r="AH9" s="131">
        <v>9.523809523809524</v>
      </c>
      <c r="AI9" s="128">
        <v>0</v>
      </c>
      <c r="AJ9" s="131">
        <v>0</v>
      </c>
      <c r="AK9" s="128">
        <v>0</v>
      </c>
      <c r="AL9" s="131">
        <v>0</v>
      </c>
      <c r="AM9" s="128">
        <v>19</v>
      </c>
      <c r="AN9" s="131">
        <v>90.47619047619048</v>
      </c>
      <c r="AO9" s="128">
        <v>21</v>
      </c>
    </row>
    <row r="10" spans="1:41" ht="14.25" customHeight="1">
      <c r="A10" s="125" t="s">
        <v>1253</v>
      </c>
      <c r="B10" s="126" t="s">
        <v>1262</v>
      </c>
      <c r="C10" s="126" t="s">
        <v>56</v>
      </c>
      <c r="D10" s="122"/>
      <c r="E10" s="100"/>
      <c r="F10" s="103" t="s">
        <v>1722</v>
      </c>
      <c r="G10" s="107"/>
      <c r="H10" s="107"/>
      <c r="I10" s="123">
        <v>10</v>
      </c>
      <c r="J10" s="110"/>
      <c r="K10" s="51">
        <v>2</v>
      </c>
      <c r="L10" s="51">
        <v>2</v>
      </c>
      <c r="M10" s="51">
        <v>0</v>
      </c>
      <c r="N10" s="51">
        <v>2</v>
      </c>
      <c r="O10" s="51">
        <v>1</v>
      </c>
      <c r="P10" s="52">
        <v>0</v>
      </c>
      <c r="Q10" s="52">
        <v>0</v>
      </c>
      <c r="R10" s="51">
        <v>1</v>
      </c>
      <c r="S10" s="51">
        <v>0</v>
      </c>
      <c r="T10" s="51">
        <v>2</v>
      </c>
      <c r="U10" s="51">
        <v>2</v>
      </c>
      <c r="V10" s="51">
        <v>1</v>
      </c>
      <c r="W10" s="52">
        <v>0.5</v>
      </c>
      <c r="X10" s="52">
        <v>0.5</v>
      </c>
      <c r="Y10" s="85" t="s">
        <v>369</v>
      </c>
      <c r="Z10" s="85" t="s">
        <v>380</v>
      </c>
      <c r="AA10" s="85" t="s">
        <v>389</v>
      </c>
      <c r="AB10" s="91" t="s">
        <v>1416</v>
      </c>
      <c r="AC10" s="91" t="s">
        <v>1484</v>
      </c>
      <c r="AD10" s="91"/>
      <c r="AE10" s="91" t="s">
        <v>218</v>
      </c>
      <c r="AF10" s="91" t="s">
        <v>1529</v>
      </c>
      <c r="AG10" s="128">
        <v>0</v>
      </c>
      <c r="AH10" s="131">
        <v>0</v>
      </c>
      <c r="AI10" s="128">
        <v>0</v>
      </c>
      <c r="AJ10" s="131">
        <v>0</v>
      </c>
      <c r="AK10" s="128">
        <v>0</v>
      </c>
      <c r="AL10" s="131">
        <v>0</v>
      </c>
      <c r="AM10" s="128">
        <v>46</v>
      </c>
      <c r="AN10" s="131">
        <v>100</v>
      </c>
      <c r="AO10" s="128">
        <v>46</v>
      </c>
    </row>
    <row r="11" spans="1:41" ht="15">
      <c r="A11" s="125" t="s">
        <v>1254</v>
      </c>
      <c r="B11" s="126" t="s">
        <v>1263</v>
      </c>
      <c r="C11" s="126" t="s">
        <v>56</v>
      </c>
      <c r="D11" s="122"/>
      <c r="E11" s="100"/>
      <c r="F11" s="103" t="s">
        <v>1254</v>
      </c>
      <c r="G11" s="107"/>
      <c r="H11" s="107"/>
      <c r="I11" s="123">
        <v>11</v>
      </c>
      <c r="J11" s="110"/>
      <c r="K11" s="51">
        <v>2</v>
      </c>
      <c r="L11" s="51">
        <v>1</v>
      </c>
      <c r="M11" s="51">
        <v>0</v>
      </c>
      <c r="N11" s="51">
        <v>1</v>
      </c>
      <c r="O11" s="51">
        <v>0</v>
      </c>
      <c r="P11" s="52">
        <v>0</v>
      </c>
      <c r="Q11" s="52">
        <v>0</v>
      </c>
      <c r="R11" s="51">
        <v>1</v>
      </c>
      <c r="S11" s="51">
        <v>0</v>
      </c>
      <c r="T11" s="51">
        <v>2</v>
      </c>
      <c r="U11" s="51">
        <v>1</v>
      </c>
      <c r="V11" s="51">
        <v>1</v>
      </c>
      <c r="W11" s="52">
        <v>0.5</v>
      </c>
      <c r="X11" s="52">
        <v>0.5</v>
      </c>
      <c r="Y11" s="85" t="s">
        <v>365</v>
      </c>
      <c r="Z11" s="85" t="s">
        <v>377</v>
      </c>
      <c r="AA11" s="85"/>
      <c r="AB11" s="91" t="s">
        <v>637</v>
      </c>
      <c r="AC11" s="91" t="s">
        <v>637</v>
      </c>
      <c r="AD11" s="91" t="s">
        <v>228</v>
      </c>
      <c r="AE11" s="91"/>
      <c r="AF11" s="91" t="s">
        <v>1530</v>
      </c>
      <c r="AG11" s="128">
        <v>0</v>
      </c>
      <c r="AH11" s="131">
        <v>0</v>
      </c>
      <c r="AI11" s="128">
        <v>0</v>
      </c>
      <c r="AJ11" s="131">
        <v>0</v>
      </c>
      <c r="AK11" s="128">
        <v>0</v>
      </c>
      <c r="AL11" s="131">
        <v>0</v>
      </c>
      <c r="AM11" s="128">
        <v>20</v>
      </c>
      <c r="AN11" s="131">
        <v>100</v>
      </c>
      <c r="AO11" s="128">
        <v>20</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7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5" t="s">
        <v>1246</v>
      </c>
      <c r="B2" s="91" t="s">
        <v>227</v>
      </c>
      <c r="C2" s="85">
        <f>VLOOKUP(GroupVertices[[#This Row],[Vertex]],Vertices[],MATCH("ID",Vertices[[#Headers],[Vertex]:[Vertex Content Word Count]],0),FALSE)</f>
        <v>32</v>
      </c>
    </row>
    <row r="3" spans="1:3" ht="15">
      <c r="A3" s="85" t="s">
        <v>1246</v>
      </c>
      <c r="B3" s="91" t="s">
        <v>287</v>
      </c>
      <c r="C3" s="85">
        <f>VLOOKUP(GroupVertices[[#This Row],[Vertex]],Vertices[],MATCH("ID",Vertices[[#Headers],[Vertex]:[Vertex Content Word Count]],0),FALSE)</f>
        <v>78</v>
      </c>
    </row>
    <row r="4" spans="1:3" ht="15">
      <c r="A4" s="85" t="s">
        <v>1246</v>
      </c>
      <c r="B4" s="91" t="s">
        <v>286</v>
      </c>
      <c r="C4" s="85">
        <f>VLOOKUP(GroupVertices[[#This Row],[Vertex]],Vertices[],MATCH("ID",Vertices[[#Headers],[Vertex]:[Vertex Content Word Count]],0),FALSE)</f>
        <v>77</v>
      </c>
    </row>
    <row r="5" spans="1:3" ht="15">
      <c r="A5" s="85" t="s">
        <v>1246</v>
      </c>
      <c r="B5" s="91" t="s">
        <v>285</v>
      </c>
      <c r="C5" s="85">
        <f>VLOOKUP(GroupVertices[[#This Row],[Vertex]],Vertices[],MATCH("ID",Vertices[[#Headers],[Vertex]:[Vertex Content Word Count]],0),FALSE)</f>
        <v>76</v>
      </c>
    </row>
    <row r="6" spans="1:3" ht="15">
      <c r="A6" s="85" t="s">
        <v>1246</v>
      </c>
      <c r="B6" s="91" t="s">
        <v>284</v>
      </c>
      <c r="C6" s="85">
        <f>VLOOKUP(GroupVertices[[#This Row],[Vertex]],Vertices[],MATCH("ID",Vertices[[#Headers],[Vertex]:[Vertex Content Word Count]],0),FALSE)</f>
        <v>75</v>
      </c>
    </row>
    <row r="7" spans="1:3" ht="15">
      <c r="A7" s="85" t="s">
        <v>1246</v>
      </c>
      <c r="B7" s="91" t="s">
        <v>283</v>
      </c>
      <c r="C7" s="85">
        <f>VLOOKUP(GroupVertices[[#This Row],[Vertex]],Vertices[],MATCH("ID",Vertices[[#Headers],[Vertex]:[Vertex Content Word Count]],0),FALSE)</f>
        <v>74</v>
      </c>
    </row>
    <row r="8" spans="1:3" ht="15">
      <c r="A8" s="85" t="s">
        <v>1246</v>
      </c>
      <c r="B8" s="91" t="s">
        <v>282</v>
      </c>
      <c r="C8" s="85">
        <f>VLOOKUP(GroupVertices[[#This Row],[Vertex]],Vertices[],MATCH("ID",Vertices[[#Headers],[Vertex]:[Vertex Content Word Count]],0),FALSE)</f>
        <v>73</v>
      </c>
    </row>
    <row r="9" spans="1:3" ht="15">
      <c r="A9" s="85" t="s">
        <v>1246</v>
      </c>
      <c r="B9" s="91" t="s">
        <v>281</v>
      </c>
      <c r="C9" s="85">
        <f>VLOOKUP(GroupVertices[[#This Row],[Vertex]],Vertices[],MATCH("ID",Vertices[[#Headers],[Vertex]:[Vertex Content Word Count]],0),FALSE)</f>
        <v>72</v>
      </c>
    </row>
    <row r="10" spans="1:3" ht="15">
      <c r="A10" s="85" t="s">
        <v>1246</v>
      </c>
      <c r="B10" s="91" t="s">
        <v>280</v>
      </c>
      <c r="C10" s="85">
        <f>VLOOKUP(GroupVertices[[#This Row],[Vertex]],Vertices[],MATCH("ID",Vertices[[#Headers],[Vertex]:[Vertex Content Word Count]],0),FALSE)</f>
        <v>71</v>
      </c>
    </row>
    <row r="11" spans="1:3" ht="15">
      <c r="A11" s="85" t="s">
        <v>1246</v>
      </c>
      <c r="B11" s="91" t="s">
        <v>279</v>
      </c>
      <c r="C11" s="85">
        <f>VLOOKUP(GroupVertices[[#This Row],[Vertex]],Vertices[],MATCH("ID",Vertices[[#Headers],[Vertex]:[Vertex Content Word Count]],0),FALSE)</f>
        <v>70</v>
      </c>
    </row>
    <row r="12" spans="1:3" ht="15">
      <c r="A12" s="85" t="s">
        <v>1246</v>
      </c>
      <c r="B12" s="91" t="s">
        <v>278</v>
      </c>
      <c r="C12" s="85">
        <f>VLOOKUP(GroupVertices[[#This Row],[Vertex]],Vertices[],MATCH("ID",Vertices[[#Headers],[Vertex]:[Vertex Content Word Count]],0),FALSE)</f>
        <v>69</v>
      </c>
    </row>
    <row r="13" spans="1:3" ht="15">
      <c r="A13" s="85" t="s">
        <v>1246</v>
      </c>
      <c r="B13" s="91" t="s">
        <v>277</v>
      </c>
      <c r="C13" s="85">
        <f>VLOOKUP(GroupVertices[[#This Row],[Vertex]],Vertices[],MATCH("ID",Vertices[[#Headers],[Vertex]:[Vertex Content Word Count]],0),FALSE)</f>
        <v>68</v>
      </c>
    </row>
    <row r="14" spans="1:3" ht="15">
      <c r="A14" s="85" t="s">
        <v>1246</v>
      </c>
      <c r="B14" s="91" t="s">
        <v>276</v>
      </c>
      <c r="C14" s="85">
        <f>VLOOKUP(GroupVertices[[#This Row],[Vertex]],Vertices[],MATCH("ID",Vertices[[#Headers],[Vertex]:[Vertex Content Word Count]],0),FALSE)</f>
        <v>67</v>
      </c>
    </row>
    <row r="15" spans="1:3" ht="15">
      <c r="A15" s="85" t="s">
        <v>1246</v>
      </c>
      <c r="B15" s="91" t="s">
        <v>275</v>
      </c>
      <c r="C15" s="85">
        <f>VLOOKUP(GroupVertices[[#This Row],[Vertex]],Vertices[],MATCH("ID",Vertices[[#Headers],[Vertex]:[Vertex Content Word Count]],0),FALSE)</f>
        <v>66</v>
      </c>
    </row>
    <row r="16" spans="1:3" ht="15">
      <c r="A16" s="85" t="s">
        <v>1246</v>
      </c>
      <c r="B16" s="91" t="s">
        <v>274</v>
      </c>
      <c r="C16" s="85">
        <f>VLOOKUP(GroupVertices[[#This Row],[Vertex]],Vertices[],MATCH("ID",Vertices[[#Headers],[Vertex]:[Vertex Content Word Count]],0),FALSE)</f>
        <v>65</v>
      </c>
    </row>
    <row r="17" spans="1:3" ht="15">
      <c r="A17" s="85" t="s">
        <v>1246</v>
      </c>
      <c r="B17" s="91" t="s">
        <v>273</v>
      </c>
      <c r="C17" s="85">
        <f>VLOOKUP(GroupVertices[[#This Row],[Vertex]],Vertices[],MATCH("ID",Vertices[[#Headers],[Vertex]:[Vertex Content Word Count]],0),FALSE)</f>
        <v>64</v>
      </c>
    </row>
    <row r="18" spans="1:3" ht="15">
      <c r="A18" s="85" t="s">
        <v>1246</v>
      </c>
      <c r="B18" s="91" t="s">
        <v>272</v>
      </c>
      <c r="C18" s="85">
        <f>VLOOKUP(GroupVertices[[#This Row],[Vertex]],Vertices[],MATCH("ID",Vertices[[#Headers],[Vertex]:[Vertex Content Word Count]],0),FALSE)</f>
        <v>63</v>
      </c>
    </row>
    <row r="19" spans="1:3" ht="15">
      <c r="A19" s="85" t="s">
        <v>1246</v>
      </c>
      <c r="B19" s="91" t="s">
        <v>271</v>
      </c>
      <c r="C19" s="85">
        <f>VLOOKUP(GroupVertices[[#This Row],[Vertex]],Vertices[],MATCH("ID",Vertices[[#Headers],[Vertex]:[Vertex Content Word Count]],0),FALSE)</f>
        <v>62</v>
      </c>
    </row>
    <row r="20" spans="1:3" ht="15">
      <c r="A20" s="85" t="s">
        <v>1246</v>
      </c>
      <c r="B20" s="91" t="s">
        <v>270</v>
      </c>
      <c r="C20" s="85">
        <f>VLOOKUP(GroupVertices[[#This Row],[Vertex]],Vertices[],MATCH("ID",Vertices[[#Headers],[Vertex]:[Vertex Content Word Count]],0),FALSE)</f>
        <v>61</v>
      </c>
    </row>
    <row r="21" spans="1:3" ht="15">
      <c r="A21" s="85" t="s">
        <v>1246</v>
      </c>
      <c r="B21" s="91" t="s">
        <v>269</v>
      </c>
      <c r="C21" s="85">
        <f>VLOOKUP(GroupVertices[[#This Row],[Vertex]],Vertices[],MATCH("ID",Vertices[[#Headers],[Vertex]:[Vertex Content Word Count]],0),FALSE)</f>
        <v>60</v>
      </c>
    </row>
    <row r="22" spans="1:3" ht="15">
      <c r="A22" s="85" t="s">
        <v>1246</v>
      </c>
      <c r="B22" s="91" t="s">
        <v>268</v>
      </c>
      <c r="C22" s="85">
        <f>VLOOKUP(GroupVertices[[#This Row],[Vertex]],Vertices[],MATCH("ID",Vertices[[#Headers],[Vertex]:[Vertex Content Word Count]],0),FALSE)</f>
        <v>59</v>
      </c>
    </row>
    <row r="23" spans="1:3" ht="15">
      <c r="A23" s="85" t="s">
        <v>1246</v>
      </c>
      <c r="B23" s="91" t="s">
        <v>267</v>
      </c>
      <c r="C23" s="85">
        <f>VLOOKUP(GroupVertices[[#This Row],[Vertex]],Vertices[],MATCH("ID",Vertices[[#Headers],[Vertex]:[Vertex Content Word Count]],0),FALSE)</f>
        <v>58</v>
      </c>
    </row>
    <row r="24" spans="1:3" ht="15">
      <c r="A24" s="85" t="s">
        <v>1246</v>
      </c>
      <c r="B24" s="91" t="s">
        <v>266</v>
      </c>
      <c r="C24" s="85">
        <f>VLOOKUP(GroupVertices[[#This Row],[Vertex]],Vertices[],MATCH("ID",Vertices[[#Headers],[Vertex]:[Vertex Content Word Count]],0),FALSE)</f>
        <v>57</v>
      </c>
    </row>
    <row r="25" spans="1:3" ht="15">
      <c r="A25" s="85" t="s">
        <v>1246</v>
      </c>
      <c r="B25" s="91" t="s">
        <v>265</v>
      </c>
      <c r="C25" s="85">
        <f>VLOOKUP(GroupVertices[[#This Row],[Vertex]],Vertices[],MATCH("ID",Vertices[[#Headers],[Vertex]:[Vertex Content Word Count]],0),FALSE)</f>
        <v>56</v>
      </c>
    </row>
    <row r="26" spans="1:3" ht="15">
      <c r="A26" s="85" t="s">
        <v>1246</v>
      </c>
      <c r="B26" s="91" t="s">
        <v>264</v>
      </c>
      <c r="C26" s="85">
        <f>VLOOKUP(GroupVertices[[#This Row],[Vertex]],Vertices[],MATCH("ID",Vertices[[#Headers],[Vertex]:[Vertex Content Word Count]],0),FALSE)</f>
        <v>55</v>
      </c>
    </row>
    <row r="27" spans="1:3" ht="15">
      <c r="A27" s="85" t="s">
        <v>1246</v>
      </c>
      <c r="B27" s="91" t="s">
        <v>263</v>
      </c>
      <c r="C27" s="85">
        <f>VLOOKUP(GroupVertices[[#This Row],[Vertex]],Vertices[],MATCH("ID",Vertices[[#Headers],[Vertex]:[Vertex Content Word Count]],0),FALSE)</f>
        <v>54</v>
      </c>
    </row>
    <row r="28" spans="1:3" ht="15">
      <c r="A28" s="85" t="s">
        <v>1246</v>
      </c>
      <c r="B28" s="91" t="s">
        <v>262</v>
      </c>
      <c r="C28" s="85">
        <f>VLOOKUP(GroupVertices[[#This Row],[Vertex]],Vertices[],MATCH("ID",Vertices[[#Headers],[Vertex]:[Vertex Content Word Count]],0),FALSE)</f>
        <v>53</v>
      </c>
    </row>
    <row r="29" spans="1:3" ht="15">
      <c r="A29" s="85" t="s">
        <v>1246</v>
      </c>
      <c r="B29" s="91" t="s">
        <v>261</v>
      </c>
      <c r="C29" s="85">
        <f>VLOOKUP(GroupVertices[[#This Row],[Vertex]],Vertices[],MATCH("ID",Vertices[[#Headers],[Vertex]:[Vertex Content Word Count]],0),FALSE)</f>
        <v>52</v>
      </c>
    </row>
    <row r="30" spans="1:3" ht="15">
      <c r="A30" s="85" t="s">
        <v>1246</v>
      </c>
      <c r="B30" s="91" t="s">
        <v>260</v>
      </c>
      <c r="C30" s="85">
        <f>VLOOKUP(GroupVertices[[#This Row],[Vertex]],Vertices[],MATCH("ID",Vertices[[#Headers],[Vertex]:[Vertex Content Word Count]],0),FALSE)</f>
        <v>51</v>
      </c>
    </row>
    <row r="31" spans="1:3" ht="15">
      <c r="A31" s="85" t="s">
        <v>1246</v>
      </c>
      <c r="B31" s="91" t="s">
        <v>259</v>
      </c>
      <c r="C31" s="85">
        <f>VLOOKUP(GroupVertices[[#This Row],[Vertex]],Vertices[],MATCH("ID",Vertices[[#Headers],[Vertex]:[Vertex Content Word Count]],0),FALSE)</f>
        <v>50</v>
      </c>
    </row>
    <row r="32" spans="1:3" ht="15">
      <c r="A32" s="85" t="s">
        <v>1246</v>
      </c>
      <c r="B32" s="91" t="s">
        <v>258</v>
      </c>
      <c r="C32" s="85">
        <f>VLOOKUP(GroupVertices[[#This Row],[Vertex]],Vertices[],MATCH("ID",Vertices[[#Headers],[Vertex]:[Vertex Content Word Count]],0),FALSE)</f>
        <v>49</v>
      </c>
    </row>
    <row r="33" spans="1:3" ht="15">
      <c r="A33" s="85" t="s">
        <v>1246</v>
      </c>
      <c r="B33" s="91" t="s">
        <v>257</v>
      </c>
      <c r="C33" s="85">
        <f>VLOOKUP(GroupVertices[[#This Row],[Vertex]],Vertices[],MATCH("ID",Vertices[[#Headers],[Vertex]:[Vertex Content Word Count]],0),FALSE)</f>
        <v>48</v>
      </c>
    </row>
    <row r="34" spans="1:3" ht="15">
      <c r="A34" s="85" t="s">
        <v>1246</v>
      </c>
      <c r="B34" s="91" t="s">
        <v>256</v>
      </c>
      <c r="C34" s="85">
        <f>VLOOKUP(GroupVertices[[#This Row],[Vertex]],Vertices[],MATCH("ID",Vertices[[#Headers],[Vertex]:[Vertex Content Word Count]],0),FALSE)</f>
        <v>47</v>
      </c>
    </row>
    <row r="35" spans="1:3" ht="15">
      <c r="A35" s="85" t="s">
        <v>1246</v>
      </c>
      <c r="B35" s="91" t="s">
        <v>255</v>
      </c>
      <c r="C35" s="85">
        <f>VLOOKUP(GroupVertices[[#This Row],[Vertex]],Vertices[],MATCH("ID",Vertices[[#Headers],[Vertex]:[Vertex Content Word Count]],0),FALSE)</f>
        <v>46</v>
      </c>
    </row>
    <row r="36" spans="1:3" ht="15">
      <c r="A36" s="85" t="s">
        <v>1246</v>
      </c>
      <c r="B36" s="91" t="s">
        <v>254</v>
      </c>
      <c r="C36" s="85">
        <f>VLOOKUP(GroupVertices[[#This Row],[Vertex]],Vertices[],MATCH("ID",Vertices[[#Headers],[Vertex]:[Vertex Content Word Count]],0),FALSE)</f>
        <v>45</v>
      </c>
    </row>
    <row r="37" spans="1:3" ht="15">
      <c r="A37" s="85" t="s">
        <v>1246</v>
      </c>
      <c r="B37" s="91" t="s">
        <v>253</v>
      </c>
      <c r="C37" s="85">
        <f>VLOOKUP(GroupVertices[[#This Row],[Vertex]],Vertices[],MATCH("ID",Vertices[[#Headers],[Vertex]:[Vertex Content Word Count]],0),FALSE)</f>
        <v>44</v>
      </c>
    </row>
    <row r="38" spans="1:3" ht="15">
      <c r="A38" s="85" t="s">
        <v>1246</v>
      </c>
      <c r="B38" s="91" t="s">
        <v>252</v>
      </c>
      <c r="C38" s="85">
        <f>VLOOKUP(GroupVertices[[#This Row],[Vertex]],Vertices[],MATCH("ID",Vertices[[#Headers],[Vertex]:[Vertex Content Word Count]],0),FALSE)</f>
        <v>43</v>
      </c>
    </row>
    <row r="39" spans="1:3" ht="15">
      <c r="A39" s="85" t="s">
        <v>1246</v>
      </c>
      <c r="B39" s="91" t="s">
        <v>251</v>
      </c>
      <c r="C39" s="85">
        <f>VLOOKUP(GroupVertices[[#This Row],[Vertex]],Vertices[],MATCH("ID",Vertices[[#Headers],[Vertex]:[Vertex Content Word Count]],0),FALSE)</f>
        <v>42</v>
      </c>
    </row>
    <row r="40" spans="1:3" ht="15">
      <c r="A40" s="85" t="s">
        <v>1246</v>
      </c>
      <c r="B40" s="91" t="s">
        <v>250</v>
      </c>
      <c r="C40" s="85">
        <f>VLOOKUP(GroupVertices[[#This Row],[Vertex]],Vertices[],MATCH("ID",Vertices[[#Headers],[Vertex]:[Vertex Content Word Count]],0),FALSE)</f>
        <v>41</v>
      </c>
    </row>
    <row r="41" spans="1:3" ht="15">
      <c r="A41" s="85" t="s">
        <v>1246</v>
      </c>
      <c r="B41" s="91" t="s">
        <v>249</v>
      </c>
      <c r="C41" s="85">
        <f>VLOOKUP(GroupVertices[[#This Row],[Vertex]],Vertices[],MATCH("ID",Vertices[[#Headers],[Vertex]:[Vertex Content Word Count]],0),FALSE)</f>
        <v>40</v>
      </c>
    </row>
    <row r="42" spans="1:3" ht="15">
      <c r="A42" s="85" t="s">
        <v>1246</v>
      </c>
      <c r="B42" s="91" t="s">
        <v>248</v>
      </c>
      <c r="C42" s="85">
        <f>VLOOKUP(GroupVertices[[#This Row],[Vertex]],Vertices[],MATCH("ID",Vertices[[#Headers],[Vertex]:[Vertex Content Word Count]],0),FALSE)</f>
        <v>39</v>
      </c>
    </row>
    <row r="43" spans="1:3" ht="15">
      <c r="A43" s="85" t="s">
        <v>1246</v>
      </c>
      <c r="B43" s="91" t="s">
        <v>247</v>
      </c>
      <c r="C43" s="85">
        <f>VLOOKUP(GroupVertices[[#This Row],[Vertex]],Vertices[],MATCH("ID",Vertices[[#Headers],[Vertex]:[Vertex Content Word Count]],0),FALSE)</f>
        <v>38</v>
      </c>
    </row>
    <row r="44" spans="1:3" ht="15">
      <c r="A44" s="85" t="s">
        <v>1246</v>
      </c>
      <c r="B44" s="91" t="s">
        <v>246</v>
      </c>
      <c r="C44" s="85">
        <f>VLOOKUP(GroupVertices[[#This Row],[Vertex]],Vertices[],MATCH("ID",Vertices[[#Headers],[Vertex]:[Vertex Content Word Count]],0),FALSE)</f>
        <v>37</v>
      </c>
    </row>
    <row r="45" spans="1:3" ht="15">
      <c r="A45" s="85" t="s">
        <v>1246</v>
      </c>
      <c r="B45" s="91" t="s">
        <v>245</v>
      </c>
      <c r="C45" s="85">
        <f>VLOOKUP(GroupVertices[[#This Row],[Vertex]],Vertices[],MATCH("ID",Vertices[[#Headers],[Vertex]:[Vertex Content Word Count]],0),FALSE)</f>
        <v>36</v>
      </c>
    </row>
    <row r="46" spans="1:3" ht="15">
      <c r="A46" s="85" t="s">
        <v>1246</v>
      </c>
      <c r="B46" s="91" t="s">
        <v>244</v>
      </c>
      <c r="C46" s="85">
        <f>VLOOKUP(GroupVertices[[#This Row],[Vertex]],Vertices[],MATCH("ID",Vertices[[#Headers],[Vertex]:[Vertex Content Word Count]],0),FALSE)</f>
        <v>35</v>
      </c>
    </row>
    <row r="47" spans="1:3" ht="15">
      <c r="A47" s="85" t="s">
        <v>1246</v>
      </c>
      <c r="B47" s="91" t="s">
        <v>243</v>
      </c>
      <c r="C47" s="85">
        <f>VLOOKUP(GroupVertices[[#This Row],[Vertex]],Vertices[],MATCH("ID",Vertices[[#Headers],[Vertex]:[Vertex Content Word Count]],0),FALSE)</f>
        <v>34</v>
      </c>
    </row>
    <row r="48" spans="1:3" ht="15">
      <c r="A48" s="85" t="s">
        <v>1246</v>
      </c>
      <c r="B48" s="91" t="s">
        <v>242</v>
      </c>
      <c r="C48" s="85">
        <f>VLOOKUP(GroupVertices[[#This Row],[Vertex]],Vertices[],MATCH("ID",Vertices[[#Headers],[Vertex]:[Vertex Content Word Count]],0),FALSE)</f>
        <v>33</v>
      </c>
    </row>
    <row r="49" spans="1:3" ht="15">
      <c r="A49" s="85" t="s">
        <v>1247</v>
      </c>
      <c r="B49" s="91" t="s">
        <v>226</v>
      </c>
      <c r="C49" s="85">
        <f>VLOOKUP(GroupVertices[[#This Row],[Vertex]],Vertices[],MATCH("ID",Vertices[[#Headers],[Vertex]:[Vertex Content Word Count]],0),FALSE)</f>
        <v>25</v>
      </c>
    </row>
    <row r="50" spans="1:3" ht="15">
      <c r="A50" s="85" t="s">
        <v>1247</v>
      </c>
      <c r="B50" s="91" t="s">
        <v>241</v>
      </c>
      <c r="C50" s="85">
        <f>VLOOKUP(GroupVertices[[#This Row],[Vertex]],Vertices[],MATCH("ID",Vertices[[#Headers],[Vertex]:[Vertex Content Word Count]],0),FALSE)</f>
        <v>31</v>
      </c>
    </row>
    <row r="51" spans="1:3" ht="15">
      <c r="A51" s="85" t="s">
        <v>1247</v>
      </c>
      <c r="B51" s="91" t="s">
        <v>240</v>
      </c>
      <c r="C51" s="85">
        <f>VLOOKUP(GroupVertices[[#This Row],[Vertex]],Vertices[],MATCH("ID",Vertices[[#Headers],[Vertex]:[Vertex Content Word Count]],0),FALSE)</f>
        <v>30</v>
      </c>
    </row>
    <row r="52" spans="1:3" ht="15">
      <c r="A52" s="85" t="s">
        <v>1247</v>
      </c>
      <c r="B52" s="91" t="s">
        <v>239</v>
      </c>
      <c r="C52" s="85">
        <f>VLOOKUP(GroupVertices[[#This Row],[Vertex]],Vertices[],MATCH("ID",Vertices[[#Headers],[Vertex]:[Vertex Content Word Count]],0),FALSE)</f>
        <v>29</v>
      </c>
    </row>
    <row r="53" spans="1:3" ht="15">
      <c r="A53" s="85" t="s">
        <v>1247</v>
      </c>
      <c r="B53" s="91" t="s">
        <v>238</v>
      </c>
      <c r="C53" s="85">
        <f>VLOOKUP(GroupVertices[[#This Row],[Vertex]],Vertices[],MATCH("ID",Vertices[[#Headers],[Vertex]:[Vertex Content Word Count]],0),FALSE)</f>
        <v>28</v>
      </c>
    </row>
    <row r="54" spans="1:3" ht="15">
      <c r="A54" s="85" t="s">
        <v>1247</v>
      </c>
      <c r="B54" s="91" t="s">
        <v>237</v>
      </c>
      <c r="C54" s="85">
        <f>VLOOKUP(GroupVertices[[#This Row],[Vertex]],Vertices[],MATCH("ID",Vertices[[#Headers],[Vertex]:[Vertex Content Word Count]],0),FALSE)</f>
        <v>27</v>
      </c>
    </row>
    <row r="55" spans="1:3" ht="15">
      <c r="A55" s="85" t="s">
        <v>1247</v>
      </c>
      <c r="B55" s="91" t="s">
        <v>236</v>
      </c>
      <c r="C55" s="85">
        <f>VLOOKUP(GroupVertices[[#This Row],[Vertex]],Vertices[],MATCH("ID",Vertices[[#Headers],[Vertex]:[Vertex Content Word Count]],0),FALSE)</f>
        <v>26</v>
      </c>
    </row>
    <row r="56" spans="1:3" ht="15">
      <c r="A56" s="85" t="s">
        <v>1248</v>
      </c>
      <c r="B56" s="91" t="s">
        <v>212</v>
      </c>
      <c r="C56" s="85">
        <f>VLOOKUP(GroupVertices[[#This Row],[Vertex]],Vertices[],MATCH("ID",Vertices[[#Headers],[Vertex]:[Vertex Content Word Count]],0),FALSE)</f>
        <v>3</v>
      </c>
    </row>
    <row r="57" spans="1:3" ht="15">
      <c r="A57" s="85" t="s">
        <v>1248</v>
      </c>
      <c r="B57" s="91" t="s">
        <v>215</v>
      </c>
      <c r="C57" s="85">
        <f>VLOOKUP(GroupVertices[[#This Row],[Vertex]],Vertices[],MATCH("ID",Vertices[[#Headers],[Vertex]:[Vertex Content Word Count]],0),FALSE)</f>
        <v>8</v>
      </c>
    </row>
    <row r="58" spans="1:3" ht="15">
      <c r="A58" s="85" t="s">
        <v>1248</v>
      </c>
      <c r="B58" s="91" t="s">
        <v>217</v>
      </c>
      <c r="C58" s="85">
        <f>VLOOKUP(GroupVertices[[#This Row],[Vertex]],Vertices[],MATCH("ID",Vertices[[#Headers],[Vertex]:[Vertex Content Word Count]],0),FALSE)</f>
        <v>13</v>
      </c>
    </row>
    <row r="59" spans="1:3" ht="15">
      <c r="A59" s="85" t="s">
        <v>1248</v>
      </c>
      <c r="B59" s="91" t="s">
        <v>223</v>
      </c>
      <c r="C59" s="85">
        <f>VLOOKUP(GroupVertices[[#This Row],[Vertex]],Vertices[],MATCH("ID",Vertices[[#Headers],[Vertex]:[Vertex Content Word Count]],0),FALSE)</f>
        <v>19</v>
      </c>
    </row>
    <row r="60" spans="1:3" ht="15">
      <c r="A60" s="85" t="s">
        <v>1248</v>
      </c>
      <c r="B60" s="91" t="s">
        <v>225</v>
      </c>
      <c r="C60" s="85">
        <f>VLOOKUP(GroupVertices[[#This Row],[Vertex]],Vertices[],MATCH("ID",Vertices[[#Headers],[Vertex]:[Vertex Content Word Count]],0),FALSE)</f>
        <v>24</v>
      </c>
    </row>
    <row r="61" spans="1:3" ht="15">
      <c r="A61" s="85" t="s">
        <v>1249</v>
      </c>
      <c r="B61" s="91" t="s">
        <v>224</v>
      </c>
      <c r="C61" s="85">
        <f>VLOOKUP(GroupVertices[[#This Row],[Vertex]],Vertices[],MATCH("ID",Vertices[[#Headers],[Vertex]:[Vertex Content Word Count]],0),FALSE)</f>
        <v>20</v>
      </c>
    </row>
    <row r="62" spans="1:3" ht="15">
      <c r="A62" s="85" t="s">
        <v>1249</v>
      </c>
      <c r="B62" s="91" t="s">
        <v>235</v>
      </c>
      <c r="C62" s="85">
        <f>VLOOKUP(GroupVertices[[#This Row],[Vertex]],Vertices[],MATCH("ID",Vertices[[#Headers],[Vertex]:[Vertex Content Word Count]],0),FALSE)</f>
        <v>23</v>
      </c>
    </row>
    <row r="63" spans="1:3" ht="15">
      <c r="A63" s="85" t="s">
        <v>1249</v>
      </c>
      <c r="B63" s="91" t="s">
        <v>234</v>
      </c>
      <c r="C63" s="85">
        <f>VLOOKUP(GroupVertices[[#This Row],[Vertex]],Vertices[],MATCH("ID",Vertices[[#Headers],[Vertex]:[Vertex Content Word Count]],0),FALSE)</f>
        <v>22</v>
      </c>
    </row>
    <row r="64" spans="1:3" ht="15">
      <c r="A64" s="85" t="s">
        <v>1249</v>
      </c>
      <c r="B64" s="91" t="s">
        <v>233</v>
      </c>
      <c r="C64" s="85">
        <f>VLOOKUP(GroupVertices[[#This Row],[Vertex]],Vertices[],MATCH("ID",Vertices[[#Headers],[Vertex]:[Vertex Content Word Count]],0),FALSE)</f>
        <v>21</v>
      </c>
    </row>
    <row r="65" spans="1:3" ht="15">
      <c r="A65" s="85" t="s">
        <v>1250</v>
      </c>
      <c r="B65" s="91" t="s">
        <v>216</v>
      </c>
      <c r="C65" s="85">
        <f>VLOOKUP(GroupVertices[[#This Row],[Vertex]],Vertices[],MATCH("ID",Vertices[[#Headers],[Vertex]:[Vertex Content Word Count]],0),FALSE)</f>
        <v>9</v>
      </c>
    </row>
    <row r="66" spans="1:3" ht="15">
      <c r="A66" s="85" t="s">
        <v>1250</v>
      </c>
      <c r="B66" s="91" t="s">
        <v>231</v>
      </c>
      <c r="C66" s="85">
        <f>VLOOKUP(GroupVertices[[#This Row],[Vertex]],Vertices[],MATCH("ID",Vertices[[#Headers],[Vertex]:[Vertex Content Word Count]],0),FALSE)</f>
        <v>12</v>
      </c>
    </row>
    <row r="67" spans="1:3" ht="15">
      <c r="A67" s="85" t="s">
        <v>1250</v>
      </c>
      <c r="B67" s="91" t="s">
        <v>230</v>
      </c>
      <c r="C67" s="85">
        <f>VLOOKUP(GroupVertices[[#This Row],[Vertex]],Vertices[],MATCH("ID",Vertices[[#Headers],[Vertex]:[Vertex Content Word Count]],0),FALSE)</f>
        <v>11</v>
      </c>
    </row>
    <row r="68" spans="1:3" ht="15">
      <c r="A68" s="85" t="s">
        <v>1250</v>
      </c>
      <c r="B68" s="91" t="s">
        <v>229</v>
      </c>
      <c r="C68" s="85">
        <f>VLOOKUP(GroupVertices[[#This Row],[Vertex]],Vertices[],MATCH("ID",Vertices[[#Headers],[Vertex]:[Vertex Content Word Count]],0),FALSE)</f>
        <v>10</v>
      </c>
    </row>
    <row r="69" spans="1:3" ht="15">
      <c r="A69" s="85" t="s">
        <v>1251</v>
      </c>
      <c r="B69" s="91" t="s">
        <v>222</v>
      </c>
      <c r="C69" s="85">
        <f>VLOOKUP(GroupVertices[[#This Row],[Vertex]],Vertices[],MATCH("ID",Vertices[[#Headers],[Vertex]:[Vertex Content Word Count]],0),FALSE)</f>
        <v>18</v>
      </c>
    </row>
    <row r="70" spans="1:3" ht="15">
      <c r="A70" s="85" t="s">
        <v>1251</v>
      </c>
      <c r="B70" s="91" t="s">
        <v>221</v>
      </c>
      <c r="C70" s="85">
        <f>VLOOKUP(GroupVertices[[#This Row],[Vertex]],Vertices[],MATCH("ID",Vertices[[#Headers],[Vertex]:[Vertex Content Word Count]],0),FALSE)</f>
        <v>7</v>
      </c>
    </row>
    <row r="71" spans="1:3" ht="15">
      <c r="A71" s="85" t="s">
        <v>1251</v>
      </c>
      <c r="B71" s="91" t="s">
        <v>214</v>
      </c>
      <c r="C71" s="85">
        <f>VLOOKUP(GroupVertices[[#This Row],[Vertex]],Vertices[],MATCH("ID",Vertices[[#Headers],[Vertex]:[Vertex Content Word Count]],0),FALSE)</f>
        <v>6</v>
      </c>
    </row>
    <row r="72" spans="1:3" ht="15">
      <c r="A72" s="85" t="s">
        <v>1252</v>
      </c>
      <c r="B72" s="91" t="s">
        <v>220</v>
      </c>
      <c r="C72" s="85">
        <f>VLOOKUP(GroupVertices[[#This Row],[Vertex]],Vertices[],MATCH("ID",Vertices[[#Headers],[Vertex]:[Vertex Content Word Count]],0),FALSE)</f>
        <v>16</v>
      </c>
    </row>
    <row r="73" spans="1:3" ht="15">
      <c r="A73" s="85" t="s">
        <v>1252</v>
      </c>
      <c r="B73" s="91" t="s">
        <v>232</v>
      </c>
      <c r="C73" s="85">
        <f>VLOOKUP(GroupVertices[[#This Row],[Vertex]],Vertices[],MATCH("ID",Vertices[[#Headers],[Vertex]:[Vertex Content Word Count]],0),FALSE)</f>
        <v>17</v>
      </c>
    </row>
    <row r="74" spans="1:3" ht="15">
      <c r="A74" s="85" t="s">
        <v>1253</v>
      </c>
      <c r="B74" s="91" t="s">
        <v>219</v>
      </c>
      <c r="C74" s="85">
        <f>VLOOKUP(GroupVertices[[#This Row],[Vertex]],Vertices[],MATCH("ID",Vertices[[#Headers],[Vertex]:[Vertex Content Word Count]],0),FALSE)</f>
        <v>15</v>
      </c>
    </row>
    <row r="75" spans="1:3" ht="15">
      <c r="A75" s="85" t="s">
        <v>1253</v>
      </c>
      <c r="B75" s="91" t="s">
        <v>218</v>
      </c>
      <c r="C75" s="85">
        <f>VLOOKUP(GroupVertices[[#This Row],[Vertex]],Vertices[],MATCH("ID",Vertices[[#Headers],[Vertex]:[Vertex Content Word Count]],0),FALSE)</f>
        <v>14</v>
      </c>
    </row>
    <row r="76" spans="1:3" ht="15">
      <c r="A76" s="85" t="s">
        <v>1254</v>
      </c>
      <c r="B76" s="91" t="s">
        <v>213</v>
      </c>
      <c r="C76" s="85">
        <f>VLOOKUP(GroupVertices[[#This Row],[Vertex]],Vertices[],MATCH("ID",Vertices[[#Headers],[Vertex]:[Vertex Content Word Count]],0),FALSE)</f>
        <v>4</v>
      </c>
    </row>
    <row r="77" spans="1:3" ht="15">
      <c r="A77" s="85" t="s">
        <v>1254</v>
      </c>
      <c r="B77" s="91" t="s">
        <v>228</v>
      </c>
      <c r="C77" s="85">
        <f>VLOOKUP(GroupVertices[[#This Row],[Vertex]],Vertices[],MATCH("ID",Vertices[[#Headers],[Vertex]:[Vertex Content Word Count]],0),FALSE)</f>
        <v>5</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4"/>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1639</v>
      </c>
      <c r="B2" s="36" t="s">
        <v>1207</v>
      </c>
      <c r="D2" s="33">
        <f>MIN(Vertices[Degree])</f>
        <v>0</v>
      </c>
      <c r="E2" s="3">
        <f>COUNTIF(Vertices[Degree],"&gt;= "&amp;D2)-COUNTIF(Vertices[Degree],"&gt;="&amp;D3)</f>
        <v>0</v>
      </c>
      <c r="F2" s="39">
        <f>MIN(Vertices[In-Degree])</f>
        <v>0</v>
      </c>
      <c r="G2" s="40">
        <f>COUNTIF(Vertices[In-Degree],"&gt;= "&amp;F2)-COUNTIF(Vertices[In-Degree],"&gt;="&amp;F3)</f>
        <v>9</v>
      </c>
      <c r="H2" s="39">
        <f>MIN(Vertices[Out-Degree])</f>
        <v>0</v>
      </c>
      <c r="I2" s="40">
        <f>COUNTIF(Vertices[Out-Degree],"&gt;= "&amp;H2)-COUNTIF(Vertices[Out-Degree],"&gt;="&amp;H3)</f>
        <v>60</v>
      </c>
      <c r="J2" s="39">
        <f>MIN(Vertices[Betweenness Centrality])</f>
        <v>0</v>
      </c>
      <c r="K2" s="40">
        <f>COUNTIF(Vertices[Betweenness Centrality],"&gt;= "&amp;J2)-COUNTIF(Vertices[Betweenness Centrality],"&gt;="&amp;J3)</f>
        <v>75</v>
      </c>
      <c r="L2" s="39">
        <f>MIN(Vertices[Closeness Centrality])</f>
        <v>0</v>
      </c>
      <c r="M2" s="40">
        <f>COUNTIF(Vertices[Closeness Centrality],"&gt;= "&amp;L2)-COUNTIF(Vertices[Closeness Centrality],"&gt;="&amp;L3)</f>
        <v>51</v>
      </c>
      <c r="N2" s="39">
        <f>MIN(Vertices[Eigenvector Centrality])</f>
        <v>0</v>
      </c>
      <c r="O2" s="40">
        <f>COUNTIF(Vertices[Eigenvector Centrality],"&gt;= "&amp;N2)-COUNTIF(Vertices[Eigenvector Centrality],"&gt;="&amp;N3)</f>
        <v>29</v>
      </c>
      <c r="P2" s="39">
        <f>MIN(Vertices[PageRank])</f>
        <v>0.550525</v>
      </c>
      <c r="Q2" s="40">
        <f>COUNTIF(Vertices[PageRank],"&gt;= "&amp;P2)-COUNTIF(Vertices[PageRank],"&gt;="&amp;P3)</f>
        <v>61</v>
      </c>
      <c r="R2" s="39">
        <f>MIN(Vertices[Clustering Coefficient])</f>
        <v>0</v>
      </c>
      <c r="S2" s="45">
        <f>COUNTIF(Vertices[Clustering Coefficient],"&gt;= "&amp;R2)-COUNTIF(Vertices[Clustering Coefficient],"&gt;="&amp;R3)</f>
        <v>0</v>
      </c>
      <c r="T2" s="39" t="e">
        <f ca="1">MIN(INDIRECT(DynamicFilterSourceColumnRange))</f>
        <v>#REF!</v>
      </c>
      <c r="U2" s="40" t="e">
        <f aca="true" t="shared" si="0" ref="U2:U57">COUNTIF(INDIRECT(DynamicFilterSourceColumnRange),"&gt;= "&amp;T2)-COUNTIF(INDIRECT(DynamicFilterSourceColumnRange),"&gt;="&amp;T3)</f>
        <v>#REF!</v>
      </c>
      <c r="W2" t="s">
        <v>124</v>
      </c>
      <c r="X2">
        <f>ROWS(HistogramBins[Degree Bin])-1</f>
        <v>55</v>
      </c>
    </row>
    <row r="3" spans="1:24" ht="15">
      <c r="A3" s="134"/>
      <c r="B3" s="134"/>
      <c r="D3" s="34">
        <f aca="true" t="shared" si="1" ref="D3:D26">D2+($D$57-$D$2)/BinDivisor</f>
        <v>0</v>
      </c>
      <c r="E3" s="3">
        <f>COUNTIF(Vertices[Degree],"&gt;= "&amp;D3)-COUNTIF(Vertices[Degree],"&gt;="&amp;D4)</f>
        <v>0</v>
      </c>
      <c r="F3" s="41">
        <f aca="true" t="shared" si="2" ref="F3:F26">F2+($F$57-$F$2)/BinDivisor</f>
        <v>0.05454545454545454</v>
      </c>
      <c r="G3" s="42">
        <f>COUNTIF(Vertices[In-Degree],"&gt;= "&amp;F3)-COUNTIF(Vertices[In-Degree],"&gt;="&amp;F4)</f>
        <v>0</v>
      </c>
      <c r="H3" s="41">
        <f aca="true" t="shared" si="3" ref="H3:H26">H2+($H$57-$H$2)/BinDivisor</f>
        <v>0.8363636363636363</v>
      </c>
      <c r="I3" s="42">
        <f>COUNTIF(Vertices[Out-Degree],"&gt;= "&amp;H3)-COUNTIF(Vertices[Out-Degree],"&gt;="&amp;H4)</f>
        <v>12</v>
      </c>
      <c r="J3" s="41">
        <f aca="true" t="shared" si="4" ref="J3:J26">J2+($J$57-$J$2)/BinDivisor</f>
        <v>37.63636363636363</v>
      </c>
      <c r="K3" s="42">
        <f>COUNTIF(Vertices[Betweenness Centrality],"&gt;= "&amp;J3)-COUNTIF(Vertices[Betweenness Centrality],"&gt;="&amp;J4)</f>
        <v>0</v>
      </c>
      <c r="L3" s="41">
        <f aca="true" t="shared" si="5" ref="L3:L26">L2+($L$57-$L$2)/BinDivisor</f>
        <v>0.01818181818181818</v>
      </c>
      <c r="M3" s="42">
        <f>COUNTIF(Vertices[Closeness Centrality],"&gt;= "&amp;L3)-COUNTIF(Vertices[Closeness Centrality],"&gt;="&amp;L4)</f>
        <v>1</v>
      </c>
      <c r="N3" s="41">
        <f aca="true" t="shared" si="6" ref="N3:N26">N2+($N$57-$N$2)/BinDivisor</f>
        <v>0.00038685454545454547</v>
      </c>
      <c r="O3" s="42">
        <f>COUNTIF(Vertices[Eigenvector Centrality],"&gt;= "&amp;N3)-COUNTIF(Vertices[Eigenvector Centrality],"&gt;="&amp;N4)</f>
        <v>0</v>
      </c>
      <c r="P3" s="41">
        <f aca="true" t="shared" si="7" ref="P3:P26">P2+($P$57-$P$2)/BinDivisor</f>
        <v>0.9346154909090909</v>
      </c>
      <c r="Q3" s="42">
        <f>COUNTIF(Vertices[PageRank],"&gt;= "&amp;P3)-COUNTIF(Vertices[PageRank],"&gt;="&amp;P4)</f>
        <v>10</v>
      </c>
      <c r="R3" s="41">
        <f aca="true" t="shared" si="8" ref="R3:R26">R2+($R$57-$R$2)/BinDivisor</f>
        <v>0</v>
      </c>
      <c r="S3" s="46">
        <f>COUNTIF(Vertices[Clustering Coefficient],"&gt;= "&amp;R3)-COUNTIF(Vertices[Clustering Coefficient],"&gt;="&amp;R4)</f>
        <v>0</v>
      </c>
      <c r="T3" s="41" t="e">
        <f aca="true" t="shared" si="9" ref="T3:T26">T2+($T$57-$T$2)/BinDivisor</f>
        <v>#REF!</v>
      </c>
      <c r="U3" s="42" t="e">
        <f ca="1" t="shared" si="0"/>
        <v>#REF!</v>
      </c>
      <c r="W3" t="s">
        <v>125</v>
      </c>
      <c r="X3" t="s">
        <v>85</v>
      </c>
    </row>
    <row r="4" spans="1:24" ht="15">
      <c r="A4" s="36" t="s">
        <v>146</v>
      </c>
      <c r="B4" s="36">
        <v>76</v>
      </c>
      <c r="D4" s="34">
        <f t="shared" si="1"/>
        <v>0</v>
      </c>
      <c r="E4" s="3">
        <f>COUNTIF(Vertices[Degree],"&gt;= "&amp;D4)-COUNTIF(Vertices[Degree],"&gt;="&amp;D5)</f>
        <v>0</v>
      </c>
      <c r="F4" s="39">
        <f t="shared" si="2"/>
        <v>0.10909090909090909</v>
      </c>
      <c r="G4" s="40">
        <f>COUNTIF(Vertices[In-Degree],"&gt;= "&amp;F4)-COUNTIF(Vertices[In-Degree],"&gt;="&amp;F5)</f>
        <v>0</v>
      </c>
      <c r="H4" s="39">
        <f t="shared" si="3"/>
        <v>1.6727272727272726</v>
      </c>
      <c r="I4" s="40">
        <f>COUNTIF(Vertices[Out-Degree],"&gt;= "&amp;H4)-COUNTIF(Vertices[Out-Degree],"&gt;="&amp;H5)</f>
        <v>0</v>
      </c>
      <c r="J4" s="39">
        <f t="shared" si="4"/>
        <v>75.27272727272727</v>
      </c>
      <c r="K4" s="40">
        <f>COUNTIF(Vertices[Betweenness Centrality],"&gt;= "&amp;J4)-COUNTIF(Vertices[Betweenness Centrality],"&gt;="&amp;J5)</f>
        <v>0</v>
      </c>
      <c r="L4" s="39">
        <f t="shared" si="5"/>
        <v>0.03636363636363636</v>
      </c>
      <c r="M4" s="40">
        <f>COUNTIF(Vertices[Closeness Centrality],"&gt;= "&amp;L4)-COUNTIF(Vertices[Closeness Centrality],"&gt;="&amp;L5)</f>
        <v>0</v>
      </c>
      <c r="N4" s="39">
        <f t="shared" si="6"/>
        <v>0.0007737090909090909</v>
      </c>
      <c r="O4" s="40">
        <f>COUNTIF(Vertices[Eigenvector Centrality],"&gt;= "&amp;N4)-COUNTIF(Vertices[Eigenvector Centrality],"&gt;="&amp;N5)</f>
        <v>0</v>
      </c>
      <c r="P4" s="39">
        <f t="shared" si="7"/>
        <v>1.3187059818181819</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34"/>
      <c r="B5" s="134"/>
      <c r="D5" s="34">
        <f t="shared" si="1"/>
        <v>0</v>
      </c>
      <c r="E5" s="3">
        <f>COUNTIF(Vertices[Degree],"&gt;= "&amp;D5)-COUNTIF(Vertices[Degree],"&gt;="&amp;D6)</f>
        <v>0</v>
      </c>
      <c r="F5" s="41">
        <f t="shared" si="2"/>
        <v>0.16363636363636364</v>
      </c>
      <c r="G5" s="42">
        <f>COUNTIF(Vertices[In-Degree],"&gt;= "&amp;F5)-COUNTIF(Vertices[In-Degree],"&gt;="&amp;F6)</f>
        <v>0</v>
      </c>
      <c r="H5" s="41">
        <f t="shared" si="3"/>
        <v>2.509090909090909</v>
      </c>
      <c r="I5" s="42">
        <f>COUNTIF(Vertices[Out-Degree],"&gt;= "&amp;H5)-COUNTIF(Vertices[Out-Degree],"&gt;="&amp;H6)</f>
        <v>2</v>
      </c>
      <c r="J5" s="41">
        <f t="shared" si="4"/>
        <v>112.9090909090909</v>
      </c>
      <c r="K5" s="42">
        <f>COUNTIF(Vertices[Betweenness Centrality],"&gt;= "&amp;J5)-COUNTIF(Vertices[Betweenness Centrality],"&gt;="&amp;J6)</f>
        <v>0</v>
      </c>
      <c r="L5" s="41">
        <f t="shared" si="5"/>
        <v>0.05454545454545454</v>
      </c>
      <c r="M5" s="42">
        <f>COUNTIF(Vertices[Closeness Centrality],"&gt;= "&amp;L5)-COUNTIF(Vertices[Closeness Centrality],"&gt;="&amp;L6)</f>
        <v>0</v>
      </c>
      <c r="N5" s="41">
        <f t="shared" si="6"/>
        <v>0.0011605636363636364</v>
      </c>
      <c r="O5" s="42">
        <f>COUNTIF(Vertices[Eigenvector Centrality],"&gt;= "&amp;N5)-COUNTIF(Vertices[Eigenvector Centrality],"&gt;="&amp;N6)</f>
        <v>0</v>
      </c>
      <c r="P5" s="41">
        <f t="shared" si="7"/>
        <v>1.7027964727272729</v>
      </c>
      <c r="Q5" s="42">
        <f>COUNTIF(Vertices[PageRank],"&gt;= "&amp;P5)-COUNTIF(Vertices[PageRank],"&gt;="&amp;P6)</f>
        <v>3</v>
      </c>
      <c r="R5" s="41">
        <f t="shared" si="8"/>
        <v>0</v>
      </c>
      <c r="S5" s="46">
        <f>COUNTIF(Vertices[Clustering Coefficient],"&gt;= "&amp;R5)-COUNTIF(Vertices[Clustering Coefficient],"&gt;="&amp;R6)</f>
        <v>0</v>
      </c>
      <c r="T5" s="41" t="e">
        <f ca="1" t="shared" si="9"/>
        <v>#REF!</v>
      </c>
      <c r="U5" s="42" t="e">
        <f ca="1" t="shared" si="0"/>
        <v>#REF!</v>
      </c>
    </row>
    <row r="6" spans="1:21" ht="15">
      <c r="A6" s="36" t="s">
        <v>148</v>
      </c>
      <c r="B6" s="36">
        <v>66</v>
      </c>
      <c r="D6" s="34">
        <f t="shared" si="1"/>
        <v>0</v>
      </c>
      <c r="E6" s="3">
        <f>COUNTIF(Vertices[Degree],"&gt;= "&amp;D6)-COUNTIF(Vertices[Degree],"&gt;="&amp;D7)</f>
        <v>0</v>
      </c>
      <c r="F6" s="39">
        <f t="shared" si="2"/>
        <v>0.21818181818181817</v>
      </c>
      <c r="G6" s="40">
        <f>COUNTIF(Vertices[In-Degree],"&gt;= "&amp;F6)-COUNTIF(Vertices[In-Degree],"&gt;="&amp;F7)</f>
        <v>0</v>
      </c>
      <c r="H6" s="39">
        <f t="shared" si="3"/>
        <v>3.3454545454545452</v>
      </c>
      <c r="I6" s="40">
        <f>COUNTIF(Vertices[Out-Degree],"&gt;= "&amp;H6)-COUNTIF(Vertices[Out-Degree],"&gt;="&amp;H7)</f>
        <v>0</v>
      </c>
      <c r="J6" s="39">
        <f t="shared" si="4"/>
        <v>150.54545454545453</v>
      </c>
      <c r="K6" s="40">
        <f>COUNTIF(Vertices[Betweenness Centrality],"&gt;= "&amp;J6)-COUNTIF(Vertices[Betweenness Centrality],"&gt;="&amp;J7)</f>
        <v>0</v>
      </c>
      <c r="L6" s="39">
        <f t="shared" si="5"/>
        <v>0.07272727272727272</v>
      </c>
      <c r="M6" s="40">
        <f>COUNTIF(Vertices[Closeness Centrality],"&gt;= "&amp;L6)-COUNTIF(Vertices[Closeness Centrality],"&gt;="&amp;L7)</f>
        <v>6</v>
      </c>
      <c r="N6" s="39">
        <f t="shared" si="6"/>
        <v>0.0015474181818181819</v>
      </c>
      <c r="O6" s="40">
        <f>COUNTIF(Vertices[Eigenvector Centrality],"&gt;= "&amp;N6)-COUNTIF(Vertices[Eigenvector Centrality],"&gt;="&amp;N7)</f>
        <v>0</v>
      </c>
      <c r="P6" s="39">
        <f t="shared" si="7"/>
        <v>2.086886963636364</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16</v>
      </c>
      <c r="D7" s="34">
        <f t="shared" si="1"/>
        <v>0</v>
      </c>
      <c r="E7" s="3">
        <f>COUNTIF(Vertices[Degree],"&gt;= "&amp;D7)-COUNTIF(Vertices[Degree],"&gt;="&amp;D8)</f>
        <v>0</v>
      </c>
      <c r="F7" s="41">
        <f t="shared" si="2"/>
        <v>0.2727272727272727</v>
      </c>
      <c r="G7" s="42">
        <f>COUNTIF(Vertices[In-Degree],"&gt;= "&amp;F7)-COUNTIF(Vertices[In-Degree],"&gt;="&amp;F8)</f>
        <v>0</v>
      </c>
      <c r="H7" s="41">
        <f t="shared" si="3"/>
        <v>4.181818181818182</v>
      </c>
      <c r="I7" s="42">
        <f>COUNTIF(Vertices[Out-Degree],"&gt;= "&amp;H7)-COUNTIF(Vertices[Out-Degree],"&gt;="&amp;H8)</f>
        <v>0</v>
      </c>
      <c r="J7" s="41">
        <f t="shared" si="4"/>
        <v>188.18181818181816</v>
      </c>
      <c r="K7" s="42">
        <f>COUNTIF(Vertices[Betweenness Centrality],"&gt;= "&amp;J7)-COUNTIF(Vertices[Betweenness Centrality],"&gt;="&amp;J8)</f>
        <v>0</v>
      </c>
      <c r="L7" s="41">
        <f t="shared" si="5"/>
        <v>0.09090909090909091</v>
      </c>
      <c r="M7" s="42">
        <f>COUNTIF(Vertices[Closeness Centrality],"&gt;= "&amp;L7)-COUNTIF(Vertices[Closeness Centrality],"&gt;="&amp;L8)</f>
        <v>0</v>
      </c>
      <c r="N7" s="41">
        <f t="shared" si="6"/>
        <v>0.0019342727272727274</v>
      </c>
      <c r="O7" s="42">
        <f>COUNTIF(Vertices[Eigenvector Centrality],"&gt;= "&amp;N7)-COUNTIF(Vertices[Eigenvector Centrality],"&gt;="&amp;N8)</f>
        <v>0</v>
      </c>
      <c r="P7" s="41">
        <f t="shared" si="7"/>
        <v>2.4709774545454546</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82</v>
      </c>
      <c r="D8" s="34">
        <f t="shared" si="1"/>
        <v>0</v>
      </c>
      <c r="E8" s="3">
        <f>COUNTIF(Vertices[Degree],"&gt;= "&amp;D8)-COUNTIF(Vertices[Degree],"&gt;="&amp;D9)</f>
        <v>0</v>
      </c>
      <c r="F8" s="39">
        <f t="shared" si="2"/>
        <v>0.32727272727272727</v>
      </c>
      <c r="G8" s="40">
        <f>COUNTIF(Vertices[In-Degree],"&gt;= "&amp;F8)-COUNTIF(Vertices[In-Degree],"&gt;="&amp;F9)</f>
        <v>0</v>
      </c>
      <c r="H8" s="39">
        <f t="shared" si="3"/>
        <v>5.018181818181818</v>
      </c>
      <c r="I8" s="40">
        <f>COUNTIF(Vertices[Out-Degree],"&gt;= "&amp;H8)-COUNTIF(Vertices[Out-Degree],"&gt;="&amp;H9)</f>
        <v>0</v>
      </c>
      <c r="J8" s="39">
        <f t="shared" si="4"/>
        <v>225.81818181818178</v>
      </c>
      <c r="K8" s="40">
        <f>COUNTIF(Vertices[Betweenness Centrality],"&gt;= "&amp;J8)-COUNTIF(Vertices[Betweenness Centrality],"&gt;="&amp;J9)</f>
        <v>0</v>
      </c>
      <c r="L8" s="39">
        <f t="shared" si="5"/>
        <v>0.1090909090909091</v>
      </c>
      <c r="M8" s="40">
        <f>COUNTIF(Vertices[Closeness Centrality],"&gt;= "&amp;L8)-COUNTIF(Vertices[Closeness Centrality],"&gt;="&amp;L9)</f>
        <v>0</v>
      </c>
      <c r="N8" s="39">
        <f t="shared" si="6"/>
        <v>0.0023211272727272727</v>
      </c>
      <c r="O8" s="40">
        <f>COUNTIF(Vertices[Eigenvector Centrality],"&gt;= "&amp;N8)-COUNTIF(Vertices[Eigenvector Centrality],"&gt;="&amp;N9)</f>
        <v>0</v>
      </c>
      <c r="P8" s="39">
        <f t="shared" si="7"/>
        <v>2.8550679454545453</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34"/>
      <c r="B9" s="134"/>
      <c r="D9" s="34">
        <f t="shared" si="1"/>
        <v>0</v>
      </c>
      <c r="E9" s="3">
        <f>COUNTIF(Vertices[Degree],"&gt;= "&amp;D9)-COUNTIF(Vertices[Degree],"&gt;="&amp;D10)</f>
        <v>0</v>
      </c>
      <c r="F9" s="41">
        <f t="shared" si="2"/>
        <v>0.38181818181818183</v>
      </c>
      <c r="G9" s="42">
        <f>COUNTIF(Vertices[In-Degree],"&gt;= "&amp;F9)-COUNTIF(Vertices[In-Degree],"&gt;="&amp;F10)</f>
        <v>0</v>
      </c>
      <c r="H9" s="41">
        <f t="shared" si="3"/>
        <v>5.854545454545454</v>
      </c>
      <c r="I9" s="42">
        <f>COUNTIF(Vertices[Out-Degree],"&gt;= "&amp;H9)-COUNTIF(Vertices[Out-Degree],"&gt;="&amp;H10)</f>
        <v>1</v>
      </c>
      <c r="J9" s="41">
        <f t="shared" si="4"/>
        <v>263.45454545454544</v>
      </c>
      <c r="K9" s="42">
        <f>COUNTIF(Vertices[Betweenness Centrality],"&gt;= "&amp;J9)-COUNTIF(Vertices[Betweenness Centrality],"&gt;="&amp;J10)</f>
        <v>0</v>
      </c>
      <c r="L9" s="41">
        <f t="shared" si="5"/>
        <v>0.1272727272727273</v>
      </c>
      <c r="M9" s="42">
        <f>COUNTIF(Vertices[Closeness Centrality],"&gt;= "&amp;L9)-COUNTIF(Vertices[Closeness Centrality],"&gt;="&amp;L10)</f>
        <v>0</v>
      </c>
      <c r="N9" s="41">
        <f t="shared" si="6"/>
        <v>0.0027079818181818182</v>
      </c>
      <c r="O9" s="42">
        <f>COUNTIF(Vertices[Eigenvector Centrality],"&gt;= "&amp;N9)-COUNTIF(Vertices[Eigenvector Centrality],"&gt;="&amp;N10)</f>
        <v>0</v>
      </c>
      <c r="P9" s="41">
        <f t="shared" si="7"/>
        <v>3.239158436363636</v>
      </c>
      <c r="Q9" s="42">
        <f>COUNTIF(Vertices[PageRank],"&gt;= "&amp;P9)-COUNTIF(Vertices[PageRank],"&gt;="&amp;P10)</f>
        <v>1</v>
      </c>
      <c r="R9" s="41">
        <f t="shared" si="8"/>
        <v>0</v>
      </c>
      <c r="S9" s="46">
        <f>COUNTIF(Vertices[Clustering Coefficient],"&gt;= "&amp;R9)-COUNTIF(Vertices[Clustering Coefficient],"&gt;="&amp;R10)</f>
        <v>0</v>
      </c>
      <c r="T9" s="41" t="e">
        <f ca="1" t="shared" si="9"/>
        <v>#REF!</v>
      </c>
      <c r="U9" s="42" t="e">
        <f ca="1" t="shared" si="0"/>
        <v>#REF!</v>
      </c>
    </row>
    <row r="10" spans="1:21" ht="15">
      <c r="A10" s="36" t="s">
        <v>1640</v>
      </c>
      <c r="B10" s="36">
        <v>3</v>
      </c>
      <c r="D10" s="34">
        <f t="shared" si="1"/>
        <v>0</v>
      </c>
      <c r="E10" s="3">
        <f>COUNTIF(Vertices[Degree],"&gt;= "&amp;D10)-COUNTIF(Vertices[Degree],"&gt;="&amp;D11)</f>
        <v>0</v>
      </c>
      <c r="F10" s="39">
        <f t="shared" si="2"/>
        <v>0.4363636363636364</v>
      </c>
      <c r="G10" s="40">
        <f>COUNTIF(Vertices[In-Degree],"&gt;= "&amp;F10)-COUNTIF(Vertices[In-Degree],"&gt;="&amp;F11)</f>
        <v>0</v>
      </c>
      <c r="H10" s="39">
        <f t="shared" si="3"/>
        <v>6.69090909090909</v>
      </c>
      <c r="I10" s="40">
        <f>COUNTIF(Vertices[Out-Degree],"&gt;= "&amp;H10)-COUNTIF(Vertices[Out-Degree],"&gt;="&amp;H11)</f>
        <v>0</v>
      </c>
      <c r="J10" s="39">
        <f t="shared" si="4"/>
        <v>301.09090909090907</v>
      </c>
      <c r="K10" s="40">
        <f>COUNTIF(Vertices[Betweenness Centrality],"&gt;= "&amp;J10)-COUNTIF(Vertices[Betweenness Centrality],"&gt;="&amp;J11)</f>
        <v>0</v>
      </c>
      <c r="L10" s="39">
        <f t="shared" si="5"/>
        <v>0.14545454545454548</v>
      </c>
      <c r="M10" s="40">
        <f>COUNTIF(Vertices[Closeness Centrality],"&gt;= "&amp;L10)-COUNTIF(Vertices[Closeness Centrality],"&gt;="&amp;L11)</f>
        <v>0</v>
      </c>
      <c r="N10" s="39">
        <f t="shared" si="6"/>
        <v>0.0030948363636363638</v>
      </c>
      <c r="O10" s="40">
        <f>COUNTIF(Vertices[Eigenvector Centrality],"&gt;= "&amp;N10)-COUNTIF(Vertices[Eigenvector Centrality],"&gt;="&amp;N11)</f>
        <v>0</v>
      </c>
      <c r="P10" s="39">
        <f t="shared" si="7"/>
        <v>3.623248927272727</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34"/>
      <c r="B11" s="134"/>
      <c r="D11" s="34">
        <f t="shared" si="1"/>
        <v>0</v>
      </c>
      <c r="E11" s="3">
        <f>COUNTIF(Vertices[Degree],"&gt;= "&amp;D11)-COUNTIF(Vertices[Degree],"&gt;="&amp;D12)</f>
        <v>0</v>
      </c>
      <c r="F11" s="41">
        <f t="shared" si="2"/>
        <v>0.49090909090909096</v>
      </c>
      <c r="G11" s="42">
        <f>COUNTIF(Vertices[In-Degree],"&gt;= "&amp;F11)-COUNTIF(Vertices[In-Degree],"&gt;="&amp;F12)</f>
        <v>0</v>
      </c>
      <c r="H11" s="41">
        <f t="shared" si="3"/>
        <v>7.527272727272726</v>
      </c>
      <c r="I11" s="42">
        <f>COUNTIF(Vertices[Out-Degree],"&gt;= "&amp;H11)-COUNTIF(Vertices[Out-Degree],"&gt;="&amp;H12)</f>
        <v>0</v>
      </c>
      <c r="J11" s="41">
        <f t="shared" si="4"/>
        <v>338.7272727272727</v>
      </c>
      <c r="K11" s="42">
        <f>COUNTIF(Vertices[Betweenness Centrality],"&gt;= "&amp;J11)-COUNTIF(Vertices[Betweenness Centrality],"&gt;="&amp;J12)</f>
        <v>0</v>
      </c>
      <c r="L11" s="41">
        <f t="shared" si="5"/>
        <v>0.16363636363636366</v>
      </c>
      <c r="M11" s="42">
        <f>COUNTIF(Vertices[Closeness Centrality],"&gt;= "&amp;L11)-COUNTIF(Vertices[Closeness Centrality],"&gt;="&amp;L12)</f>
        <v>1</v>
      </c>
      <c r="N11" s="41">
        <f t="shared" si="6"/>
        <v>0.0034816909090909093</v>
      </c>
      <c r="O11" s="42">
        <f>COUNTIF(Vertices[Eigenvector Centrality],"&gt;= "&amp;N11)-COUNTIF(Vertices[Eigenvector Centrality],"&gt;="&amp;N12)</f>
        <v>0</v>
      </c>
      <c r="P11" s="41">
        <f t="shared" si="7"/>
        <v>4.007339418181818</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288</v>
      </c>
      <c r="B12" s="36">
        <v>62</v>
      </c>
      <c r="D12" s="34">
        <f t="shared" si="1"/>
        <v>0</v>
      </c>
      <c r="E12" s="3">
        <f>COUNTIF(Vertices[Degree],"&gt;= "&amp;D12)-COUNTIF(Vertices[Degree],"&gt;="&amp;D13)</f>
        <v>0</v>
      </c>
      <c r="F12" s="39">
        <f t="shared" si="2"/>
        <v>0.5454545454545455</v>
      </c>
      <c r="G12" s="40">
        <f>COUNTIF(Vertices[In-Degree],"&gt;= "&amp;F12)-COUNTIF(Vertices[In-Degree],"&gt;="&amp;F13)</f>
        <v>0</v>
      </c>
      <c r="H12" s="39">
        <f t="shared" si="3"/>
        <v>8.363636363636362</v>
      </c>
      <c r="I12" s="40">
        <f>COUNTIF(Vertices[Out-Degree],"&gt;= "&amp;H12)-COUNTIF(Vertices[Out-Degree],"&gt;="&amp;H13)</f>
        <v>0</v>
      </c>
      <c r="J12" s="39">
        <f t="shared" si="4"/>
        <v>376.3636363636363</v>
      </c>
      <c r="K12" s="40">
        <f>COUNTIF(Vertices[Betweenness Centrality],"&gt;= "&amp;J12)-COUNTIF(Vertices[Betweenness Centrality],"&gt;="&amp;J13)</f>
        <v>0</v>
      </c>
      <c r="L12" s="39">
        <f t="shared" si="5"/>
        <v>0.18181818181818185</v>
      </c>
      <c r="M12" s="40">
        <f>COUNTIF(Vertices[Closeness Centrality],"&gt;= "&amp;L12)-COUNTIF(Vertices[Closeness Centrality],"&gt;="&amp;L13)</f>
        <v>0</v>
      </c>
      <c r="N12" s="39">
        <f t="shared" si="6"/>
        <v>0.003868545454545455</v>
      </c>
      <c r="O12" s="40">
        <f>COUNTIF(Vertices[Eigenvector Centrality],"&gt;= "&amp;N12)-COUNTIF(Vertices[Eigenvector Centrality],"&gt;="&amp;N13)</f>
        <v>0</v>
      </c>
      <c r="P12" s="39">
        <f t="shared" si="7"/>
        <v>4.391429909090909</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176</v>
      </c>
      <c r="B13" s="36">
        <v>16</v>
      </c>
      <c r="D13" s="34">
        <f t="shared" si="1"/>
        <v>0</v>
      </c>
      <c r="E13" s="3">
        <f>COUNTIF(Vertices[Degree],"&gt;= "&amp;D13)-COUNTIF(Vertices[Degree],"&gt;="&amp;D14)</f>
        <v>0</v>
      </c>
      <c r="F13" s="41">
        <f t="shared" si="2"/>
        <v>0.6000000000000001</v>
      </c>
      <c r="G13" s="42">
        <f>COUNTIF(Vertices[In-Degree],"&gt;= "&amp;F13)-COUNTIF(Vertices[In-Degree],"&gt;="&amp;F14)</f>
        <v>0</v>
      </c>
      <c r="H13" s="41">
        <f t="shared" si="3"/>
        <v>9.199999999999998</v>
      </c>
      <c r="I13" s="42">
        <f>COUNTIF(Vertices[Out-Degree],"&gt;= "&amp;H13)-COUNTIF(Vertices[Out-Degree],"&gt;="&amp;H14)</f>
        <v>0</v>
      </c>
      <c r="J13" s="41">
        <f t="shared" si="4"/>
        <v>413.99999999999994</v>
      </c>
      <c r="K13" s="42">
        <f>COUNTIF(Vertices[Betweenness Centrality],"&gt;= "&amp;J13)-COUNTIF(Vertices[Betweenness Centrality],"&gt;="&amp;J14)</f>
        <v>0</v>
      </c>
      <c r="L13" s="41">
        <f t="shared" si="5"/>
        <v>0.20000000000000004</v>
      </c>
      <c r="M13" s="42">
        <f>COUNTIF(Vertices[Closeness Centrality],"&gt;= "&amp;L13)-COUNTIF(Vertices[Closeness Centrality],"&gt;="&amp;L14)</f>
        <v>6</v>
      </c>
      <c r="N13" s="41">
        <f t="shared" si="6"/>
        <v>0.0042554</v>
      </c>
      <c r="O13" s="42">
        <f>COUNTIF(Vertices[Eigenvector Centrality],"&gt;= "&amp;N13)-COUNTIF(Vertices[Eigenvector Centrality],"&gt;="&amp;N14)</f>
        <v>0</v>
      </c>
      <c r="P13" s="41">
        <f t="shared" si="7"/>
        <v>4.7755203999999996</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t="s">
        <v>289</v>
      </c>
      <c r="B14" s="36">
        <v>4</v>
      </c>
      <c r="D14" s="34">
        <f t="shared" si="1"/>
        <v>0</v>
      </c>
      <c r="E14" s="3">
        <f>COUNTIF(Vertices[Degree],"&gt;= "&amp;D14)-COUNTIF(Vertices[Degree],"&gt;="&amp;D15)</f>
        <v>0</v>
      </c>
      <c r="F14" s="39">
        <f t="shared" si="2"/>
        <v>0.6545454545454547</v>
      </c>
      <c r="G14" s="40">
        <f>COUNTIF(Vertices[In-Degree],"&gt;= "&amp;F14)-COUNTIF(Vertices[In-Degree],"&gt;="&amp;F15)</f>
        <v>0</v>
      </c>
      <c r="H14" s="39">
        <f t="shared" si="3"/>
        <v>10.036363636363633</v>
      </c>
      <c r="I14" s="40">
        <f>COUNTIF(Vertices[Out-Degree],"&gt;= "&amp;H14)-COUNTIF(Vertices[Out-Degree],"&gt;="&amp;H15)</f>
        <v>0</v>
      </c>
      <c r="J14" s="39">
        <f t="shared" si="4"/>
        <v>451.63636363636357</v>
      </c>
      <c r="K14" s="40">
        <f>COUNTIF(Vertices[Betweenness Centrality],"&gt;= "&amp;J14)-COUNTIF(Vertices[Betweenness Centrality],"&gt;="&amp;J15)</f>
        <v>0</v>
      </c>
      <c r="L14" s="39">
        <f t="shared" si="5"/>
        <v>0.21818181818181823</v>
      </c>
      <c r="M14" s="40">
        <f>COUNTIF(Vertices[Closeness Centrality],"&gt;= "&amp;L14)-COUNTIF(Vertices[Closeness Centrality],"&gt;="&amp;L15)</f>
        <v>0</v>
      </c>
      <c r="N14" s="39">
        <f t="shared" si="6"/>
        <v>0.004642254545454545</v>
      </c>
      <c r="O14" s="40">
        <f>COUNTIF(Vertices[Eigenvector Centrality],"&gt;= "&amp;N14)-COUNTIF(Vertices[Eigenvector Centrality],"&gt;="&amp;N15)</f>
        <v>0</v>
      </c>
      <c r="P14" s="39">
        <f t="shared" si="7"/>
        <v>5.15961089090909</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134"/>
      <c r="B15" s="134"/>
      <c r="D15" s="34">
        <f t="shared" si="1"/>
        <v>0</v>
      </c>
      <c r="E15" s="3">
        <f>COUNTIF(Vertices[Degree],"&gt;= "&amp;D15)-COUNTIF(Vertices[Degree],"&gt;="&amp;D16)</f>
        <v>0</v>
      </c>
      <c r="F15" s="41">
        <f t="shared" si="2"/>
        <v>0.7090909090909092</v>
      </c>
      <c r="G15" s="42">
        <f>COUNTIF(Vertices[In-Degree],"&gt;= "&amp;F15)-COUNTIF(Vertices[In-Degree],"&gt;="&amp;F16)</f>
        <v>0</v>
      </c>
      <c r="H15" s="41">
        <f t="shared" si="3"/>
        <v>10.87272727272727</v>
      </c>
      <c r="I15" s="42">
        <f>COUNTIF(Vertices[Out-Degree],"&gt;= "&amp;H15)-COUNTIF(Vertices[Out-Degree],"&gt;="&amp;H16)</f>
        <v>0</v>
      </c>
      <c r="J15" s="41">
        <f t="shared" si="4"/>
        <v>489.2727272727272</v>
      </c>
      <c r="K15" s="42">
        <f>COUNTIF(Vertices[Betweenness Centrality],"&gt;= "&amp;J15)-COUNTIF(Vertices[Betweenness Centrality],"&gt;="&amp;J16)</f>
        <v>0</v>
      </c>
      <c r="L15" s="41">
        <f t="shared" si="5"/>
        <v>0.23636363636363641</v>
      </c>
      <c r="M15" s="42">
        <f>COUNTIF(Vertices[Closeness Centrality],"&gt;= "&amp;L15)-COUNTIF(Vertices[Closeness Centrality],"&gt;="&amp;L16)</f>
        <v>0</v>
      </c>
      <c r="N15" s="41">
        <f t="shared" si="6"/>
        <v>0.0050291090909090905</v>
      </c>
      <c r="O15" s="42">
        <f>COUNTIF(Vertices[Eigenvector Centrality],"&gt;= "&amp;N15)-COUNTIF(Vertices[Eigenvector Centrality],"&gt;="&amp;N16)</f>
        <v>0</v>
      </c>
      <c r="P15" s="41">
        <f t="shared" si="7"/>
        <v>5.543701381818181</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36" t="s">
        <v>151</v>
      </c>
      <c r="B16" s="36">
        <v>16</v>
      </c>
      <c r="D16" s="34">
        <f t="shared" si="1"/>
        <v>0</v>
      </c>
      <c r="E16" s="3">
        <f>COUNTIF(Vertices[Degree],"&gt;= "&amp;D16)-COUNTIF(Vertices[Degree],"&gt;="&amp;D17)</f>
        <v>0</v>
      </c>
      <c r="F16" s="39">
        <f t="shared" si="2"/>
        <v>0.7636363636363638</v>
      </c>
      <c r="G16" s="40">
        <f>COUNTIF(Vertices[In-Degree],"&gt;= "&amp;F16)-COUNTIF(Vertices[In-Degree],"&gt;="&amp;F17)</f>
        <v>0</v>
      </c>
      <c r="H16" s="39">
        <f t="shared" si="3"/>
        <v>11.709090909090905</v>
      </c>
      <c r="I16" s="40">
        <f>COUNTIF(Vertices[Out-Degree],"&gt;= "&amp;H16)-COUNTIF(Vertices[Out-Degree],"&gt;="&amp;H17)</f>
        <v>0</v>
      </c>
      <c r="J16" s="39">
        <f t="shared" si="4"/>
        <v>526.9090909090909</v>
      </c>
      <c r="K16" s="40">
        <f>COUNTIF(Vertices[Betweenness Centrality],"&gt;= "&amp;J16)-COUNTIF(Vertices[Betweenness Centrality],"&gt;="&amp;J17)</f>
        <v>0</v>
      </c>
      <c r="L16" s="39">
        <f t="shared" si="5"/>
        <v>0.2545454545454546</v>
      </c>
      <c r="M16" s="40">
        <f>COUNTIF(Vertices[Closeness Centrality],"&gt;= "&amp;L16)-COUNTIF(Vertices[Closeness Centrality],"&gt;="&amp;L17)</f>
        <v>0</v>
      </c>
      <c r="N16" s="39">
        <f t="shared" si="6"/>
        <v>0.005415963636363636</v>
      </c>
      <c r="O16" s="40">
        <f>COUNTIF(Vertices[Eigenvector Centrality],"&gt;= "&amp;N16)-COUNTIF(Vertices[Eigenvector Centrality],"&gt;="&amp;N17)</f>
        <v>0</v>
      </c>
      <c r="P16" s="39">
        <f t="shared" si="7"/>
        <v>5.927791872727272</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134"/>
      <c r="B17" s="134"/>
      <c r="D17" s="34">
        <f t="shared" si="1"/>
        <v>0</v>
      </c>
      <c r="E17" s="3">
        <f>COUNTIF(Vertices[Degree],"&gt;= "&amp;D17)-COUNTIF(Vertices[Degree],"&gt;="&amp;D18)</f>
        <v>0</v>
      </c>
      <c r="F17" s="41">
        <f t="shared" si="2"/>
        <v>0.8181818181818183</v>
      </c>
      <c r="G17" s="42">
        <f>COUNTIF(Vertices[In-Degree],"&gt;= "&amp;F17)-COUNTIF(Vertices[In-Degree],"&gt;="&amp;F18)</f>
        <v>0</v>
      </c>
      <c r="H17" s="41">
        <f t="shared" si="3"/>
        <v>12.545454545454541</v>
      </c>
      <c r="I17" s="42">
        <f>COUNTIF(Vertices[Out-Degree],"&gt;= "&amp;H17)-COUNTIF(Vertices[Out-Degree],"&gt;="&amp;H18)</f>
        <v>0</v>
      </c>
      <c r="J17" s="41">
        <f t="shared" si="4"/>
        <v>564.5454545454545</v>
      </c>
      <c r="K17" s="42">
        <f>COUNTIF(Vertices[Betweenness Centrality],"&gt;= "&amp;J17)-COUNTIF(Vertices[Betweenness Centrality],"&gt;="&amp;J18)</f>
        <v>0</v>
      </c>
      <c r="L17" s="41">
        <f t="shared" si="5"/>
        <v>0.27272727272727276</v>
      </c>
      <c r="M17" s="42">
        <f>COUNTIF(Vertices[Closeness Centrality],"&gt;= "&amp;L17)-COUNTIF(Vertices[Closeness Centrality],"&gt;="&amp;L18)</f>
        <v>0</v>
      </c>
      <c r="N17" s="41">
        <f t="shared" si="6"/>
        <v>0.005802818181818181</v>
      </c>
      <c r="O17" s="42">
        <f>COUNTIF(Vertices[Eigenvector Centrality],"&gt;= "&amp;N17)-COUNTIF(Vertices[Eigenvector Centrality],"&gt;="&amp;N18)</f>
        <v>0</v>
      </c>
      <c r="P17" s="41">
        <f t="shared" si="7"/>
        <v>6.311882363636363</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t="s">
        <v>170</v>
      </c>
      <c r="B18" s="36">
        <v>0</v>
      </c>
      <c r="D18" s="34">
        <f t="shared" si="1"/>
        <v>0</v>
      </c>
      <c r="E18" s="3">
        <f>COUNTIF(Vertices[Degree],"&gt;= "&amp;D18)-COUNTIF(Vertices[Degree],"&gt;="&amp;D19)</f>
        <v>0</v>
      </c>
      <c r="F18" s="39">
        <f t="shared" si="2"/>
        <v>0.8727272727272729</v>
      </c>
      <c r="G18" s="40">
        <f>COUNTIF(Vertices[In-Degree],"&gt;= "&amp;F18)-COUNTIF(Vertices[In-Degree],"&gt;="&amp;F19)</f>
        <v>0</v>
      </c>
      <c r="H18" s="39">
        <f t="shared" si="3"/>
        <v>13.381818181818177</v>
      </c>
      <c r="I18" s="40">
        <f>COUNTIF(Vertices[Out-Degree],"&gt;= "&amp;H18)-COUNTIF(Vertices[Out-Degree],"&gt;="&amp;H19)</f>
        <v>0</v>
      </c>
      <c r="J18" s="39">
        <f t="shared" si="4"/>
        <v>602.1818181818181</v>
      </c>
      <c r="K18" s="40">
        <f>COUNTIF(Vertices[Betweenness Centrality],"&gt;= "&amp;J18)-COUNTIF(Vertices[Betweenness Centrality],"&gt;="&amp;J19)</f>
        <v>0</v>
      </c>
      <c r="L18" s="39">
        <f t="shared" si="5"/>
        <v>0.29090909090909095</v>
      </c>
      <c r="M18" s="40">
        <f>COUNTIF(Vertices[Closeness Centrality],"&gt;= "&amp;L18)-COUNTIF(Vertices[Closeness Centrality],"&gt;="&amp;L19)</f>
        <v>0</v>
      </c>
      <c r="N18" s="39">
        <f t="shared" si="6"/>
        <v>0.006189672727272726</v>
      </c>
      <c r="O18" s="40">
        <f>COUNTIF(Vertices[Eigenvector Centrality],"&gt;= "&amp;N18)-COUNTIF(Vertices[Eigenvector Centrality],"&gt;="&amp;N19)</f>
        <v>0</v>
      </c>
      <c r="P18" s="39">
        <f t="shared" si="7"/>
        <v>6.695972854545453</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36" t="s">
        <v>171</v>
      </c>
      <c r="B19" s="36">
        <v>0</v>
      </c>
      <c r="D19" s="34">
        <f t="shared" si="1"/>
        <v>0</v>
      </c>
      <c r="E19" s="3">
        <f>COUNTIF(Vertices[Degree],"&gt;= "&amp;D19)-COUNTIF(Vertices[Degree],"&gt;="&amp;D20)</f>
        <v>0</v>
      </c>
      <c r="F19" s="41">
        <f t="shared" si="2"/>
        <v>0.9272727272727275</v>
      </c>
      <c r="G19" s="42">
        <f>COUNTIF(Vertices[In-Degree],"&gt;= "&amp;F19)-COUNTIF(Vertices[In-Degree],"&gt;="&amp;F20)</f>
        <v>0</v>
      </c>
      <c r="H19" s="41">
        <f t="shared" si="3"/>
        <v>14.218181818181813</v>
      </c>
      <c r="I19" s="42">
        <f>COUNTIF(Vertices[Out-Degree],"&gt;= "&amp;H19)-COUNTIF(Vertices[Out-Degree],"&gt;="&amp;H20)</f>
        <v>0</v>
      </c>
      <c r="J19" s="41">
        <f t="shared" si="4"/>
        <v>639.8181818181818</v>
      </c>
      <c r="K19" s="42">
        <f>COUNTIF(Vertices[Betweenness Centrality],"&gt;= "&amp;J19)-COUNTIF(Vertices[Betweenness Centrality],"&gt;="&amp;J20)</f>
        <v>0</v>
      </c>
      <c r="L19" s="41">
        <f t="shared" si="5"/>
        <v>0.30909090909090914</v>
      </c>
      <c r="M19" s="42">
        <f>COUNTIF(Vertices[Closeness Centrality],"&gt;= "&amp;L19)-COUNTIF(Vertices[Closeness Centrality],"&gt;="&amp;L20)</f>
        <v>0</v>
      </c>
      <c r="N19" s="41">
        <f t="shared" si="6"/>
        <v>0.006576527272727271</v>
      </c>
      <c r="O19" s="42">
        <f>COUNTIF(Vertices[Eigenvector Centrality],"&gt;= "&amp;N19)-COUNTIF(Vertices[Eigenvector Centrality],"&gt;="&amp;N20)</f>
        <v>0</v>
      </c>
      <c r="P19" s="41">
        <f t="shared" si="7"/>
        <v>7.080063345454544</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134"/>
      <c r="B20" s="134"/>
      <c r="D20" s="34">
        <f t="shared" si="1"/>
        <v>0</v>
      </c>
      <c r="E20" s="3">
        <f>COUNTIF(Vertices[Degree],"&gt;= "&amp;D20)-COUNTIF(Vertices[Degree],"&gt;="&amp;D21)</f>
        <v>0</v>
      </c>
      <c r="F20" s="39">
        <f t="shared" si="2"/>
        <v>0.981818181818182</v>
      </c>
      <c r="G20" s="40">
        <f>COUNTIF(Vertices[In-Degree],"&gt;= "&amp;F20)-COUNTIF(Vertices[In-Degree],"&gt;="&amp;F21)</f>
        <v>65</v>
      </c>
      <c r="H20" s="39">
        <f t="shared" si="3"/>
        <v>15.05454545454545</v>
      </c>
      <c r="I20" s="40">
        <f>COUNTIF(Vertices[Out-Degree],"&gt;= "&amp;H20)-COUNTIF(Vertices[Out-Degree],"&gt;="&amp;H21)</f>
        <v>0</v>
      </c>
      <c r="J20" s="39">
        <f t="shared" si="4"/>
        <v>677.4545454545454</v>
      </c>
      <c r="K20" s="40">
        <f>COUNTIF(Vertices[Betweenness Centrality],"&gt;= "&amp;J20)-COUNTIF(Vertices[Betweenness Centrality],"&gt;="&amp;J21)</f>
        <v>0</v>
      </c>
      <c r="L20" s="39">
        <f t="shared" si="5"/>
        <v>0.3272727272727273</v>
      </c>
      <c r="M20" s="40">
        <f>COUNTIF(Vertices[Closeness Centrality],"&gt;= "&amp;L20)-COUNTIF(Vertices[Closeness Centrality],"&gt;="&amp;L21)</f>
        <v>4</v>
      </c>
      <c r="N20" s="39">
        <f t="shared" si="6"/>
        <v>0.006963381818181816</v>
      </c>
      <c r="O20" s="40">
        <f>COUNTIF(Vertices[Eigenvector Centrality],"&gt;= "&amp;N20)-COUNTIF(Vertices[Eigenvector Centrality],"&gt;="&amp;N21)</f>
        <v>0</v>
      </c>
      <c r="P20" s="39">
        <f t="shared" si="7"/>
        <v>7.464153836363635</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152</v>
      </c>
      <c r="B21" s="36">
        <v>13</v>
      </c>
      <c r="D21" s="34">
        <f t="shared" si="1"/>
        <v>0</v>
      </c>
      <c r="E21" s="3">
        <f>COUNTIF(Vertices[Degree],"&gt;= "&amp;D21)-COUNTIF(Vertices[Degree],"&gt;="&amp;D22)</f>
        <v>0</v>
      </c>
      <c r="F21" s="41">
        <f t="shared" si="2"/>
        <v>1.0363636363636366</v>
      </c>
      <c r="G21" s="42">
        <f>COUNTIF(Vertices[In-Degree],"&gt;= "&amp;F21)-COUNTIF(Vertices[In-Degree],"&gt;="&amp;F22)</f>
        <v>0</v>
      </c>
      <c r="H21" s="41">
        <f t="shared" si="3"/>
        <v>15.890909090909085</v>
      </c>
      <c r="I21" s="42">
        <f>COUNTIF(Vertices[Out-Degree],"&gt;= "&amp;H21)-COUNTIF(Vertices[Out-Degree],"&gt;="&amp;H22)</f>
        <v>0</v>
      </c>
      <c r="J21" s="41">
        <f t="shared" si="4"/>
        <v>715.090909090909</v>
      </c>
      <c r="K21" s="42">
        <f>COUNTIF(Vertices[Betweenness Centrality],"&gt;= "&amp;J21)-COUNTIF(Vertices[Betweenness Centrality],"&gt;="&amp;J22)</f>
        <v>0</v>
      </c>
      <c r="L21" s="41">
        <f t="shared" si="5"/>
        <v>0.3454545454545455</v>
      </c>
      <c r="M21" s="42">
        <f>COUNTIF(Vertices[Closeness Centrality],"&gt;= "&amp;L21)-COUNTIF(Vertices[Closeness Centrality],"&gt;="&amp;L22)</f>
        <v>0</v>
      </c>
      <c r="N21" s="41">
        <f t="shared" si="6"/>
        <v>0.007350236363636361</v>
      </c>
      <c r="O21" s="42">
        <f>COUNTIF(Vertices[Eigenvector Centrality],"&gt;= "&amp;N21)-COUNTIF(Vertices[Eigenvector Centrality],"&gt;="&amp;N22)</f>
        <v>0</v>
      </c>
      <c r="P21" s="41">
        <f t="shared" si="7"/>
        <v>7.848244327272726</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153</v>
      </c>
      <c r="B22" s="36">
        <v>5</v>
      </c>
      <c r="D22" s="34">
        <f t="shared" si="1"/>
        <v>0</v>
      </c>
      <c r="E22" s="3">
        <f>COUNTIF(Vertices[Degree],"&gt;= "&amp;D22)-COUNTIF(Vertices[Degree],"&gt;="&amp;D23)</f>
        <v>0</v>
      </c>
      <c r="F22" s="39">
        <f t="shared" si="2"/>
        <v>1.090909090909091</v>
      </c>
      <c r="G22" s="40">
        <f>COUNTIF(Vertices[In-Degree],"&gt;= "&amp;F22)-COUNTIF(Vertices[In-Degree],"&gt;="&amp;F23)</f>
        <v>0</v>
      </c>
      <c r="H22" s="39">
        <f t="shared" si="3"/>
        <v>16.727272727272723</v>
      </c>
      <c r="I22" s="40">
        <f>COUNTIF(Vertices[Out-Degree],"&gt;= "&amp;H22)-COUNTIF(Vertices[Out-Degree],"&gt;="&amp;H23)</f>
        <v>0</v>
      </c>
      <c r="J22" s="39">
        <f t="shared" si="4"/>
        <v>752.7272727272726</v>
      </c>
      <c r="K22" s="40">
        <f>COUNTIF(Vertices[Betweenness Centrality],"&gt;= "&amp;J22)-COUNTIF(Vertices[Betweenness Centrality],"&gt;="&amp;J23)</f>
        <v>0</v>
      </c>
      <c r="L22" s="39">
        <f t="shared" si="5"/>
        <v>0.3636363636363637</v>
      </c>
      <c r="M22" s="40">
        <f>COUNTIF(Vertices[Closeness Centrality],"&gt;= "&amp;L22)-COUNTIF(Vertices[Closeness Centrality],"&gt;="&amp;L23)</f>
        <v>0</v>
      </c>
      <c r="N22" s="39">
        <f t="shared" si="6"/>
        <v>0.007737090909090906</v>
      </c>
      <c r="O22" s="40">
        <f>COUNTIF(Vertices[Eigenvector Centrality],"&gt;= "&amp;N22)-COUNTIF(Vertices[Eigenvector Centrality],"&gt;="&amp;N23)</f>
        <v>0</v>
      </c>
      <c r="P22" s="39">
        <f t="shared" si="7"/>
        <v>8.232334818181817</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154</v>
      </c>
      <c r="B23" s="36">
        <v>47</v>
      </c>
      <c r="D23" s="34">
        <f t="shared" si="1"/>
        <v>0</v>
      </c>
      <c r="E23" s="3">
        <f>COUNTIF(Vertices[Degree],"&gt;= "&amp;D23)-COUNTIF(Vertices[Degree],"&gt;="&amp;D24)</f>
        <v>0</v>
      </c>
      <c r="F23" s="41">
        <f t="shared" si="2"/>
        <v>1.1454545454545455</v>
      </c>
      <c r="G23" s="42">
        <f>COUNTIF(Vertices[In-Degree],"&gt;= "&amp;F23)-COUNTIF(Vertices[In-Degree],"&gt;="&amp;F24)</f>
        <v>0</v>
      </c>
      <c r="H23" s="41">
        <f t="shared" si="3"/>
        <v>17.56363636363636</v>
      </c>
      <c r="I23" s="42">
        <f>COUNTIF(Vertices[Out-Degree],"&gt;= "&amp;H23)-COUNTIF(Vertices[Out-Degree],"&gt;="&amp;H24)</f>
        <v>0</v>
      </c>
      <c r="J23" s="41">
        <f t="shared" si="4"/>
        <v>790.3636363636363</v>
      </c>
      <c r="K23" s="42">
        <f>COUNTIF(Vertices[Betweenness Centrality],"&gt;= "&amp;J23)-COUNTIF(Vertices[Betweenness Centrality],"&gt;="&amp;J24)</f>
        <v>0</v>
      </c>
      <c r="L23" s="41">
        <f t="shared" si="5"/>
        <v>0.3818181818181819</v>
      </c>
      <c r="M23" s="42">
        <f>COUNTIF(Vertices[Closeness Centrality],"&gt;= "&amp;L23)-COUNTIF(Vertices[Closeness Centrality],"&gt;="&amp;L24)</f>
        <v>0</v>
      </c>
      <c r="N23" s="41">
        <f t="shared" si="6"/>
        <v>0.008123945454545452</v>
      </c>
      <c r="O23" s="42">
        <f>COUNTIF(Vertices[Eigenvector Centrality],"&gt;= "&amp;N23)-COUNTIF(Vertices[Eigenvector Centrality],"&gt;="&amp;N24)</f>
        <v>0</v>
      </c>
      <c r="P23" s="41">
        <f t="shared" si="7"/>
        <v>8.616425309090909</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155</v>
      </c>
      <c r="B24" s="36">
        <v>48</v>
      </c>
      <c r="D24" s="34">
        <f t="shared" si="1"/>
        <v>0</v>
      </c>
      <c r="E24" s="3">
        <f>COUNTIF(Vertices[Degree],"&gt;= "&amp;D24)-COUNTIF(Vertices[Degree],"&gt;="&amp;D25)</f>
        <v>0</v>
      </c>
      <c r="F24" s="39">
        <f t="shared" si="2"/>
        <v>1.2</v>
      </c>
      <c r="G24" s="40">
        <f>COUNTIF(Vertices[In-Degree],"&gt;= "&amp;F24)-COUNTIF(Vertices[In-Degree],"&gt;="&amp;F25)</f>
        <v>0</v>
      </c>
      <c r="H24" s="39">
        <f t="shared" si="3"/>
        <v>18.399999999999995</v>
      </c>
      <c r="I24" s="40">
        <f>COUNTIF(Vertices[Out-Degree],"&gt;= "&amp;H24)-COUNTIF(Vertices[Out-Degree],"&gt;="&amp;H25)</f>
        <v>0</v>
      </c>
      <c r="J24" s="39">
        <f t="shared" si="4"/>
        <v>827.9999999999999</v>
      </c>
      <c r="K24" s="40">
        <f>COUNTIF(Vertices[Betweenness Centrality],"&gt;= "&amp;J24)-COUNTIF(Vertices[Betweenness Centrality],"&gt;="&amp;J25)</f>
        <v>0</v>
      </c>
      <c r="L24" s="39">
        <f t="shared" si="5"/>
        <v>0.4000000000000001</v>
      </c>
      <c r="M24" s="40">
        <f>COUNTIF(Vertices[Closeness Centrality],"&gt;= "&amp;L24)-COUNTIF(Vertices[Closeness Centrality],"&gt;="&amp;L25)</f>
        <v>0</v>
      </c>
      <c r="N24" s="39">
        <f t="shared" si="6"/>
        <v>0.008510799999999997</v>
      </c>
      <c r="O24" s="40">
        <f>COUNTIF(Vertices[Eigenvector Centrality],"&gt;= "&amp;N24)-COUNTIF(Vertices[Eigenvector Centrality],"&gt;="&amp;N25)</f>
        <v>0</v>
      </c>
      <c r="P24" s="39">
        <f t="shared" si="7"/>
        <v>9.0005158</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134"/>
      <c r="B25" s="134"/>
      <c r="D25" s="34">
        <f t="shared" si="1"/>
        <v>0</v>
      </c>
      <c r="E25" s="3">
        <f>COUNTIF(Vertices[Degree],"&gt;= "&amp;D25)-COUNTIF(Vertices[Degree],"&gt;="&amp;D26)</f>
        <v>0</v>
      </c>
      <c r="F25" s="41">
        <f t="shared" si="2"/>
        <v>1.2545454545454544</v>
      </c>
      <c r="G25" s="42">
        <f>COUNTIF(Vertices[In-Degree],"&gt;= "&amp;F25)-COUNTIF(Vertices[In-Degree],"&gt;="&amp;F26)</f>
        <v>0</v>
      </c>
      <c r="H25" s="41">
        <f t="shared" si="3"/>
        <v>19.23636363636363</v>
      </c>
      <c r="I25" s="42">
        <f>COUNTIF(Vertices[Out-Degree],"&gt;= "&amp;H25)-COUNTIF(Vertices[Out-Degree],"&gt;="&amp;H26)</f>
        <v>0</v>
      </c>
      <c r="J25" s="41">
        <f t="shared" si="4"/>
        <v>865.6363636363635</v>
      </c>
      <c r="K25" s="42">
        <f>COUNTIF(Vertices[Betweenness Centrality],"&gt;= "&amp;J25)-COUNTIF(Vertices[Betweenness Centrality],"&gt;="&amp;J26)</f>
        <v>0</v>
      </c>
      <c r="L25" s="41">
        <f t="shared" si="5"/>
        <v>0.41818181818181827</v>
      </c>
      <c r="M25" s="42">
        <f>COUNTIF(Vertices[Closeness Centrality],"&gt;= "&amp;L25)-COUNTIF(Vertices[Closeness Centrality],"&gt;="&amp;L26)</f>
        <v>0</v>
      </c>
      <c r="N25" s="41">
        <f t="shared" si="6"/>
        <v>0.008897654545454542</v>
      </c>
      <c r="O25" s="42">
        <f>COUNTIF(Vertices[Eigenvector Centrality],"&gt;= "&amp;N25)-COUNTIF(Vertices[Eigenvector Centrality],"&gt;="&amp;N26)</f>
        <v>0</v>
      </c>
      <c r="P25" s="41">
        <f t="shared" si="7"/>
        <v>9.384606290909092</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156</v>
      </c>
      <c r="B26" s="36">
        <v>2</v>
      </c>
      <c r="D26" s="34">
        <f t="shared" si="1"/>
        <v>0</v>
      </c>
      <c r="E26" s="3">
        <f>COUNTIF(Vertices[Degree],"&gt;= "&amp;D26)-COUNTIF(Vertices[Degree],"&gt;="&amp;D28)</f>
        <v>0</v>
      </c>
      <c r="F26" s="39">
        <f t="shared" si="2"/>
        <v>1.3090909090909089</v>
      </c>
      <c r="G26" s="40">
        <f>COUNTIF(Vertices[In-Degree],"&gt;= "&amp;F26)-COUNTIF(Vertices[In-Degree],"&gt;="&amp;F28)</f>
        <v>0</v>
      </c>
      <c r="H26" s="39">
        <f t="shared" si="3"/>
        <v>20.072727272727267</v>
      </c>
      <c r="I26" s="40">
        <f>COUNTIF(Vertices[Out-Degree],"&gt;= "&amp;H26)-COUNTIF(Vertices[Out-Degree],"&gt;="&amp;H28)</f>
        <v>0</v>
      </c>
      <c r="J26" s="39">
        <f t="shared" si="4"/>
        <v>903.2727272727271</v>
      </c>
      <c r="K26" s="40">
        <f>COUNTIF(Vertices[Betweenness Centrality],"&gt;= "&amp;J26)-COUNTIF(Vertices[Betweenness Centrality],"&gt;="&amp;J28)</f>
        <v>0</v>
      </c>
      <c r="L26" s="39">
        <f t="shared" si="5"/>
        <v>0.43636363636363645</v>
      </c>
      <c r="M26" s="40">
        <f>COUNTIF(Vertices[Closeness Centrality],"&gt;= "&amp;L26)-COUNTIF(Vertices[Closeness Centrality],"&gt;="&amp;L28)</f>
        <v>0</v>
      </c>
      <c r="N26" s="39">
        <f t="shared" si="6"/>
        <v>0.009284509090909087</v>
      </c>
      <c r="O26" s="40">
        <f>COUNTIF(Vertices[Eigenvector Centrality],"&gt;= "&amp;N26)-COUNTIF(Vertices[Eigenvector Centrality],"&gt;="&amp;N28)</f>
        <v>0</v>
      </c>
      <c r="P26" s="39">
        <f t="shared" si="7"/>
        <v>9.768696781818184</v>
      </c>
      <c r="Q26" s="40">
        <f>COUNTIF(Vertices[PageRank],"&gt;= "&amp;P26)-COUNTIF(Vertices[PageRank],"&gt;="&amp;P28)</f>
        <v>0</v>
      </c>
      <c r="R26" s="39">
        <f t="shared" si="8"/>
        <v>0</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36" t="s">
        <v>157</v>
      </c>
      <c r="B27" s="36">
        <v>1.879965</v>
      </c>
      <c r="D27" s="34"/>
      <c r="E27" s="3">
        <f>COUNTIF(Vertices[Degree],"&gt;= "&amp;D27)-COUNTIF(Vertices[Degree],"&gt;="&amp;D28)</f>
        <v>0</v>
      </c>
      <c r="F27" s="78"/>
      <c r="G27" s="79">
        <f>COUNTIF(Vertices[In-Degree],"&gt;= "&amp;F27)-COUNTIF(Vertices[In-Degree],"&gt;="&amp;F28)</f>
        <v>-2</v>
      </c>
      <c r="H27" s="78"/>
      <c r="I27" s="79">
        <f>COUNTIF(Vertices[Out-Degree],"&gt;= "&amp;H27)-COUNTIF(Vertices[Out-Degree],"&gt;="&amp;H28)</f>
        <v>-1</v>
      </c>
      <c r="J27" s="78"/>
      <c r="K27" s="79">
        <f>COUNTIF(Vertices[Betweenness Centrality],"&gt;= "&amp;J27)-COUNTIF(Vertices[Betweenness Centrality],"&gt;="&amp;J28)</f>
        <v>-1</v>
      </c>
      <c r="L27" s="78"/>
      <c r="M27" s="79">
        <f>COUNTIF(Vertices[Closeness Centrality],"&gt;= "&amp;L27)-COUNTIF(Vertices[Closeness Centrality],"&gt;="&amp;L28)</f>
        <v>-7</v>
      </c>
      <c r="N27" s="78"/>
      <c r="O27" s="79">
        <f>COUNTIF(Vertices[Eigenvector Centrality],"&gt;= "&amp;N27)-COUNTIF(Vertices[Eigenvector Centrality],"&gt;="&amp;N28)</f>
        <v>-47</v>
      </c>
      <c r="P27" s="78"/>
      <c r="Q27" s="79">
        <f>COUNTIF(Vertices[Eigenvector Centrality],"&gt;= "&amp;P27)-COUNTIF(Vertices[Eigenvector Centrality],"&gt;="&amp;P28)</f>
        <v>0</v>
      </c>
      <c r="R27" s="78"/>
      <c r="S27" s="80">
        <f>COUNTIF(Vertices[Clustering Coefficient],"&gt;= "&amp;R27)-COUNTIF(Vertices[Clustering Coefficient],"&gt;="&amp;R28)</f>
        <v>-76</v>
      </c>
      <c r="T27" s="78"/>
      <c r="U27" s="79">
        <f ca="1">COUNTIF(Vertices[Clustering Coefficient],"&gt;= "&amp;T27)-COUNTIF(Vertices[Clustering Coefficient],"&gt;="&amp;T28)</f>
        <v>0</v>
      </c>
    </row>
    <row r="28" spans="1:21" ht="15">
      <c r="A28" s="134"/>
      <c r="B28" s="134"/>
      <c r="D28" s="34">
        <f>D26+($D$57-$D$2)/BinDivisor</f>
        <v>0</v>
      </c>
      <c r="E28" s="3">
        <f>COUNTIF(Vertices[Degree],"&gt;= "&amp;D28)-COUNTIF(Vertices[Degree],"&gt;="&amp;D40)</f>
        <v>0</v>
      </c>
      <c r="F28" s="41">
        <f>F26+($F$57-$F$2)/BinDivisor</f>
        <v>1.3636363636363633</v>
      </c>
      <c r="G28" s="42">
        <f>COUNTIF(Vertices[In-Degree],"&gt;= "&amp;F28)-COUNTIF(Vertices[In-Degree],"&gt;="&amp;F40)</f>
        <v>0</v>
      </c>
      <c r="H28" s="41">
        <f>H26+($H$57-$H$2)/BinDivisor</f>
        <v>20.909090909090903</v>
      </c>
      <c r="I28" s="42">
        <f>COUNTIF(Vertices[Out-Degree],"&gt;= "&amp;H28)-COUNTIF(Vertices[Out-Degree],"&gt;="&amp;H40)</f>
        <v>0</v>
      </c>
      <c r="J28" s="41">
        <f>J26+($J$57-$J$2)/BinDivisor</f>
        <v>940.9090909090908</v>
      </c>
      <c r="K28" s="42">
        <f>COUNTIF(Vertices[Betweenness Centrality],"&gt;= "&amp;J28)-COUNTIF(Vertices[Betweenness Centrality],"&gt;="&amp;J40)</f>
        <v>0</v>
      </c>
      <c r="L28" s="41">
        <f>L26+($L$57-$L$2)/BinDivisor</f>
        <v>0.45454545454545464</v>
      </c>
      <c r="M28" s="42">
        <f>COUNTIF(Vertices[Closeness Centrality],"&gt;= "&amp;L28)-COUNTIF(Vertices[Closeness Centrality],"&gt;="&amp;L40)</f>
        <v>0</v>
      </c>
      <c r="N28" s="41">
        <f>N26+($N$57-$N$2)/BinDivisor</f>
        <v>0.009671363636363632</v>
      </c>
      <c r="O28" s="42">
        <f>COUNTIF(Vertices[Eigenvector Centrality],"&gt;= "&amp;N28)-COUNTIF(Vertices[Eigenvector Centrality],"&gt;="&amp;N40)</f>
        <v>0</v>
      </c>
      <c r="P28" s="41">
        <f>P26+($P$57-$P$2)/BinDivisor</f>
        <v>10.152787272727275</v>
      </c>
      <c r="Q28" s="42">
        <f>COUNTIF(Vertices[PageRank],"&gt;= "&amp;P28)-COUNTIF(Vertices[PageRank],"&gt;="&amp;P40)</f>
        <v>0</v>
      </c>
      <c r="R28" s="41">
        <f>R26+($R$57-$R$2)/BinDivisor</f>
        <v>0</v>
      </c>
      <c r="S28" s="46">
        <f>COUNTIF(Vertices[Clustering Coefficient],"&gt;= "&amp;R28)-COUNTIF(Vertices[Clustering Coefficient],"&gt;="&amp;R40)</f>
        <v>0</v>
      </c>
      <c r="T28" s="41" t="e">
        <f ca="1">T26+($T$57-$T$2)/BinDivisor</f>
        <v>#REF!</v>
      </c>
      <c r="U28" s="42" t="e">
        <f ca="1">COUNTIF(INDIRECT(DynamicFilterSourceColumnRange),"&gt;= "&amp;T28)-COUNTIF(INDIRECT(DynamicFilterSourceColumnRange),"&gt;="&amp;T40)</f>
        <v>#REF!</v>
      </c>
    </row>
    <row r="29" spans="1:21" ht="15">
      <c r="A29" s="36" t="s">
        <v>158</v>
      </c>
      <c r="B29" s="36">
        <v>0.011052631578947368</v>
      </c>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36" t="s">
        <v>1641</v>
      </c>
      <c r="B30" s="36">
        <v>0.48576</v>
      </c>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134"/>
      <c r="B31" s="134"/>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1:21" ht="15">
      <c r="A32" s="36" t="s">
        <v>1642</v>
      </c>
      <c r="B32" s="36" t="s">
        <v>1656</v>
      </c>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1:21" ht="15">
      <c r="A33" s="134"/>
      <c r="B33" s="134"/>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1:21" ht="15">
      <c r="A34" s="36" t="s">
        <v>1643</v>
      </c>
      <c r="B34" s="36" t="s">
        <v>85</v>
      </c>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1:21" ht="15">
      <c r="A35" s="134"/>
      <c r="B35" s="134"/>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1:21" ht="15">
      <c r="A36" s="36" t="s">
        <v>1644</v>
      </c>
      <c r="B36" s="36" t="s">
        <v>85</v>
      </c>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1:21" ht="15">
      <c r="A37" s="36" t="s">
        <v>1645</v>
      </c>
      <c r="B37" s="36" t="s">
        <v>85</v>
      </c>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1:21" ht="15">
      <c r="A38" s="36" t="s">
        <v>1646</v>
      </c>
      <c r="B38" s="36" t="s">
        <v>85</v>
      </c>
      <c r="D38" s="34"/>
      <c r="E38" s="3">
        <f>COUNTIF(Vertices[Degree],"&gt;= "&amp;D38)-COUNTIF(Vertices[Degree],"&gt;="&amp;D40)</f>
        <v>0</v>
      </c>
      <c r="F38" s="78"/>
      <c r="G38" s="79">
        <f>COUNTIF(Vertices[In-Degree],"&gt;= "&amp;F38)-COUNTIF(Vertices[In-Degree],"&gt;="&amp;F40)</f>
        <v>-2</v>
      </c>
      <c r="H38" s="78"/>
      <c r="I38" s="79">
        <f>COUNTIF(Vertices[Out-Degree],"&gt;= "&amp;H38)-COUNTIF(Vertices[Out-Degree],"&gt;="&amp;H40)</f>
        <v>-1</v>
      </c>
      <c r="J38" s="78"/>
      <c r="K38" s="79">
        <f>COUNTIF(Vertices[Betweenness Centrality],"&gt;= "&amp;J38)-COUNTIF(Vertices[Betweenness Centrality],"&gt;="&amp;J40)</f>
        <v>-1</v>
      </c>
      <c r="L38" s="78"/>
      <c r="M38" s="79">
        <f>COUNTIF(Vertices[Closeness Centrality],"&gt;= "&amp;L38)-COUNTIF(Vertices[Closeness Centrality],"&gt;="&amp;L40)</f>
        <v>-7</v>
      </c>
      <c r="N38" s="78"/>
      <c r="O38" s="79">
        <f>COUNTIF(Vertices[Eigenvector Centrality],"&gt;= "&amp;N38)-COUNTIF(Vertices[Eigenvector Centrality],"&gt;="&amp;N40)</f>
        <v>-47</v>
      </c>
      <c r="P38" s="78"/>
      <c r="Q38" s="79">
        <f>COUNTIF(Vertices[Eigenvector Centrality],"&gt;= "&amp;P38)-COUNTIF(Vertices[Eigenvector Centrality],"&gt;="&amp;P40)</f>
        <v>0</v>
      </c>
      <c r="R38" s="78"/>
      <c r="S38" s="80">
        <f>COUNTIF(Vertices[Clustering Coefficient],"&gt;= "&amp;R38)-COUNTIF(Vertices[Clustering Coefficient],"&gt;="&amp;R40)</f>
        <v>-76</v>
      </c>
      <c r="T38" s="78"/>
      <c r="U38" s="79">
        <f ca="1">COUNTIF(Vertices[Clustering Coefficient],"&gt;= "&amp;T38)-COUNTIF(Vertices[Clustering Coefficient],"&gt;="&amp;T40)</f>
        <v>0</v>
      </c>
    </row>
    <row r="39" spans="1:21" ht="15">
      <c r="A39" s="36" t="s">
        <v>1647</v>
      </c>
      <c r="B39" s="36" t="s">
        <v>85</v>
      </c>
      <c r="D39" s="34"/>
      <c r="E39" s="3">
        <f>COUNTIF(Vertices[Degree],"&gt;= "&amp;D39)-COUNTIF(Vertices[Degree],"&gt;="&amp;D40)</f>
        <v>0</v>
      </c>
      <c r="F39" s="78"/>
      <c r="G39" s="79">
        <f>COUNTIF(Vertices[In-Degree],"&gt;= "&amp;F39)-COUNTIF(Vertices[In-Degree],"&gt;="&amp;F40)</f>
        <v>-2</v>
      </c>
      <c r="H39" s="78"/>
      <c r="I39" s="79">
        <f>COUNTIF(Vertices[Out-Degree],"&gt;= "&amp;H39)-COUNTIF(Vertices[Out-Degree],"&gt;="&amp;H40)</f>
        <v>-1</v>
      </c>
      <c r="J39" s="78"/>
      <c r="K39" s="79">
        <f>COUNTIF(Vertices[Betweenness Centrality],"&gt;= "&amp;J39)-COUNTIF(Vertices[Betweenness Centrality],"&gt;="&amp;J40)</f>
        <v>-1</v>
      </c>
      <c r="L39" s="78"/>
      <c r="M39" s="79">
        <f>COUNTIF(Vertices[Closeness Centrality],"&gt;= "&amp;L39)-COUNTIF(Vertices[Closeness Centrality],"&gt;="&amp;L40)</f>
        <v>-7</v>
      </c>
      <c r="N39" s="78"/>
      <c r="O39" s="79">
        <f>COUNTIF(Vertices[Eigenvector Centrality],"&gt;= "&amp;N39)-COUNTIF(Vertices[Eigenvector Centrality],"&gt;="&amp;N40)</f>
        <v>-47</v>
      </c>
      <c r="P39" s="78"/>
      <c r="Q39" s="79">
        <f>COUNTIF(Vertices[Eigenvector Centrality],"&gt;= "&amp;P39)-COUNTIF(Vertices[Eigenvector Centrality],"&gt;="&amp;P40)</f>
        <v>0</v>
      </c>
      <c r="R39" s="78"/>
      <c r="S39" s="80">
        <f>COUNTIF(Vertices[Clustering Coefficient],"&gt;= "&amp;R39)-COUNTIF(Vertices[Clustering Coefficient],"&gt;="&amp;R40)</f>
        <v>-76</v>
      </c>
      <c r="T39" s="78"/>
      <c r="U39" s="79">
        <f ca="1">COUNTIF(Vertices[Clustering Coefficient],"&gt;= "&amp;T39)-COUNTIF(Vertices[Clustering Coefficient],"&gt;="&amp;T40)</f>
        <v>0</v>
      </c>
    </row>
    <row r="40" spans="1:21" ht="15">
      <c r="A40" s="36" t="s">
        <v>1648</v>
      </c>
      <c r="B40" s="36" t="s">
        <v>85</v>
      </c>
      <c r="D40" s="34">
        <f>D28+($D$57-$D$2)/BinDivisor</f>
        <v>0</v>
      </c>
      <c r="E40" s="3">
        <f>COUNTIF(Vertices[Degree],"&gt;= "&amp;D40)-COUNTIF(Vertices[Degree],"&gt;="&amp;D41)</f>
        <v>0</v>
      </c>
      <c r="F40" s="39">
        <f>F28+($F$57-$F$2)/BinDivisor</f>
        <v>1.4181818181818178</v>
      </c>
      <c r="G40" s="40">
        <f>COUNTIF(Vertices[In-Degree],"&gt;= "&amp;F40)-COUNTIF(Vertices[In-Degree],"&gt;="&amp;F41)</f>
        <v>0</v>
      </c>
      <c r="H40" s="39">
        <f>H28+($H$57-$H$2)/BinDivisor</f>
        <v>21.74545454545454</v>
      </c>
      <c r="I40" s="40">
        <f>COUNTIF(Vertices[Out-Degree],"&gt;= "&amp;H40)-COUNTIF(Vertices[Out-Degree],"&gt;="&amp;H41)</f>
        <v>0</v>
      </c>
      <c r="J40" s="39">
        <f>J28+($J$57-$J$2)/BinDivisor</f>
        <v>978.5454545454544</v>
      </c>
      <c r="K40" s="40">
        <f>COUNTIF(Vertices[Betweenness Centrality],"&gt;= "&amp;J40)-COUNTIF(Vertices[Betweenness Centrality],"&gt;="&amp;J41)</f>
        <v>0</v>
      </c>
      <c r="L40" s="39">
        <f>L28+($L$57-$L$2)/BinDivisor</f>
        <v>0.47272727272727283</v>
      </c>
      <c r="M40" s="40">
        <f>COUNTIF(Vertices[Closeness Centrality],"&gt;= "&amp;L40)-COUNTIF(Vertices[Closeness Centrality],"&gt;="&amp;L41)</f>
        <v>0</v>
      </c>
      <c r="N40" s="39">
        <f>N28+($N$57-$N$2)/BinDivisor</f>
        <v>0.010058218181818178</v>
      </c>
      <c r="O40" s="40">
        <f>COUNTIF(Vertices[Eigenvector Centrality],"&gt;= "&amp;N40)-COUNTIF(Vertices[Eigenvector Centrality],"&gt;="&amp;N41)</f>
        <v>0</v>
      </c>
      <c r="P40" s="39">
        <f>P28+($P$57-$P$2)/BinDivisor</f>
        <v>10.536877763636367</v>
      </c>
      <c r="Q40" s="40">
        <f>COUNTIF(Vertices[PageRank],"&gt;= "&amp;P40)-COUNTIF(Vertices[PageRank],"&gt;="&amp;P41)</f>
        <v>0</v>
      </c>
      <c r="R40" s="39">
        <f>R28+($R$57-$R$2)/BinDivisor</f>
        <v>0</v>
      </c>
      <c r="S40" s="45">
        <f>COUNTIF(Vertices[Clustering Coefficient],"&gt;= "&amp;R40)-COUNTIF(Vertices[Clustering Coefficient],"&gt;="&amp;R41)</f>
        <v>0</v>
      </c>
      <c r="T40" s="39" t="e">
        <f ca="1">T28+($T$57-$T$2)/BinDivisor</f>
        <v>#REF!</v>
      </c>
      <c r="U40" s="40" t="e">
        <f ca="1" t="shared" si="0"/>
        <v>#REF!</v>
      </c>
    </row>
    <row r="41" spans="1:21" ht="15">
      <c r="A41" s="36" t="s">
        <v>1649</v>
      </c>
      <c r="B41" s="36" t="s">
        <v>85</v>
      </c>
      <c r="D41" s="34">
        <f aca="true" t="shared" si="10" ref="D41:D56">D40+($D$57-$D$2)/BinDivisor</f>
        <v>0</v>
      </c>
      <c r="E41" s="3">
        <f>COUNTIF(Vertices[Degree],"&gt;= "&amp;D41)-COUNTIF(Vertices[Degree],"&gt;="&amp;D42)</f>
        <v>0</v>
      </c>
      <c r="F41" s="41">
        <f aca="true" t="shared" si="11" ref="F41:F56">F40+($F$57-$F$2)/BinDivisor</f>
        <v>1.4727272727272722</v>
      </c>
      <c r="G41" s="42">
        <f>COUNTIF(Vertices[In-Degree],"&gt;= "&amp;F41)-COUNTIF(Vertices[In-Degree],"&gt;="&amp;F42)</f>
        <v>0</v>
      </c>
      <c r="H41" s="41">
        <f aca="true" t="shared" si="12" ref="H41:H56">H40+($H$57-$H$2)/BinDivisor</f>
        <v>22.581818181818175</v>
      </c>
      <c r="I41" s="42">
        <f>COUNTIF(Vertices[Out-Degree],"&gt;= "&amp;H41)-COUNTIF(Vertices[Out-Degree],"&gt;="&amp;H42)</f>
        <v>0</v>
      </c>
      <c r="J41" s="41">
        <f aca="true" t="shared" si="13" ref="J41:J56">J40+($J$57-$J$2)/BinDivisor</f>
        <v>1016.181818181818</v>
      </c>
      <c r="K41" s="42">
        <f>COUNTIF(Vertices[Betweenness Centrality],"&gt;= "&amp;J41)-COUNTIF(Vertices[Betweenness Centrality],"&gt;="&amp;J42)</f>
        <v>0</v>
      </c>
      <c r="L41" s="41">
        <f aca="true" t="shared" si="14" ref="L41:L56">L40+($L$57-$L$2)/BinDivisor</f>
        <v>0.490909090909091</v>
      </c>
      <c r="M41" s="42">
        <f>COUNTIF(Vertices[Closeness Centrality],"&gt;= "&amp;L41)-COUNTIF(Vertices[Closeness Centrality],"&gt;="&amp;L42)</f>
        <v>1</v>
      </c>
      <c r="N41" s="41">
        <f aca="true" t="shared" si="15" ref="N41:N56">N40+($N$57-$N$2)/BinDivisor</f>
        <v>0.010445072727272723</v>
      </c>
      <c r="O41" s="42">
        <f>COUNTIF(Vertices[Eigenvector Centrality],"&gt;= "&amp;N41)-COUNTIF(Vertices[Eigenvector Centrality],"&gt;="&amp;N42)</f>
        <v>0</v>
      </c>
      <c r="P41" s="41">
        <f aca="true" t="shared" si="16" ref="P41:P56">P40+($P$57-$P$2)/BinDivisor</f>
        <v>10.920968254545459</v>
      </c>
      <c r="Q41" s="42">
        <f>COUNTIF(Vertices[PageRank],"&gt;= "&amp;P41)-COUNTIF(Vertices[PageRank],"&gt;="&amp;P42)</f>
        <v>0</v>
      </c>
      <c r="R41" s="41">
        <f aca="true" t="shared" si="17" ref="R41:R56">R40+($R$57-$R$2)/BinDivisor</f>
        <v>0</v>
      </c>
      <c r="S41" s="46">
        <f>COUNTIF(Vertices[Clustering Coefficient],"&gt;= "&amp;R41)-COUNTIF(Vertices[Clustering Coefficient],"&gt;="&amp;R42)</f>
        <v>0</v>
      </c>
      <c r="T41" s="41" t="e">
        <f aca="true" t="shared" si="18" ref="T41:T56">T40+($T$57-$T$2)/BinDivisor</f>
        <v>#REF!</v>
      </c>
      <c r="U41" s="42" t="e">
        <f ca="1" t="shared" si="0"/>
        <v>#REF!</v>
      </c>
    </row>
    <row r="42" spans="1:21" ht="15">
      <c r="A42" s="36" t="s">
        <v>1650</v>
      </c>
      <c r="B42" s="36" t="s">
        <v>85</v>
      </c>
      <c r="D42" s="34">
        <f t="shared" si="10"/>
        <v>0</v>
      </c>
      <c r="E42" s="3">
        <f>COUNTIF(Vertices[Degree],"&gt;= "&amp;D42)-COUNTIF(Vertices[Degree],"&gt;="&amp;D43)</f>
        <v>0</v>
      </c>
      <c r="F42" s="39">
        <f t="shared" si="11"/>
        <v>1.5272727272727267</v>
      </c>
      <c r="G42" s="40">
        <f>COUNTIF(Vertices[In-Degree],"&gt;= "&amp;F42)-COUNTIF(Vertices[In-Degree],"&gt;="&amp;F43)</f>
        <v>0</v>
      </c>
      <c r="H42" s="39">
        <f t="shared" si="12"/>
        <v>23.41818181818181</v>
      </c>
      <c r="I42" s="40">
        <f>COUNTIF(Vertices[Out-Degree],"&gt;= "&amp;H42)-COUNTIF(Vertices[Out-Degree],"&gt;="&amp;H43)</f>
        <v>0</v>
      </c>
      <c r="J42" s="39">
        <f t="shared" si="13"/>
        <v>1053.8181818181818</v>
      </c>
      <c r="K42" s="40">
        <f>COUNTIF(Vertices[Betweenness Centrality],"&gt;= "&amp;J42)-COUNTIF(Vertices[Betweenness Centrality],"&gt;="&amp;J43)</f>
        <v>0</v>
      </c>
      <c r="L42" s="39">
        <f t="shared" si="14"/>
        <v>0.5090909090909091</v>
      </c>
      <c r="M42" s="40">
        <f>COUNTIF(Vertices[Closeness Centrality],"&gt;= "&amp;L42)-COUNTIF(Vertices[Closeness Centrality],"&gt;="&amp;L43)</f>
        <v>0</v>
      </c>
      <c r="N42" s="39">
        <f t="shared" si="15"/>
        <v>0.010831927272727268</v>
      </c>
      <c r="O42" s="40">
        <f>COUNTIF(Vertices[Eigenvector Centrality],"&gt;= "&amp;N42)-COUNTIF(Vertices[Eigenvector Centrality],"&gt;="&amp;N43)</f>
        <v>0</v>
      </c>
      <c r="P42" s="39">
        <f t="shared" si="16"/>
        <v>11.30505874545455</v>
      </c>
      <c r="Q42" s="40">
        <f>COUNTIF(Vertices[PageRank],"&gt;= "&amp;P42)-COUNTIF(Vertices[PageRank],"&gt;="&amp;P43)</f>
        <v>0</v>
      </c>
      <c r="R42" s="39">
        <f t="shared" si="17"/>
        <v>0</v>
      </c>
      <c r="S42" s="45">
        <f>COUNTIF(Vertices[Clustering Coefficient],"&gt;= "&amp;R42)-COUNTIF(Vertices[Clustering Coefficient],"&gt;="&amp;R43)</f>
        <v>0</v>
      </c>
      <c r="T42" s="39" t="e">
        <f ca="1" t="shared" si="18"/>
        <v>#REF!</v>
      </c>
      <c r="U42" s="40" t="e">
        <f ca="1" t="shared" si="0"/>
        <v>#REF!</v>
      </c>
    </row>
    <row r="43" spans="1:21" ht="15">
      <c r="A43" s="36" t="s">
        <v>1651</v>
      </c>
      <c r="B43" s="36" t="s">
        <v>85</v>
      </c>
      <c r="D43" s="34">
        <f t="shared" si="10"/>
        <v>0</v>
      </c>
      <c r="E43" s="3">
        <f>COUNTIF(Vertices[Degree],"&gt;= "&amp;D43)-COUNTIF(Vertices[Degree],"&gt;="&amp;D44)</f>
        <v>0</v>
      </c>
      <c r="F43" s="41">
        <f t="shared" si="11"/>
        <v>1.5818181818181811</v>
      </c>
      <c r="G43" s="42">
        <f>COUNTIF(Vertices[In-Degree],"&gt;= "&amp;F43)-COUNTIF(Vertices[In-Degree],"&gt;="&amp;F44)</f>
        <v>0</v>
      </c>
      <c r="H43" s="41">
        <f t="shared" si="12"/>
        <v>24.254545454545447</v>
      </c>
      <c r="I43" s="42">
        <f>COUNTIF(Vertices[Out-Degree],"&gt;= "&amp;H43)-COUNTIF(Vertices[Out-Degree],"&gt;="&amp;H44)</f>
        <v>0</v>
      </c>
      <c r="J43" s="41">
        <f t="shared" si="13"/>
        <v>1091.4545454545455</v>
      </c>
      <c r="K43" s="42">
        <f>COUNTIF(Vertices[Betweenness Centrality],"&gt;= "&amp;J43)-COUNTIF(Vertices[Betweenness Centrality],"&gt;="&amp;J44)</f>
        <v>0</v>
      </c>
      <c r="L43" s="41">
        <f t="shared" si="14"/>
        <v>0.5272727272727273</v>
      </c>
      <c r="M43" s="42">
        <f>COUNTIF(Vertices[Closeness Centrality],"&gt;= "&amp;L43)-COUNTIF(Vertices[Closeness Centrality],"&gt;="&amp;L44)</f>
        <v>0</v>
      </c>
      <c r="N43" s="41">
        <f t="shared" si="15"/>
        <v>0.011218781818181813</v>
      </c>
      <c r="O43" s="42">
        <f>COUNTIF(Vertices[Eigenvector Centrality],"&gt;= "&amp;N43)-COUNTIF(Vertices[Eigenvector Centrality],"&gt;="&amp;N44)</f>
        <v>0</v>
      </c>
      <c r="P43" s="41">
        <f t="shared" si="16"/>
        <v>11.689149236363642</v>
      </c>
      <c r="Q43" s="42">
        <f>COUNTIF(Vertices[PageRank],"&gt;= "&amp;P43)-COUNTIF(Vertices[PageRank],"&gt;="&amp;P44)</f>
        <v>0</v>
      </c>
      <c r="R43" s="41">
        <f t="shared" si="17"/>
        <v>0</v>
      </c>
      <c r="S43" s="46">
        <f>COUNTIF(Vertices[Clustering Coefficient],"&gt;= "&amp;R43)-COUNTIF(Vertices[Clustering Coefficient],"&gt;="&amp;R44)</f>
        <v>0</v>
      </c>
      <c r="T43" s="41" t="e">
        <f ca="1" t="shared" si="18"/>
        <v>#REF!</v>
      </c>
      <c r="U43" s="42" t="e">
        <f ca="1" t="shared" si="0"/>
        <v>#REF!</v>
      </c>
    </row>
    <row r="44" spans="1:21" ht="15">
      <c r="A44" s="36" t="s">
        <v>1652</v>
      </c>
      <c r="B44" s="36" t="s">
        <v>85</v>
      </c>
      <c r="D44" s="34">
        <f t="shared" si="10"/>
        <v>0</v>
      </c>
      <c r="E44" s="3">
        <f>COUNTIF(Vertices[Degree],"&gt;= "&amp;D44)-COUNTIF(Vertices[Degree],"&gt;="&amp;D45)</f>
        <v>0</v>
      </c>
      <c r="F44" s="39">
        <f t="shared" si="11"/>
        <v>1.6363636363636356</v>
      </c>
      <c r="G44" s="40">
        <f>COUNTIF(Vertices[In-Degree],"&gt;= "&amp;F44)-COUNTIF(Vertices[In-Degree],"&gt;="&amp;F45)</f>
        <v>0</v>
      </c>
      <c r="H44" s="39">
        <f t="shared" si="12"/>
        <v>25.090909090909083</v>
      </c>
      <c r="I44" s="40">
        <f>COUNTIF(Vertices[Out-Degree],"&gt;= "&amp;H44)-COUNTIF(Vertices[Out-Degree],"&gt;="&amp;H45)</f>
        <v>0</v>
      </c>
      <c r="J44" s="39">
        <f t="shared" si="13"/>
        <v>1129.0909090909092</v>
      </c>
      <c r="K44" s="40">
        <f>COUNTIF(Vertices[Betweenness Centrality],"&gt;= "&amp;J44)-COUNTIF(Vertices[Betweenness Centrality],"&gt;="&amp;J45)</f>
        <v>0</v>
      </c>
      <c r="L44" s="39">
        <f t="shared" si="14"/>
        <v>0.5454545454545455</v>
      </c>
      <c r="M44" s="40">
        <f>COUNTIF(Vertices[Closeness Centrality],"&gt;= "&amp;L44)-COUNTIF(Vertices[Closeness Centrality],"&gt;="&amp;L45)</f>
        <v>0</v>
      </c>
      <c r="N44" s="39">
        <f t="shared" si="15"/>
        <v>0.011605636363636358</v>
      </c>
      <c r="O44" s="40">
        <f>COUNTIF(Vertices[Eigenvector Centrality],"&gt;= "&amp;N44)-COUNTIF(Vertices[Eigenvector Centrality],"&gt;="&amp;N45)</f>
        <v>0</v>
      </c>
      <c r="P44" s="39">
        <f t="shared" si="16"/>
        <v>12.073239727272734</v>
      </c>
      <c r="Q44" s="40">
        <f>COUNTIF(Vertices[PageRank],"&gt;= "&amp;P44)-COUNTIF(Vertices[PageRank],"&gt;="&amp;P45)</f>
        <v>0</v>
      </c>
      <c r="R44" s="39">
        <f t="shared" si="17"/>
        <v>0</v>
      </c>
      <c r="S44" s="45">
        <f>COUNTIF(Vertices[Clustering Coefficient],"&gt;= "&amp;R44)-COUNTIF(Vertices[Clustering Coefficient],"&gt;="&amp;R45)</f>
        <v>0</v>
      </c>
      <c r="T44" s="39" t="e">
        <f ca="1" t="shared" si="18"/>
        <v>#REF!</v>
      </c>
      <c r="U44" s="40" t="e">
        <f ca="1" t="shared" si="0"/>
        <v>#REF!</v>
      </c>
    </row>
    <row r="45" spans="1:21" ht="15">
      <c r="A45" s="36" t="s">
        <v>21</v>
      </c>
      <c r="B45" s="36" t="s">
        <v>85</v>
      </c>
      <c r="D45" s="34">
        <f t="shared" si="10"/>
        <v>0</v>
      </c>
      <c r="E45" s="3">
        <f>COUNTIF(Vertices[Degree],"&gt;= "&amp;D45)-COUNTIF(Vertices[Degree],"&gt;="&amp;D46)</f>
        <v>0</v>
      </c>
      <c r="F45" s="41">
        <f t="shared" si="11"/>
        <v>1.69090909090909</v>
      </c>
      <c r="G45" s="42">
        <f>COUNTIF(Vertices[In-Degree],"&gt;= "&amp;F45)-COUNTIF(Vertices[In-Degree],"&gt;="&amp;F46)</f>
        <v>0</v>
      </c>
      <c r="H45" s="41">
        <f t="shared" si="12"/>
        <v>25.92727272727272</v>
      </c>
      <c r="I45" s="42">
        <f>COUNTIF(Vertices[Out-Degree],"&gt;= "&amp;H45)-COUNTIF(Vertices[Out-Degree],"&gt;="&amp;H46)</f>
        <v>0</v>
      </c>
      <c r="J45" s="41">
        <f t="shared" si="13"/>
        <v>1166.727272727273</v>
      </c>
      <c r="K45" s="42">
        <f>COUNTIF(Vertices[Betweenness Centrality],"&gt;= "&amp;J45)-COUNTIF(Vertices[Betweenness Centrality],"&gt;="&amp;J46)</f>
        <v>0</v>
      </c>
      <c r="L45" s="41">
        <f t="shared" si="14"/>
        <v>0.5636363636363637</v>
      </c>
      <c r="M45" s="42">
        <f>COUNTIF(Vertices[Closeness Centrality],"&gt;= "&amp;L45)-COUNTIF(Vertices[Closeness Centrality],"&gt;="&amp;L46)</f>
        <v>0</v>
      </c>
      <c r="N45" s="41">
        <f t="shared" si="15"/>
        <v>0.011992490909090903</v>
      </c>
      <c r="O45" s="42">
        <f>COUNTIF(Vertices[Eigenvector Centrality],"&gt;= "&amp;N45)-COUNTIF(Vertices[Eigenvector Centrality],"&gt;="&amp;N46)</f>
        <v>0</v>
      </c>
      <c r="P45" s="41">
        <f t="shared" si="16"/>
        <v>12.457330218181825</v>
      </c>
      <c r="Q45" s="42">
        <f>COUNTIF(Vertices[PageRank],"&gt;= "&amp;P45)-COUNTIF(Vertices[PageRank],"&gt;="&amp;P46)</f>
        <v>0</v>
      </c>
      <c r="R45" s="41">
        <f t="shared" si="17"/>
        <v>0</v>
      </c>
      <c r="S45" s="46">
        <f>COUNTIF(Vertices[Clustering Coefficient],"&gt;= "&amp;R45)-COUNTIF(Vertices[Clustering Coefficient],"&gt;="&amp;R46)</f>
        <v>0</v>
      </c>
      <c r="T45" s="41" t="e">
        <f ca="1" t="shared" si="18"/>
        <v>#REF!</v>
      </c>
      <c r="U45" s="42" t="e">
        <f ca="1" t="shared" si="0"/>
        <v>#REF!</v>
      </c>
    </row>
    <row r="46" spans="1:21" ht="15">
      <c r="A46" s="36" t="s">
        <v>1653</v>
      </c>
      <c r="B46" s="36" t="s">
        <v>85</v>
      </c>
      <c r="D46" s="34">
        <f t="shared" si="10"/>
        <v>0</v>
      </c>
      <c r="E46" s="3">
        <f>COUNTIF(Vertices[Degree],"&gt;= "&amp;D46)-COUNTIF(Vertices[Degree],"&gt;="&amp;D47)</f>
        <v>0</v>
      </c>
      <c r="F46" s="39">
        <f t="shared" si="11"/>
        <v>1.7454545454545445</v>
      </c>
      <c r="G46" s="40">
        <f>COUNTIF(Vertices[In-Degree],"&gt;= "&amp;F46)-COUNTIF(Vertices[In-Degree],"&gt;="&amp;F47)</f>
        <v>0</v>
      </c>
      <c r="H46" s="39">
        <f t="shared" si="12"/>
        <v>26.763636363636355</v>
      </c>
      <c r="I46" s="40">
        <f>COUNTIF(Vertices[Out-Degree],"&gt;= "&amp;H46)-COUNTIF(Vertices[Out-Degree],"&gt;="&amp;H47)</f>
        <v>0</v>
      </c>
      <c r="J46" s="39">
        <f t="shared" si="13"/>
        <v>1204.3636363636367</v>
      </c>
      <c r="K46" s="40">
        <f>COUNTIF(Vertices[Betweenness Centrality],"&gt;= "&amp;J46)-COUNTIF(Vertices[Betweenness Centrality],"&gt;="&amp;J47)</f>
        <v>0</v>
      </c>
      <c r="L46" s="39">
        <f t="shared" si="14"/>
        <v>0.5818181818181819</v>
      </c>
      <c r="M46" s="40">
        <f>COUNTIF(Vertices[Closeness Centrality],"&gt;= "&amp;L46)-COUNTIF(Vertices[Closeness Centrality],"&gt;="&amp;L47)</f>
        <v>0</v>
      </c>
      <c r="N46" s="39">
        <f t="shared" si="15"/>
        <v>0.012379345454545448</v>
      </c>
      <c r="O46" s="40">
        <f>COUNTIF(Vertices[Eigenvector Centrality],"&gt;= "&amp;N46)-COUNTIF(Vertices[Eigenvector Centrality],"&gt;="&amp;N47)</f>
        <v>0</v>
      </c>
      <c r="P46" s="39">
        <f t="shared" si="16"/>
        <v>12.841420709090917</v>
      </c>
      <c r="Q46" s="40">
        <f>COUNTIF(Vertices[PageRank],"&gt;= "&amp;P46)-COUNTIF(Vertices[PageRank],"&gt;="&amp;P47)</f>
        <v>0</v>
      </c>
      <c r="R46" s="39">
        <f t="shared" si="17"/>
        <v>0</v>
      </c>
      <c r="S46" s="45">
        <f>COUNTIF(Vertices[Clustering Coefficient],"&gt;= "&amp;R46)-COUNTIF(Vertices[Clustering Coefficient],"&gt;="&amp;R47)</f>
        <v>0</v>
      </c>
      <c r="T46" s="39" t="e">
        <f ca="1" t="shared" si="18"/>
        <v>#REF!</v>
      </c>
      <c r="U46" s="40" t="e">
        <f ca="1" t="shared" si="0"/>
        <v>#REF!</v>
      </c>
    </row>
    <row r="47" spans="1:21" ht="15">
      <c r="A47" s="36" t="s">
        <v>1654</v>
      </c>
      <c r="B47" s="36" t="s">
        <v>85</v>
      </c>
      <c r="D47" s="34">
        <f t="shared" si="10"/>
        <v>0</v>
      </c>
      <c r="E47" s="3">
        <f>COUNTIF(Vertices[Degree],"&gt;= "&amp;D47)-COUNTIF(Vertices[Degree],"&gt;="&amp;D48)</f>
        <v>0</v>
      </c>
      <c r="F47" s="41">
        <f t="shared" si="11"/>
        <v>1.799999999999999</v>
      </c>
      <c r="G47" s="42">
        <f>COUNTIF(Vertices[In-Degree],"&gt;= "&amp;F47)-COUNTIF(Vertices[In-Degree],"&gt;="&amp;F48)</f>
        <v>0</v>
      </c>
      <c r="H47" s="41">
        <f t="shared" si="12"/>
        <v>27.59999999999999</v>
      </c>
      <c r="I47" s="42">
        <f>COUNTIF(Vertices[Out-Degree],"&gt;= "&amp;H47)-COUNTIF(Vertices[Out-Degree],"&gt;="&amp;H48)</f>
        <v>0</v>
      </c>
      <c r="J47" s="41">
        <f t="shared" si="13"/>
        <v>1242.0000000000005</v>
      </c>
      <c r="K47" s="42">
        <f>COUNTIF(Vertices[Betweenness Centrality],"&gt;= "&amp;J47)-COUNTIF(Vertices[Betweenness Centrality],"&gt;="&amp;J48)</f>
        <v>0</v>
      </c>
      <c r="L47" s="41">
        <f t="shared" si="14"/>
        <v>0.6000000000000001</v>
      </c>
      <c r="M47" s="42">
        <f>COUNTIF(Vertices[Closeness Centrality],"&gt;= "&amp;L47)-COUNTIF(Vertices[Closeness Centrality],"&gt;="&amp;L48)</f>
        <v>0</v>
      </c>
      <c r="N47" s="41">
        <f t="shared" si="15"/>
        <v>0.012766199999999993</v>
      </c>
      <c r="O47" s="42">
        <f>COUNTIF(Vertices[Eigenvector Centrality],"&gt;= "&amp;N47)-COUNTIF(Vertices[Eigenvector Centrality],"&gt;="&amp;N48)</f>
        <v>0</v>
      </c>
      <c r="P47" s="41">
        <f t="shared" si="16"/>
        <v>13.225511200000009</v>
      </c>
      <c r="Q47" s="42">
        <f>COUNTIF(Vertices[PageRank],"&gt;= "&amp;P47)-COUNTIF(Vertices[PageRank],"&gt;="&amp;P48)</f>
        <v>0</v>
      </c>
      <c r="R47" s="41">
        <f t="shared" si="17"/>
        <v>0</v>
      </c>
      <c r="S47" s="46">
        <f>COUNTIF(Vertices[Clustering Coefficient],"&gt;= "&amp;R47)-COUNTIF(Vertices[Clustering Coefficient],"&gt;="&amp;R48)</f>
        <v>0</v>
      </c>
      <c r="T47" s="41" t="e">
        <f ca="1" t="shared" si="18"/>
        <v>#REF!</v>
      </c>
      <c r="U47" s="42" t="e">
        <f ca="1" t="shared" si="0"/>
        <v>#REF!</v>
      </c>
    </row>
    <row r="48" spans="1:21" ht="15">
      <c r="A48" s="36" t="s">
        <v>1655</v>
      </c>
      <c r="B48" s="36" t="s">
        <v>85</v>
      </c>
      <c r="D48" s="34">
        <f t="shared" si="10"/>
        <v>0</v>
      </c>
      <c r="E48" s="3">
        <f>COUNTIF(Vertices[Degree],"&gt;= "&amp;D48)-COUNTIF(Vertices[Degree],"&gt;="&amp;D49)</f>
        <v>0</v>
      </c>
      <c r="F48" s="39">
        <f t="shared" si="11"/>
        <v>1.8545454545454534</v>
      </c>
      <c r="G48" s="40">
        <f>COUNTIF(Vertices[In-Degree],"&gt;= "&amp;F48)-COUNTIF(Vertices[In-Degree],"&gt;="&amp;F49)</f>
        <v>0</v>
      </c>
      <c r="H48" s="39">
        <f t="shared" si="12"/>
        <v>28.436363636363627</v>
      </c>
      <c r="I48" s="40">
        <f>COUNTIF(Vertices[Out-Degree],"&gt;= "&amp;H48)-COUNTIF(Vertices[Out-Degree],"&gt;="&amp;H49)</f>
        <v>0</v>
      </c>
      <c r="J48" s="39">
        <f t="shared" si="13"/>
        <v>1279.6363636363642</v>
      </c>
      <c r="K48" s="40">
        <f>COUNTIF(Vertices[Betweenness Centrality],"&gt;= "&amp;J48)-COUNTIF(Vertices[Betweenness Centrality],"&gt;="&amp;J49)</f>
        <v>0</v>
      </c>
      <c r="L48" s="39">
        <f t="shared" si="14"/>
        <v>0.6181818181818183</v>
      </c>
      <c r="M48" s="40">
        <f>COUNTIF(Vertices[Closeness Centrality],"&gt;= "&amp;L48)-COUNTIF(Vertices[Closeness Centrality],"&gt;="&amp;L49)</f>
        <v>0</v>
      </c>
      <c r="N48" s="39">
        <f t="shared" si="15"/>
        <v>0.013153054545454538</v>
      </c>
      <c r="O48" s="40">
        <f>COUNTIF(Vertices[Eigenvector Centrality],"&gt;= "&amp;N48)-COUNTIF(Vertices[Eigenvector Centrality],"&gt;="&amp;N49)</f>
        <v>0</v>
      </c>
      <c r="P48" s="39">
        <f t="shared" si="16"/>
        <v>13.6096016909091</v>
      </c>
      <c r="Q48" s="40">
        <f>COUNTIF(Vertices[PageRank],"&gt;= "&amp;P48)-COUNTIF(Vertices[PageRank],"&gt;="&amp;P49)</f>
        <v>0</v>
      </c>
      <c r="R48" s="39">
        <f t="shared" si="17"/>
        <v>0</v>
      </c>
      <c r="S48" s="45">
        <f>COUNTIF(Vertices[Clustering Coefficient],"&gt;= "&amp;R48)-COUNTIF(Vertices[Clustering Coefficient],"&gt;="&amp;R49)</f>
        <v>0</v>
      </c>
      <c r="T48" s="39" t="e">
        <f ca="1" t="shared" si="18"/>
        <v>#REF!</v>
      </c>
      <c r="U48" s="40" t="e">
        <f ca="1" t="shared" si="0"/>
        <v>#REF!</v>
      </c>
    </row>
    <row r="49" spans="1:21" ht="15">
      <c r="A49" t="s">
        <v>163</v>
      </c>
      <c r="B49" t="s">
        <v>17</v>
      </c>
      <c r="D49" s="34">
        <f t="shared" si="10"/>
        <v>0</v>
      </c>
      <c r="E49" s="3">
        <f>COUNTIF(Vertices[Degree],"&gt;= "&amp;D49)-COUNTIF(Vertices[Degree],"&gt;="&amp;D50)</f>
        <v>0</v>
      </c>
      <c r="F49" s="41">
        <f t="shared" si="11"/>
        <v>1.9090909090909078</v>
      </c>
      <c r="G49" s="42">
        <f>COUNTIF(Vertices[In-Degree],"&gt;= "&amp;F49)-COUNTIF(Vertices[In-Degree],"&gt;="&amp;F50)</f>
        <v>0</v>
      </c>
      <c r="H49" s="41">
        <f t="shared" si="12"/>
        <v>29.272727272727263</v>
      </c>
      <c r="I49" s="42">
        <f>COUNTIF(Vertices[Out-Degree],"&gt;= "&amp;H49)-COUNTIF(Vertices[Out-Degree],"&gt;="&amp;H50)</f>
        <v>0</v>
      </c>
      <c r="J49" s="41">
        <f t="shared" si="13"/>
        <v>1317.272727272728</v>
      </c>
      <c r="K49" s="42">
        <f>COUNTIF(Vertices[Betweenness Centrality],"&gt;= "&amp;J49)-COUNTIF(Vertices[Betweenness Centrality],"&gt;="&amp;J50)</f>
        <v>0</v>
      </c>
      <c r="L49" s="41">
        <f t="shared" si="14"/>
        <v>0.6363636363636365</v>
      </c>
      <c r="M49" s="42">
        <f>COUNTIF(Vertices[Closeness Centrality],"&gt;= "&amp;L49)-COUNTIF(Vertices[Closeness Centrality],"&gt;="&amp;L50)</f>
        <v>0</v>
      </c>
      <c r="N49" s="41">
        <f t="shared" si="15"/>
        <v>0.013539909090909083</v>
      </c>
      <c r="O49" s="42">
        <f>COUNTIF(Vertices[Eigenvector Centrality],"&gt;= "&amp;N49)-COUNTIF(Vertices[Eigenvector Centrality],"&gt;="&amp;N50)</f>
        <v>0</v>
      </c>
      <c r="P49" s="41">
        <f t="shared" si="16"/>
        <v>13.993692181818192</v>
      </c>
      <c r="Q49" s="42">
        <f>COUNTIF(Vertices[PageRank],"&gt;= "&amp;P49)-COUNTIF(Vertices[PageRank],"&gt;="&amp;P50)</f>
        <v>0</v>
      </c>
      <c r="R49" s="41">
        <f t="shared" si="17"/>
        <v>0</v>
      </c>
      <c r="S49" s="46">
        <f>COUNTIF(Vertices[Clustering Coefficient],"&gt;= "&amp;R49)-COUNTIF(Vertices[Clustering Coefficient],"&gt;="&amp;R50)</f>
        <v>0</v>
      </c>
      <c r="T49" s="41" t="e">
        <f ca="1" t="shared" si="18"/>
        <v>#REF!</v>
      </c>
      <c r="U49" s="42" t="e">
        <f ca="1" t="shared" si="0"/>
        <v>#REF!</v>
      </c>
    </row>
    <row r="50" spans="1:21" ht="15">
      <c r="A50" s="35"/>
      <c r="B50" s="35"/>
      <c r="D50" s="34">
        <f t="shared" si="10"/>
        <v>0</v>
      </c>
      <c r="E50" s="3">
        <f>COUNTIF(Vertices[Degree],"&gt;= "&amp;D50)-COUNTIF(Vertices[Degree],"&gt;="&amp;D51)</f>
        <v>0</v>
      </c>
      <c r="F50" s="39">
        <f t="shared" si="11"/>
        <v>1.9636363636363623</v>
      </c>
      <c r="G50" s="40">
        <f>COUNTIF(Vertices[In-Degree],"&gt;= "&amp;F50)-COUNTIF(Vertices[In-Degree],"&gt;="&amp;F51)</f>
        <v>1</v>
      </c>
      <c r="H50" s="39">
        <f t="shared" si="12"/>
        <v>30.1090909090909</v>
      </c>
      <c r="I50" s="40">
        <f>COUNTIF(Vertices[Out-Degree],"&gt;= "&amp;H50)-COUNTIF(Vertices[Out-Degree],"&gt;="&amp;H51)</f>
        <v>0</v>
      </c>
      <c r="J50" s="39">
        <f t="shared" si="13"/>
        <v>1354.9090909090917</v>
      </c>
      <c r="K50" s="40">
        <f>COUNTIF(Vertices[Betweenness Centrality],"&gt;= "&amp;J50)-COUNTIF(Vertices[Betweenness Centrality],"&gt;="&amp;J51)</f>
        <v>0</v>
      </c>
      <c r="L50" s="39">
        <f t="shared" si="14"/>
        <v>0.6545454545454547</v>
      </c>
      <c r="M50" s="40">
        <f>COUNTIF(Vertices[Closeness Centrality],"&gt;= "&amp;L50)-COUNTIF(Vertices[Closeness Centrality],"&gt;="&amp;L51)</f>
        <v>0</v>
      </c>
      <c r="N50" s="39">
        <f t="shared" si="15"/>
        <v>0.013926763636363628</v>
      </c>
      <c r="O50" s="40">
        <f>COUNTIF(Vertices[Eigenvector Centrality],"&gt;= "&amp;N50)-COUNTIF(Vertices[Eigenvector Centrality],"&gt;="&amp;N51)</f>
        <v>0</v>
      </c>
      <c r="P50" s="39">
        <f t="shared" si="16"/>
        <v>14.377782672727283</v>
      </c>
      <c r="Q50" s="40">
        <f>COUNTIF(Vertices[PageRank],"&gt;= "&amp;P50)-COUNTIF(Vertices[PageRank],"&gt;="&amp;P51)</f>
        <v>0</v>
      </c>
      <c r="R50" s="39">
        <f t="shared" si="17"/>
        <v>0</v>
      </c>
      <c r="S50" s="45">
        <f>COUNTIF(Vertices[Clustering Coefficient],"&gt;= "&amp;R50)-COUNTIF(Vertices[Clustering Coefficient],"&gt;="&amp;R51)</f>
        <v>0</v>
      </c>
      <c r="T50" s="39" t="e">
        <f ca="1" t="shared" si="18"/>
        <v>#REF!</v>
      </c>
      <c r="U50" s="40" t="e">
        <f ca="1" t="shared" si="0"/>
        <v>#REF!</v>
      </c>
    </row>
    <row r="51" spans="1:21" ht="15">
      <c r="A51" s="35"/>
      <c r="B51" s="35"/>
      <c r="D51" s="34">
        <f t="shared" si="10"/>
        <v>0</v>
      </c>
      <c r="E51" s="3">
        <f>COUNTIF(Vertices[Degree],"&gt;= "&amp;D51)-COUNTIF(Vertices[Degree],"&gt;="&amp;D52)</f>
        <v>0</v>
      </c>
      <c r="F51" s="41">
        <f t="shared" si="11"/>
        <v>2.0181818181818167</v>
      </c>
      <c r="G51" s="42">
        <f>COUNTIF(Vertices[In-Degree],"&gt;= "&amp;F51)-COUNTIF(Vertices[In-Degree],"&gt;="&amp;F52)</f>
        <v>0</v>
      </c>
      <c r="H51" s="41">
        <f t="shared" si="12"/>
        <v>30.945454545454535</v>
      </c>
      <c r="I51" s="42">
        <f>COUNTIF(Vertices[Out-Degree],"&gt;= "&amp;H51)-COUNTIF(Vertices[Out-Degree],"&gt;="&amp;H52)</f>
        <v>0</v>
      </c>
      <c r="J51" s="41">
        <f t="shared" si="13"/>
        <v>1392.5454545454554</v>
      </c>
      <c r="K51" s="42">
        <f>COUNTIF(Vertices[Betweenness Centrality],"&gt;= "&amp;J51)-COUNTIF(Vertices[Betweenness Centrality],"&gt;="&amp;J52)</f>
        <v>0</v>
      </c>
      <c r="L51" s="41">
        <f t="shared" si="14"/>
        <v>0.6727272727272728</v>
      </c>
      <c r="M51" s="42">
        <f>COUNTIF(Vertices[Closeness Centrality],"&gt;= "&amp;L51)-COUNTIF(Vertices[Closeness Centrality],"&gt;="&amp;L52)</f>
        <v>0</v>
      </c>
      <c r="N51" s="41">
        <f t="shared" si="15"/>
        <v>0.014313618181818174</v>
      </c>
      <c r="O51" s="42">
        <f>COUNTIF(Vertices[Eigenvector Centrality],"&gt;= "&amp;N51)-COUNTIF(Vertices[Eigenvector Centrality],"&gt;="&amp;N52)</f>
        <v>0</v>
      </c>
      <c r="P51" s="41">
        <f t="shared" si="16"/>
        <v>14.761873163636375</v>
      </c>
      <c r="Q51" s="42">
        <f>COUNTIF(Vertices[PageRank],"&gt;= "&amp;P51)-COUNTIF(Vertices[PageRank],"&gt;="&amp;P52)</f>
        <v>0</v>
      </c>
      <c r="R51" s="41">
        <f t="shared" si="17"/>
        <v>0</v>
      </c>
      <c r="S51" s="46">
        <f>COUNTIF(Vertices[Clustering Coefficient],"&gt;= "&amp;R51)-COUNTIF(Vertices[Clustering Coefficient],"&gt;="&amp;R52)</f>
        <v>0</v>
      </c>
      <c r="T51" s="41" t="e">
        <f ca="1" t="shared" si="18"/>
        <v>#REF!</v>
      </c>
      <c r="U51" s="42" t="e">
        <f ca="1" t="shared" si="0"/>
        <v>#REF!</v>
      </c>
    </row>
    <row r="52" spans="1:21" ht="15">
      <c r="A52" s="35"/>
      <c r="B52" s="35"/>
      <c r="D52" s="34">
        <f t="shared" si="10"/>
        <v>0</v>
      </c>
      <c r="E52" s="3">
        <f>COUNTIF(Vertices[Degree],"&gt;= "&amp;D52)-COUNTIF(Vertices[Degree],"&gt;="&amp;D53)</f>
        <v>0</v>
      </c>
      <c r="F52" s="39">
        <f t="shared" si="11"/>
        <v>2.0727272727272714</v>
      </c>
      <c r="G52" s="40">
        <f>COUNTIF(Vertices[In-Degree],"&gt;= "&amp;F52)-COUNTIF(Vertices[In-Degree],"&gt;="&amp;F53)</f>
        <v>0</v>
      </c>
      <c r="H52" s="39">
        <f t="shared" si="12"/>
        <v>31.78181818181817</v>
      </c>
      <c r="I52" s="40">
        <f>COUNTIF(Vertices[Out-Degree],"&gt;= "&amp;H52)-COUNTIF(Vertices[Out-Degree],"&gt;="&amp;H53)</f>
        <v>0</v>
      </c>
      <c r="J52" s="39">
        <f t="shared" si="13"/>
        <v>1430.1818181818192</v>
      </c>
      <c r="K52" s="40">
        <f>COUNTIF(Vertices[Betweenness Centrality],"&gt;= "&amp;J52)-COUNTIF(Vertices[Betweenness Centrality],"&gt;="&amp;J53)</f>
        <v>0</v>
      </c>
      <c r="L52" s="39">
        <f t="shared" si="14"/>
        <v>0.690909090909091</v>
      </c>
      <c r="M52" s="40">
        <f>COUNTIF(Vertices[Closeness Centrality],"&gt;= "&amp;L52)-COUNTIF(Vertices[Closeness Centrality],"&gt;="&amp;L53)</f>
        <v>0</v>
      </c>
      <c r="N52" s="39">
        <f t="shared" si="15"/>
        <v>0.014700472727272719</v>
      </c>
      <c r="O52" s="40">
        <f>COUNTIF(Vertices[Eigenvector Centrality],"&gt;= "&amp;N52)-COUNTIF(Vertices[Eigenvector Centrality],"&gt;="&amp;N53)</f>
        <v>0</v>
      </c>
      <c r="P52" s="39">
        <f t="shared" si="16"/>
        <v>15.145963654545467</v>
      </c>
      <c r="Q52" s="40">
        <f>COUNTIF(Vertices[PageRank],"&gt;= "&amp;P52)-COUNTIF(Vertices[PageRank],"&gt;="&amp;P53)</f>
        <v>0</v>
      </c>
      <c r="R52" s="39">
        <f t="shared" si="17"/>
        <v>0</v>
      </c>
      <c r="S52" s="45">
        <f>COUNTIF(Vertices[Clustering Coefficient],"&gt;= "&amp;R52)-COUNTIF(Vertices[Clustering Coefficient],"&gt;="&amp;R53)</f>
        <v>0</v>
      </c>
      <c r="T52" s="39" t="e">
        <f ca="1" t="shared" si="18"/>
        <v>#REF!</v>
      </c>
      <c r="U52" s="40" t="e">
        <f ca="1" t="shared" si="0"/>
        <v>#REF!</v>
      </c>
    </row>
    <row r="53" spans="4:21" ht="15">
      <c r="D53" s="34">
        <f t="shared" si="10"/>
        <v>0</v>
      </c>
      <c r="E53" s="3">
        <f>COUNTIF(Vertices[Degree],"&gt;= "&amp;D53)-COUNTIF(Vertices[Degree],"&gt;="&amp;D54)</f>
        <v>0</v>
      </c>
      <c r="F53" s="41">
        <f t="shared" si="11"/>
        <v>2.127272727272726</v>
      </c>
      <c r="G53" s="42">
        <f>COUNTIF(Vertices[In-Degree],"&gt;= "&amp;F53)-COUNTIF(Vertices[In-Degree],"&gt;="&amp;F54)</f>
        <v>0</v>
      </c>
      <c r="H53" s="41">
        <f t="shared" si="12"/>
        <v>32.61818181818181</v>
      </c>
      <c r="I53" s="42">
        <f>COUNTIF(Vertices[Out-Degree],"&gt;= "&amp;H53)-COUNTIF(Vertices[Out-Degree],"&gt;="&amp;H54)</f>
        <v>0</v>
      </c>
      <c r="J53" s="41">
        <f t="shared" si="13"/>
        <v>1467.818181818183</v>
      </c>
      <c r="K53" s="42">
        <f>COUNTIF(Vertices[Betweenness Centrality],"&gt;= "&amp;J53)-COUNTIF(Vertices[Betweenness Centrality],"&gt;="&amp;J54)</f>
        <v>0</v>
      </c>
      <c r="L53" s="41">
        <f t="shared" si="14"/>
        <v>0.7090909090909092</v>
      </c>
      <c r="M53" s="42">
        <f>COUNTIF(Vertices[Closeness Centrality],"&gt;= "&amp;L53)-COUNTIF(Vertices[Closeness Centrality],"&gt;="&amp;L54)</f>
        <v>0</v>
      </c>
      <c r="N53" s="41">
        <f t="shared" si="15"/>
        <v>0.015087327272727264</v>
      </c>
      <c r="O53" s="42">
        <f>COUNTIF(Vertices[Eigenvector Centrality],"&gt;= "&amp;N53)-COUNTIF(Vertices[Eigenvector Centrality],"&gt;="&amp;N54)</f>
        <v>0</v>
      </c>
      <c r="P53" s="41">
        <f t="shared" si="16"/>
        <v>15.530054145454558</v>
      </c>
      <c r="Q53" s="42">
        <f>COUNTIF(Vertices[PageRank],"&gt;= "&amp;P53)-COUNTIF(Vertices[PageRank],"&gt;="&amp;P54)</f>
        <v>0</v>
      </c>
      <c r="R53" s="41">
        <f t="shared" si="17"/>
        <v>0</v>
      </c>
      <c r="S53" s="46">
        <f>COUNTIF(Vertices[Clustering Coefficient],"&gt;= "&amp;R53)-COUNTIF(Vertices[Clustering Coefficient],"&gt;="&amp;R54)</f>
        <v>0</v>
      </c>
      <c r="T53" s="41" t="e">
        <f ca="1" t="shared" si="18"/>
        <v>#REF!</v>
      </c>
      <c r="U53" s="42" t="e">
        <f ca="1" t="shared" si="0"/>
        <v>#REF!</v>
      </c>
    </row>
    <row r="54" spans="4:21" ht="15">
      <c r="D54" s="34">
        <f t="shared" si="10"/>
        <v>0</v>
      </c>
      <c r="E54" s="3">
        <f>COUNTIF(Vertices[Degree],"&gt;= "&amp;D54)-COUNTIF(Vertices[Degree],"&gt;="&amp;D55)</f>
        <v>0</v>
      </c>
      <c r="F54" s="39">
        <f t="shared" si="11"/>
        <v>2.1818181818181808</v>
      </c>
      <c r="G54" s="40">
        <f>COUNTIF(Vertices[In-Degree],"&gt;= "&amp;F54)-COUNTIF(Vertices[In-Degree],"&gt;="&amp;F55)</f>
        <v>0</v>
      </c>
      <c r="H54" s="39">
        <f t="shared" si="12"/>
        <v>33.454545454545446</v>
      </c>
      <c r="I54" s="40">
        <f>COUNTIF(Vertices[Out-Degree],"&gt;= "&amp;H54)-COUNTIF(Vertices[Out-Degree],"&gt;="&amp;H55)</f>
        <v>0</v>
      </c>
      <c r="J54" s="39">
        <f t="shared" si="13"/>
        <v>1505.4545454545466</v>
      </c>
      <c r="K54" s="40">
        <f>COUNTIF(Vertices[Betweenness Centrality],"&gt;= "&amp;J54)-COUNTIF(Vertices[Betweenness Centrality],"&gt;="&amp;J55)</f>
        <v>0</v>
      </c>
      <c r="L54" s="39">
        <f t="shared" si="14"/>
        <v>0.7272727272727274</v>
      </c>
      <c r="M54" s="40">
        <f>COUNTIF(Vertices[Closeness Centrality],"&gt;= "&amp;L54)-COUNTIF(Vertices[Closeness Centrality],"&gt;="&amp;L55)</f>
        <v>0</v>
      </c>
      <c r="N54" s="39">
        <f t="shared" si="15"/>
        <v>0.015474181818181809</v>
      </c>
      <c r="O54" s="40">
        <f>COUNTIF(Vertices[Eigenvector Centrality],"&gt;= "&amp;N54)-COUNTIF(Vertices[Eigenvector Centrality],"&gt;="&amp;N55)</f>
        <v>0</v>
      </c>
      <c r="P54" s="39">
        <f t="shared" si="16"/>
        <v>15.91414463636365</v>
      </c>
      <c r="Q54" s="40">
        <f>COUNTIF(Vertices[PageRank],"&gt;= "&amp;P54)-COUNTIF(Vertices[PageRank],"&gt;="&amp;P55)</f>
        <v>0</v>
      </c>
      <c r="R54" s="39">
        <f t="shared" si="17"/>
        <v>0</v>
      </c>
      <c r="S54" s="45">
        <f>COUNTIF(Vertices[Clustering Coefficient],"&gt;= "&amp;R54)-COUNTIF(Vertices[Clustering Coefficient],"&gt;="&amp;R55)</f>
        <v>0</v>
      </c>
      <c r="T54" s="39" t="e">
        <f ca="1" t="shared" si="18"/>
        <v>#REF!</v>
      </c>
      <c r="U54" s="40" t="e">
        <f ca="1" t="shared" si="0"/>
        <v>#REF!</v>
      </c>
    </row>
    <row r="55" spans="4:21" ht="15">
      <c r="D55" s="34">
        <f t="shared" si="10"/>
        <v>0</v>
      </c>
      <c r="E55" s="3">
        <f>COUNTIF(Vertices[Degree],"&gt;= "&amp;D55)-COUNTIF(Vertices[Degree],"&gt;="&amp;D56)</f>
        <v>0</v>
      </c>
      <c r="F55" s="41">
        <f t="shared" si="11"/>
        <v>2.2363636363636354</v>
      </c>
      <c r="G55" s="42">
        <f>COUNTIF(Vertices[In-Degree],"&gt;= "&amp;F55)-COUNTIF(Vertices[In-Degree],"&gt;="&amp;F56)</f>
        <v>0</v>
      </c>
      <c r="H55" s="41">
        <f t="shared" si="12"/>
        <v>34.29090909090908</v>
      </c>
      <c r="I55" s="42">
        <f>COUNTIF(Vertices[Out-Degree],"&gt;= "&amp;H55)-COUNTIF(Vertices[Out-Degree],"&gt;="&amp;H56)</f>
        <v>0</v>
      </c>
      <c r="J55" s="41">
        <f t="shared" si="13"/>
        <v>1543.0909090909104</v>
      </c>
      <c r="K55" s="42">
        <f>COUNTIF(Vertices[Betweenness Centrality],"&gt;= "&amp;J55)-COUNTIF(Vertices[Betweenness Centrality],"&gt;="&amp;J56)</f>
        <v>0</v>
      </c>
      <c r="L55" s="41">
        <f t="shared" si="14"/>
        <v>0.7454545454545456</v>
      </c>
      <c r="M55" s="42">
        <f>COUNTIF(Vertices[Closeness Centrality],"&gt;= "&amp;L55)-COUNTIF(Vertices[Closeness Centrality],"&gt;="&amp;L56)</f>
        <v>0</v>
      </c>
      <c r="N55" s="41">
        <f t="shared" si="15"/>
        <v>0.015861036363636356</v>
      </c>
      <c r="O55" s="42">
        <f>COUNTIF(Vertices[Eigenvector Centrality],"&gt;= "&amp;N55)-COUNTIF(Vertices[Eigenvector Centrality],"&gt;="&amp;N56)</f>
        <v>0</v>
      </c>
      <c r="P55" s="41">
        <f t="shared" si="16"/>
        <v>16.29823512727274</v>
      </c>
      <c r="Q55" s="42">
        <f>COUNTIF(Vertices[PageRank],"&gt;= "&amp;P55)-COUNTIF(Vertices[PageRank],"&gt;="&amp;P56)</f>
        <v>0</v>
      </c>
      <c r="R55" s="41">
        <f t="shared" si="17"/>
        <v>0</v>
      </c>
      <c r="S55" s="46">
        <f>COUNTIF(Vertices[Clustering Coefficient],"&gt;= "&amp;R55)-COUNTIF(Vertices[Clustering Coefficient],"&gt;="&amp;R56)</f>
        <v>0</v>
      </c>
      <c r="T55" s="41" t="e">
        <f ca="1" t="shared" si="18"/>
        <v>#REF!</v>
      </c>
      <c r="U55" s="42" t="e">
        <f ca="1" t="shared" si="0"/>
        <v>#REF!</v>
      </c>
    </row>
    <row r="56" spans="4:21" ht="15">
      <c r="D56" s="34">
        <f t="shared" si="10"/>
        <v>0</v>
      </c>
      <c r="E56" s="3">
        <f>COUNTIF(Vertices[Degree],"&gt;= "&amp;D56)-COUNTIF(Vertices[Degree],"&gt;="&amp;D57)</f>
        <v>0</v>
      </c>
      <c r="F56" s="39">
        <f t="shared" si="11"/>
        <v>2.29090909090909</v>
      </c>
      <c r="G56" s="40">
        <f>COUNTIF(Vertices[In-Degree],"&gt;= "&amp;F56)-COUNTIF(Vertices[In-Degree],"&gt;="&amp;F57)</f>
        <v>0</v>
      </c>
      <c r="H56" s="39">
        <f t="shared" si="12"/>
        <v>35.12727272727272</v>
      </c>
      <c r="I56" s="40">
        <f>COUNTIF(Vertices[Out-Degree],"&gt;= "&amp;H56)-COUNTIF(Vertices[Out-Degree],"&gt;="&amp;H57)</f>
        <v>0</v>
      </c>
      <c r="J56" s="39">
        <f t="shared" si="13"/>
        <v>1580.727272727274</v>
      </c>
      <c r="K56" s="40">
        <f>COUNTIF(Vertices[Betweenness Centrality],"&gt;= "&amp;J56)-COUNTIF(Vertices[Betweenness Centrality],"&gt;="&amp;J57)</f>
        <v>0</v>
      </c>
      <c r="L56" s="39">
        <f t="shared" si="14"/>
        <v>0.7636363636363638</v>
      </c>
      <c r="M56" s="40">
        <f>COUNTIF(Vertices[Closeness Centrality],"&gt;= "&amp;L56)-COUNTIF(Vertices[Closeness Centrality],"&gt;="&amp;L57)</f>
        <v>0</v>
      </c>
      <c r="N56" s="39">
        <f t="shared" si="15"/>
        <v>0.0162478909090909</v>
      </c>
      <c r="O56" s="40">
        <f>COUNTIF(Vertices[Eigenvector Centrality],"&gt;= "&amp;N56)-COUNTIF(Vertices[Eigenvector Centrality],"&gt;="&amp;N57)</f>
        <v>0</v>
      </c>
      <c r="P56" s="39">
        <f t="shared" si="16"/>
        <v>16.68232561818183</v>
      </c>
      <c r="Q56" s="40">
        <f>COUNTIF(Vertices[PageRank],"&gt;= "&amp;P56)-COUNTIF(Vertices[PageRank],"&gt;="&amp;P57)</f>
        <v>0</v>
      </c>
      <c r="R56" s="39">
        <f t="shared" si="17"/>
        <v>0</v>
      </c>
      <c r="S56" s="45">
        <f>COUNTIF(Vertices[Clustering Coefficient],"&gt;= "&amp;R56)-COUNTIF(Vertices[Clustering Coefficient],"&gt;="&amp;R57)</f>
        <v>0</v>
      </c>
      <c r="T56" s="39" t="e">
        <f ca="1" t="shared" si="18"/>
        <v>#REF!</v>
      </c>
      <c r="U56" s="40" t="e">
        <f ca="1" t="shared" si="0"/>
        <v>#REF!</v>
      </c>
    </row>
    <row r="57" spans="4:21" ht="15">
      <c r="D57" s="34">
        <f>MAX(Vertices[Degree])</f>
        <v>0</v>
      </c>
      <c r="E57" s="3">
        <f>COUNTIF(Vertices[Degree],"&gt;= "&amp;D57)-COUNTIF(Vertices[Degree],"&gt;="&amp;D58)</f>
        <v>0</v>
      </c>
      <c r="F57" s="43">
        <f>MAX(Vertices[In-Degree])</f>
        <v>3</v>
      </c>
      <c r="G57" s="44">
        <f>COUNTIF(Vertices[In-Degree],"&gt;= "&amp;F57)-COUNTIF(Vertices[In-Degree],"&gt;="&amp;F58)</f>
        <v>1</v>
      </c>
      <c r="H57" s="43">
        <f>MAX(Vertices[Out-Degree])</f>
        <v>46</v>
      </c>
      <c r="I57" s="44">
        <f>COUNTIF(Vertices[Out-Degree],"&gt;= "&amp;H57)-COUNTIF(Vertices[Out-Degree],"&gt;="&amp;H58)</f>
        <v>1</v>
      </c>
      <c r="J57" s="43">
        <f>MAX(Vertices[Betweenness Centrality])</f>
        <v>2070</v>
      </c>
      <c r="K57" s="44">
        <f>COUNTIF(Vertices[Betweenness Centrality],"&gt;= "&amp;J57)-COUNTIF(Vertices[Betweenness Centrality],"&gt;="&amp;J58)</f>
        <v>1</v>
      </c>
      <c r="L57" s="43">
        <f>MAX(Vertices[Closeness Centrality])</f>
        <v>1</v>
      </c>
      <c r="M57" s="44">
        <f>COUNTIF(Vertices[Closeness Centrality],"&gt;= "&amp;L57)-COUNTIF(Vertices[Closeness Centrality],"&gt;="&amp;L58)</f>
        <v>6</v>
      </c>
      <c r="N57" s="43">
        <f>MAX(Vertices[Eigenvector Centrality])</f>
        <v>0.021277</v>
      </c>
      <c r="O57" s="44">
        <f>COUNTIF(Vertices[Eigenvector Centrality],"&gt;= "&amp;N57)-COUNTIF(Vertices[Eigenvector Centrality],"&gt;="&amp;N58)</f>
        <v>47</v>
      </c>
      <c r="P57" s="43">
        <f>MAX(Vertices[PageRank])</f>
        <v>21.675502</v>
      </c>
      <c r="Q57" s="44">
        <f>COUNTIF(Vertices[PageRank],"&gt;= "&amp;P57)-COUNTIF(Vertices[PageRank],"&gt;="&amp;P58)</f>
        <v>1</v>
      </c>
      <c r="R57" s="43">
        <f>MAX(Vertices[Clustering Coefficient])</f>
        <v>0</v>
      </c>
      <c r="S57" s="47">
        <f>COUNTIF(Vertices[Clustering Coefficient],"&gt;= "&amp;R57)-COUNTIF(Vertices[Clustering Coefficient],"&gt;="&amp;R58)</f>
        <v>76</v>
      </c>
      <c r="T57" s="43" t="e">
        <f ca="1">MAX(INDIRECT(DynamicFilterSourceColumnRange))</f>
        <v>#REF!</v>
      </c>
      <c r="U57" s="44" t="e">
        <f ca="1" t="shared" si="0"/>
        <v>#REF!</v>
      </c>
    </row>
    <row r="63" spans="1:2" ht="15">
      <c r="A63" s="35" t="s">
        <v>81</v>
      </c>
      <c r="B63" s="48" t="str">
        <f>IF(COUNT(Vertices[Degree])&gt;0,D2,NoMetricMessage)</f>
        <v>Not Available</v>
      </c>
    </row>
    <row r="64" spans="1:2" ht="15">
      <c r="A64" s="35" t="s">
        <v>82</v>
      </c>
      <c r="B64" s="48" t="str">
        <f>IF(COUNT(Vertices[Degree])&gt;0,D57,NoMetricMessage)</f>
        <v>Not Available</v>
      </c>
    </row>
    <row r="65" spans="1:2" ht="15">
      <c r="A65" s="35" t="s">
        <v>83</v>
      </c>
      <c r="B65" s="49" t="str">
        <f>_xlfn.IFERROR(AVERAGE(Vertices[Degree]),NoMetricMessage)</f>
        <v>Not Available</v>
      </c>
    </row>
    <row r="66" spans="1:2" ht="15">
      <c r="A66" s="35" t="s">
        <v>84</v>
      </c>
      <c r="B66" s="49" t="str">
        <f>_xlfn.IFERROR(MEDIAN(Vertices[Degree]),NoMetricMessage)</f>
        <v>Not Available</v>
      </c>
    </row>
    <row r="77" spans="1:2" ht="15">
      <c r="A77" s="35" t="s">
        <v>88</v>
      </c>
      <c r="B77" s="48">
        <f>IF(COUNT(Vertices[In-Degree])&gt;0,F2,NoMetricMessage)</f>
        <v>0</v>
      </c>
    </row>
    <row r="78" spans="1:2" ht="15">
      <c r="A78" s="35" t="s">
        <v>89</v>
      </c>
      <c r="B78" s="48">
        <f>IF(COUNT(Vertices[In-Degree])&gt;0,F57,NoMetricMessage)</f>
        <v>3</v>
      </c>
    </row>
    <row r="79" spans="1:2" ht="15">
      <c r="A79" s="35" t="s">
        <v>90</v>
      </c>
      <c r="B79" s="49">
        <f>_xlfn.IFERROR(AVERAGE(Vertices[In-Degree]),NoMetricMessage)</f>
        <v>0.9210526315789473</v>
      </c>
    </row>
    <row r="80" spans="1:2" ht="15">
      <c r="A80" s="35" t="s">
        <v>91</v>
      </c>
      <c r="B80" s="49">
        <f>_xlfn.IFERROR(MEDIAN(Vertices[In-Degree]),NoMetricMessage)</f>
        <v>1</v>
      </c>
    </row>
    <row r="91" spans="1:2" ht="15">
      <c r="A91" s="35" t="s">
        <v>94</v>
      </c>
      <c r="B91" s="48">
        <f>IF(COUNT(Vertices[Out-Degree])&gt;0,H2,NoMetricMessage)</f>
        <v>0</v>
      </c>
    </row>
    <row r="92" spans="1:2" ht="15">
      <c r="A92" s="35" t="s">
        <v>95</v>
      </c>
      <c r="B92" s="48">
        <f>IF(COUNT(Vertices[Out-Degree])&gt;0,H57,NoMetricMessage)</f>
        <v>46</v>
      </c>
    </row>
    <row r="93" spans="1:2" ht="15">
      <c r="A93" s="35" t="s">
        <v>96</v>
      </c>
      <c r="B93" s="49">
        <f>_xlfn.IFERROR(AVERAGE(Vertices[Out-Degree]),NoMetricMessage)</f>
        <v>0.9210526315789473</v>
      </c>
    </row>
    <row r="94" spans="1:2" ht="15">
      <c r="A94" s="35" t="s">
        <v>97</v>
      </c>
      <c r="B94" s="49">
        <f>_xlfn.IFERROR(MEDIAN(Vertices[Out-Degree]),NoMetricMessage)</f>
        <v>0</v>
      </c>
    </row>
    <row r="105" spans="1:2" ht="15">
      <c r="A105" s="35" t="s">
        <v>100</v>
      </c>
      <c r="B105" s="49">
        <f>IF(COUNT(Vertices[Betweenness Centrality])&gt;0,J2,NoMetricMessage)</f>
        <v>0</v>
      </c>
    </row>
    <row r="106" spans="1:2" ht="15">
      <c r="A106" s="35" t="s">
        <v>101</v>
      </c>
      <c r="B106" s="49">
        <f>IF(COUNT(Vertices[Betweenness Centrality])&gt;0,J57,NoMetricMessage)</f>
        <v>2070</v>
      </c>
    </row>
    <row r="107" spans="1:2" ht="15">
      <c r="A107" s="35" t="s">
        <v>102</v>
      </c>
      <c r="B107" s="49">
        <f>_xlfn.IFERROR(AVERAGE(Vertices[Betweenness Centrality]),NoMetricMessage)</f>
        <v>27.81578947368421</v>
      </c>
    </row>
    <row r="108" spans="1:2" ht="15">
      <c r="A108" s="35" t="s">
        <v>103</v>
      </c>
      <c r="B108" s="49">
        <f>_xlfn.IFERROR(MEDIAN(Vertices[Betweenness Centrality]),NoMetricMessage)</f>
        <v>0</v>
      </c>
    </row>
    <row r="119" spans="1:2" ht="15">
      <c r="A119" s="35" t="s">
        <v>106</v>
      </c>
      <c r="B119" s="49">
        <f>IF(COUNT(Vertices[Closeness Centrality])&gt;0,L2,NoMetricMessage)</f>
        <v>0</v>
      </c>
    </row>
    <row r="120" spans="1:2" ht="15">
      <c r="A120" s="35" t="s">
        <v>107</v>
      </c>
      <c r="B120" s="49">
        <f>IF(COUNT(Vertices[Closeness Centrality])&gt;0,L57,NoMetricMessage)</f>
        <v>1</v>
      </c>
    </row>
    <row r="121" spans="1:2" ht="15">
      <c r="A121" s="35" t="s">
        <v>108</v>
      </c>
      <c r="B121" s="49">
        <f>_xlfn.IFERROR(AVERAGE(Vertices[Closeness Centrality]),NoMetricMessage)</f>
        <v>0.13516692105263176</v>
      </c>
    </row>
    <row r="122" spans="1:2" ht="15">
      <c r="A122" s="35" t="s">
        <v>109</v>
      </c>
      <c r="B122" s="49">
        <f>_xlfn.IFERROR(MEDIAN(Vertices[Closeness Centrality]),NoMetricMessage)</f>
        <v>0.010989</v>
      </c>
    </row>
    <row r="133" spans="1:2" ht="15">
      <c r="A133" s="35" t="s">
        <v>112</v>
      </c>
      <c r="B133" s="49">
        <f>IF(COUNT(Vertices[Eigenvector Centrality])&gt;0,N2,NoMetricMessage)</f>
        <v>0</v>
      </c>
    </row>
    <row r="134" spans="1:2" ht="15">
      <c r="A134" s="35" t="s">
        <v>113</v>
      </c>
      <c r="B134" s="49">
        <f>IF(COUNT(Vertices[Eigenvector Centrality])&gt;0,N57,NoMetricMessage)</f>
        <v>0.021277</v>
      </c>
    </row>
    <row r="135" spans="1:2" ht="15">
      <c r="A135" s="35" t="s">
        <v>114</v>
      </c>
      <c r="B135" s="49">
        <f>_xlfn.IFERROR(AVERAGE(Vertices[Eigenvector Centrality]),NoMetricMessage)</f>
        <v>0.013158144736842103</v>
      </c>
    </row>
    <row r="136" spans="1:2" ht="15">
      <c r="A136" s="35" t="s">
        <v>115</v>
      </c>
      <c r="B136" s="49">
        <f>_xlfn.IFERROR(MEDIAN(Vertices[Eigenvector Centrality]),NoMetricMessage)</f>
        <v>0.021277</v>
      </c>
    </row>
    <row r="147" spans="1:2" ht="15">
      <c r="A147" s="35" t="s">
        <v>140</v>
      </c>
      <c r="B147" s="49">
        <f>IF(COUNT(Vertices[PageRank])&gt;0,P2,NoMetricMessage)</f>
        <v>0.550525</v>
      </c>
    </row>
    <row r="148" spans="1:2" ht="15">
      <c r="A148" s="35" t="s">
        <v>141</v>
      </c>
      <c r="B148" s="49">
        <f>IF(COUNT(Vertices[PageRank])&gt;0,P57,NoMetricMessage)</f>
        <v>21.675502</v>
      </c>
    </row>
    <row r="149" spans="1:2" ht="15">
      <c r="A149" s="35" t="s">
        <v>142</v>
      </c>
      <c r="B149" s="49">
        <f>_xlfn.IFERROR(AVERAGE(Vertices[PageRank]),NoMetricMessage)</f>
        <v>0.9999927499999981</v>
      </c>
    </row>
    <row r="150" spans="1:2" ht="15">
      <c r="A150" s="35" t="s">
        <v>143</v>
      </c>
      <c r="B150" s="49">
        <f>_xlfn.IFERROR(MEDIAN(Vertices[PageRank]),NoMetricMessage)</f>
        <v>0.550525</v>
      </c>
    </row>
    <row r="161" spans="1:2" ht="15">
      <c r="A161" s="35" t="s">
        <v>118</v>
      </c>
      <c r="B161" s="49">
        <f>IF(COUNT(Vertices[Clustering Coefficient])&gt;0,R2,NoMetricMessage)</f>
        <v>0</v>
      </c>
    </row>
    <row r="162" spans="1:2" ht="15">
      <c r="A162" s="35" t="s">
        <v>119</v>
      </c>
      <c r="B162" s="49">
        <f>IF(COUNT(Vertices[Clustering Coefficient])&gt;0,R57,NoMetricMessage)</f>
        <v>0</v>
      </c>
    </row>
    <row r="163" spans="1:2" ht="15">
      <c r="A163" s="35" t="s">
        <v>120</v>
      </c>
      <c r="B163" s="49">
        <f>_xlfn.IFERROR(AVERAGE(Vertices[Clustering Coefficient]),NoMetricMessage)</f>
        <v>0</v>
      </c>
    </row>
    <row r="164" spans="1:2" ht="15">
      <c r="A164" s="35" t="s">
        <v>121</v>
      </c>
      <c r="B164"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3"/>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1207</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1208</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1209</v>
      </c>
      <c r="K7" s="13" t="s">
        <v>1210</v>
      </c>
    </row>
    <row r="8" spans="1:11" ht="409.5">
      <c r="A8"/>
      <c r="B8">
        <v>2</v>
      </c>
      <c r="C8">
        <v>2</v>
      </c>
      <c r="D8" t="s">
        <v>61</v>
      </c>
      <c r="E8" t="s">
        <v>61</v>
      </c>
      <c r="H8" t="s">
        <v>73</v>
      </c>
      <c r="J8" t="s">
        <v>1211</v>
      </c>
      <c r="K8" s="13" t="s">
        <v>1212</v>
      </c>
    </row>
    <row r="9" spans="1:11" ht="409.5">
      <c r="A9"/>
      <c r="B9">
        <v>3</v>
      </c>
      <c r="C9">
        <v>4</v>
      </c>
      <c r="D9" t="s">
        <v>62</v>
      </c>
      <c r="E9" t="s">
        <v>62</v>
      </c>
      <c r="H9" t="s">
        <v>74</v>
      </c>
      <c r="J9" t="s">
        <v>1213</v>
      </c>
      <c r="K9" s="13" t="s">
        <v>1214</v>
      </c>
    </row>
    <row r="10" spans="1:11" ht="409.5">
      <c r="A10"/>
      <c r="B10">
        <v>4</v>
      </c>
      <c r="D10" t="s">
        <v>63</v>
      </c>
      <c r="E10" t="s">
        <v>63</v>
      </c>
      <c r="H10" t="s">
        <v>75</v>
      </c>
      <c r="J10" t="s">
        <v>1215</v>
      </c>
      <c r="K10" s="13" t="s">
        <v>1216</v>
      </c>
    </row>
    <row r="11" spans="1:11" ht="15">
      <c r="A11"/>
      <c r="B11">
        <v>5</v>
      </c>
      <c r="D11" t="s">
        <v>46</v>
      </c>
      <c r="E11">
        <v>1</v>
      </c>
      <c r="H11" t="s">
        <v>76</v>
      </c>
      <c r="J11" t="s">
        <v>1217</v>
      </c>
      <c r="K11" t="s">
        <v>1218</v>
      </c>
    </row>
    <row r="12" spans="1:11" ht="15">
      <c r="A12"/>
      <c r="B12"/>
      <c r="D12" t="s">
        <v>64</v>
      </c>
      <c r="E12">
        <v>2</v>
      </c>
      <c r="H12">
        <v>0</v>
      </c>
      <c r="J12" t="s">
        <v>1219</v>
      </c>
      <c r="K12" t="s">
        <v>1220</v>
      </c>
    </row>
    <row r="13" spans="1:11" ht="15">
      <c r="A13"/>
      <c r="B13"/>
      <c r="D13">
        <v>1</v>
      </c>
      <c r="E13">
        <v>3</v>
      </c>
      <c r="H13">
        <v>1</v>
      </c>
      <c r="J13" t="s">
        <v>1221</v>
      </c>
      <c r="K13" t="s">
        <v>1222</v>
      </c>
    </row>
    <row r="14" spans="4:11" ht="15">
      <c r="D14">
        <v>2</v>
      </c>
      <c r="E14">
        <v>4</v>
      </c>
      <c r="H14">
        <v>2</v>
      </c>
      <c r="J14" t="s">
        <v>1223</v>
      </c>
      <c r="K14" t="s">
        <v>1224</v>
      </c>
    </row>
    <row r="15" spans="4:11" ht="15">
      <c r="D15">
        <v>3</v>
      </c>
      <c r="E15">
        <v>5</v>
      </c>
      <c r="H15">
        <v>3</v>
      </c>
      <c r="J15" t="s">
        <v>1225</v>
      </c>
      <c r="K15" t="s">
        <v>1226</v>
      </c>
    </row>
    <row r="16" spans="4:11" ht="15">
      <c r="D16">
        <v>4</v>
      </c>
      <c r="E16">
        <v>6</v>
      </c>
      <c r="H16">
        <v>4</v>
      </c>
      <c r="J16" t="s">
        <v>1227</v>
      </c>
      <c r="K16" t="s">
        <v>1228</v>
      </c>
    </row>
    <row r="17" spans="4:11" ht="15">
      <c r="D17">
        <v>5</v>
      </c>
      <c r="E17">
        <v>7</v>
      </c>
      <c r="H17">
        <v>5</v>
      </c>
      <c r="J17" t="s">
        <v>1229</v>
      </c>
      <c r="K17" t="s">
        <v>1230</v>
      </c>
    </row>
    <row r="18" spans="4:11" ht="15">
      <c r="D18">
        <v>6</v>
      </c>
      <c r="E18">
        <v>8</v>
      </c>
      <c r="H18">
        <v>6</v>
      </c>
      <c r="J18" t="s">
        <v>1231</v>
      </c>
      <c r="K18" t="s">
        <v>1232</v>
      </c>
    </row>
    <row r="19" spans="4:11" ht="15">
      <c r="D19">
        <v>7</v>
      </c>
      <c r="E19">
        <v>9</v>
      </c>
      <c r="H19">
        <v>7</v>
      </c>
      <c r="J19" t="s">
        <v>1233</v>
      </c>
      <c r="K19" t="s">
        <v>1234</v>
      </c>
    </row>
    <row r="20" spans="4:11" ht="15">
      <c r="D20">
        <v>8</v>
      </c>
      <c r="H20">
        <v>8</v>
      </c>
      <c r="J20" t="s">
        <v>1235</v>
      </c>
      <c r="K20" t="s">
        <v>1236</v>
      </c>
    </row>
    <row r="21" spans="4:11" ht="409.5">
      <c r="D21">
        <v>9</v>
      </c>
      <c r="H21">
        <v>9</v>
      </c>
      <c r="J21" t="s">
        <v>1237</v>
      </c>
      <c r="K21" s="13" t="s">
        <v>1238</v>
      </c>
    </row>
    <row r="22" spans="4:11" ht="409.5">
      <c r="D22">
        <v>10</v>
      </c>
      <c r="J22" t="s">
        <v>1239</v>
      </c>
      <c r="K22" s="13" t="s">
        <v>1240</v>
      </c>
    </row>
    <row r="23" spans="4:11" ht="409.5">
      <c r="D23">
        <v>11</v>
      </c>
      <c r="J23" t="s">
        <v>1241</v>
      </c>
      <c r="K23" s="13" t="s">
        <v>1242</v>
      </c>
    </row>
    <row r="24" spans="10:11" ht="409.5">
      <c r="J24" t="s">
        <v>1243</v>
      </c>
      <c r="K24" s="13" t="s">
        <v>1725</v>
      </c>
    </row>
    <row r="25" spans="10:11" ht="15">
      <c r="J25" t="s">
        <v>1244</v>
      </c>
      <c r="K25" t="b">
        <v>0</v>
      </c>
    </row>
    <row r="26" spans="10:11" ht="15">
      <c r="J26" t="s">
        <v>1723</v>
      </c>
      <c r="K26" t="s">
        <v>1724</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3"/>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s>
  <sheetData>
    <row r="1" spans="1:20" ht="15" customHeight="1">
      <c r="A1" s="13" t="s">
        <v>1268</v>
      </c>
      <c r="B1" s="13" t="s">
        <v>1270</v>
      </c>
      <c r="C1" s="13" t="s">
        <v>1271</v>
      </c>
      <c r="D1" s="13" t="s">
        <v>1273</v>
      </c>
      <c r="E1" s="13" t="s">
        <v>1272</v>
      </c>
      <c r="F1" s="13" t="s">
        <v>1275</v>
      </c>
      <c r="G1" s="13" t="s">
        <v>1274</v>
      </c>
      <c r="H1" s="13" t="s">
        <v>1277</v>
      </c>
      <c r="I1" s="13" t="s">
        <v>1276</v>
      </c>
      <c r="J1" s="13" t="s">
        <v>1279</v>
      </c>
      <c r="K1" s="13" t="s">
        <v>1278</v>
      </c>
      <c r="L1" s="13" t="s">
        <v>1281</v>
      </c>
      <c r="M1" s="85" t="s">
        <v>1280</v>
      </c>
      <c r="N1" s="85" t="s">
        <v>1283</v>
      </c>
      <c r="O1" s="85" t="s">
        <v>1282</v>
      </c>
      <c r="P1" s="85" t="s">
        <v>1285</v>
      </c>
      <c r="Q1" s="13" t="s">
        <v>1284</v>
      </c>
      <c r="R1" s="13" t="s">
        <v>1287</v>
      </c>
      <c r="S1" s="13" t="s">
        <v>1286</v>
      </c>
      <c r="T1" s="13" t="s">
        <v>1288</v>
      </c>
    </row>
    <row r="2" spans="1:20" ht="15">
      <c r="A2" s="89" t="s">
        <v>366</v>
      </c>
      <c r="B2" s="85">
        <v>46</v>
      </c>
      <c r="C2" s="89" t="s">
        <v>366</v>
      </c>
      <c r="D2" s="85">
        <v>44</v>
      </c>
      <c r="E2" s="89" t="s">
        <v>374</v>
      </c>
      <c r="F2" s="85">
        <v>7</v>
      </c>
      <c r="G2" s="89" t="s">
        <v>372</v>
      </c>
      <c r="H2" s="85">
        <v>5</v>
      </c>
      <c r="I2" s="89" t="s">
        <v>371</v>
      </c>
      <c r="J2" s="85">
        <v>3</v>
      </c>
      <c r="K2" s="89" t="s">
        <v>366</v>
      </c>
      <c r="L2" s="85">
        <v>2</v>
      </c>
      <c r="M2" s="85"/>
      <c r="N2" s="85"/>
      <c r="O2" s="85"/>
      <c r="P2" s="85"/>
      <c r="Q2" s="89" t="s">
        <v>369</v>
      </c>
      <c r="R2" s="85">
        <v>1</v>
      </c>
      <c r="S2" s="89" t="s">
        <v>365</v>
      </c>
      <c r="T2" s="85">
        <v>1</v>
      </c>
    </row>
    <row r="3" spans="1:20" ht="15">
      <c r="A3" s="89" t="s">
        <v>374</v>
      </c>
      <c r="B3" s="85">
        <v>7</v>
      </c>
      <c r="C3" s="89" t="s">
        <v>367</v>
      </c>
      <c r="D3" s="85">
        <v>4</v>
      </c>
      <c r="E3" s="89" t="s">
        <v>1269</v>
      </c>
      <c r="F3" s="85">
        <v>1</v>
      </c>
      <c r="G3" s="89" t="s">
        <v>373</v>
      </c>
      <c r="H3" s="85">
        <v>5</v>
      </c>
      <c r="I3" s="85"/>
      <c r="J3" s="85"/>
      <c r="K3" s="89" t="s">
        <v>367</v>
      </c>
      <c r="L3" s="85">
        <v>1</v>
      </c>
      <c r="M3" s="85"/>
      <c r="N3" s="85"/>
      <c r="O3" s="85"/>
      <c r="P3" s="85"/>
      <c r="Q3" s="85"/>
      <c r="R3" s="85"/>
      <c r="S3" s="85"/>
      <c r="T3" s="85"/>
    </row>
    <row r="4" spans="1:20" ht="15">
      <c r="A4" s="89" t="s">
        <v>367</v>
      </c>
      <c r="B4" s="85">
        <v>5</v>
      </c>
      <c r="C4" s="85"/>
      <c r="D4" s="85"/>
      <c r="E4" s="85"/>
      <c r="F4" s="85"/>
      <c r="G4" s="89" t="s">
        <v>364</v>
      </c>
      <c r="H4" s="85">
        <v>1</v>
      </c>
      <c r="I4" s="85"/>
      <c r="J4" s="85"/>
      <c r="K4" s="85"/>
      <c r="L4" s="85"/>
      <c r="M4" s="85"/>
      <c r="N4" s="85"/>
      <c r="O4" s="85"/>
      <c r="P4" s="85"/>
      <c r="Q4" s="85"/>
      <c r="R4" s="85"/>
      <c r="S4" s="85"/>
      <c r="T4" s="85"/>
    </row>
    <row r="5" spans="1:20" ht="15">
      <c r="A5" s="89" t="s">
        <v>372</v>
      </c>
      <c r="B5" s="85">
        <v>5</v>
      </c>
      <c r="C5" s="85"/>
      <c r="D5" s="85"/>
      <c r="E5" s="85"/>
      <c r="F5" s="85"/>
      <c r="G5" s="89" t="s">
        <v>368</v>
      </c>
      <c r="H5" s="85">
        <v>1</v>
      </c>
      <c r="I5" s="85"/>
      <c r="J5" s="85"/>
      <c r="K5" s="85"/>
      <c r="L5" s="85"/>
      <c r="M5" s="85"/>
      <c r="N5" s="85"/>
      <c r="O5" s="85"/>
      <c r="P5" s="85"/>
      <c r="Q5" s="85"/>
      <c r="R5" s="85"/>
      <c r="S5" s="85"/>
      <c r="T5" s="85"/>
    </row>
    <row r="6" spans="1:20" ht="15">
      <c r="A6" s="89" t="s">
        <v>373</v>
      </c>
      <c r="B6" s="85">
        <v>5</v>
      </c>
      <c r="C6" s="85"/>
      <c r="D6" s="85"/>
      <c r="E6" s="85"/>
      <c r="F6" s="85"/>
      <c r="G6" s="89" t="s">
        <v>370</v>
      </c>
      <c r="H6" s="85">
        <v>1</v>
      </c>
      <c r="I6" s="85"/>
      <c r="J6" s="85"/>
      <c r="K6" s="85"/>
      <c r="L6" s="85"/>
      <c r="M6" s="85"/>
      <c r="N6" s="85"/>
      <c r="O6" s="85"/>
      <c r="P6" s="85"/>
      <c r="Q6" s="85"/>
      <c r="R6" s="85"/>
      <c r="S6" s="85"/>
      <c r="T6" s="85"/>
    </row>
    <row r="7" spans="1:20" ht="15">
      <c r="A7" s="89" t="s">
        <v>371</v>
      </c>
      <c r="B7" s="85">
        <v>3</v>
      </c>
      <c r="C7" s="85"/>
      <c r="D7" s="85"/>
      <c r="E7" s="85"/>
      <c r="F7" s="85"/>
      <c r="G7" s="85"/>
      <c r="H7" s="85"/>
      <c r="I7" s="85"/>
      <c r="J7" s="85"/>
      <c r="K7" s="85"/>
      <c r="L7" s="85"/>
      <c r="M7" s="85"/>
      <c r="N7" s="85"/>
      <c r="O7" s="85"/>
      <c r="P7" s="85"/>
      <c r="Q7" s="85"/>
      <c r="R7" s="85"/>
      <c r="S7" s="85"/>
      <c r="T7" s="85"/>
    </row>
    <row r="8" spans="1:20" ht="15">
      <c r="A8" s="89" t="s">
        <v>1269</v>
      </c>
      <c r="B8" s="85">
        <v>1</v>
      </c>
      <c r="C8" s="85"/>
      <c r="D8" s="85"/>
      <c r="E8" s="85"/>
      <c r="F8" s="85"/>
      <c r="G8" s="85"/>
      <c r="H8" s="85"/>
      <c r="I8" s="85"/>
      <c r="J8" s="85"/>
      <c r="K8" s="85"/>
      <c r="L8" s="85"/>
      <c r="M8" s="85"/>
      <c r="N8" s="85"/>
      <c r="O8" s="85"/>
      <c r="P8" s="85"/>
      <c r="Q8" s="85"/>
      <c r="R8" s="85"/>
      <c r="S8" s="85"/>
      <c r="T8" s="85"/>
    </row>
    <row r="9" spans="1:20" ht="15">
      <c r="A9" s="89" t="s">
        <v>370</v>
      </c>
      <c r="B9" s="85">
        <v>1</v>
      </c>
      <c r="C9" s="85"/>
      <c r="D9" s="85"/>
      <c r="E9" s="85"/>
      <c r="F9" s="85"/>
      <c r="G9" s="85"/>
      <c r="H9" s="85"/>
      <c r="I9" s="85"/>
      <c r="J9" s="85"/>
      <c r="K9" s="85"/>
      <c r="L9" s="85"/>
      <c r="M9" s="85"/>
      <c r="N9" s="85"/>
      <c r="O9" s="85"/>
      <c r="P9" s="85"/>
      <c r="Q9" s="85"/>
      <c r="R9" s="85"/>
      <c r="S9" s="85"/>
      <c r="T9" s="85"/>
    </row>
    <row r="10" spans="1:20" ht="15">
      <c r="A10" s="89" t="s">
        <v>369</v>
      </c>
      <c r="B10" s="85">
        <v>1</v>
      </c>
      <c r="C10" s="85"/>
      <c r="D10" s="85"/>
      <c r="E10" s="85"/>
      <c r="F10" s="85"/>
      <c r="G10" s="85"/>
      <c r="H10" s="85"/>
      <c r="I10" s="85"/>
      <c r="J10" s="85"/>
      <c r="K10" s="85"/>
      <c r="L10" s="85"/>
      <c r="M10" s="85"/>
      <c r="N10" s="85"/>
      <c r="O10" s="85"/>
      <c r="P10" s="85"/>
      <c r="Q10" s="85"/>
      <c r="R10" s="85"/>
      <c r="S10" s="85"/>
      <c r="T10" s="85"/>
    </row>
    <row r="11" spans="1:20" ht="15">
      <c r="A11" s="89" t="s">
        <v>368</v>
      </c>
      <c r="B11" s="85">
        <v>1</v>
      </c>
      <c r="C11" s="85"/>
      <c r="D11" s="85"/>
      <c r="E11" s="85"/>
      <c r="F11" s="85"/>
      <c r="G11" s="85"/>
      <c r="H11" s="85"/>
      <c r="I11" s="85"/>
      <c r="J11" s="85"/>
      <c r="K11" s="85"/>
      <c r="L11" s="85"/>
      <c r="M11" s="85"/>
      <c r="N11" s="85"/>
      <c r="O11" s="85"/>
      <c r="P11" s="85"/>
      <c r="Q11" s="85"/>
      <c r="R11" s="85"/>
      <c r="S11" s="85"/>
      <c r="T11" s="85"/>
    </row>
    <row r="14" spans="1:20" ht="15" customHeight="1">
      <c r="A14" s="13" t="s">
        <v>1292</v>
      </c>
      <c r="B14" s="13" t="s">
        <v>1270</v>
      </c>
      <c r="C14" s="13" t="s">
        <v>1293</v>
      </c>
      <c r="D14" s="13" t="s">
        <v>1273</v>
      </c>
      <c r="E14" s="13" t="s">
        <v>1294</v>
      </c>
      <c r="F14" s="13" t="s">
        <v>1275</v>
      </c>
      <c r="G14" s="13" t="s">
        <v>1295</v>
      </c>
      <c r="H14" s="13" t="s">
        <v>1277</v>
      </c>
      <c r="I14" s="13" t="s">
        <v>1296</v>
      </c>
      <c r="J14" s="13" t="s">
        <v>1279</v>
      </c>
      <c r="K14" s="13" t="s">
        <v>1297</v>
      </c>
      <c r="L14" s="13" t="s">
        <v>1281</v>
      </c>
      <c r="M14" s="85" t="s">
        <v>1298</v>
      </c>
      <c r="N14" s="85" t="s">
        <v>1283</v>
      </c>
      <c r="O14" s="85" t="s">
        <v>1299</v>
      </c>
      <c r="P14" s="85" t="s">
        <v>1285</v>
      </c>
      <c r="Q14" s="13" t="s">
        <v>1300</v>
      </c>
      <c r="R14" s="13" t="s">
        <v>1287</v>
      </c>
      <c r="S14" s="13" t="s">
        <v>1301</v>
      </c>
      <c r="T14" s="13" t="s">
        <v>1288</v>
      </c>
    </row>
    <row r="15" spans="1:20" ht="15">
      <c r="A15" s="85" t="s">
        <v>378</v>
      </c>
      <c r="B15" s="85">
        <v>51</v>
      </c>
      <c r="C15" s="85" t="s">
        <v>378</v>
      </c>
      <c r="D15" s="85">
        <v>48</v>
      </c>
      <c r="E15" s="85" t="s">
        <v>383</v>
      </c>
      <c r="F15" s="85">
        <v>8</v>
      </c>
      <c r="G15" s="85" t="s">
        <v>383</v>
      </c>
      <c r="H15" s="85">
        <v>10</v>
      </c>
      <c r="I15" s="85" t="s">
        <v>382</v>
      </c>
      <c r="J15" s="85">
        <v>3</v>
      </c>
      <c r="K15" s="85" t="s">
        <v>378</v>
      </c>
      <c r="L15" s="85">
        <v>3</v>
      </c>
      <c r="M15" s="85"/>
      <c r="N15" s="85"/>
      <c r="O15" s="85"/>
      <c r="P15" s="85"/>
      <c r="Q15" s="85" t="s">
        <v>380</v>
      </c>
      <c r="R15" s="85">
        <v>1</v>
      </c>
      <c r="S15" s="85" t="s">
        <v>377</v>
      </c>
      <c r="T15" s="85">
        <v>1</v>
      </c>
    </row>
    <row r="16" spans="1:20" ht="15">
      <c r="A16" s="85" t="s">
        <v>383</v>
      </c>
      <c r="B16" s="85">
        <v>18</v>
      </c>
      <c r="C16" s="85"/>
      <c r="D16" s="85"/>
      <c r="E16" s="85"/>
      <c r="F16" s="85"/>
      <c r="G16" s="85" t="s">
        <v>376</v>
      </c>
      <c r="H16" s="85">
        <v>1</v>
      </c>
      <c r="I16" s="85"/>
      <c r="J16" s="85"/>
      <c r="K16" s="85"/>
      <c r="L16" s="85"/>
      <c r="M16" s="85"/>
      <c r="N16" s="85"/>
      <c r="O16" s="85"/>
      <c r="P16" s="85"/>
      <c r="Q16" s="85"/>
      <c r="R16" s="85"/>
      <c r="S16" s="85"/>
      <c r="T16" s="85"/>
    </row>
    <row r="17" spans="1:20" ht="15">
      <c r="A17" s="85" t="s">
        <v>382</v>
      </c>
      <c r="B17" s="85">
        <v>3</v>
      </c>
      <c r="C17" s="85"/>
      <c r="D17" s="85"/>
      <c r="E17" s="85"/>
      <c r="F17" s="85"/>
      <c r="G17" s="85" t="s">
        <v>379</v>
      </c>
      <c r="H17" s="85">
        <v>1</v>
      </c>
      <c r="I17" s="85"/>
      <c r="J17" s="85"/>
      <c r="K17" s="85"/>
      <c r="L17" s="85"/>
      <c r="M17" s="85"/>
      <c r="N17" s="85"/>
      <c r="O17" s="85"/>
      <c r="P17" s="85"/>
      <c r="Q17" s="85"/>
      <c r="R17" s="85"/>
      <c r="S17" s="85"/>
      <c r="T17" s="85"/>
    </row>
    <row r="18" spans="1:20" ht="15">
      <c r="A18" s="85" t="s">
        <v>381</v>
      </c>
      <c r="B18" s="85">
        <v>1</v>
      </c>
      <c r="C18" s="85"/>
      <c r="D18" s="85"/>
      <c r="E18" s="85"/>
      <c r="F18" s="85"/>
      <c r="G18" s="85" t="s">
        <v>381</v>
      </c>
      <c r="H18" s="85">
        <v>1</v>
      </c>
      <c r="I18" s="85"/>
      <c r="J18" s="85"/>
      <c r="K18" s="85"/>
      <c r="L18" s="85"/>
      <c r="M18" s="85"/>
      <c r="N18" s="85"/>
      <c r="O18" s="85"/>
      <c r="P18" s="85"/>
      <c r="Q18" s="85"/>
      <c r="R18" s="85"/>
      <c r="S18" s="85"/>
      <c r="T18" s="85"/>
    </row>
    <row r="19" spans="1:20" ht="15">
      <c r="A19" s="85" t="s">
        <v>380</v>
      </c>
      <c r="B19" s="85">
        <v>1</v>
      </c>
      <c r="C19" s="85"/>
      <c r="D19" s="85"/>
      <c r="E19" s="85"/>
      <c r="F19" s="85"/>
      <c r="G19" s="85"/>
      <c r="H19" s="85"/>
      <c r="I19" s="85"/>
      <c r="J19" s="85"/>
      <c r="K19" s="85"/>
      <c r="L19" s="85"/>
      <c r="M19" s="85"/>
      <c r="N19" s="85"/>
      <c r="O19" s="85"/>
      <c r="P19" s="85"/>
      <c r="Q19" s="85"/>
      <c r="R19" s="85"/>
      <c r="S19" s="85"/>
      <c r="T19" s="85"/>
    </row>
    <row r="20" spans="1:20" ht="15">
      <c r="A20" s="85" t="s">
        <v>379</v>
      </c>
      <c r="B20" s="85">
        <v>1</v>
      </c>
      <c r="C20" s="85"/>
      <c r="D20" s="85"/>
      <c r="E20" s="85"/>
      <c r="F20" s="85"/>
      <c r="G20" s="85"/>
      <c r="H20" s="85"/>
      <c r="I20" s="85"/>
      <c r="J20" s="85"/>
      <c r="K20" s="85"/>
      <c r="L20" s="85"/>
      <c r="M20" s="85"/>
      <c r="N20" s="85"/>
      <c r="O20" s="85"/>
      <c r="P20" s="85"/>
      <c r="Q20" s="85"/>
      <c r="R20" s="85"/>
      <c r="S20" s="85"/>
      <c r="T20" s="85"/>
    </row>
    <row r="21" spans="1:20" ht="15">
      <c r="A21" s="85" t="s">
        <v>377</v>
      </c>
      <c r="B21" s="85">
        <v>1</v>
      </c>
      <c r="C21" s="85"/>
      <c r="D21" s="85"/>
      <c r="E21" s="85"/>
      <c r="F21" s="85"/>
      <c r="G21" s="85"/>
      <c r="H21" s="85"/>
      <c r="I21" s="85"/>
      <c r="J21" s="85"/>
      <c r="K21" s="85"/>
      <c r="L21" s="85"/>
      <c r="M21" s="85"/>
      <c r="N21" s="85"/>
      <c r="O21" s="85"/>
      <c r="P21" s="85"/>
      <c r="Q21" s="85"/>
      <c r="R21" s="85"/>
      <c r="S21" s="85"/>
      <c r="T21" s="85"/>
    </row>
    <row r="22" spans="1:20" ht="15">
      <c r="A22" s="85" t="s">
        <v>376</v>
      </c>
      <c r="B22" s="85">
        <v>1</v>
      </c>
      <c r="C22" s="85"/>
      <c r="D22" s="85"/>
      <c r="E22" s="85"/>
      <c r="F22" s="85"/>
      <c r="G22" s="85"/>
      <c r="H22" s="85"/>
      <c r="I22" s="85"/>
      <c r="J22" s="85"/>
      <c r="K22" s="85"/>
      <c r="L22" s="85"/>
      <c r="M22" s="85"/>
      <c r="N22" s="85"/>
      <c r="O22" s="85"/>
      <c r="P22" s="85"/>
      <c r="Q22" s="85"/>
      <c r="R22" s="85"/>
      <c r="S22" s="85"/>
      <c r="T22" s="85"/>
    </row>
    <row r="25" spans="1:20" ht="15" customHeight="1">
      <c r="A25" s="13" t="s">
        <v>1304</v>
      </c>
      <c r="B25" s="13" t="s">
        <v>1270</v>
      </c>
      <c r="C25" s="85" t="s">
        <v>1313</v>
      </c>
      <c r="D25" s="85" t="s">
        <v>1273</v>
      </c>
      <c r="E25" s="85" t="s">
        <v>1314</v>
      </c>
      <c r="F25" s="85" t="s">
        <v>1275</v>
      </c>
      <c r="G25" s="13" t="s">
        <v>1315</v>
      </c>
      <c r="H25" s="13" t="s">
        <v>1277</v>
      </c>
      <c r="I25" s="85" t="s">
        <v>1323</v>
      </c>
      <c r="J25" s="85" t="s">
        <v>1279</v>
      </c>
      <c r="K25" s="85" t="s">
        <v>1324</v>
      </c>
      <c r="L25" s="85" t="s">
        <v>1281</v>
      </c>
      <c r="M25" s="13" t="s">
        <v>1325</v>
      </c>
      <c r="N25" s="13" t="s">
        <v>1283</v>
      </c>
      <c r="O25" s="13" t="s">
        <v>1328</v>
      </c>
      <c r="P25" s="13" t="s">
        <v>1285</v>
      </c>
      <c r="Q25" s="13" t="s">
        <v>1330</v>
      </c>
      <c r="R25" s="13" t="s">
        <v>1287</v>
      </c>
      <c r="S25" s="85" t="s">
        <v>1335</v>
      </c>
      <c r="T25" s="85" t="s">
        <v>1288</v>
      </c>
    </row>
    <row r="26" spans="1:20" ht="15">
      <c r="A26" s="85" t="s">
        <v>394</v>
      </c>
      <c r="B26" s="85">
        <v>19</v>
      </c>
      <c r="C26" s="85"/>
      <c r="D26" s="85"/>
      <c r="E26" s="85"/>
      <c r="F26" s="85"/>
      <c r="G26" s="85" t="s">
        <v>394</v>
      </c>
      <c r="H26" s="85">
        <v>13</v>
      </c>
      <c r="I26" s="85"/>
      <c r="J26" s="85"/>
      <c r="K26" s="85"/>
      <c r="L26" s="85"/>
      <c r="M26" s="85" t="s">
        <v>1305</v>
      </c>
      <c r="N26" s="85">
        <v>3</v>
      </c>
      <c r="O26" s="85" t="s">
        <v>394</v>
      </c>
      <c r="P26" s="85">
        <v>1</v>
      </c>
      <c r="Q26" s="85" t="s">
        <v>1331</v>
      </c>
      <c r="R26" s="85">
        <v>2</v>
      </c>
      <c r="S26" s="85"/>
      <c r="T26" s="85"/>
    </row>
    <row r="27" spans="1:20" ht="15">
      <c r="A27" s="85" t="s">
        <v>1305</v>
      </c>
      <c r="B27" s="85">
        <v>3</v>
      </c>
      <c r="C27" s="85"/>
      <c r="D27" s="85"/>
      <c r="E27" s="85"/>
      <c r="F27" s="85"/>
      <c r="G27" s="85" t="s">
        <v>385</v>
      </c>
      <c r="H27" s="85">
        <v>2</v>
      </c>
      <c r="I27" s="85"/>
      <c r="J27" s="85"/>
      <c r="K27" s="85"/>
      <c r="L27" s="85"/>
      <c r="M27" s="85" t="s">
        <v>1306</v>
      </c>
      <c r="N27" s="85">
        <v>3</v>
      </c>
      <c r="O27" s="85" t="s">
        <v>1329</v>
      </c>
      <c r="P27" s="85">
        <v>1</v>
      </c>
      <c r="Q27" s="85" t="s">
        <v>1332</v>
      </c>
      <c r="R27" s="85">
        <v>2</v>
      </c>
      <c r="S27" s="85"/>
      <c r="T27" s="85"/>
    </row>
    <row r="28" spans="1:20" ht="15">
      <c r="A28" s="85" t="s">
        <v>1306</v>
      </c>
      <c r="B28" s="85">
        <v>3</v>
      </c>
      <c r="C28" s="85"/>
      <c r="D28" s="85"/>
      <c r="E28" s="85"/>
      <c r="F28" s="85"/>
      <c r="G28" s="85" t="s">
        <v>1312</v>
      </c>
      <c r="H28" s="85">
        <v>2</v>
      </c>
      <c r="I28" s="85"/>
      <c r="J28" s="85"/>
      <c r="K28" s="85"/>
      <c r="L28" s="85"/>
      <c r="M28" s="85" t="s">
        <v>1307</v>
      </c>
      <c r="N28" s="85">
        <v>3</v>
      </c>
      <c r="O28" s="85"/>
      <c r="P28" s="85"/>
      <c r="Q28" s="85" t="s">
        <v>394</v>
      </c>
      <c r="R28" s="85">
        <v>2</v>
      </c>
      <c r="S28" s="85"/>
      <c r="T28" s="85"/>
    </row>
    <row r="29" spans="1:20" ht="15">
      <c r="A29" s="85" t="s">
        <v>1307</v>
      </c>
      <c r="B29" s="85">
        <v>3</v>
      </c>
      <c r="C29" s="85"/>
      <c r="D29" s="85"/>
      <c r="E29" s="85"/>
      <c r="F29" s="85"/>
      <c r="G29" s="85" t="s">
        <v>1316</v>
      </c>
      <c r="H29" s="85">
        <v>1</v>
      </c>
      <c r="I29" s="85"/>
      <c r="J29" s="85"/>
      <c r="K29" s="85"/>
      <c r="L29" s="85"/>
      <c r="M29" s="85" t="s">
        <v>1308</v>
      </c>
      <c r="N29" s="85">
        <v>3</v>
      </c>
      <c r="O29" s="85"/>
      <c r="P29" s="85"/>
      <c r="Q29" s="85" t="s">
        <v>1333</v>
      </c>
      <c r="R29" s="85">
        <v>2</v>
      </c>
      <c r="S29" s="85"/>
      <c r="T29" s="85"/>
    </row>
    <row r="30" spans="1:20" ht="15">
      <c r="A30" s="85" t="s">
        <v>1308</v>
      </c>
      <c r="B30" s="85">
        <v>3</v>
      </c>
      <c r="C30" s="85"/>
      <c r="D30" s="85"/>
      <c r="E30" s="85"/>
      <c r="F30" s="85"/>
      <c r="G30" s="85" t="s">
        <v>1317</v>
      </c>
      <c r="H30" s="85">
        <v>1</v>
      </c>
      <c r="I30" s="85"/>
      <c r="J30" s="85"/>
      <c r="K30" s="85"/>
      <c r="L30" s="85"/>
      <c r="M30" s="85" t="s">
        <v>1309</v>
      </c>
      <c r="N30" s="85">
        <v>3</v>
      </c>
      <c r="O30" s="85"/>
      <c r="P30" s="85"/>
      <c r="Q30" s="85" t="s">
        <v>1334</v>
      </c>
      <c r="R30" s="85">
        <v>1</v>
      </c>
      <c r="S30" s="85"/>
      <c r="T30" s="85"/>
    </row>
    <row r="31" spans="1:20" ht="15">
      <c r="A31" s="85" t="s">
        <v>1309</v>
      </c>
      <c r="B31" s="85">
        <v>3</v>
      </c>
      <c r="C31" s="85"/>
      <c r="D31" s="85"/>
      <c r="E31" s="85"/>
      <c r="F31" s="85"/>
      <c r="G31" s="85" t="s">
        <v>1318</v>
      </c>
      <c r="H31" s="85">
        <v>1</v>
      </c>
      <c r="I31" s="85"/>
      <c r="J31" s="85"/>
      <c r="K31" s="85"/>
      <c r="L31" s="85"/>
      <c r="M31" s="85" t="s">
        <v>1310</v>
      </c>
      <c r="N31" s="85">
        <v>3</v>
      </c>
      <c r="O31" s="85"/>
      <c r="P31" s="85"/>
      <c r="Q31" s="85"/>
      <c r="R31" s="85"/>
      <c r="S31" s="85"/>
      <c r="T31" s="85"/>
    </row>
    <row r="32" spans="1:20" ht="15">
      <c r="A32" s="85" t="s">
        <v>1310</v>
      </c>
      <c r="B32" s="85">
        <v>3</v>
      </c>
      <c r="C32" s="85"/>
      <c r="D32" s="85"/>
      <c r="E32" s="85"/>
      <c r="F32" s="85"/>
      <c r="G32" s="85" t="s">
        <v>1319</v>
      </c>
      <c r="H32" s="85">
        <v>1</v>
      </c>
      <c r="I32" s="85"/>
      <c r="J32" s="85"/>
      <c r="K32" s="85"/>
      <c r="L32" s="85"/>
      <c r="M32" s="85" t="s">
        <v>394</v>
      </c>
      <c r="N32" s="85">
        <v>3</v>
      </c>
      <c r="O32" s="85"/>
      <c r="P32" s="85"/>
      <c r="Q32" s="85"/>
      <c r="R32" s="85"/>
      <c r="S32" s="85"/>
      <c r="T32" s="85"/>
    </row>
    <row r="33" spans="1:20" ht="15">
      <c r="A33" s="85" t="s">
        <v>1311</v>
      </c>
      <c r="B33" s="85">
        <v>3</v>
      </c>
      <c r="C33" s="85"/>
      <c r="D33" s="85"/>
      <c r="E33" s="85"/>
      <c r="F33" s="85"/>
      <c r="G33" s="85" t="s">
        <v>1320</v>
      </c>
      <c r="H33" s="85">
        <v>1</v>
      </c>
      <c r="I33" s="85"/>
      <c r="J33" s="85"/>
      <c r="K33" s="85"/>
      <c r="L33" s="85"/>
      <c r="M33" s="85" t="s">
        <v>1311</v>
      </c>
      <c r="N33" s="85">
        <v>3</v>
      </c>
      <c r="O33" s="85"/>
      <c r="P33" s="85"/>
      <c r="Q33" s="85"/>
      <c r="R33" s="85"/>
      <c r="S33" s="85"/>
      <c r="T33" s="85"/>
    </row>
    <row r="34" spans="1:20" ht="15">
      <c r="A34" s="85" t="s">
        <v>1312</v>
      </c>
      <c r="B34" s="85">
        <v>2</v>
      </c>
      <c r="C34" s="85"/>
      <c r="D34" s="85"/>
      <c r="E34" s="85"/>
      <c r="F34" s="85"/>
      <c r="G34" s="85" t="s">
        <v>1321</v>
      </c>
      <c r="H34" s="85">
        <v>1</v>
      </c>
      <c r="I34" s="85"/>
      <c r="J34" s="85"/>
      <c r="K34" s="85"/>
      <c r="L34" s="85"/>
      <c r="M34" s="85" t="s">
        <v>1326</v>
      </c>
      <c r="N34" s="85">
        <v>1</v>
      </c>
      <c r="O34" s="85"/>
      <c r="P34" s="85"/>
      <c r="Q34" s="85"/>
      <c r="R34" s="85"/>
      <c r="S34" s="85"/>
      <c r="T34" s="85"/>
    </row>
    <row r="35" spans="1:20" ht="15">
      <c r="A35" s="85" t="s">
        <v>385</v>
      </c>
      <c r="B35" s="85">
        <v>2</v>
      </c>
      <c r="C35" s="85"/>
      <c r="D35" s="85"/>
      <c r="E35" s="85"/>
      <c r="F35" s="85"/>
      <c r="G35" s="85" t="s">
        <v>1322</v>
      </c>
      <c r="H35" s="85">
        <v>1</v>
      </c>
      <c r="I35" s="85"/>
      <c r="J35" s="85"/>
      <c r="K35" s="85"/>
      <c r="L35" s="85"/>
      <c r="M35" s="85" t="s">
        <v>1327</v>
      </c>
      <c r="N35" s="85">
        <v>1</v>
      </c>
      <c r="O35" s="85"/>
      <c r="P35" s="85"/>
      <c r="Q35" s="85"/>
      <c r="R35" s="85"/>
      <c r="S35" s="85"/>
      <c r="T35" s="85"/>
    </row>
    <row r="38" spans="1:20" ht="15" customHeight="1">
      <c r="A38" s="13" t="s">
        <v>1339</v>
      </c>
      <c r="B38" s="13" t="s">
        <v>1270</v>
      </c>
      <c r="C38" s="13" t="s">
        <v>1350</v>
      </c>
      <c r="D38" s="13" t="s">
        <v>1273</v>
      </c>
      <c r="E38" s="13" t="s">
        <v>1356</v>
      </c>
      <c r="F38" s="13" t="s">
        <v>1275</v>
      </c>
      <c r="G38" s="13" t="s">
        <v>1365</v>
      </c>
      <c r="H38" s="13" t="s">
        <v>1277</v>
      </c>
      <c r="I38" s="13" t="s">
        <v>1376</v>
      </c>
      <c r="J38" s="13" t="s">
        <v>1279</v>
      </c>
      <c r="K38" s="13" t="s">
        <v>1386</v>
      </c>
      <c r="L38" s="13" t="s">
        <v>1281</v>
      </c>
      <c r="M38" s="13" t="s">
        <v>1387</v>
      </c>
      <c r="N38" s="13" t="s">
        <v>1283</v>
      </c>
      <c r="O38" s="85" t="s">
        <v>1396</v>
      </c>
      <c r="P38" s="85" t="s">
        <v>1285</v>
      </c>
      <c r="Q38" s="13" t="s">
        <v>1397</v>
      </c>
      <c r="R38" s="13" t="s">
        <v>1287</v>
      </c>
      <c r="S38" s="85" t="s">
        <v>1408</v>
      </c>
      <c r="T38" s="85" t="s">
        <v>1288</v>
      </c>
    </row>
    <row r="39" spans="1:20" ht="15">
      <c r="A39" s="91" t="s">
        <v>1340</v>
      </c>
      <c r="B39" s="91">
        <v>73</v>
      </c>
      <c r="C39" s="91" t="s">
        <v>1346</v>
      </c>
      <c r="D39" s="91">
        <v>48</v>
      </c>
      <c r="E39" s="91" t="s">
        <v>1357</v>
      </c>
      <c r="F39" s="91">
        <v>6</v>
      </c>
      <c r="G39" s="91" t="s">
        <v>1366</v>
      </c>
      <c r="H39" s="91">
        <v>13</v>
      </c>
      <c r="I39" s="91" t="s">
        <v>1377</v>
      </c>
      <c r="J39" s="91">
        <v>3</v>
      </c>
      <c r="K39" s="91" t="s">
        <v>1345</v>
      </c>
      <c r="L39" s="91">
        <v>3</v>
      </c>
      <c r="M39" s="91" t="s">
        <v>1388</v>
      </c>
      <c r="N39" s="91">
        <v>3</v>
      </c>
      <c r="O39" s="91"/>
      <c r="P39" s="91"/>
      <c r="Q39" s="91" t="s">
        <v>1398</v>
      </c>
      <c r="R39" s="91">
        <v>2</v>
      </c>
      <c r="S39" s="91"/>
      <c r="T39" s="91"/>
    </row>
    <row r="40" spans="1:20" ht="15">
      <c r="A40" s="91" t="s">
        <v>1341</v>
      </c>
      <c r="B40" s="91">
        <v>4</v>
      </c>
      <c r="C40" s="91" t="s">
        <v>1347</v>
      </c>
      <c r="D40" s="91">
        <v>48</v>
      </c>
      <c r="E40" s="91" t="s">
        <v>1358</v>
      </c>
      <c r="F40" s="91">
        <v>6</v>
      </c>
      <c r="G40" s="91" t="s">
        <v>1367</v>
      </c>
      <c r="H40" s="91">
        <v>10</v>
      </c>
      <c r="I40" s="91" t="s">
        <v>1378</v>
      </c>
      <c r="J40" s="91">
        <v>3</v>
      </c>
      <c r="K40" s="91" t="s">
        <v>1346</v>
      </c>
      <c r="L40" s="91">
        <v>3</v>
      </c>
      <c r="M40" s="91" t="s">
        <v>1389</v>
      </c>
      <c r="N40" s="91">
        <v>3</v>
      </c>
      <c r="O40" s="91"/>
      <c r="P40" s="91"/>
      <c r="Q40" s="91" t="s">
        <v>1399</v>
      </c>
      <c r="R40" s="91">
        <v>2</v>
      </c>
      <c r="S40" s="91"/>
      <c r="T40" s="91"/>
    </row>
    <row r="41" spans="1:20" ht="15">
      <c r="A41" s="91" t="s">
        <v>1342</v>
      </c>
      <c r="B41" s="91">
        <v>0</v>
      </c>
      <c r="C41" s="91" t="s">
        <v>1348</v>
      </c>
      <c r="D41" s="91">
        <v>48</v>
      </c>
      <c r="E41" s="91" t="s">
        <v>1359</v>
      </c>
      <c r="F41" s="91">
        <v>4</v>
      </c>
      <c r="G41" s="91" t="s">
        <v>1368</v>
      </c>
      <c r="H41" s="91">
        <v>5</v>
      </c>
      <c r="I41" s="91" t="s">
        <v>1379</v>
      </c>
      <c r="J41" s="91">
        <v>2</v>
      </c>
      <c r="K41" s="91" t="s">
        <v>1347</v>
      </c>
      <c r="L41" s="91">
        <v>3</v>
      </c>
      <c r="M41" s="91" t="s">
        <v>1390</v>
      </c>
      <c r="N41" s="91">
        <v>3</v>
      </c>
      <c r="O41" s="91"/>
      <c r="P41" s="91"/>
      <c r="Q41" s="91" t="s">
        <v>1400</v>
      </c>
      <c r="R41" s="91">
        <v>2</v>
      </c>
      <c r="S41" s="91"/>
      <c r="T41" s="91"/>
    </row>
    <row r="42" spans="1:20" ht="15">
      <c r="A42" s="91" t="s">
        <v>1343</v>
      </c>
      <c r="B42" s="91">
        <v>1407</v>
      </c>
      <c r="C42" s="91" t="s">
        <v>1345</v>
      </c>
      <c r="D42" s="91">
        <v>47</v>
      </c>
      <c r="E42" s="91" t="s">
        <v>1360</v>
      </c>
      <c r="F42" s="91">
        <v>4</v>
      </c>
      <c r="G42" s="91" t="s">
        <v>1369</v>
      </c>
      <c r="H42" s="91">
        <v>5</v>
      </c>
      <c r="I42" s="91" t="s">
        <v>1380</v>
      </c>
      <c r="J42" s="91">
        <v>2</v>
      </c>
      <c r="K42" s="91" t="s">
        <v>1348</v>
      </c>
      <c r="L42" s="91">
        <v>3</v>
      </c>
      <c r="M42" s="91" t="s">
        <v>1391</v>
      </c>
      <c r="N42" s="91">
        <v>3</v>
      </c>
      <c r="O42" s="91"/>
      <c r="P42" s="91"/>
      <c r="Q42" s="91" t="s">
        <v>1401</v>
      </c>
      <c r="R42" s="91">
        <v>2</v>
      </c>
      <c r="S42" s="91"/>
      <c r="T42" s="91"/>
    </row>
    <row r="43" spans="1:20" ht="15">
      <c r="A43" s="91" t="s">
        <v>1344</v>
      </c>
      <c r="B43" s="91">
        <v>1484</v>
      </c>
      <c r="C43" s="91" t="s">
        <v>1349</v>
      </c>
      <c r="D43" s="91">
        <v>47</v>
      </c>
      <c r="E43" s="91" t="s">
        <v>1361</v>
      </c>
      <c r="F43" s="91">
        <v>3</v>
      </c>
      <c r="G43" s="91" t="s">
        <v>1370</v>
      </c>
      <c r="H43" s="91">
        <v>5</v>
      </c>
      <c r="I43" s="91" t="s">
        <v>1381</v>
      </c>
      <c r="J43" s="91">
        <v>2</v>
      </c>
      <c r="K43" s="91" t="s">
        <v>1349</v>
      </c>
      <c r="L43" s="91">
        <v>3</v>
      </c>
      <c r="M43" s="91" t="s">
        <v>1392</v>
      </c>
      <c r="N43" s="91">
        <v>3</v>
      </c>
      <c r="O43" s="91"/>
      <c r="P43" s="91"/>
      <c r="Q43" s="91" t="s">
        <v>1402</v>
      </c>
      <c r="R43" s="91">
        <v>2</v>
      </c>
      <c r="S43" s="91"/>
      <c r="T43" s="91"/>
    </row>
    <row r="44" spans="1:20" ht="15">
      <c r="A44" s="91" t="s">
        <v>1345</v>
      </c>
      <c r="B44" s="91">
        <v>53</v>
      </c>
      <c r="C44" s="91" t="s">
        <v>1351</v>
      </c>
      <c r="D44" s="91">
        <v>33</v>
      </c>
      <c r="E44" s="91" t="s">
        <v>1345</v>
      </c>
      <c r="F44" s="91">
        <v>3</v>
      </c>
      <c r="G44" s="91" t="s">
        <v>1371</v>
      </c>
      <c r="H44" s="91">
        <v>5</v>
      </c>
      <c r="I44" s="91" t="s">
        <v>1382</v>
      </c>
      <c r="J44" s="91">
        <v>2</v>
      </c>
      <c r="K44" s="91"/>
      <c r="L44" s="91"/>
      <c r="M44" s="91" t="s">
        <v>1393</v>
      </c>
      <c r="N44" s="91">
        <v>3</v>
      </c>
      <c r="O44" s="91"/>
      <c r="P44" s="91"/>
      <c r="Q44" s="91" t="s">
        <v>1403</v>
      </c>
      <c r="R44" s="91">
        <v>2</v>
      </c>
      <c r="S44" s="91"/>
      <c r="T44" s="91"/>
    </row>
    <row r="45" spans="1:20" ht="15">
      <c r="A45" s="91" t="s">
        <v>1346</v>
      </c>
      <c r="B45" s="91">
        <v>51</v>
      </c>
      <c r="C45" s="91" t="s">
        <v>1352</v>
      </c>
      <c r="D45" s="91">
        <v>15</v>
      </c>
      <c r="E45" s="91" t="s">
        <v>1362</v>
      </c>
      <c r="F45" s="91">
        <v>2</v>
      </c>
      <c r="G45" s="91" t="s">
        <v>1372</v>
      </c>
      <c r="H45" s="91">
        <v>5</v>
      </c>
      <c r="I45" s="91" t="s">
        <v>1383</v>
      </c>
      <c r="J45" s="91">
        <v>2</v>
      </c>
      <c r="K45" s="91"/>
      <c r="L45" s="91"/>
      <c r="M45" s="91" t="s">
        <v>1394</v>
      </c>
      <c r="N45" s="91">
        <v>3</v>
      </c>
      <c r="O45" s="91"/>
      <c r="P45" s="91"/>
      <c r="Q45" s="91" t="s">
        <v>1404</v>
      </c>
      <c r="R45" s="91">
        <v>2</v>
      </c>
      <c r="S45" s="91"/>
      <c r="T45" s="91"/>
    </row>
    <row r="46" spans="1:20" ht="15">
      <c r="A46" s="91" t="s">
        <v>1347</v>
      </c>
      <c r="B46" s="91">
        <v>51</v>
      </c>
      <c r="C46" s="91" t="s">
        <v>1353</v>
      </c>
      <c r="D46" s="91">
        <v>7</v>
      </c>
      <c r="E46" s="91" t="s">
        <v>1363</v>
      </c>
      <c r="F46" s="91">
        <v>2</v>
      </c>
      <c r="G46" s="91" t="s">
        <v>1373</v>
      </c>
      <c r="H46" s="91">
        <v>5</v>
      </c>
      <c r="I46" s="91" t="s">
        <v>1384</v>
      </c>
      <c r="J46" s="91">
        <v>2</v>
      </c>
      <c r="K46" s="91"/>
      <c r="L46" s="91"/>
      <c r="M46" s="91" t="s">
        <v>1395</v>
      </c>
      <c r="N46" s="91">
        <v>3</v>
      </c>
      <c r="O46" s="91"/>
      <c r="P46" s="91"/>
      <c r="Q46" s="91" t="s">
        <v>1405</v>
      </c>
      <c r="R46" s="91">
        <v>2</v>
      </c>
      <c r="S46" s="91"/>
      <c r="T46" s="91"/>
    </row>
    <row r="47" spans="1:20" ht="15">
      <c r="A47" s="91" t="s">
        <v>1348</v>
      </c>
      <c r="B47" s="91">
        <v>51</v>
      </c>
      <c r="C47" s="91" t="s">
        <v>1354</v>
      </c>
      <c r="D47" s="91">
        <v>5</v>
      </c>
      <c r="E47" s="91" t="s">
        <v>236</v>
      </c>
      <c r="F47" s="91">
        <v>2</v>
      </c>
      <c r="G47" s="91" t="s">
        <v>1374</v>
      </c>
      <c r="H47" s="91">
        <v>5</v>
      </c>
      <c r="I47" s="91" t="s">
        <v>1385</v>
      </c>
      <c r="J47" s="91">
        <v>2</v>
      </c>
      <c r="K47" s="91"/>
      <c r="L47" s="91"/>
      <c r="M47" s="91" t="s">
        <v>1366</v>
      </c>
      <c r="N47" s="91">
        <v>3</v>
      </c>
      <c r="O47" s="91"/>
      <c r="P47" s="91"/>
      <c r="Q47" s="91" t="s">
        <v>1406</v>
      </c>
      <c r="R47" s="91">
        <v>2</v>
      </c>
      <c r="S47" s="91"/>
      <c r="T47" s="91"/>
    </row>
    <row r="48" spans="1:20" ht="15">
      <c r="A48" s="91" t="s">
        <v>1349</v>
      </c>
      <c r="B48" s="91">
        <v>50</v>
      </c>
      <c r="C48" s="91" t="s">
        <v>1355</v>
      </c>
      <c r="D48" s="91">
        <v>5</v>
      </c>
      <c r="E48" s="91" t="s">
        <v>1364</v>
      </c>
      <c r="F48" s="91">
        <v>2</v>
      </c>
      <c r="G48" s="91" t="s">
        <v>1375</v>
      </c>
      <c r="H48" s="91">
        <v>2</v>
      </c>
      <c r="I48" s="91"/>
      <c r="J48" s="91"/>
      <c r="K48" s="91"/>
      <c r="L48" s="91"/>
      <c r="M48" s="91" t="s">
        <v>221</v>
      </c>
      <c r="N48" s="91">
        <v>2</v>
      </c>
      <c r="O48" s="91"/>
      <c r="P48" s="91"/>
      <c r="Q48" s="91" t="s">
        <v>1407</v>
      </c>
      <c r="R48" s="91">
        <v>2</v>
      </c>
      <c r="S48" s="91"/>
      <c r="T48" s="91"/>
    </row>
    <row r="51" spans="1:20" ht="15" customHeight="1">
      <c r="A51" s="13" t="s">
        <v>1417</v>
      </c>
      <c r="B51" s="13" t="s">
        <v>1270</v>
      </c>
      <c r="C51" s="13" t="s">
        <v>1428</v>
      </c>
      <c r="D51" s="13" t="s">
        <v>1273</v>
      </c>
      <c r="E51" s="13" t="s">
        <v>1430</v>
      </c>
      <c r="F51" s="13" t="s">
        <v>1275</v>
      </c>
      <c r="G51" s="13" t="s">
        <v>1435</v>
      </c>
      <c r="H51" s="13" t="s">
        <v>1277</v>
      </c>
      <c r="I51" s="13" t="s">
        <v>1444</v>
      </c>
      <c r="J51" s="13" t="s">
        <v>1279</v>
      </c>
      <c r="K51" s="13" t="s">
        <v>1452</v>
      </c>
      <c r="L51" s="13" t="s">
        <v>1281</v>
      </c>
      <c r="M51" s="13" t="s">
        <v>1453</v>
      </c>
      <c r="N51" s="13" t="s">
        <v>1283</v>
      </c>
      <c r="O51" s="85" t="s">
        <v>1464</v>
      </c>
      <c r="P51" s="85" t="s">
        <v>1285</v>
      </c>
      <c r="Q51" s="13" t="s">
        <v>1465</v>
      </c>
      <c r="R51" s="13" t="s">
        <v>1287</v>
      </c>
      <c r="S51" s="85" t="s">
        <v>1476</v>
      </c>
      <c r="T51" s="85" t="s">
        <v>1288</v>
      </c>
    </row>
    <row r="52" spans="1:20" ht="15">
      <c r="A52" s="91" t="s">
        <v>1418</v>
      </c>
      <c r="B52" s="91">
        <v>51</v>
      </c>
      <c r="C52" s="91" t="s">
        <v>1418</v>
      </c>
      <c r="D52" s="91">
        <v>48</v>
      </c>
      <c r="E52" s="91" t="s">
        <v>1431</v>
      </c>
      <c r="F52" s="91">
        <v>4</v>
      </c>
      <c r="G52" s="91" t="s">
        <v>1427</v>
      </c>
      <c r="H52" s="91">
        <v>5</v>
      </c>
      <c r="I52" s="91" t="s">
        <v>1445</v>
      </c>
      <c r="J52" s="91">
        <v>2</v>
      </c>
      <c r="K52" s="91" t="s">
        <v>1419</v>
      </c>
      <c r="L52" s="91">
        <v>3</v>
      </c>
      <c r="M52" s="91" t="s">
        <v>1454</v>
      </c>
      <c r="N52" s="91">
        <v>3</v>
      </c>
      <c r="O52" s="91"/>
      <c r="P52" s="91"/>
      <c r="Q52" s="91" t="s">
        <v>1466</v>
      </c>
      <c r="R52" s="91">
        <v>2</v>
      </c>
      <c r="S52" s="91"/>
      <c r="T52" s="91"/>
    </row>
    <row r="53" spans="1:20" ht="15">
      <c r="A53" s="91" t="s">
        <v>1419</v>
      </c>
      <c r="B53" s="91">
        <v>50</v>
      </c>
      <c r="C53" s="91" t="s">
        <v>1419</v>
      </c>
      <c r="D53" s="91">
        <v>47</v>
      </c>
      <c r="E53" s="91" t="s">
        <v>1432</v>
      </c>
      <c r="F53" s="91">
        <v>2</v>
      </c>
      <c r="G53" s="91" t="s">
        <v>1436</v>
      </c>
      <c r="H53" s="91">
        <v>5</v>
      </c>
      <c r="I53" s="91" t="s">
        <v>1446</v>
      </c>
      <c r="J53" s="91">
        <v>2</v>
      </c>
      <c r="K53" s="91" t="s">
        <v>1418</v>
      </c>
      <c r="L53" s="91">
        <v>3</v>
      </c>
      <c r="M53" s="91" t="s">
        <v>1455</v>
      </c>
      <c r="N53" s="91">
        <v>3</v>
      </c>
      <c r="O53" s="91"/>
      <c r="P53" s="91"/>
      <c r="Q53" s="91" t="s">
        <v>1467</v>
      </c>
      <c r="R53" s="91">
        <v>2</v>
      </c>
      <c r="S53" s="91"/>
      <c r="T53" s="91"/>
    </row>
    <row r="54" spans="1:20" ht="15">
      <c r="A54" s="91" t="s">
        <v>1420</v>
      </c>
      <c r="B54" s="91">
        <v>50</v>
      </c>
      <c r="C54" s="91" t="s">
        <v>1420</v>
      </c>
      <c r="D54" s="91">
        <v>47</v>
      </c>
      <c r="E54" s="91" t="s">
        <v>1433</v>
      </c>
      <c r="F54" s="91">
        <v>2</v>
      </c>
      <c r="G54" s="91" t="s">
        <v>1437</v>
      </c>
      <c r="H54" s="91">
        <v>5</v>
      </c>
      <c r="I54" s="91" t="s">
        <v>1447</v>
      </c>
      <c r="J54" s="91">
        <v>2</v>
      </c>
      <c r="K54" s="91" t="s">
        <v>1420</v>
      </c>
      <c r="L54" s="91">
        <v>3</v>
      </c>
      <c r="M54" s="91" t="s">
        <v>1456</v>
      </c>
      <c r="N54" s="91">
        <v>3</v>
      </c>
      <c r="O54" s="91"/>
      <c r="P54" s="91"/>
      <c r="Q54" s="91" t="s">
        <v>1468</v>
      </c>
      <c r="R54" s="91">
        <v>2</v>
      </c>
      <c r="S54" s="91"/>
      <c r="T54" s="91"/>
    </row>
    <row r="55" spans="1:20" ht="15">
      <c r="A55" s="91" t="s">
        <v>1421</v>
      </c>
      <c r="B55" s="91">
        <v>50</v>
      </c>
      <c r="C55" s="91" t="s">
        <v>1421</v>
      </c>
      <c r="D55" s="91">
        <v>47</v>
      </c>
      <c r="E55" s="91" t="s">
        <v>1434</v>
      </c>
      <c r="F55" s="91">
        <v>2</v>
      </c>
      <c r="G55" s="91" t="s">
        <v>1438</v>
      </c>
      <c r="H55" s="91">
        <v>5</v>
      </c>
      <c r="I55" s="91" t="s">
        <v>1448</v>
      </c>
      <c r="J55" s="91">
        <v>2</v>
      </c>
      <c r="K55" s="91" t="s">
        <v>1421</v>
      </c>
      <c r="L55" s="91">
        <v>3</v>
      </c>
      <c r="M55" s="91" t="s">
        <v>1457</v>
      </c>
      <c r="N55" s="91">
        <v>3</v>
      </c>
      <c r="O55" s="91"/>
      <c r="P55" s="91"/>
      <c r="Q55" s="91" t="s">
        <v>1469</v>
      </c>
      <c r="R55" s="91">
        <v>2</v>
      </c>
      <c r="S55" s="91"/>
      <c r="T55" s="91"/>
    </row>
    <row r="56" spans="1:20" ht="15">
      <c r="A56" s="91" t="s">
        <v>1422</v>
      </c>
      <c r="B56" s="91">
        <v>32</v>
      </c>
      <c r="C56" s="91" t="s">
        <v>1422</v>
      </c>
      <c r="D56" s="91">
        <v>31</v>
      </c>
      <c r="E56" s="91"/>
      <c r="F56" s="91"/>
      <c r="G56" s="91" t="s">
        <v>1439</v>
      </c>
      <c r="H56" s="91">
        <v>5</v>
      </c>
      <c r="I56" s="91" t="s">
        <v>1449</v>
      </c>
      <c r="J56" s="91">
        <v>2</v>
      </c>
      <c r="K56" s="91"/>
      <c r="L56" s="91"/>
      <c r="M56" s="91" t="s">
        <v>1458</v>
      </c>
      <c r="N56" s="91">
        <v>3</v>
      </c>
      <c r="O56" s="91"/>
      <c r="P56" s="91"/>
      <c r="Q56" s="91" t="s">
        <v>1470</v>
      </c>
      <c r="R56" s="91">
        <v>2</v>
      </c>
      <c r="S56" s="91"/>
      <c r="T56" s="91"/>
    </row>
    <row r="57" spans="1:20" ht="15">
      <c r="A57" s="91" t="s">
        <v>1423</v>
      </c>
      <c r="B57" s="91">
        <v>16</v>
      </c>
      <c r="C57" s="91" t="s">
        <v>1423</v>
      </c>
      <c r="D57" s="91">
        <v>15</v>
      </c>
      <c r="E57" s="91"/>
      <c r="F57" s="91"/>
      <c r="G57" s="91" t="s">
        <v>1440</v>
      </c>
      <c r="H57" s="91">
        <v>5</v>
      </c>
      <c r="I57" s="91" t="s">
        <v>1450</v>
      </c>
      <c r="J57" s="91">
        <v>2</v>
      </c>
      <c r="K57" s="91"/>
      <c r="L57" s="91"/>
      <c r="M57" s="91" t="s">
        <v>1459</v>
      </c>
      <c r="N57" s="91">
        <v>3</v>
      </c>
      <c r="O57" s="91"/>
      <c r="P57" s="91"/>
      <c r="Q57" s="91" t="s">
        <v>1471</v>
      </c>
      <c r="R57" s="91">
        <v>2</v>
      </c>
      <c r="S57" s="91"/>
      <c r="T57" s="91"/>
    </row>
    <row r="58" spans="1:20" ht="15">
      <c r="A58" s="91" t="s">
        <v>1424</v>
      </c>
      <c r="B58" s="91">
        <v>6</v>
      </c>
      <c r="C58" s="91" t="s">
        <v>1424</v>
      </c>
      <c r="D58" s="91">
        <v>6</v>
      </c>
      <c r="E58" s="91"/>
      <c r="F58" s="91"/>
      <c r="G58" s="91" t="s">
        <v>1441</v>
      </c>
      <c r="H58" s="91">
        <v>5</v>
      </c>
      <c r="I58" s="91" t="s">
        <v>1451</v>
      </c>
      <c r="J58" s="91">
        <v>2</v>
      </c>
      <c r="K58" s="91"/>
      <c r="L58" s="91"/>
      <c r="M58" s="91" t="s">
        <v>1460</v>
      </c>
      <c r="N58" s="91">
        <v>3</v>
      </c>
      <c r="O58" s="91"/>
      <c r="P58" s="91"/>
      <c r="Q58" s="91" t="s">
        <v>1472</v>
      </c>
      <c r="R58" s="91">
        <v>2</v>
      </c>
      <c r="S58" s="91"/>
      <c r="T58" s="91"/>
    </row>
    <row r="59" spans="1:20" ht="15">
      <c r="A59" s="91" t="s">
        <v>1425</v>
      </c>
      <c r="B59" s="91">
        <v>5</v>
      </c>
      <c r="C59" s="91" t="s">
        <v>1425</v>
      </c>
      <c r="D59" s="91">
        <v>5</v>
      </c>
      <c r="E59" s="91"/>
      <c r="F59" s="91"/>
      <c r="G59" s="91" t="s">
        <v>1442</v>
      </c>
      <c r="H59" s="91">
        <v>5</v>
      </c>
      <c r="I59" s="91"/>
      <c r="J59" s="91"/>
      <c r="K59" s="91"/>
      <c r="L59" s="91"/>
      <c r="M59" s="91" t="s">
        <v>1461</v>
      </c>
      <c r="N59" s="91">
        <v>3</v>
      </c>
      <c r="O59" s="91"/>
      <c r="P59" s="91"/>
      <c r="Q59" s="91" t="s">
        <v>1473</v>
      </c>
      <c r="R59" s="91">
        <v>2</v>
      </c>
      <c r="S59" s="91"/>
      <c r="T59" s="91"/>
    </row>
    <row r="60" spans="1:20" ht="15">
      <c r="A60" s="91" t="s">
        <v>1426</v>
      </c>
      <c r="B60" s="91">
        <v>5</v>
      </c>
      <c r="C60" s="91" t="s">
        <v>1426</v>
      </c>
      <c r="D60" s="91">
        <v>5</v>
      </c>
      <c r="E60" s="91"/>
      <c r="F60" s="91"/>
      <c r="G60" s="91" t="s">
        <v>1443</v>
      </c>
      <c r="H60" s="91">
        <v>5</v>
      </c>
      <c r="I60" s="91"/>
      <c r="J60" s="91"/>
      <c r="K60" s="91"/>
      <c r="L60" s="91"/>
      <c r="M60" s="91" t="s">
        <v>1462</v>
      </c>
      <c r="N60" s="91">
        <v>2</v>
      </c>
      <c r="O60" s="91"/>
      <c r="P60" s="91"/>
      <c r="Q60" s="91" t="s">
        <v>1474</v>
      </c>
      <c r="R60" s="91">
        <v>2</v>
      </c>
      <c r="S60" s="91"/>
      <c r="T60" s="91"/>
    </row>
    <row r="61" spans="1:20" ht="15">
      <c r="A61" s="91" t="s">
        <v>1427</v>
      </c>
      <c r="B61" s="91">
        <v>5</v>
      </c>
      <c r="C61" s="91" t="s">
        <v>1429</v>
      </c>
      <c r="D61" s="91">
        <v>4</v>
      </c>
      <c r="E61" s="91"/>
      <c r="F61" s="91"/>
      <c r="G61" s="91"/>
      <c r="H61" s="91"/>
      <c r="I61" s="91"/>
      <c r="J61" s="91"/>
      <c r="K61" s="91"/>
      <c r="L61" s="91"/>
      <c r="M61" s="91" t="s">
        <v>1463</v>
      </c>
      <c r="N61" s="91">
        <v>2</v>
      </c>
      <c r="O61" s="91"/>
      <c r="P61" s="91"/>
      <c r="Q61" s="91" t="s">
        <v>1475</v>
      </c>
      <c r="R61" s="91">
        <v>2</v>
      </c>
      <c r="S61" s="91"/>
      <c r="T61" s="91"/>
    </row>
    <row r="64" spans="1:20" ht="15" customHeight="1">
      <c r="A64" s="13" t="s">
        <v>1485</v>
      </c>
      <c r="B64" s="13" t="s">
        <v>1270</v>
      </c>
      <c r="C64" s="13" t="s">
        <v>1487</v>
      </c>
      <c r="D64" s="13" t="s">
        <v>1273</v>
      </c>
      <c r="E64" s="13" t="s">
        <v>1488</v>
      </c>
      <c r="F64" s="13" t="s">
        <v>1275</v>
      </c>
      <c r="G64" s="85" t="s">
        <v>1491</v>
      </c>
      <c r="H64" s="85" t="s">
        <v>1277</v>
      </c>
      <c r="I64" s="13" t="s">
        <v>1493</v>
      </c>
      <c r="J64" s="13" t="s">
        <v>1279</v>
      </c>
      <c r="K64" s="13" t="s">
        <v>1495</v>
      </c>
      <c r="L64" s="13" t="s">
        <v>1281</v>
      </c>
      <c r="M64" s="85" t="s">
        <v>1497</v>
      </c>
      <c r="N64" s="85" t="s">
        <v>1283</v>
      </c>
      <c r="O64" s="85" t="s">
        <v>1499</v>
      </c>
      <c r="P64" s="85" t="s">
        <v>1285</v>
      </c>
      <c r="Q64" s="85" t="s">
        <v>1501</v>
      </c>
      <c r="R64" s="85" t="s">
        <v>1287</v>
      </c>
      <c r="S64" s="13" t="s">
        <v>1503</v>
      </c>
      <c r="T64" s="13" t="s">
        <v>1288</v>
      </c>
    </row>
    <row r="65" spans="1:20" ht="15">
      <c r="A65" s="85" t="s">
        <v>260</v>
      </c>
      <c r="B65" s="85">
        <v>2</v>
      </c>
      <c r="C65" s="85" t="s">
        <v>251</v>
      </c>
      <c r="D65" s="85">
        <v>2</v>
      </c>
      <c r="E65" s="85" t="s">
        <v>236</v>
      </c>
      <c r="F65" s="85">
        <v>2</v>
      </c>
      <c r="G65" s="85"/>
      <c r="H65" s="85"/>
      <c r="I65" s="85" t="s">
        <v>235</v>
      </c>
      <c r="J65" s="85">
        <v>1</v>
      </c>
      <c r="K65" s="85" t="s">
        <v>231</v>
      </c>
      <c r="L65" s="85">
        <v>1</v>
      </c>
      <c r="M65" s="85"/>
      <c r="N65" s="85"/>
      <c r="O65" s="85"/>
      <c r="P65" s="85"/>
      <c r="Q65" s="85"/>
      <c r="R65" s="85"/>
      <c r="S65" s="85" t="s">
        <v>228</v>
      </c>
      <c r="T65" s="85">
        <v>1</v>
      </c>
    </row>
    <row r="66" spans="1:20" ht="15">
      <c r="A66" s="85" t="s">
        <v>251</v>
      </c>
      <c r="B66" s="85">
        <v>2</v>
      </c>
      <c r="C66" s="85" t="s">
        <v>260</v>
      </c>
      <c r="D66" s="85">
        <v>2</v>
      </c>
      <c r="E66" s="85" t="s">
        <v>241</v>
      </c>
      <c r="F66" s="85">
        <v>1</v>
      </c>
      <c r="G66" s="85"/>
      <c r="H66" s="85"/>
      <c r="I66" s="85" t="s">
        <v>233</v>
      </c>
      <c r="J66" s="85">
        <v>1</v>
      </c>
      <c r="K66" s="85" t="s">
        <v>229</v>
      </c>
      <c r="L66" s="85">
        <v>1</v>
      </c>
      <c r="M66" s="85"/>
      <c r="N66" s="85"/>
      <c r="O66" s="85"/>
      <c r="P66" s="85"/>
      <c r="Q66" s="85"/>
      <c r="R66" s="85"/>
      <c r="S66" s="85"/>
      <c r="T66" s="85"/>
    </row>
    <row r="67" spans="1:20" ht="15">
      <c r="A67" s="85" t="s">
        <v>236</v>
      </c>
      <c r="B67" s="85">
        <v>2</v>
      </c>
      <c r="C67" s="85" t="s">
        <v>287</v>
      </c>
      <c r="D67" s="85">
        <v>1</v>
      </c>
      <c r="E67" s="85" t="s">
        <v>237</v>
      </c>
      <c r="F67" s="85">
        <v>1</v>
      </c>
      <c r="G67" s="85"/>
      <c r="H67" s="85"/>
      <c r="I67" s="85" t="s">
        <v>234</v>
      </c>
      <c r="J67" s="85">
        <v>1</v>
      </c>
      <c r="K67" s="85" t="s">
        <v>230</v>
      </c>
      <c r="L67" s="85">
        <v>1</v>
      </c>
      <c r="M67" s="85"/>
      <c r="N67" s="85"/>
      <c r="O67" s="85"/>
      <c r="P67" s="85"/>
      <c r="Q67" s="85"/>
      <c r="R67" s="85"/>
      <c r="S67" s="85"/>
      <c r="T67" s="85"/>
    </row>
    <row r="68" spans="1:20" ht="15">
      <c r="A68" s="85" t="s">
        <v>287</v>
      </c>
      <c r="B68" s="85">
        <v>1</v>
      </c>
      <c r="C68" s="85" t="s">
        <v>242</v>
      </c>
      <c r="D68" s="85">
        <v>1</v>
      </c>
      <c r="E68" s="85" t="s">
        <v>238</v>
      </c>
      <c r="F68" s="85">
        <v>1</v>
      </c>
      <c r="G68" s="85"/>
      <c r="H68" s="85"/>
      <c r="I68" s="85"/>
      <c r="J68" s="85"/>
      <c r="K68" s="85"/>
      <c r="L68" s="85"/>
      <c r="M68" s="85"/>
      <c r="N68" s="85"/>
      <c r="O68" s="85"/>
      <c r="P68" s="85"/>
      <c r="Q68" s="85"/>
      <c r="R68" s="85"/>
      <c r="S68" s="85"/>
      <c r="T68" s="85"/>
    </row>
    <row r="69" spans="1:20" ht="15">
      <c r="A69" s="85" t="s">
        <v>286</v>
      </c>
      <c r="B69" s="85">
        <v>1</v>
      </c>
      <c r="C69" s="85" t="s">
        <v>243</v>
      </c>
      <c r="D69" s="85">
        <v>1</v>
      </c>
      <c r="E69" s="85" t="s">
        <v>239</v>
      </c>
      <c r="F69" s="85">
        <v>1</v>
      </c>
      <c r="G69" s="85"/>
      <c r="H69" s="85"/>
      <c r="I69" s="85"/>
      <c r="J69" s="85"/>
      <c r="K69" s="85"/>
      <c r="L69" s="85"/>
      <c r="M69" s="85"/>
      <c r="N69" s="85"/>
      <c r="O69" s="85"/>
      <c r="P69" s="85"/>
      <c r="Q69" s="85"/>
      <c r="R69" s="85"/>
      <c r="S69" s="85"/>
      <c r="T69" s="85"/>
    </row>
    <row r="70" spans="1:20" ht="15">
      <c r="A70" s="85" t="s">
        <v>285</v>
      </c>
      <c r="B70" s="85">
        <v>1</v>
      </c>
      <c r="C70" s="85" t="s">
        <v>244</v>
      </c>
      <c r="D70" s="85">
        <v>1</v>
      </c>
      <c r="E70" s="85" t="s">
        <v>240</v>
      </c>
      <c r="F70" s="85">
        <v>1</v>
      </c>
      <c r="G70" s="85"/>
      <c r="H70" s="85"/>
      <c r="I70" s="85"/>
      <c r="J70" s="85"/>
      <c r="K70" s="85"/>
      <c r="L70" s="85"/>
      <c r="M70" s="85"/>
      <c r="N70" s="85"/>
      <c r="O70" s="85"/>
      <c r="P70" s="85"/>
      <c r="Q70" s="85"/>
      <c r="R70" s="85"/>
      <c r="S70" s="85"/>
      <c r="T70" s="85"/>
    </row>
    <row r="71" spans="1:20" ht="15">
      <c r="A71" s="85" t="s">
        <v>284</v>
      </c>
      <c r="B71" s="85">
        <v>1</v>
      </c>
      <c r="C71" s="85" t="s">
        <v>245</v>
      </c>
      <c r="D71" s="85">
        <v>1</v>
      </c>
      <c r="E71" s="85"/>
      <c r="F71" s="85"/>
      <c r="G71" s="85"/>
      <c r="H71" s="85"/>
      <c r="I71" s="85"/>
      <c r="J71" s="85"/>
      <c r="K71" s="85"/>
      <c r="L71" s="85"/>
      <c r="M71" s="85"/>
      <c r="N71" s="85"/>
      <c r="O71" s="85"/>
      <c r="P71" s="85"/>
      <c r="Q71" s="85"/>
      <c r="R71" s="85"/>
      <c r="S71" s="85"/>
      <c r="T71" s="85"/>
    </row>
    <row r="72" spans="1:20" ht="15">
      <c r="A72" s="85" t="s">
        <v>283</v>
      </c>
      <c r="B72" s="85">
        <v>1</v>
      </c>
      <c r="C72" s="85" t="s">
        <v>246</v>
      </c>
      <c r="D72" s="85">
        <v>1</v>
      </c>
      <c r="E72" s="85"/>
      <c r="F72" s="85"/>
      <c r="G72" s="85"/>
      <c r="H72" s="85"/>
      <c r="I72" s="85"/>
      <c r="J72" s="85"/>
      <c r="K72" s="85"/>
      <c r="L72" s="85"/>
      <c r="M72" s="85"/>
      <c r="N72" s="85"/>
      <c r="O72" s="85"/>
      <c r="P72" s="85"/>
      <c r="Q72" s="85"/>
      <c r="R72" s="85"/>
      <c r="S72" s="85"/>
      <c r="T72" s="85"/>
    </row>
    <row r="73" spans="1:20" ht="15">
      <c r="A73" s="85" t="s">
        <v>282</v>
      </c>
      <c r="B73" s="85">
        <v>1</v>
      </c>
      <c r="C73" s="85" t="s">
        <v>247</v>
      </c>
      <c r="D73" s="85">
        <v>1</v>
      </c>
      <c r="E73" s="85"/>
      <c r="F73" s="85"/>
      <c r="G73" s="85"/>
      <c r="H73" s="85"/>
      <c r="I73" s="85"/>
      <c r="J73" s="85"/>
      <c r="K73" s="85"/>
      <c r="L73" s="85"/>
      <c r="M73" s="85"/>
      <c r="N73" s="85"/>
      <c r="O73" s="85"/>
      <c r="P73" s="85"/>
      <c r="Q73" s="85"/>
      <c r="R73" s="85"/>
      <c r="S73" s="85"/>
      <c r="T73" s="85"/>
    </row>
    <row r="74" spans="1:20" ht="15">
      <c r="A74" s="85" t="s">
        <v>281</v>
      </c>
      <c r="B74" s="85">
        <v>1</v>
      </c>
      <c r="C74" s="85" t="s">
        <v>248</v>
      </c>
      <c r="D74" s="85">
        <v>1</v>
      </c>
      <c r="E74" s="85"/>
      <c r="F74" s="85"/>
      <c r="G74" s="85"/>
      <c r="H74" s="85"/>
      <c r="I74" s="85"/>
      <c r="J74" s="85"/>
      <c r="K74" s="85"/>
      <c r="L74" s="85"/>
      <c r="M74" s="85"/>
      <c r="N74" s="85"/>
      <c r="O74" s="85"/>
      <c r="P74" s="85"/>
      <c r="Q74" s="85"/>
      <c r="R74" s="85"/>
      <c r="S74" s="85"/>
      <c r="T74" s="85"/>
    </row>
    <row r="77" spans="1:20" ht="15" customHeight="1">
      <c r="A77" s="13" t="s">
        <v>1486</v>
      </c>
      <c r="B77" s="13" t="s">
        <v>1270</v>
      </c>
      <c r="C77" s="85" t="s">
        <v>1489</v>
      </c>
      <c r="D77" s="85" t="s">
        <v>1273</v>
      </c>
      <c r="E77" s="85" t="s">
        <v>1490</v>
      </c>
      <c r="F77" s="85" t="s">
        <v>1275</v>
      </c>
      <c r="G77" s="85" t="s">
        <v>1492</v>
      </c>
      <c r="H77" s="85" t="s">
        <v>1277</v>
      </c>
      <c r="I77" s="85" t="s">
        <v>1494</v>
      </c>
      <c r="J77" s="85" t="s">
        <v>1279</v>
      </c>
      <c r="K77" s="85" t="s">
        <v>1496</v>
      </c>
      <c r="L77" s="85" t="s">
        <v>1281</v>
      </c>
      <c r="M77" s="13" t="s">
        <v>1498</v>
      </c>
      <c r="N77" s="13" t="s">
        <v>1283</v>
      </c>
      <c r="O77" s="13" t="s">
        <v>1500</v>
      </c>
      <c r="P77" s="13" t="s">
        <v>1285</v>
      </c>
      <c r="Q77" s="13" t="s">
        <v>1502</v>
      </c>
      <c r="R77" s="13" t="s">
        <v>1287</v>
      </c>
      <c r="S77" s="85" t="s">
        <v>1504</v>
      </c>
      <c r="T77" s="85" t="s">
        <v>1288</v>
      </c>
    </row>
    <row r="78" spans="1:20" ht="15">
      <c r="A78" s="85" t="s">
        <v>221</v>
      </c>
      <c r="B78" s="85">
        <v>2</v>
      </c>
      <c r="C78" s="85"/>
      <c r="D78" s="85"/>
      <c r="E78" s="85"/>
      <c r="F78" s="85"/>
      <c r="G78" s="85"/>
      <c r="H78" s="85"/>
      <c r="I78" s="85"/>
      <c r="J78" s="85"/>
      <c r="K78" s="85"/>
      <c r="L78" s="85"/>
      <c r="M78" s="85" t="s">
        <v>221</v>
      </c>
      <c r="N78" s="85">
        <v>2</v>
      </c>
      <c r="O78" s="85" t="s">
        <v>232</v>
      </c>
      <c r="P78" s="85">
        <v>1</v>
      </c>
      <c r="Q78" s="85" t="s">
        <v>218</v>
      </c>
      <c r="R78" s="85">
        <v>1</v>
      </c>
      <c r="S78" s="85"/>
      <c r="T78" s="85"/>
    </row>
    <row r="79" spans="1:20" ht="15">
      <c r="A79" s="85" t="s">
        <v>232</v>
      </c>
      <c r="B79" s="85">
        <v>1</v>
      </c>
      <c r="C79" s="85"/>
      <c r="D79" s="85"/>
      <c r="E79" s="85"/>
      <c r="F79" s="85"/>
      <c r="G79" s="85"/>
      <c r="H79" s="85"/>
      <c r="I79" s="85"/>
      <c r="J79" s="85"/>
      <c r="K79" s="85"/>
      <c r="L79" s="85"/>
      <c r="M79" s="85"/>
      <c r="N79" s="85"/>
      <c r="O79" s="85"/>
      <c r="P79" s="85"/>
      <c r="Q79" s="85"/>
      <c r="R79" s="85"/>
      <c r="S79" s="85"/>
      <c r="T79" s="85"/>
    </row>
    <row r="80" spans="1:20" ht="15">
      <c r="A80" s="85" t="s">
        <v>218</v>
      </c>
      <c r="B80" s="85">
        <v>1</v>
      </c>
      <c r="C80" s="85"/>
      <c r="D80" s="85"/>
      <c r="E80" s="85"/>
      <c r="F80" s="85"/>
      <c r="G80" s="85"/>
      <c r="H80" s="85"/>
      <c r="I80" s="85"/>
      <c r="J80" s="85"/>
      <c r="K80" s="85"/>
      <c r="L80" s="85"/>
      <c r="M80" s="85"/>
      <c r="N80" s="85"/>
      <c r="O80" s="85"/>
      <c r="P80" s="85"/>
      <c r="Q80" s="85"/>
      <c r="R80" s="85"/>
      <c r="S80" s="85"/>
      <c r="T80" s="85"/>
    </row>
    <row r="83" spans="1:20" ht="15" customHeight="1">
      <c r="A83" s="13" t="s">
        <v>1511</v>
      </c>
      <c r="B83" s="13" t="s">
        <v>1270</v>
      </c>
      <c r="C83" s="13" t="s">
        <v>1512</v>
      </c>
      <c r="D83" s="13" t="s">
        <v>1273</v>
      </c>
      <c r="E83" s="13" t="s">
        <v>1513</v>
      </c>
      <c r="F83" s="13" t="s">
        <v>1275</v>
      </c>
      <c r="G83" s="13" t="s">
        <v>1514</v>
      </c>
      <c r="H83" s="13" t="s">
        <v>1277</v>
      </c>
      <c r="I83" s="13" t="s">
        <v>1515</v>
      </c>
      <c r="J83" s="13" t="s">
        <v>1279</v>
      </c>
      <c r="K83" s="13" t="s">
        <v>1516</v>
      </c>
      <c r="L83" s="13" t="s">
        <v>1281</v>
      </c>
      <c r="M83" s="13" t="s">
        <v>1517</v>
      </c>
      <c r="N83" s="13" t="s">
        <v>1283</v>
      </c>
      <c r="O83" s="13" t="s">
        <v>1518</v>
      </c>
      <c r="P83" s="13" t="s">
        <v>1285</v>
      </c>
      <c r="Q83" s="13" t="s">
        <v>1519</v>
      </c>
      <c r="R83" s="13" t="s">
        <v>1287</v>
      </c>
      <c r="S83" s="13" t="s">
        <v>1520</v>
      </c>
      <c r="T83" s="13" t="s">
        <v>1288</v>
      </c>
    </row>
    <row r="84" spans="1:20" ht="15">
      <c r="A84" s="124" t="s">
        <v>224</v>
      </c>
      <c r="B84" s="85">
        <v>1397225</v>
      </c>
      <c r="C84" s="124" t="s">
        <v>227</v>
      </c>
      <c r="D84" s="85">
        <v>588567</v>
      </c>
      <c r="E84" s="124" t="s">
        <v>226</v>
      </c>
      <c r="F84" s="85">
        <v>698140</v>
      </c>
      <c r="G84" s="124" t="s">
        <v>212</v>
      </c>
      <c r="H84" s="85">
        <v>210781</v>
      </c>
      <c r="I84" s="124" t="s">
        <v>224</v>
      </c>
      <c r="J84" s="85">
        <v>1397225</v>
      </c>
      <c r="K84" s="124" t="s">
        <v>231</v>
      </c>
      <c r="L84" s="85">
        <v>80231</v>
      </c>
      <c r="M84" s="124" t="s">
        <v>222</v>
      </c>
      <c r="N84" s="85">
        <v>264299</v>
      </c>
      <c r="O84" s="124" t="s">
        <v>232</v>
      </c>
      <c r="P84" s="85">
        <v>1227</v>
      </c>
      <c r="Q84" s="124" t="s">
        <v>219</v>
      </c>
      <c r="R84" s="85">
        <v>40036</v>
      </c>
      <c r="S84" s="124" t="s">
        <v>213</v>
      </c>
      <c r="T84" s="85">
        <v>82477</v>
      </c>
    </row>
    <row r="85" spans="1:20" ht="15">
      <c r="A85" s="124" t="s">
        <v>226</v>
      </c>
      <c r="B85" s="85">
        <v>698140</v>
      </c>
      <c r="C85" s="124" t="s">
        <v>284</v>
      </c>
      <c r="D85" s="85">
        <v>51680</v>
      </c>
      <c r="E85" s="124" t="s">
        <v>239</v>
      </c>
      <c r="F85" s="85">
        <v>8034</v>
      </c>
      <c r="G85" s="124" t="s">
        <v>225</v>
      </c>
      <c r="H85" s="85">
        <v>115991</v>
      </c>
      <c r="I85" s="124" t="s">
        <v>235</v>
      </c>
      <c r="J85" s="85">
        <v>20391</v>
      </c>
      <c r="K85" s="124" t="s">
        <v>216</v>
      </c>
      <c r="L85" s="85">
        <v>26096</v>
      </c>
      <c r="M85" s="124" t="s">
        <v>221</v>
      </c>
      <c r="N85" s="85">
        <v>14632</v>
      </c>
      <c r="O85" s="124" t="s">
        <v>220</v>
      </c>
      <c r="P85" s="85">
        <v>9</v>
      </c>
      <c r="Q85" s="124" t="s">
        <v>218</v>
      </c>
      <c r="R85" s="85">
        <v>1853</v>
      </c>
      <c r="S85" s="124" t="s">
        <v>228</v>
      </c>
      <c r="T85" s="85">
        <v>21087</v>
      </c>
    </row>
    <row r="86" spans="1:20" ht="15">
      <c r="A86" s="124" t="s">
        <v>227</v>
      </c>
      <c r="B86" s="85">
        <v>588567</v>
      </c>
      <c r="C86" s="124" t="s">
        <v>270</v>
      </c>
      <c r="D86" s="85">
        <v>30513</v>
      </c>
      <c r="E86" s="124" t="s">
        <v>237</v>
      </c>
      <c r="F86" s="85">
        <v>2897</v>
      </c>
      <c r="G86" s="124" t="s">
        <v>217</v>
      </c>
      <c r="H86" s="85">
        <v>13630</v>
      </c>
      <c r="I86" s="124" t="s">
        <v>234</v>
      </c>
      <c r="J86" s="85">
        <v>98</v>
      </c>
      <c r="K86" s="124" t="s">
        <v>230</v>
      </c>
      <c r="L86" s="85">
        <v>25698</v>
      </c>
      <c r="M86" s="124" t="s">
        <v>214</v>
      </c>
      <c r="N86" s="85">
        <v>7917</v>
      </c>
      <c r="O86" s="124"/>
      <c r="P86" s="85"/>
      <c r="Q86" s="124"/>
      <c r="R86" s="85"/>
      <c r="S86" s="124"/>
      <c r="T86" s="85"/>
    </row>
    <row r="87" spans="1:20" ht="15">
      <c r="A87" s="124" t="s">
        <v>222</v>
      </c>
      <c r="B87" s="85">
        <v>264299</v>
      </c>
      <c r="C87" s="124" t="s">
        <v>281</v>
      </c>
      <c r="D87" s="85">
        <v>19365</v>
      </c>
      <c r="E87" s="124" t="s">
        <v>236</v>
      </c>
      <c r="F87" s="85">
        <v>1386</v>
      </c>
      <c r="G87" s="124" t="s">
        <v>223</v>
      </c>
      <c r="H87" s="85">
        <v>12921</v>
      </c>
      <c r="I87" s="124" t="s">
        <v>233</v>
      </c>
      <c r="J87" s="85">
        <v>18</v>
      </c>
      <c r="K87" s="124" t="s">
        <v>229</v>
      </c>
      <c r="L87" s="85">
        <v>1219</v>
      </c>
      <c r="M87" s="124"/>
      <c r="N87" s="85"/>
      <c r="O87" s="124"/>
      <c r="P87" s="85"/>
      <c r="Q87" s="124"/>
      <c r="R87" s="85"/>
      <c r="S87" s="124"/>
      <c r="T87" s="85"/>
    </row>
    <row r="88" spans="1:20" ht="15">
      <c r="A88" s="124" t="s">
        <v>212</v>
      </c>
      <c r="B88" s="85">
        <v>210781</v>
      </c>
      <c r="C88" s="124" t="s">
        <v>246</v>
      </c>
      <c r="D88" s="85">
        <v>15352</v>
      </c>
      <c r="E88" s="124" t="s">
        <v>241</v>
      </c>
      <c r="F88" s="85">
        <v>1294</v>
      </c>
      <c r="G88" s="124" t="s">
        <v>215</v>
      </c>
      <c r="H88" s="85">
        <v>106</v>
      </c>
      <c r="I88" s="124"/>
      <c r="J88" s="85"/>
      <c r="K88" s="124"/>
      <c r="L88" s="85"/>
      <c r="M88" s="124"/>
      <c r="N88" s="85"/>
      <c r="O88" s="124"/>
      <c r="P88" s="85"/>
      <c r="Q88" s="124"/>
      <c r="R88" s="85"/>
      <c r="S88" s="124"/>
      <c r="T88" s="85"/>
    </row>
    <row r="89" spans="1:20" ht="15">
      <c r="A89" s="124" t="s">
        <v>225</v>
      </c>
      <c r="B89" s="85">
        <v>115991</v>
      </c>
      <c r="C89" s="124" t="s">
        <v>272</v>
      </c>
      <c r="D89" s="85">
        <v>15066</v>
      </c>
      <c r="E89" s="124" t="s">
        <v>240</v>
      </c>
      <c r="F89" s="85">
        <v>431</v>
      </c>
      <c r="G89" s="124"/>
      <c r="H89" s="85"/>
      <c r="I89" s="124"/>
      <c r="J89" s="85"/>
      <c r="K89" s="124"/>
      <c r="L89" s="85"/>
      <c r="M89" s="124"/>
      <c r="N89" s="85"/>
      <c r="O89" s="124"/>
      <c r="P89" s="85"/>
      <c r="Q89" s="124"/>
      <c r="R89" s="85"/>
      <c r="S89" s="124"/>
      <c r="T89" s="85"/>
    </row>
    <row r="90" spans="1:20" ht="15">
      <c r="A90" s="124" t="s">
        <v>213</v>
      </c>
      <c r="B90" s="85">
        <v>82477</v>
      </c>
      <c r="C90" s="124" t="s">
        <v>268</v>
      </c>
      <c r="D90" s="85">
        <v>13243</v>
      </c>
      <c r="E90" s="124" t="s">
        <v>238</v>
      </c>
      <c r="F90" s="85">
        <v>51</v>
      </c>
      <c r="G90" s="124"/>
      <c r="H90" s="85"/>
      <c r="I90" s="124"/>
      <c r="J90" s="85"/>
      <c r="K90" s="124"/>
      <c r="L90" s="85"/>
      <c r="M90" s="124"/>
      <c r="N90" s="85"/>
      <c r="O90" s="124"/>
      <c r="P90" s="85"/>
      <c r="Q90" s="124"/>
      <c r="R90" s="85"/>
      <c r="S90" s="124"/>
      <c r="T90" s="85"/>
    </row>
    <row r="91" spans="1:20" ht="15">
      <c r="A91" s="124" t="s">
        <v>231</v>
      </c>
      <c r="B91" s="85">
        <v>80231</v>
      </c>
      <c r="C91" s="124" t="s">
        <v>269</v>
      </c>
      <c r="D91" s="85">
        <v>11235</v>
      </c>
      <c r="E91" s="124"/>
      <c r="F91" s="85"/>
      <c r="G91" s="124"/>
      <c r="H91" s="85"/>
      <c r="I91" s="124"/>
      <c r="J91" s="85"/>
      <c r="K91" s="124"/>
      <c r="L91" s="85"/>
      <c r="M91" s="124"/>
      <c r="N91" s="85"/>
      <c r="O91" s="124"/>
      <c r="P91" s="85"/>
      <c r="Q91" s="124"/>
      <c r="R91" s="85"/>
      <c r="S91" s="124"/>
      <c r="T91" s="85"/>
    </row>
    <row r="92" spans="1:20" ht="15">
      <c r="A92" s="124" t="s">
        <v>284</v>
      </c>
      <c r="B92" s="85">
        <v>51680</v>
      </c>
      <c r="C92" s="124" t="s">
        <v>244</v>
      </c>
      <c r="D92" s="85">
        <v>7278</v>
      </c>
      <c r="E92" s="124"/>
      <c r="F92" s="85"/>
      <c r="G92" s="124"/>
      <c r="H92" s="85"/>
      <c r="I92" s="124"/>
      <c r="J92" s="85"/>
      <c r="K92" s="124"/>
      <c r="L92" s="85"/>
      <c r="M92" s="124"/>
      <c r="N92" s="85"/>
      <c r="O92" s="124"/>
      <c r="P92" s="85"/>
      <c r="Q92" s="124"/>
      <c r="R92" s="85"/>
      <c r="S92" s="124"/>
      <c r="T92" s="85"/>
    </row>
    <row r="93" spans="1:20" ht="15">
      <c r="A93" s="124" t="s">
        <v>219</v>
      </c>
      <c r="B93" s="85">
        <v>40036</v>
      </c>
      <c r="C93" s="124" t="s">
        <v>278</v>
      </c>
      <c r="D93" s="85">
        <v>4769</v>
      </c>
      <c r="E93" s="124"/>
      <c r="F93" s="85"/>
      <c r="G93" s="124"/>
      <c r="H93" s="85"/>
      <c r="I93" s="124"/>
      <c r="J93" s="85"/>
      <c r="K93" s="124"/>
      <c r="L93" s="85"/>
      <c r="M93" s="124"/>
      <c r="N93" s="85"/>
      <c r="O93" s="124"/>
      <c r="P93" s="85"/>
      <c r="Q93" s="124"/>
      <c r="R93" s="85"/>
      <c r="S93" s="124"/>
      <c r="T93" s="85"/>
    </row>
  </sheetData>
  <hyperlinks>
    <hyperlink ref="A2" r:id="rId1" display="https://www.americanexpress.com/socialchat"/>
    <hyperlink ref="A3" r:id="rId2" display="https://community.talktalk.co.uk/t5/Chat/bd-p/socialchat"/>
    <hyperlink ref="A4" r:id="rId3" display="https://online.americanexpress.com/myca/mycaassist/us/startChat.do?request_type=authreg_home"/>
    <hyperlink ref="A5" r:id="rId4" display="https://www.thecommentingclub.co.uk/socialchat-rules/?utm_source=ReviveOldPost&amp;utm_medium=social&amp;utm_campaign=ReviveOldPost"/>
    <hyperlink ref="A6" r:id="rId5" display="https://www.thecommentingclub.co.uk/socialchat-skills/?utm_source=ReviveOldPost&amp;utm_medium=social&amp;utm_campaign=ReviveOldPost"/>
    <hyperlink ref="A7" r:id="rId6" display="http://www.sprint.com/socialchat"/>
    <hyperlink ref="A8" r:id="rId7" display="https://community.talktalk.co.uk/t5/Articles/Our-plans/ta-p/2205171"/>
    <hyperlink ref="A9" r:id="rId8" display="https://www.socialmediatoday.com/news/how-to-use-emojis-and-symbols-to-improve-your-marketing-strategy-infograph/566983/"/>
    <hyperlink ref="A10" r:id="rId9" display="https://www.youtube.com/watch?v=goTSdIcwyqs&amp;utm_medium=social&amp;utm_source=twitter&amp;utm_campaign=postfity&amp;utm_content=postfity6cd31"/>
    <hyperlink ref="A11" r:id="rId10" display="https://www.timesfreepress.com/news/life/entertainment/story/2019/nov/10/gainesville-based-monopoly/507840/"/>
    <hyperlink ref="C2" r:id="rId11" display="https://www.americanexpress.com/socialchat"/>
    <hyperlink ref="C3" r:id="rId12" display="https://online.americanexpress.com/myca/mycaassist/us/startChat.do?request_type=authreg_home"/>
    <hyperlink ref="E2" r:id="rId13" display="https://community.talktalk.co.uk/t5/Chat/bd-p/socialchat"/>
    <hyperlink ref="E3" r:id="rId14" display="https://community.talktalk.co.uk/t5/Articles/Our-plans/ta-p/2205171"/>
    <hyperlink ref="G2" r:id="rId15" display="https://www.thecommentingclub.co.uk/socialchat-rules/?utm_source=ReviveOldPost&amp;utm_medium=social&amp;utm_campaign=ReviveOldPost"/>
    <hyperlink ref="G3" r:id="rId16" display="https://www.thecommentingclub.co.uk/socialchat-skills/?utm_source=ReviveOldPost&amp;utm_medium=social&amp;utm_campaign=ReviveOldPost"/>
    <hyperlink ref="G4" r:id="rId17" display="http://www.madalynsklar.com/2016/02/15/twittersmarter-podcast-cocktail-party-conversations-with-alan-knecht-and-michelle-stinson-ross-from-socialchat-episode-30/"/>
    <hyperlink ref="G5" r:id="rId18" display="https://www.timesfreepress.com/news/life/entertainment/story/2019/nov/10/gainesville-based-monopoly/507840/"/>
    <hyperlink ref="G6" r:id="rId19" display="https://www.socialmediatoday.com/news/how-to-use-emojis-and-symbols-to-improve-your-marketing-strategy-infograph/566983/"/>
    <hyperlink ref="I2" r:id="rId20" display="http://www.sprint.com/socialchat"/>
    <hyperlink ref="K2" r:id="rId21" display="https://www.americanexpress.com/socialchat"/>
    <hyperlink ref="K3" r:id="rId22" display="https://online.americanexpress.com/myca/mycaassist/us/startChat.do?request_type=authreg_home"/>
    <hyperlink ref="Q2" r:id="rId23" display="https://www.youtube.com/watch?v=goTSdIcwyqs&amp;utm_medium=social&amp;utm_source=twitter&amp;utm_campaign=postfity&amp;utm_content=postfity6cd31"/>
    <hyperlink ref="S2" r:id="rId24" display="https://www.tim.it/music-games-socialchat-video-card"/>
  </hyperlinks>
  <printOptions/>
  <pageMargins left="0.7" right="0.7" top="0.75" bottom="0.75" header="0.3" footer="0.3"/>
  <pageSetup orientation="portrait" paperSize="9"/>
  <tableParts>
    <tablePart r:id="rId25"/>
    <tablePart r:id="rId26"/>
    <tablePart r:id="rId28"/>
    <tablePart r:id="rId29"/>
    <tablePart r:id="rId31"/>
    <tablePart r:id="rId32"/>
    <tablePart r:id="rId30"/>
    <tablePart r:id="rId27"/>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1580</v>
      </c>
      <c r="B1" s="13" t="s">
        <v>1610</v>
      </c>
      <c r="C1" s="13" t="s">
        <v>1611</v>
      </c>
      <c r="D1" s="13" t="s">
        <v>144</v>
      </c>
      <c r="E1" s="13" t="s">
        <v>1613</v>
      </c>
      <c r="F1" s="13" t="s">
        <v>1614</v>
      </c>
      <c r="G1" s="13" t="s">
        <v>1615</v>
      </c>
    </row>
    <row r="2" spans="1:7" ht="15">
      <c r="A2" s="85" t="s">
        <v>1340</v>
      </c>
      <c r="B2" s="85">
        <v>73</v>
      </c>
      <c r="C2" s="129">
        <v>0.04919137466307277</v>
      </c>
      <c r="D2" s="85" t="s">
        <v>1612</v>
      </c>
      <c r="E2" s="85"/>
      <c r="F2" s="85"/>
      <c r="G2" s="85"/>
    </row>
    <row r="3" spans="1:7" ht="15">
      <c r="A3" s="85" t="s">
        <v>1341</v>
      </c>
      <c r="B3" s="85">
        <v>4</v>
      </c>
      <c r="C3" s="129">
        <v>0.002695417789757412</v>
      </c>
      <c r="D3" s="85" t="s">
        <v>1612</v>
      </c>
      <c r="E3" s="85"/>
      <c r="F3" s="85"/>
      <c r="G3" s="85"/>
    </row>
    <row r="4" spans="1:7" ht="15">
      <c r="A4" s="85" t="s">
        <v>1342</v>
      </c>
      <c r="B4" s="85">
        <v>0</v>
      </c>
      <c r="C4" s="129">
        <v>0</v>
      </c>
      <c r="D4" s="85" t="s">
        <v>1612</v>
      </c>
      <c r="E4" s="85"/>
      <c r="F4" s="85"/>
      <c r="G4" s="85"/>
    </row>
    <row r="5" spans="1:7" ht="15">
      <c r="A5" s="85" t="s">
        <v>1343</v>
      </c>
      <c r="B5" s="85">
        <v>1407</v>
      </c>
      <c r="C5" s="129">
        <v>0.9481132075471699</v>
      </c>
      <c r="D5" s="85" t="s">
        <v>1612</v>
      </c>
      <c r="E5" s="85"/>
      <c r="F5" s="85"/>
      <c r="G5" s="85"/>
    </row>
    <row r="6" spans="1:7" ht="15">
      <c r="A6" s="85" t="s">
        <v>1344</v>
      </c>
      <c r="B6" s="85">
        <v>1484</v>
      </c>
      <c r="C6" s="129">
        <v>1</v>
      </c>
      <c r="D6" s="85" t="s">
        <v>1612</v>
      </c>
      <c r="E6" s="85"/>
      <c r="F6" s="85"/>
      <c r="G6" s="85"/>
    </row>
    <row r="7" spans="1:7" ht="15">
      <c r="A7" s="91" t="s">
        <v>1345</v>
      </c>
      <c r="B7" s="91">
        <v>53</v>
      </c>
      <c r="C7" s="130">
        <v>0.012509978938350144</v>
      </c>
      <c r="D7" s="91" t="s">
        <v>1612</v>
      </c>
      <c r="E7" s="91" t="b">
        <v>0</v>
      </c>
      <c r="F7" s="91" t="b">
        <v>0</v>
      </c>
      <c r="G7" s="91" t="b">
        <v>0</v>
      </c>
    </row>
    <row r="8" spans="1:7" ht="15">
      <c r="A8" s="91" t="s">
        <v>1346</v>
      </c>
      <c r="B8" s="91">
        <v>51</v>
      </c>
      <c r="C8" s="130">
        <v>0.013098913437826647</v>
      </c>
      <c r="D8" s="91" t="s">
        <v>1612</v>
      </c>
      <c r="E8" s="91" t="b">
        <v>0</v>
      </c>
      <c r="F8" s="91" t="b">
        <v>0</v>
      </c>
      <c r="G8" s="91" t="b">
        <v>0</v>
      </c>
    </row>
    <row r="9" spans="1:7" ht="15">
      <c r="A9" s="91" t="s">
        <v>1347</v>
      </c>
      <c r="B9" s="91">
        <v>51</v>
      </c>
      <c r="C9" s="130">
        <v>0.013098913437826647</v>
      </c>
      <c r="D9" s="91" t="s">
        <v>1612</v>
      </c>
      <c r="E9" s="91" t="b">
        <v>0</v>
      </c>
      <c r="F9" s="91" t="b">
        <v>0</v>
      </c>
      <c r="G9" s="91" t="b">
        <v>0</v>
      </c>
    </row>
    <row r="10" spans="1:7" ht="15">
      <c r="A10" s="91" t="s">
        <v>1348</v>
      </c>
      <c r="B10" s="91">
        <v>51</v>
      </c>
      <c r="C10" s="130">
        <v>0.013098913437826647</v>
      </c>
      <c r="D10" s="91" t="s">
        <v>1612</v>
      </c>
      <c r="E10" s="91" t="b">
        <v>0</v>
      </c>
      <c r="F10" s="91" t="b">
        <v>0</v>
      </c>
      <c r="G10" s="91" t="b">
        <v>0</v>
      </c>
    </row>
    <row r="11" spans="1:7" ht="15">
      <c r="A11" s="91" t="s">
        <v>1349</v>
      </c>
      <c r="B11" s="91">
        <v>50</v>
      </c>
      <c r="C11" s="130">
        <v>0.013377574598237725</v>
      </c>
      <c r="D11" s="91" t="s">
        <v>1612</v>
      </c>
      <c r="E11" s="91" t="b">
        <v>0</v>
      </c>
      <c r="F11" s="91" t="b">
        <v>0</v>
      </c>
      <c r="G11" s="91" t="b">
        <v>0</v>
      </c>
    </row>
    <row r="12" spans="1:7" ht="15">
      <c r="A12" s="91" t="s">
        <v>1351</v>
      </c>
      <c r="B12" s="91">
        <v>35</v>
      </c>
      <c r="C12" s="130">
        <v>0.016115944310299425</v>
      </c>
      <c r="D12" s="91" t="s">
        <v>1612</v>
      </c>
      <c r="E12" s="91" t="b">
        <v>1</v>
      </c>
      <c r="F12" s="91" t="b">
        <v>0</v>
      </c>
      <c r="G12" s="91" t="b">
        <v>0</v>
      </c>
    </row>
    <row r="13" spans="1:7" ht="15">
      <c r="A13" s="91" t="s">
        <v>1366</v>
      </c>
      <c r="B13" s="91">
        <v>19</v>
      </c>
      <c r="C13" s="130">
        <v>0.015026332225637444</v>
      </c>
      <c r="D13" s="91" t="s">
        <v>1612</v>
      </c>
      <c r="E13" s="91" t="b">
        <v>0</v>
      </c>
      <c r="F13" s="91" t="b">
        <v>0</v>
      </c>
      <c r="G13" s="91" t="b">
        <v>0</v>
      </c>
    </row>
    <row r="14" spans="1:7" ht="15">
      <c r="A14" s="91" t="s">
        <v>1352</v>
      </c>
      <c r="B14" s="91">
        <v>16</v>
      </c>
      <c r="C14" s="130">
        <v>0.014140849210018269</v>
      </c>
      <c r="D14" s="91" t="s">
        <v>1612</v>
      </c>
      <c r="E14" s="91" t="b">
        <v>0</v>
      </c>
      <c r="F14" s="91" t="b">
        <v>0</v>
      </c>
      <c r="G14" s="91" t="b">
        <v>0</v>
      </c>
    </row>
    <row r="15" spans="1:7" ht="15">
      <c r="A15" s="91" t="s">
        <v>1361</v>
      </c>
      <c r="B15" s="91">
        <v>10</v>
      </c>
      <c r="C15" s="130">
        <v>0.01137999816169012</v>
      </c>
      <c r="D15" s="91" t="s">
        <v>1612</v>
      </c>
      <c r="E15" s="91" t="b">
        <v>0</v>
      </c>
      <c r="F15" s="91" t="b">
        <v>0</v>
      </c>
      <c r="G15" s="91" t="b">
        <v>0</v>
      </c>
    </row>
    <row r="16" spans="1:7" ht="15">
      <c r="A16" s="91" t="s">
        <v>1367</v>
      </c>
      <c r="B16" s="91">
        <v>10</v>
      </c>
      <c r="C16" s="130">
        <v>0.01137999816169012</v>
      </c>
      <c r="D16" s="91" t="s">
        <v>1612</v>
      </c>
      <c r="E16" s="91" t="b">
        <v>0</v>
      </c>
      <c r="F16" s="91" t="b">
        <v>0</v>
      </c>
      <c r="G16" s="91" t="b">
        <v>0</v>
      </c>
    </row>
    <row r="17" spans="1:7" ht="15">
      <c r="A17" s="91" t="s">
        <v>1353</v>
      </c>
      <c r="B17" s="91">
        <v>7</v>
      </c>
      <c r="C17" s="130">
        <v>0.009316327131489686</v>
      </c>
      <c r="D17" s="91" t="s">
        <v>1612</v>
      </c>
      <c r="E17" s="91" t="b">
        <v>0</v>
      </c>
      <c r="F17" s="91" t="b">
        <v>0</v>
      </c>
      <c r="G17" s="91" t="b">
        <v>0</v>
      </c>
    </row>
    <row r="18" spans="1:7" ht="15">
      <c r="A18" s="91" t="s">
        <v>1358</v>
      </c>
      <c r="B18" s="91">
        <v>7</v>
      </c>
      <c r="C18" s="130">
        <v>0.009316327131489686</v>
      </c>
      <c r="D18" s="91" t="s">
        <v>1612</v>
      </c>
      <c r="E18" s="91" t="b">
        <v>0</v>
      </c>
      <c r="F18" s="91" t="b">
        <v>0</v>
      </c>
      <c r="G18" s="91" t="b">
        <v>0</v>
      </c>
    </row>
    <row r="19" spans="1:7" ht="15">
      <c r="A19" s="91" t="s">
        <v>1357</v>
      </c>
      <c r="B19" s="91">
        <v>7</v>
      </c>
      <c r="C19" s="130">
        <v>0.009316327131489686</v>
      </c>
      <c r="D19" s="91" t="s">
        <v>1612</v>
      </c>
      <c r="E19" s="91" t="b">
        <v>0</v>
      </c>
      <c r="F19" s="91" t="b">
        <v>0</v>
      </c>
      <c r="G19" s="91" t="b">
        <v>0</v>
      </c>
    </row>
    <row r="20" spans="1:7" ht="15">
      <c r="A20" s="91" t="s">
        <v>1354</v>
      </c>
      <c r="B20" s="91">
        <v>5</v>
      </c>
      <c r="C20" s="130">
        <v>0.007564407522090272</v>
      </c>
      <c r="D20" s="91" t="s">
        <v>1612</v>
      </c>
      <c r="E20" s="91" t="b">
        <v>0</v>
      </c>
      <c r="F20" s="91" t="b">
        <v>0</v>
      </c>
      <c r="G20" s="91" t="b">
        <v>0</v>
      </c>
    </row>
    <row r="21" spans="1:7" ht="15">
      <c r="A21" s="91" t="s">
        <v>1355</v>
      </c>
      <c r="B21" s="91">
        <v>5</v>
      </c>
      <c r="C21" s="130">
        <v>0.007564407522090272</v>
      </c>
      <c r="D21" s="91" t="s">
        <v>1612</v>
      </c>
      <c r="E21" s="91" t="b">
        <v>0</v>
      </c>
      <c r="F21" s="91" t="b">
        <v>0</v>
      </c>
      <c r="G21" s="91" t="b">
        <v>0</v>
      </c>
    </row>
    <row r="22" spans="1:7" ht="15">
      <c r="A22" s="91" t="s">
        <v>1382</v>
      </c>
      <c r="B22" s="91">
        <v>5</v>
      </c>
      <c r="C22" s="130">
        <v>0.007564407522090272</v>
      </c>
      <c r="D22" s="91" t="s">
        <v>1612</v>
      </c>
      <c r="E22" s="91" t="b">
        <v>0</v>
      </c>
      <c r="F22" s="91" t="b">
        <v>0</v>
      </c>
      <c r="G22" s="91" t="b">
        <v>0</v>
      </c>
    </row>
    <row r="23" spans="1:7" ht="15">
      <c r="A23" s="91" t="s">
        <v>1581</v>
      </c>
      <c r="B23" s="91">
        <v>5</v>
      </c>
      <c r="C23" s="130">
        <v>0.007564407522090272</v>
      </c>
      <c r="D23" s="91" t="s">
        <v>1612</v>
      </c>
      <c r="E23" s="91" t="b">
        <v>0</v>
      </c>
      <c r="F23" s="91" t="b">
        <v>0</v>
      </c>
      <c r="G23" s="91" t="b">
        <v>0</v>
      </c>
    </row>
    <row r="24" spans="1:7" ht="15">
      <c r="A24" s="91" t="s">
        <v>1582</v>
      </c>
      <c r="B24" s="91">
        <v>5</v>
      </c>
      <c r="C24" s="130">
        <v>0.007564407522090272</v>
      </c>
      <c r="D24" s="91" t="s">
        <v>1612</v>
      </c>
      <c r="E24" s="91" t="b">
        <v>1</v>
      </c>
      <c r="F24" s="91" t="b">
        <v>0</v>
      </c>
      <c r="G24" s="91" t="b">
        <v>0</v>
      </c>
    </row>
    <row r="25" spans="1:7" ht="15">
      <c r="A25" s="91" t="s">
        <v>1368</v>
      </c>
      <c r="B25" s="91">
        <v>5</v>
      </c>
      <c r="C25" s="130">
        <v>0.007564407522090272</v>
      </c>
      <c r="D25" s="91" t="s">
        <v>1612</v>
      </c>
      <c r="E25" s="91" t="b">
        <v>0</v>
      </c>
      <c r="F25" s="91" t="b">
        <v>0</v>
      </c>
      <c r="G25" s="91" t="b">
        <v>0</v>
      </c>
    </row>
    <row r="26" spans="1:7" ht="15">
      <c r="A26" s="91" t="s">
        <v>1369</v>
      </c>
      <c r="B26" s="91">
        <v>5</v>
      </c>
      <c r="C26" s="130">
        <v>0.007564407522090272</v>
      </c>
      <c r="D26" s="91" t="s">
        <v>1612</v>
      </c>
      <c r="E26" s="91" t="b">
        <v>0</v>
      </c>
      <c r="F26" s="91" t="b">
        <v>0</v>
      </c>
      <c r="G26" s="91" t="b">
        <v>0</v>
      </c>
    </row>
    <row r="27" spans="1:7" ht="15">
      <c r="A27" s="91" t="s">
        <v>1370</v>
      </c>
      <c r="B27" s="91">
        <v>5</v>
      </c>
      <c r="C27" s="130">
        <v>0.007564407522090272</v>
      </c>
      <c r="D27" s="91" t="s">
        <v>1612</v>
      </c>
      <c r="E27" s="91" t="b">
        <v>0</v>
      </c>
      <c r="F27" s="91" t="b">
        <v>0</v>
      </c>
      <c r="G27" s="91" t="b">
        <v>0</v>
      </c>
    </row>
    <row r="28" spans="1:7" ht="15">
      <c r="A28" s="91" t="s">
        <v>1371</v>
      </c>
      <c r="B28" s="91">
        <v>5</v>
      </c>
      <c r="C28" s="130">
        <v>0.007564407522090272</v>
      </c>
      <c r="D28" s="91" t="s">
        <v>1612</v>
      </c>
      <c r="E28" s="91" t="b">
        <v>0</v>
      </c>
      <c r="F28" s="91" t="b">
        <v>0</v>
      </c>
      <c r="G28" s="91" t="b">
        <v>0</v>
      </c>
    </row>
    <row r="29" spans="1:7" ht="15">
      <c r="A29" s="91" t="s">
        <v>1372</v>
      </c>
      <c r="B29" s="91">
        <v>5</v>
      </c>
      <c r="C29" s="130">
        <v>0.007564407522090272</v>
      </c>
      <c r="D29" s="91" t="s">
        <v>1612</v>
      </c>
      <c r="E29" s="91" t="b">
        <v>0</v>
      </c>
      <c r="F29" s="91" t="b">
        <v>0</v>
      </c>
      <c r="G29" s="91" t="b">
        <v>0</v>
      </c>
    </row>
    <row r="30" spans="1:7" ht="15">
      <c r="A30" s="91" t="s">
        <v>1373</v>
      </c>
      <c r="B30" s="91">
        <v>5</v>
      </c>
      <c r="C30" s="130">
        <v>0.007564407522090272</v>
      </c>
      <c r="D30" s="91" t="s">
        <v>1612</v>
      </c>
      <c r="E30" s="91" t="b">
        <v>1</v>
      </c>
      <c r="F30" s="91" t="b">
        <v>0</v>
      </c>
      <c r="G30" s="91" t="b">
        <v>0</v>
      </c>
    </row>
    <row r="31" spans="1:7" ht="15">
      <c r="A31" s="91" t="s">
        <v>1374</v>
      </c>
      <c r="B31" s="91">
        <v>5</v>
      </c>
      <c r="C31" s="130">
        <v>0.007564407522090272</v>
      </c>
      <c r="D31" s="91" t="s">
        <v>1612</v>
      </c>
      <c r="E31" s="91" t="b">
        <v>0</v>
      </c>
      <c r="F31" s="91" t="b">
        <v>0</v>
      </c>
      <c r="G31" s="91" t="b">
        <v>0</v>
      </c>
    </row>
    <row r="32" spans="1:7" ht="15">
      <c r="A32" s="91" t="s">
        <v>1583</v>
      </c>
      <c r="B32" s="91">
        <v>4</v>
      </c>
      <c r="C32" s="130">
        <v>0.0065342658084969075</v>
      </c>
      <c r="D32" s="91" t="s">
        <v>1612</v>
      </c>
      <c r="E32" s="91" t="b">
        <v>0</v>
      </c>
      <c r="F32" s="91" t="b">
        <v>0</v>
      </c>
      <c r="G32" s="91" t="b">
        <v>0</v>
      </c>
    </row>
    <row r="33" spans="1:7" ht="15">
      <c r="A33" s="91" t="s">
        <v>1584</v>
      </c>
      <c r="B33" s="91">
        <v>4</v>
      </c>
      <c r="C33" s="130">
        <v>0.0065342658084969075</v>
      </c>
      <c r="D33" s="91" t="s">
        <v>1612</v>
      </c>
      <c r="E33" s="91" t="b">
        <v>0</v>
      </c>
      <c r="F33" s="91" t="b">
        <v>0</v>
      </c>
      <c r="G33" s="91" t="b">
        <v>0</v>
      </c>
    </row>
    <row r="34" spans="1:7" ht="15">
      <c r="A34" s="91" t="s">
        <v>1585</v>
      </c>
      <c r="B34" s="91">
        <v>4</v>
      </c>
      <c r="C34" s="130">
        <v>0.0065342658084969075</v>
      </c>
      <c r="D34" s="91" t="s">
        <v>1612</v>
      </c>
      <c r="E34" s="91" t="b">
        <v>1</v>
      </c>
      <c r="F34" s="91" t="b">
        <v>0</v>
      </c>
      <c r="G34" s="91" t="b">
        <v>0</v>
      </c>
    </row>
    <row r="35" spans="1:7" ht="15">
      <c r="A35" s="91" t="s">
        <v>1586</v>
      </c>
      <c r="B35" s="91">
        <v>4</v>
      </c>
      <c r="C35" s="130">
        <v>0.0065342658084969075</v>
      </c>
      <c r="D35" s="91" t="s">
        <v>1612</v>
      </c>
      <c r="E35" s="91" t="b">
        <v>0</v>
      </c>
      <c r="F35" s="91" t="b">
        <v>0</v>
      </c>
      <c r="G35" s="91" t="b">
        <v>0</v>
      </c>
    </row>
    <row r="36" spans="1:7" ht="15">
      <c r="A36" s="91" t="s">
        <v>1359</v>
      </c>
      <c r="B36" s="91">
        <v>4</v>
      </c>
      <c r="C36" s="130">
        <v>0.0065342658084969075</v>
      </c>
      <c r="D36" s="91" t="s">
        <v>1612</v>
      </c>
      <c r="E36" s="91" t="b">
        <v>1</v>
      </c>
      <c r="F36" s="91" t="b">
        <v>0</v>
      </c>
      <c r="G36" s="91" t="b">
        <v>0</v>
      </c>
    </row>
    <row r="37" spans="1:7" ht="15">
      <c r="A37" s="91" t="s">
        <v>1360</v>
      </c>
      <c r="B37" s="91">
        <v>4</v>
      </c>
      <c r="C37" s="130">
        <v>0.0065342658084969075</v>
      </c>
      <c r="D37" s="91" t="s">
        <v>1612</v>
      </c>
      <c r="E37" s="91" t="b">
        <v>0</v>
      </c>
      <c r="F37" s="91" t="b">
        <v>0</v>
      </c>
      <c r="G37" s="91" t="b">
        <v>0</v>
      </c>
    </row>
    <row r="38" spans="1:7" ht="15">
      <c r="A38" s="91" t="s">
        <v>1587</v>
      </c>
      <c r="B38" s="91">
        <v>3</v>
      </c>
      <c r="C38" s="130">
        <v>0.005367469231621623</v>
      </c>
      <c r="D38" s="91" t="s">
        <v>1612</v>
      </c>
      <c r="E38" s="91" t="b">
        <v>1</v>
      </c>
      <c r="F38" s="91" t="b">
        <v>0</v>
      </c>
      <c r="G38" s="91" t="b">
        <v>0</v>
      </c>
    </row>
    <row r="39" spans="1:7" ht="15">
      <c r="A39" s="91" t="s">
        <v>1588</v>
      </c>
      <c r="B39" s="91">
        <v>3</v>
      </c>
      <c r="C39" s="130">
        <v>0.005367469231621623</v>
      </c>
      <c r="D39" s="91" t="s">
        <v>1612</v>
      </c>
      <c r="E39" s="91" t="b">
        <v>0</v>
      </c>
      <c r="F39" s="91" t="b">
        <v>0</v>
      </c>
      <c r="G39" s="91" t="b">
        <v>0</v>
      </c>
    </row>
    <row r="40" spans="1:7" ht="15">
      <c r="A40" s="91" t="s">
        <v>1589</v>
      </c>
      <c r="B40" s="91">
        <v>3</v>
      </c>
      <c r="C40" s="130">
        <v>0.005367469231621623</v>
      </c>
      <c r="D40" s="91" t="s">
        <v>1612</v>
      </c>
      <c r="E40" s="91" t="b">
        <v>0</v>
      </c>
      <c r="F40" s="91" t="b">
        <v>0</v>
      </c>
      <c r="G40" s="91" t="b">
        <v>0</v>
      </c>
    </row>
    <row r="41" spans="1:7" ht="15">
      <c r="A41" s="91" t="s">
        <v>1590</v>
      </c>
      <c r="B41" s="91">
        <v>3</v>
      </c>
      <c r="C41" s="130">
        <v>0.005367469231621623</v>
      </c>
      <c r="D41" s="91" t="s">
        <v>1612</v>
      </c>
      <c r="E41" s="91" t="b">
        <v>1</v>
      </c>
      <c r="F41" s="91" t="b">
        <v>0</v>
      </c>
      <c r="G41" s="91" t="b">
        <v>0</v>
      </c>
    </row>
    <row r="42" spans="1:7" ht="15">
      <c r="A42" s="91" t="s">
        <v>1591</v>
      </c>
      <c r="B42" s="91">
        <v>3</v>
      </c>
      <c r="C42" s="130">
        <v>0.005367469231621623</v>
      </c>
      <c r="D42" s="91" t="s">
        <v>1612</v>
      </c>
      <c r="E42" s="91" t="b">
        <v>0</v>
      </c>
      <c r="F42" s="91" t="b">
        <v>0</v>
      </c>
      <c r="G42" s="91" t="b">
        <v>0</v>
      </c>
    </row>
    <row r="43" spans="1:7" ht="15">
      <c r="A43" s="91" t="s">
        <v>1383</v>
      </c>
      <c r="B43" s="91">
        <v>3</v>
      </c>
      <c r="C43" s="130">
        <v>0.005367469231621623</v>
      </c>
      <c r="D43" s="91" t="s">
        <v>1612</v>
      </c>
      <c r="E43" s="91" t="b">
        <v>0</v>
      </c>
      <c r="F43" s="91" t="b">
        <v>0</v>
      </c>
      <c r="G43" s="91" t="b">
        <v>0</v>
      </c>
    </row>
    <row r="44" spans="1:7" ht="15">
      <c r="A44" s="91" t="s">
        <v>1377</v>
      </c>
      <c r="B44" s="91">
        <v>3</v>
      </c>
      <c r="C44" s="130">
        <v>0.005367469231621623</v>
      </c>
      <c r="D44" s="91" t="s">
        <v>1612</v>
      </c>
      <c r="E44" s="91" t="b">
        <v>0</v>
      </c>
      <c r="F44" s="91" t="b">
        <v>0</v>
      </c>
      <c r="G44" s="91" t="b">
        <v>0</v>
      </c>
    </row>
    <row r="45" spans="1:7" ht="15">
      <c r="A45" s="91" t="s">
        <v>1378</v>
      </c>
      <c r="B45" s="91">
        <v>3</v>
      </c>
      <c r="C45" s="130">
        <v>0.005367469231621623</v>
      </c>
      <c r="D45" s="91" t="s">
        <v>1612</v>
      </c>
      <c r="E45" s="91" t="b">
        <v>0</v>
      </c>
      <c r="F45" s="91" t="b">
        <v>0</v>
      </c>
      <c r="G45" s="91" t="b">
        <v>0</v>
      </c>
    </row>
    <row r="46" spans="1:7" ht="15">
      <c r="A46" s="91" t="s">
        <v>1388</v>
      </c>
      <c r="B46" s="91">
        <v>3</v>
      </c>
      <c r="C46" s="130">
        <v>0.005367469231621623</v>
      </c>
      <c r="D46" s="91" t="s">
        <v>1612</v>
      </c>
      <c r="E46" s="91" t="b">
        <v>0</v>
      </c>
      <c r="F46" s="91" t="b">
        <v>0</v>
      </c>
      <c r="G46" s="91" t="b">
        <v>0</v>
      </c>
    </row>
    <row r="47" spans="1:7" ht="15">
      <c r="A47" s="91" t="s">
        <v>1389</v>
      </c>
      <c r="B47" s="91">
        <v>3</v>
      </c>
      <c r="C47" s="130">
        <v>0.005367469231621623</v>
      </c>
      <c r="D47" s="91" t="s">
        <v>1612</v>
      </c>
      <c r="E47" s="91" t="b">
        <v>1</v>
      </c>
      <c r="F47" s="91" t="b">
        <v>0</v>
      </c>
      <c r="G47" s="91" t="b">
        <v>0</v>
      </c>
    </row>
    <row r="48" spans="1:7" ht="15">
      <c r="A48" s="91" t="s">
        <v>1390</v>
      </c>
      <c r="B48" s="91">
        <v>3</v>
      </c>
      <c r="C48" s="130">
        <v>0.005367469231621623</v>
      </c>
      <c r="D48" s="91" t="s">
        <v>1612</v>
      </c>
      <c r="E48" s="91" t="b">
        <v>0</v>
      </c>
      <c r="F48" s="91" t="b">
        <v>0</v>
      </c>
      <c r="G48" s="91" t="b">
        <v>0</v>
      </c>
    </row>
    <row r="49" spans="1:7" ht="15">
      <c r="A49" s="91" t="s">
        <v>1391</v>
      </c>
      <c r="B49" s="91">
        <v>3</v>
      </c>
      <c r="C49" s="130">
        <v>0.005367469231621623</v>
      </c>
      <c r="D49" s="91" t="s">
        <v>1612</v>
      </c>
      <c r="E49" s="91" t="b">
        <v>0</v>
      </c>
      <c r="F49" s="91" t="b">
        <v>0</v>
      </c>
      <c r="G49" s="91" t="b">
        <v>0</v>
      </c>
    </row>
    <row r="50" spans="1:7" ht="15">
      <c r="A50" s="91" t="s">
        <v>1392</v>
      </c>
      <c r="B50" s="91">
        <v>3</v>
      </c>
      <c r="C50" s="130">
        <v>0.005367469231621623</v>
      </c>
      <c r="D50" s="91" t="s">
        <v>1612</v>
      </c>
      <c r="E50" s="91" t="b">
        <v>0</v>
      </c>
      <c r="F50" s="91" t="b">
        <v>0</v>
      </c>
      <c r="G50" s="91" t="b">
        <v>0</v>
      </c>
    </row>
    <row r="51" spans="1:7" ht="15">
      <c r="A51" s="91" t="s">
        <v>1393</v>
      </c>
      <c r="B51" s="91">
        <v>3</v>
      </c>
      <c r="C51" s="130">
        <v>0.005367469231621623</v>
      </c>
      <c r="D51" s="91" t="s">
        <v>1612</v>
      </c>
      <c r="E51" s="91" t="b">
        <v>0</v>
      </c>
      <c r="F51" s="91" t="b">
        <v>0</v>
      </c>
      <c r="G51" s="91" t="b">
        <v>0</v>
      </c>
    </row>
    <row r="52" spans="1:7" ht="15">
      <c r="A52" s="91" t="s">
        <v>1394</v>
      </c>
      <c r="B52" s="91">
        <v>3</v>
      </c>
      <c r="C52" s="130">
        <v>0.005367469231621623</v>
      </c>
      <c r="D52" s="91" t="s">
        <v>1612</v>
      </c>
      <c r="E52" s="91" t="b">
        <v>0</v>
      </c>
      <c r="F52" s="91" t="b">
        <v>0</v>
      </c>
      <c r="G52" s="91" t="b">
        <v>0</v>
      </c>
    </row>
    <row r="53" spans="1:7" ht="15">
      <c r="A53" s="91" t="s">
        <v>1395</v>
      </c>
      <c r="B53" s="91">
        <v>3</v>
      </c>
      <c r="C53" s="130">
        <v>0.005367469231621623</v>
      </c>
      <c r="D53" s="91" t="s">
        <v>1612</v>
      </c>
      <c r="E53" s="91" t="b">
        <v>0</v>
      </c>
      <c r="F53" s="91" t="b">
        <v>0</v>
      </c>
      <c r="G53" s="91" t="b">
        <v>0</v>
      </c>
    </row>
    <row r="54" spans="1:7" ht="15">
      <c r="A54" s="91" t="s">
        <v>1592</v>
      </c>
      <c r="B54" s="91">
        <v>2</v>
      </c>
      <c r="C54" s="130">
        <v>0.004016896280746539</v>
      </c>
      <c r="D54" s="91" t="s">
        <v>1612</v>
      </c>
      <c r="E54" s="91" t="b">
        <v>0</v>
      </c>
      <c r="F54" s="91" t="b">
        <v>0</v>
      </c>
      <c r="G54" s="91" t="b">
        <v>0</v>
      </c>
    </row>
    <row r="55" spans="1:7" ht="15">
      <c r="A55" s="91" t="s">
        <v>1593</v>
      </c>
      <c r="B55" s="91">
        <v>2</v>
      </c>
      <c r="C55" s="130">
        <v>0.004016896280746539</v>
      </c>
      <c r="D55" s="91" t="s">
        <v>1612</v>
      </c>
      <c r="E55" s="91" t="b">
        <v>0</v>
      </c>
      <c r="F55" s="91" t="b">
        <v>0</v>
      </c>
      <c r="G55" s="91" t="b">
        <v>0</v>
      </c>
    </row>
    <row r="56" spans="1:7" ht="15">
      <c r="A56" s="91" t="s">
        <v>1594</v>
      </c>
      <c r="B56" s="91">
        <v>2</v>
      </c>
      <c r="C56" s="130">
        <v>0.004016896280746539</v>
      </c>
      <c r="D56" s="91" t="s">
        <v>1612</v>
      </c>
      <c r="E56" s="91" t="b">
        <v>0</v>
      </c>
      <c r="F56" s="91" t="b">
        <v>0</v>
      </c>
      <c r="G56" s="91" t="b">
        <v>0</v>
      </c>
    </row>
    <row r="57" spans="1:7" ht="15">
      <c r="A57" s="91" t="s">
        <v>1595</v>
      </c>
      <c r="B57" s="91">
        <v>2</v>
      </c>
      <c r="C57" s="130">
        <v>0.004016896280746539</v>
      </c>
      <c r="D57" s="91" t="s">
        <v>1612</v>
      </c>
      <c r="E57" s="91" t="b">
        <v>0</v>
      </c>
      <c r="F57" s="91" t="b">
        <v>0</v>
      </c>
      <c r="G57" s="91" t="b">
        <v>0</v>
      </c>
    </row>
    <row r="58" spans="1:7" ht="15">
      <c r="A58" s="91" t="s">
        <v>1596</v>
      </c>
      <c r="B58" s="91">
        <v>2</v>
      </c>
      <c r="C58" s="130">
        <v>0.004016896280746539</v>
      </c>
      <c r="D58" s="91" t="s">
        <v>1612</v>
      </c>
      <c r="E58" s="91" t="b">
        <v>0</v>
      </c>
      <c r="F58" s="91" t="b">
        <v>0</v>
      </c>
      <c r="G58" s="91" t="b">
        <v>0</v>
      </c>
    </row>
    <row r="59" spans="1:7" ht="15">
      <c r="A59" s="91" t="s">
        <v>1597</v>
      </c>
      <c r="B59" s="91">
        <v>2</v>
      </c>
      <c r="C59" s="130">
        <v>0.004016896280746539</v>
      </c>
      <c r="D59" s="91" t="s">
        <v>1612</v>
      </c>
      <c r="E59" s="91" t="b">
        <v>0</v>
      </c>
      <c r="F59" s="91" t="b">
        <v>0</v>
      </c>
      <c r="G59" s="91" t="b">
        <v>0</v>
      </c>
    </row>
    <row r="60" spans="1:7" ht="15">
      <c r="A60" s="91" t="s">
        <v>1598</v>
      </c>
      <c r="B60" s="91">
        <v>2</v>
      </c>
      <c r="C60" s="130">
        <v>0.004016896280746539</v>
      </c>
      <c r="D60" s="91" t="s">
        <v>1612</v>
      </c>
      <c r="E60" s="91" t="b">
        <v>0</v>
      </c>
      <c r="F60" s="91" t="b">
        <v>0</v>
      </c>
      <c r="G60" s="91" t="b">
        <v>0</v>
      </c>
    </row>
    <row r="61" spans="1:7" ht="15">
      <c r="A61" s="91" t="s">
        <v>1599</v>
      </c>
      <c r="B61" s="91">
        <v>2</v>
      </c>
      <c r="C61" s="130">
        <v>0.004016896280746539</v>
      </c>
      <c r="D61" s="91" t="s">
        <v>1612</v>
      </c>
      <c r="E61" s="91" t="b">
        <v>0</v>
      </c>
      <c r="F61" s="91" t="b">
        <v>0</v>
      </c>
      <c r="G61" s="91" t="b">
        <v>0</v>
      </c>
    </row>
    <row r="62" spans="1:7" ht="15">
      <c r="A62" s="91" t="s">
        <v>260</v>
      </c>
      <c r="B62" s="91">
        <v>2</v>
      </c>
      <c r="C62" s="130">
        <v>0.004016896280746539</v>
      </c>
      <c r="D62" s="91" t="s">
        <v>1612</v>
      </c>
      <c r="E62" s="91" t="b">
        <v>0</v>
      </c>
      <c r="F62" s="91" t="b">
        <v>0</v>
      </c>
      <c r="G62" s="91" t="b">
        <v>0</v>
      </c>
    </row>
    <row r="63" spans="1:7" ht="15">
      <c r="A63" s="91" t="s">
        <v>251</v>
      </c>
      <c r="B63" s="91">
        <v>2</v>
      </c>
      <c r="C63" s="130">
        <v>0.004016896280746539</v>
      </c>
      <c r="D63" s="91" t="s">
        <v>1612</v>
      </c>
      <c r="E63" s="91" t="b">
        <v>0</v>
      </c>
      <c r="F63" s="91" t="b">
        <v>0</v>
      </c>
      <c r="G63" s="91" t="b">
        <v>0</v>
      </c>
    </row>
    <row r="64" spans="1:7" ht="15">
      <c r="A64" s="91" t="s">
        <v>1600</v>
      </c>
      <c r="B64" s="91">
        <v>2</v>
      </c>
      <c r="C64" s="130">
        <v>0.004016896280746539</v>
      </c>
      <c r="D64" s="91" t="s">
        <v>1612</v>
      </c>
      <c r="E64" s="91" t="b">
        <v>0</v>
      </c>
      <c r="F64" s="91" t="b">
        <v>0</v>
      </c>
      <c r="G64" s="91" t="b">
        <v>0</v>
      </c>
    </row>
    <row r="65" spans="1:7" ht="15">
      <c r="A65" s="91" t="s">
        <v>1601</v>
      </c>
      <c r="B65" s="91">
        <v>2</v>
      </c>
      <c r="C65" s="130">
        <v>0.004016896280746539</v>
      </c>
      <c r="D65" s="91" t="s">
        <v>1612</v>
      </c>
      <c r="E65" s="91" t="b">
        <v>0</v>
      </c>
      <c r="F65" s="91" t="b">
        <v>0</v>
      </c>
      <c r="G65" s="91" t="b">
        <v>0</v>
      </c>
    </row>
    <row r="66" spans="1:7" ht="15">
      <c r="A66" s="91" t="s">
        <v>1362</v>
      </c>
      <c r="B66" s="91">
        <v>2</v>
      </c>
      <c r="C66" s="130">
        <v>0.004016896280746539</v>
      </c>
      <c r="D66" s="91" t="s">
        <v>1612</v>
      </c>
      <c r="E66" s="91" t="b">
        <v>0</v>
      </c>
      <c r="F66" s="91" t="b">
        <v>1</v>
      </c>
      <c r="G66" s="91" t="b">
        <v>0</v>
      </c>
    </row>
    <row r="67" spans="1:7" ht="15">
      <c r="A67" s="91" t="s">
        <v>1602</v>
      </c>
      <c r="B67" s="91">
        <v>2</v>
      </c>
      <c r="C67" s="130">
        <v>0.004016896280746539</v>
      </c>
      <c r="D67" s="91" t="s">
        <v>1612</v>
      </c>
      <c r="E67" s="91" t="b">
        <v>0</v>
      </c>
      <c r="F67" s="91" t="b">
        <v>0</v>
      </c>
      <c r="G67" s="91" t="b">
        <v>0</v>
      </c>
    </row>
    <row r="68" spans="1:7" ht="15">
      <c r="A68" s="91" t="s">
        <v>1363</v>
      </c>
      <c r="B68" s="91">
        <v>2</v>
      </c>
      <c r="C68" s="130">
        <v>0.004016896280746539</v>
      </c>
      <c r="D68" s="91" t="s">
        <v>1612</v>
      </c>
      <c r="E68" s="91" t="b">
        <v>0</v>
      </c>
      <c r="F68" s="91" t="b">
        <v>0</v>
      </c>
      <c r="G68" s="91" t="b">
        <v>0</v>
      </c>
    </row>
    <row r="69" spans="1:7" ht="15">
      <c r="A69" s="91" t="s">
        <v>1603</v>
      </c>
      <c r="B69" s="91">
        <v>2</v>
      </c>
      <c r="C69" s="130">
        <v>0.004016896280746539</v>
      </c>
      <c r="D69" s="91" t="s">
        <v>1612</v>
      </c>
      <c r="E69" s="91" t="b">
        <v>0</v>
      </c>
      <c r="F69" s="91" t="b">
        <v>0</v>
      </c>
      <c r="G69" s="91" t="b">
        <v>0</v>
      </c>
    </row>
    <row r="70" spans="1:7" ht="15">
      <c r="A70" s="91" t="s">
        <v>1604</v>
      </c>
      <c r="B70" s="91">
        <v>2</v>
      </c>
      <c r="C70" s="130">
        <v>0.004016896280746539</v>
      </c>
      <c r="D70" s="91" t="s">
        <v>1612</v>
      </c>
      <c r="E70" s="91" t="b">
        <v>0</v>
      </c>
      <c r="F70" s="91" t="b">
        <v>0</v>
      </c>
      <c r="G70" s="91" t="b">
        <v>0</v>
      </c>
    </row>
    <row r="71" spans="1:7" ht="15">
      <c r="A71" s="91" t="s">
        <v>1605</v>
      </c>
      <c r="B71" s="91">
        <v>2</v>
      </c>
      <c r="C71" s="130">
        <v>0.004016896280746539</v>
      </c>
      <c r="D71" s="91" t="s">
        <v>1612</v>
      </c>
      <c r="E71" s="91" t="b">
        <v>0</v>
      </c>
      <c r="F71" s="91" t="b">
        <v>0</v>
      </c>
      <c r="G71" s="91" t="b">
        <v>0</v>
      </c>
    </row>
    <row r="72" spans="1:7" ht="15">
      <c r="A72" s="91" t="s">
        <v>236</v>
      </c>
      <c r="B72" s="91">
        <v>2</v>
      </c>
      <c r="C72" s="130">
        <v>0.004016896280746539</v>
      </c>
      <c r="D72" s="91" t="s">
        <v>1612</v>
      </c>
      <c r="E72" s="91" t="b">
        <v>0</v>
      </c>
      <c r="F72" s="91" t="b">
        <v>0</v>
      </c>
      <c r="G72" s="91" t="b">
        <v>0</v>
      </c>
    </row>
    <row r="73" spans="1:7" ht="15">
      <c r="A73" s="91" t="s">
        <v>1364</v>
      </c>
      <c r="B73" s="91">
        <v>2</v>
      </c>
      <c r="C73" s="130">
        <v>0.004016896280746539</v>
      </c>
      <c r="D73" s="91" t="s">
        <v>1612</v>
      </c>
      <c r="E73" s="91" t="b">
        <v>0</v>
      </c>
      <c r="F73" s="91" t="b">
        <v>0</v>
      </c>
      <c r="G73" s="91" t="b">
        <v>0</v>
      </c>
    </row>
    <row r="74" spans="1:7" ht="15">
      <c r="A74" s="91" t="s">
        <v>1379</v>
      </c>
      <c r="B74" s="91">
        <v>2</v>
      </c>
      <c r="C74" s="130">
        <v>0.004016896280746539</v>
      </c>
      <c r="D74" s="91" t="s">
        <v>1612</v>
      </c>
      <c r="E74" s="91" t="b">
        <v>0</v>
      </c>
      <c r="F74" s="91" t="b">
        <v>0</v>
      </c>
      <c r="G74" s="91" t="b">
        <v>0</v>
      </c>
    </row>
    <row r="75" spans="1:7" ht="15">
      <c r="A75" s="91" t="s">
        <v>1380</v>
      </c>
      <c r="B75" s="91">
        <v>2</v>
      </c>
      <c r="C75" s="130">
        <v>0.004016896280746539</v>
      </c>
      <c r="D75" s="91" t="s">
        <v>1612</v>
      </c>
      <c r="E75" s="91" t="b">
        <v>0</v>
      </c>
      <c r="F75" s="91" t="b">
        <v>0</v>
      </c>
      <c r="G75" s="91" t="b">
        <v>0</v>
      </c>
    </row>
    <row r="76" spans="1:7" ht="15">
      <c r="A76" s="91" t="s">
        <v>1381</v>
      </c>
      <c r="B76" s="91">
        <v>2</v>
      </c>
      <c r="C76" s="130">
        <v>0.004016896280746539</v>
      </c>
      <c r="D76" s="91" t="s">
        <v>1612</v>
      </c>
      <c r="E76" s="91" t="b">
        <v>1</v>
      </c>
      <c r="F76" s="91" t="b">
        <v>0</v>
      </c>
      <c r="G76" s="91" t="b">
        <v>0</v>
      </c>
    </row>
    <row r="77" spans="1:7" ht="15">
      <c r="A77" s="91" t="s">
        <v>1384</v>
      </c>
      <c r="B77" s="91">
        <v>2</v>
      </c>
      <c r="C77" s="130">
        <v>0.004016896280746539</v>
      </c>
      <c r="D77" s="91" t="s">
        <v>1612</v>
      </c>
      <c r="E77" s="91" t="b">
        <v>0</v>
      </c>
      <c r="F77" s="91" t="b">
        <v>0</v>
      </c>
      <c r="G77" s="91" t="b">
        <v>0</v>
      </c>
    </row>
    <row r="78" spans="1:7" ht="15">
      <c r="A78" s="91" t="s">
        <v>1385</v>
      </c>
      <c r="B78" s="91">
        <v>2</v>
      </c>
      <c r="C78" s="130">
        <v>0.004016896280746539</v>
      </c>
      <c r="D78" s="91" t="s">
        <v>1612</v>
      </c>
      <c r="E78" s="91" t="b">
        <v>0</v>
      </c>
      <c r="F78" s="91" t="b">
        <v>0</v>
      </c>
      <c r="G78" s="91" t="b">
        <v>0</v>
      </c>
    </row>
    <row r="79" spans="1:7" ht="15">
      <c r="A79" s="91" t="s">
        <v>1606</v>
      </c>
      <c r="B79" s="91">
        <v>2</v>
      </c>
      <c r="C79" s="130">
        <v>0.004016896280746539</v>
      </c>
      <c r="D79" s="91" t="s">
        <v>1612</v>
      </c>
      <c r="E79" s="91" t="b">
        <v>0</v>
      </c>
      <c r="F79" s="91" t="b">
        <v>0</v>
      </c>
      <c r="G79" s="91" t="b">
        <v>0</v>
      </c>
    </row>
    <row r="80" spans="1:7" ht="15">
      <c r="A80" s="91" t="s">
        <v>1375</v>
      </c>
      <c r="B80" s="91">
        <v>2</v>
      </c>
      <c r="C80" s="130">
        <v>0.004016896280746539</v>
      </c>
      <c r="D80" s="91" t="s">
        <v>1612</v>
      </c>
      <c r="E80" s="91" t="b">
        <v>0</v>
      </c>
      <c r="F80" s="91" t="b">
        <v>0</v>
      </c>
      <c r="G80" s="91" t="b">
        <v>0</v>
      </c>
    </row>
    <row r="81" spans="1:7" ht="15">
      <c r="A81" s="91" t="s">
        <v>221</v>
      </c>
      <c r="B81" s="91">
        <v>2</v>
      </c>
      <c r="C81" s="130">
        <v>0.004016896280746539</v>
      </c>
      <c r="D81" s="91" t="s">
        <v>1612</v>
      </c>
      <c r="E81" s="91" t="b">
        <v>0</v>
      </c>
      <c r="F81" s="91" t="b">
        <v>0</v>
      </c>
      <c r="G81" s="91" t="b">
        <v>0</v>
      </c>
    </row>
    <row r="82" spans="1:7" ht="15">
      <c r="A82" s="91" t="s">
        <v>1607</v>
      </c>
      <c r="B82" s="91">
        <v>2</v>
      </c>
      <c r="C82" s="130">
        <v>0.004016896280746539</v>
      </c>
      <c r="D82" s="91" t="s">
        <v>1612</v>
      </c>
      <c r="E82" s="91" t="b">
        <v>0</v>
      </c>
      <c r="F82" s="91" t="b">
        <v>0</v>
      </c>
      <c r="G82" s="91" t="b">
        <v>0</v>
      </c>
    </row>
    <row r="83" spans="1:7" ht="15">
      <c r="A83" s="91" t="s">
        <v>1398</v>
      </c>
      <c r="B83" s="91">
        <v>2</v>
      </c>
      <c r="C83" s="130">
        <v>0.004016896280746539</v>
      </c>
      <c r="D83" s="91" t="s">
        <v>1612</v>
      </c>
      <c r="E83" s="91" t="b">
        <v>0</v>
      </c>
      <c r="F83" s="91" t="b">
        <v>0</v>
      </c>
      <c r="G83" s="91" t="b">
        <v>0</v>
      </c>
    </row>
    <row r="84" spans="1:7" ht="15">
      <c r="A84" s="91" t="s">
        <v>1399</v>
      </c>
      <c r="B84" s="91">
        <v>2</v>
      </c>
      <c r="C84" s="130">
        <v>0.004016896280746539</v>
      </c>
      <c r="D84" s="91" t="s">
        <v>1612</v>
      </c>
      <c r="E84" s="91" t="b">
        <v>0</v>
      </c>
      <c r="F84" s="91" t="b">
        <v>0</v>
      </c>
      <c r="G84" s="91" t="b">
        <v>0</v>
      </c>
    </row>
    <row r="85" spans="1:7" ht="15">
      <c r="A85" s="91" t="s">
        <v>1400</v>
      </c>
      <c r="B85" s="91">
        <v>2</v>
      </c>
      <c r="C85" s="130">
        <v>0.004016896280746539</v>
      </c>
      <c r="D85" s="91" t="s">
        <v>1612</v>
      </c>
      <c r="E85" s="91" t="b">
        <v>0</v>
      </c>
      <c r="F85" s="91" t="b">
        <v>0</v>
      </c>
      <c r="G85" s="91" t="b">
        <v>0</v>
      </c>
    </row>
    <row r="86" spans="1:7" ht="15">
      <c r="A86" s="91" t="s">
        <v>1401</v>
      </c>
      <c r="B86" s="91">
        <v>2</v>
      </c>
      <c r="C86" s="130">
        <v>0.004016896280746539</v>
      </c>
      <c r="D86" s="91" t="s">
        <v>1612</v>
      </c>
      <c r="E86" s="91" t="b">
        <v>0</v>
      </c>
      <c r="F86" s="91" t="b">
        <v>0</v>
      </c>
      <c r="G86" s="91" t="b">
        <v>0</v>
      </c>
    </row>
    <row r="87" spans="1:7" ht="15">
      <c r="A87" s="91" t="s">
        <v>1402</v>
      </c>
      <c r="B87" s="91">
        <v>2</v>
      </c>
      <c r="C87" s="130">
        <v>0.004016896280746539</v>
      </c>
      <c r="D87" s="91" t="s">
        <v>1612</v>
      </c>
      <c r="E87" s="91" t="b">
        <v>0</v>
      </c>
      <c r="F87" s="91" t="b">
        <v>0</v>
      </c>
      <c r="G87" s="91" t="b">
        <v>0</v>
      </c>
    </row>
    <row r="88" spans="1:7" ht="15">
      <c r="A88" s="91" t="s">
        <v>1403</v>
      </c>
      <c r="B88" s="91">
        <v>2</v>
      </c>
      <c r="C88" s="130">
        <v>0.004016896280746539</v>
      </c>
      <c r="D88" s="91" t="s">
        <v>1612</v>
      </c>
      <c r="E88" s="91" t="b">
        <v>0</v>
      </c>
      <c r="F88" s="91" t="b">
        <v>0</v>
      </c>
      <c r="G88" s="91" t="b">
        <v>0</v>
      </c>
    </row>
    <row r="89" spans="1:7" ht="15">
      <c r="A89" s="91" t="s">
        <v>1404</v>
      </c>
      <c r="B89" s="91">
        <v>2</v>
      </c>
      <c r="C89" s="130">
        <v>0.004016896280746539</v>
      </c>
      <c r="D89" s="91" t="s">
        <v>1612</v>
      </c>
      <c r="E89" s="91" t="b">
        <v>0</v>
      </c>
      <c r="F89" s="91" t="b">
        <v>0</v>
      </c>
      <c r="G89" s="91" t="b">
        <v>0</v>
      </c>
    </row>
    <row r="90" spans="1:7" ht="15">
      <c r="A90" s="91" t="s">
        <v>1405</v>
      </c>
      <c r="B90" s="91">
        <v>2</v>
      </c>
      <c r="C90" s="130">
        <v>0.004016896280746539</v>
      </c>
      <c r="D90" s="91" t="s">
        <v>1612</v>
      </c>
      <c r="E90" s="91" t="b">
        <v>0</v>
      </c>
      <c r="F90" s="91" t="b">
        <v>0</v>
      </c>
      <c r="G90" s="91" t="b">
        <v>0</v>
      </c>
    </row>
    <row r="91" spans="1:7" ht="15">
      <c r="A91" s="91" t="s">
        <v>1406</v>
      </c>
      <c r="B91" s="91">
        <v>2</v>
      </c>
      <c r="C91" s="130">
        <v>0.004016896280746539</v>
      </c>
      <c r="D91" s="91" t="s">
        <v>1612</v>
      </c>
      <c r="E91" s="91" t="b">
        <v>0</v>
      </c>
      <c r="F91" s="91" t="b">
        <v>0</v>
      </c>
      <c r="G91" s="91" t="b">
        <v>0</v>
      </c>
    </row>
    <row r="92" spans="1:7" ht="15">
      <c r="A92" s="91" t="s">
        <v>1407</v>
      </c>
      <c r="B92" s="91">
        <v>2</v>
      </c>
      <c r="C92" s="130">
        <v>0.004016896280746539</v>
      </c>
      <c r="D92" s="91" t="s">
        <v>1612</v>
      </c>
      <c r="E92" s="91" t="b">
        <v>0</v>
      </c>
      <c r="F92" s="91" t="b">
        <v>0</v>
      </c>
      <c r="G92" s="91" t="b">
        <v>0</v>
      </c>
    </row>
    <row r="93" spans="1:7" ht="15">
      <c r="A93" s="91" t="s">
        <v>1608</v>
      </c>
      <c r="B93" s="91">
        <v>2</v>
      </c>
      <c r="C93" s="130">
        <v>0.004016896280746539</v>
      </c>
      <c r="D93" s="91" t="s">
        <v>1612</v>
      </c>
      <c r="E93" s="91" t="b">
        <v>0</v>
      </c>
      <c r="F93" s="91" t="b">
        <v>0</v>
      </c>
      <c r="G93" s="91" t="b">
        <v>0</v>
      </c>
    </row>
    <row r="94" spans="1:7" ht="15">
      <c r="A94" s="91" t="s">
        <v>1609</v>
      </c>
      <c r="B94" s="91">
        <v>2</v>
      </c>
      <c r="C94" s="130">
        <v>0.004016896280746539</v>
      </c>
      <c r="D94" s="91" t="s">
        <v>1612</v>
      </c>
      <c r="E94" s="91" t="b">
        <v>0</v>
      </c>
      <c r="F94" s="91" t="b">
        <v>0</v>
      </c>
      <c r="G94" s="91" t="b">
        <v>0</v>
      </c>
    </row>
    <row r="95" spans="1:7" ht="15">
      <c r="A95" s="91" t="s">
        <v>1346</v>
      </c>
      <c r="B95" s="91">
        <v>48</v>
      </c>
      <c r="C95" s="130">
        <v>0</v>
      </c>
      <c r="D95" s="91" t="s">
        <v>1246</v>
      </c>
      <c r="E95" s="91" t="b">
        <v>0</v>
      </c>
      <c r="F95" s="91" t="b">
        <v>0</v>
      </c>
      <c r="G95" s="91" t="b">
        <v>0</v>
      </c>
    </row>
    <row r="96" spans="1:7" ht="15">
      <c r="A96" s="91" t="s">
        <v>1347</v>
      </c>
      <c r="B96" s="91">
        <v>48</v>
      </c>
      <c r="C96" s="130">
        <v>0</v>
      </c>
      <c r="D96" s="91" t="s">
        <v>1246</v>
      </c>
      <c r="E96" s="91" t="b">
        <v>0</v>
      </c>
      <c r="F96" s="91" t="b">
        <v>0</v>
      </c>
      <c r="G96" s="91" t="b">
        <v>0</v>
      </c>
    </row>
    <row r="97" spans="1:7" ht="15">
      <c r="A97" s="91" t="s">
        <v>1348</v>
      </c>
      <c r="B97" s="91">
        <v>48</v>
      </c>
      <c r="C97" s="130">
        <v>0</v>
      </c>
      <c r="D97" s="91" t="s">
        <v>1246</v>
      </c>
      <c r="E97" s="91" t="b">
        <v>0</v>
      </c>
      <c r="F97" s="91" t="b">
        <v>0</v>
      </c>
      <c r="G97" s="91" t="b">
        <v>0</v>
      </c>
    </row>
    <row r="98" spans="1:7" ht="15">
      <c r="A98" s="91" t="s">
        <v>1345</v>
      </c>
      <c r="B98" s="91">
        <v>47</v>
      </c>
      <c r="C98" s="130">
        <v>0.0009970738600321967</v>
      </c>
      <c r="D98" s="91" t="s">
        <v>1246</v>
      </c>
      <c r="E98" s="91" t="b">
        <v>0</v>
      </c>
      <c r="F98" s="91" t="b">
        <v>0</v>
      </c>
      <c r="G98" s="91" t="b">
        <v>0</v>
      </c>
    </row>
    <row r="99" spans="1:7" ht="15">
      <c r="A99" s="91" t="s">
        <v>1349</v>
      </c>
      <c r="B99" s="91">
        <v>47</v>
      </c>
      <c r="C99" s="130">
        <v>0.0009970738600321967</v>
      </c>
      <c r="D99" s="91" t="s">
        <v>1246</v>
      </c>
      <c r="E99" s="91" t="b">
        <v>0</v>
      </c>
      <c r="F99" s="91" t="b">
        <v>0</v>
      </c>
      <c r="G99" s="91" t="b">
        <v>0</v>
      </c>
    </row>
    <row r="100" spans="1:7" ht="15">
      <c r="A100" s="91" t="s">
        <v>1351</v>
      </c>
      <c r="B100" s="91">
        <v>33</v>
      </c>
      <c r="C100" s="130">
        <v>0.012459398648315759</v>
      </c>
      <c r="D100" s="91" t="s">
        <v>1246</v>
      </c>
      <c r="E100" s="91" t="b">
        <v>1</v>
      </c>
      <c r="F100" s="91" t="b">
        <v>0</v>
      </c>
      <c r="G100" s="91" t="b">
        <v>0</v>
      </c>
    </row>
    <row r="101" spans="1:7" ht="15">
      <c r="A101" s="91" t="s">
        <v>1352</v>
      </c>
      <c r="B101" s="91">
        <v>15</v>
      </c>
      <c r="C101" s="130">
        <v>0.017580625695588378</v>
      </c>
      <c r="D101" s="91" t="s">
        <v>1246</v>
      </c>
      <c r="E101" s="91" t="b">
        <v>0</v>
      </c>
      <c r="F101" s="91" t="b">
        <v>0</v>
      </c>
      <c r="G101" s="91" t="b">
        <v>0</v>
      </c>
    </row>
    <row r="102" spans="1:7" ht="15">
      <c r="A102" s="91" t="s">
        <v>1353</v>
      </c>
      <c r="B102" s="91">
        <v>7</v>
      </c>
      <c r="C102" s="130">
        <v>0.013580051929302348</v>
      </c>
      <c r="D102" s="91" t="s">
        <v>1246</v>
      </c>
      <c r="E102" s="91" t="b">
        <v>0</v>
      </c>
      <c r="F102" s="91" t="b">
        <v>0</v>
      </c>
      <c r="G102" s="91" t="b">
        <v>0</v>
      </c>
    </row>
    <row r="103" spans="1:7" ht="15">
      <c r="A103" s="91" t="s">
        <v>1354</v>
      </c>
      <c r="B103" s="91">
        <v>5</v>
      </c>
      <c r="C103" s="130">
        <v>0.011395257923892906</v>
      </c>
      <c r="D103" s="91" t="s">
        <v>1246</v>
      </c>
      <c r="E103" s="91" t="b">
        <v>0</v>
      </c>
      <c r="F103" s="91" t="b">
        <v>0</v>
      </c>
      <c r="G103" s="91" t="b">
        <v>0</v>
      </c>
    </row>
    <row r="104" spans="1:7" ht="15">
      <c r="A104" s="91" t="s">
        <v>1355</v>
      </c>
      <c r="B104" s="91">
        <v>5</v>
      </c>
      <c r="C104" s="130">
        <v>0.011395257923892906</v>
      </c>
      <c r="D104" s="91" t="s">
        <v>1246</v>
      </c>
      <c r="E104" s="91" t="b">
        <v>0</v>
      </c>
      <c r="F104" s="91" t="b">
        <v>0</v>
      </c>
      <c r="G104" s="91" t="b">
        <v>0</v>
      </c>
    </row>
    <row r="105" spans="1:7" ht="15">
      <c r="A105" s="91" t="s">
        <v>1583</v>
      </c>
      <c r="B105" s="91">
        <v>4</v>
      </c>
      <c r="C105" s="130">
        <v>0.010015603211578884</v>
      </c>
      <c r="D105" s="91" t="s">
        <v>1246</v>
      </c>
      <c r="E105" s="91" t="b">
        <v>0</v>
      </c>
      <c r="F105" s="91" t="b">
        <v>0</v>
      </c>
      <c r="G105" s="91" t="b">
        <v>0</v>
      </c>
    </row>
    <row r="106" spans="1:7" ht="15">
      <c r="A106" s="91" t="s">
        <v>1361</v>
      </c>
      <c r="B106" s="91">
        <v>4</v>
      </c>
      <c r="C106" s="130">
        <v>0.010015603211578884</v>
      </c>
      <c r="D106" s="91" t="s">
        <v>1246</v>
      </c>
      <c r="E106" s="91" t="b">
        <v>0</v>
      </c>
      <c r="F106" s="91" t="b">
        <v>0</v>
      </c>
      <c r="G106" s="91" t="b">
        <v>0</v>
      </c>
    </row>
    <row r="107" spans="1:7" ht="15">
      <c r="A107" s="91" t="s">
        <v>1581</v>
      </c>
      <c r="B107" s="91">
        <v>4</v>
      </c>
      <c r="C107" s="130">
        <v>0.010015603211578884</v>
      </c>
      <c r="D107" s="91" t="s">
        <v>1246</v>
      </c>
      <c r="E107" s="91" t="b">
        <v>0</v>
      </c>
      <c r="F107" s="91" t="b">
        <v>0</v>
      </c>
      <c r="G107" s="91" t="b">
        <v>0</v>
      </c>
    </row>
    <row r="108" spans="1:7" ht="15">
      <c r="A108" s="91" t="s">
        <v>1587</v>
      </c>
      <c r="B108" s="91">
        <v>3</v>
      </c>
      <c r="C108" s="130">
        <v>0.00838134558693219</v>
      </c>
      <c r="D108" s="91" t="s">
        <v>1246</v>
      </c>
      <c r="E108" s="91" t="b">
        <v>1</v>
      </c>
      <c r="F108" s="91" t="b">
        <v>0</v>
      </c>
      <c r="G108" s="91" t="b">
        <v>0</v>
      </c>
    </row>
    <row r="109" spans="1:7" ht="15">
      <c r="A109" s="91" t="s">
        <v>1588</v>
      </c>
      <c r="B109" s="91">
        <v>3</v>
      </c>
      <c r="C109" s="130">
        <v>0.00838134558693219</v>
      </c>
      <c r="D109" s="91" t="s">
        <v>1246</v>
      </c>
      <c r="E109" s="91" t="b">
        <v>0</v>
      </c>
      <c r="F109" s="91" t="b">
        <v>0</v>
      </c>
      <c r="G109" s="91" t="b">
        <v>0</v>
      </c>
    </row>
    <row r="110" spans="1:7" ht="15">
      <c r="A110" s="91" t="s">
        <v>1582</v>
      </c>
      <c r="B110" s="91">
        <v>3</v>
      </c>
      <c r="C110" s="130">
        <v>0.00838134558693219</v>
      </c>
      <c r="D110" s="91" t="s">
        <v>1246</v>
      </c>
      <c r="E110" s="91" t="b">
        <v>1</v>
      </c>
      <c r="F110" s="91" t="b">
        <v>0</v>
      </c>
      <c r="G110" s="91" t="b">
        <v>0</v>
      </c>
    </row>
    <row r="111" spans="1:7" ht="15">
      <c r="A111" s="91" t="s">
        <v>1589</v>
      </c>
      <c r="B111" s="91">
        <v>3</v>
      </c>
      <c r="C111" s="130">
        <v>0.00838134558693219</v>
      </c>
      <c r="D111" s="91" t="s">
        <v>1246</v>
      </c>
      <c r="E111" s="91" t="b">
        <v>0</v>
      </c>
      <c r="F111" s="91" t="b">
        <v>0</v>
      </c>
      <c r="G111" s="91" t="b">
        <v>0</v>
      </c>
    </row>
    <row r="112" spans="1:7" ht="15">
      <c r="A112" s="91" t="s">
        <v>1584</v>
      </c>
      <c r="B112" s="91">
        <v>3</v>
      </c>
      <c r="C112" s="130">
        <v>0.00838134558693219</v>
      </c>
      <c r="D112" s="91" t="s">
        <v>1246</v>
      </c>
      <c r="E112" s="91" t="b">
        <v>0</v>
      </c>
      <c r="F112" s="91" t="b">
        <v>0</v>
      </c>
      <c r="G112" s="91" t="b">
        <v>0</v>
      </c>
    </row>
    <row r="113" spans="1:7" ht="15">
      <c r="A113" s="91" t="s">
        <v>1600</v>
      </c>
      <c r="B113" s="91">
        <v>2</v>
      </c>
      <c r="C113" s="130">
        <v>0.006404692536944806</v>
      </c>
      <c r="D113" s="91" t="s">
        <v>1246</v>
      </c>
      <c r="E113" s="91" t="b">
        <v>0</v>
      </c>
      <c r="F113" s="91" t="b">
        <v>0</v>
      </c>
      <c r="G113" s="91" t="b">
        <v>0</v>
      </c>
    </row>
    <row r="114" spans="1:7" ht="15">
      <c r="A114" s="91" t="s">
        <v>251</v>
      </c>
      <c r="B114" s="91">
        <v>2</v>
      </c>
      <c r="C114" s="130">
        <v>0.006404692536944806</v>
      </c>
      <c r="D114" s="91" t="s">
        <v>1246</v>
      </c>
      <c r="E114" s="91" t="b">
        <v>0</v>
      </c>
      <c r="F114" s="91" t="b">
        <v>0</v>
      </c>
      <c r="G114" s="91" t="b">
        <v>0</v>
      </c>
    </row>
    <row r="115" spans="1:7" ht="15">
      <c r="A115" s="91" t="s">
        <v>1590</v>
      </c>
      <c r="B115" s="91">
        <v>2</v>
      </c>
      <c r="C115" s="130">
        <v>0.006404692536944806</v>
      </c>
      <c r="D115" s="91" t="s">
        <v>1246</v>
      </c>
      <c r="E115" s="91" t="b">
        <v>1</v>
      </c>
      <c r="F115" s="91" t="b">
        <v>0</v>
      </c>
      <c r="G115" s="91" t="b">
        <v>0</v>
      </c>
    </row>
    <row r="116" spans="1:7" ht="15">
      <c r="A116" s="91" t="s">
        <v>1597</v>
      </c>
      <c r="B116" s="91">
        <v>2</v>
      </c>
      <c r="C116" s="130">
        <v>0.006404692536944806</v>
      </c>
      <c r="D116" s="91" t="s">
        <v>1246</v>
      </c>
      <c r="E116" s="91" t="b">
        <v>0</v>
      </c>
      <c r="F116" s="91" t="b">
        <v>0</v>
      </c>
      <c r="G116" s="91" t="b">
        <v>0</v>
      </c>
    </row>
    <row r="117" spans="1:7" ht="15">
      <c r="A117" s="91" t="s">
        <v>1598</v>
      </c>
      <c r="B117" s="91">
        <v>2</v>
      </c>
      <c r="C117" s="130">
        <v>0.006404692536944806</v>
      </c>
      <c r="D117" s="91" t="s">
        <v>1246</v>
      </c>
      <c r="E117" s="91" t="b">
        <v>0</v>
      </c>
      <c r="F117" s="91" t="b">
        <v>0</v>
      </c>
      <c r="G117" s="91" t="b">
        <v>0</v>
      </c>
    </row>
    <row r="118" spans="1:7" ht="15">
      <c r="A118" s="91" t="s">
        <v>1585</v>
      </c>
      <c r="B118" s="91">
        <v>2</v>
      </c>
      <c r="C118" s="130">
        <v>0.006404692536944806</v>
      </c>
      <c r="D118" s="91" t="s">
        <v>1246</v>
      </c>
      <c r="E118" s="91" t="b">
        <v>1</v>
      </c>
      <c r="F118" s="91" t="b">
        <v>0</v>
      </c>
      <c r="G118" s="91" t="b">
        <v>0</v>
      </c>
    </row>
    <row r="119" spans="1:7" ht="15">
      <c r="A119" s="91" t="s">
        <v>1586</v>
      </c>
      <c r="B119" s="91">
        <v>2</v>
      </c>
      <c r="C119" s="130">
        <v>0.006404692536944806</v>
      </c>
      <c r="D119" s="91" t="s">
        <v>1246</v>
      </c>
      <c r="E119" s="91" t="b">
        <v>0</v>
      </c>
      <c r="F119" s="91" t="b">
        <v>0</v>
      </c>
      <c r="G119" s="91" t="b">
        <v>0</v>
      </c>
    </row>
    <row r="120" spans="1:7" ht="15">
      <c r="A120" s="91" t="s">
        <v>260</v>
      </c>
      <c r="B120" s="91">
        <v>2</v>
      </c>
      <c r="C120" s="130">
        <v>0.006404692536944806</v>
      </c>
      <c r="D120" s="91" t="s">
        <v>1246</v>
      </c>
      <c r="E120" s="91" t="b">
        <v>0</v>
      </c>
      <c r="F120" s="91" t="b">
        <v>0</v>
      </c>
      <c r="G120" s="91" t="b">
        <v>0</v>
      </c>
    </row>
    <row r="121" spans="1:7" ht="15">
      <c r="A121" s="91" t="s">
        <v>1382</v>
      </c>
      <c r="B121" s="91">
        <v>2</v>
      </c>
      <c r="C121" s="130">
        <v>0.006404692536944806</v>
      </c>
      <c r="D121" s="91" t="s">
        <v>1246</v>
      </c>
      <c r="E121" s="91" t="b">
        <v>0</v>
      </c>
      <c r="F121" s="91" t="b">
        <v>0</v>
      </c>
      <c r="G121" s="91" t="b">
        <v>0</v>
      </c>
    </row>
    <row r="122" spans="1:7" ht="15">
      <c r="A122" s="91" t="s">
        <v>1357</v>
      </c>
      <c r="B122" s="91">
        <v>6</v>
      </c>
      <c r="C122" s="130">
        <v>0.00461701997452505</v>
      </c>
      <c r="D122" s="91" t="s">
        <v>1247</v>
      </c>
      <c r="E122" s="91" t="b">
        <v>0</v>
      </c>
      <c r="F122" s="91" t="b">
        <v>0</v>
      </c>
      <c r="G122" s="91" t="b">
        <v>0</v>
      </c>
    </row>
    <row r="123" spans="1:7" ht="15">
      <c r="A123" s="91" t="s">
        <v>1358</v>
      </c>
      <c r="B123" s="91">
        <v>6</v>
      </c>
      <c r="C123" s="130">
        <v>0.00461701997452505</v>
      </c>
      <c r="D123" s="91" t="s">
        <v>1247</v>
      </c>
      <c r="E123" s="91" t="b">
        <v>0</v>
      </c>
      <c r="F123" s="91" t="b">
        <v>0</v>
      </c>
      <c r="G123" s="91" t="b">
        <v>0</v>
      </c>
    </row>
    <row r="124" spans="1:7" ht="15">
      <c r="A124" s="91" t="s">
        <v>1359</v>
      </c>
      <c r="B124" s="91">
        <v>4</v>
      </c>
      <c r="C124" s="130">
        <v>0.011174163157990549</v>
      </c>
      <c r="D124" s="91" t="s">
        <v>1247</v>
      </c>
      <c r="E124" s="91" t="b">
        <v>1</v>
      </c>
      <c r="F124" s="91" t="b">
        <v>0</v>
      </c>
      <c r="G124" s="91" t="b">
        <v>0</v>
      </c>
    </row>
    <row r="125" spans="1:7" ht="15">
      <c r="A125" s="91" t="s">
        <v>1360</v>
      </c>
      <c r="B125" s="91">
        <v>4</v>
      </c>
      <c r="C125" s="130">
        <v>0.011174163157990549</v>
      </c>
      <c r="D125" s="91" t="s">
        <v>1247</v>
      </c>
      <c r="E125" s="91" t="b">
        <v>0</v>
      </c>
      <c r="F125" s="91" t="b">
        <v>0</v>
      </c>
      <c r="G125" s="91" t="b">
        <v>0</v>
      </c>
    </row>
    <row r="126" spans="1:7" ht="15">
      <c r="A126" s="91" t="s">
        <v>1361</v>
      </c>
      <c r="B126" s="91">
        <v>3</v>
      </c>
      <c r="C126" s="130">
        <v>0.012688854665330842</v>
      </c>
      <c r="D126" s="91" t="s">
        <v>1247</v>
      </c>
      <c r="E126" s="91" t="b">
        <v>0</v>
      </c>
      <c r="F126" s="91" t="b">
        <v>0</v>
      </c>
      <c r="G126" s="91" t="b">
        <v>0</v>
      </c>
    </row>
    <row r="127" spans="1:7" ht="15">
      <c r="A127" s="91" t="s">
        <v>1345</v>
      </c>
      <c r="B127" s="91">
        <v>3</v>
      </c>
      <c r="C127" s="130">
        <v>0.012688854665330842</v>
      </c>
      <c r="D127" s="91" t="s">
        <v>1247</v>
      </c>
      <c r="E127" s="91" t="b">
        <v>0</v>
      </c>
      <c r="F127" s="91" t="b">
        <v>0</v>
      </c>
      <c r="G127" s="91" t="b">
        <v>0</v>
      </c>
    </row>
    <row r="128" spans="1:7" ht="15">
      <c r="A128" s="91" t="s">
        <v>1362</v>
      </c>
      <c r="B128" s="91">
        <v>2</v>
      </c>
      <c r="C128" s="130">
        <v>0.012507311364374153</v>
      </c>
      <c r="D128" s="91" t="s">
        <v>1247</v>
      </c>
      <c r="E128" s="91" t="b">
        <v>0</v>
      </c>
      <c r="F128" s="91" t="b">
        <v>1</v>
      </c>
      <c r="G128" s="91" t="b">
        <v>0</v>
      </c>
    </row>
    <row r="129" spans="1:7" ht="15">
      <c r="A129" s="91" t="s">
        <v>1363</v>
      </c>
      <c r="B129" s="91">
        <v>2</v>
      </c>
      <c r="C129" s="130">
        <v>0.012507311364374153</v>
      </c>
      <c r="D129" s="91" t="s">
        <v>1247</v>
      </c>
      <c r="E129" s="91" t="b">
        <v>0</v>
      </c>
      <c r="F129" s="91" t="b">
        <v>0</v>
      </c>
      <c r="G129" s="91" t="b">
        <v>0</v>
      </c>
    </row>
    <row r="130" spans="1:7" ht="15">
      <c r="A130" s="91" t="s">
        <v>236</v>
      </c>
      <c r="B130" s="91">
        <v>2</v>
      </c>
      <c r="C130" s="130">
        <v>0.012507311364374153</v>
      </c>
      <c r="D130" s="91" t="s">
        <v>1247</v>
      </c>
      <c r="E130" s="91" t="b">
        <v>0</v>
      </c>
      <c r="F130" s="91" t="b">
        <v>0</v>
      </c>
      <c r="G130" s="91" t="b">
        <v>0</v>
      </c>
    </row>
    <row r="131" spans="1:7" ht="15">
      <c r="A131" s="91" t="s">
        <v>1364</v>
      </c>
      <c r="B131" s="91">
        <v>2</v>
      </c>
      <c r="C131" s="130">
        <v>0.012507311364374153</v>
      </c>
      <c r="D131" s="91" t="s">
        <v>1247</v>
      </c>
      <c r="E131" s="91" t="b">
        <v>0</v>
      </c>
      <c r="F131" s="91" t="b">
        <v>0</v>
      </c>
      <c r="G131" s="91" t="b">
        <v>0</v>
      </c>
    </row>
    <row r="132" spans="1:7" ht="15">
      <c r="A132" s="91" t="s">
        <v>1604</v>
      </c>
      <c r="B132" s="91">
        <v>2</v>
      </c>
      <c r="C132" s="130">
        <v>0.012507311364374153</v>
      </c>
      <c r="D132" s="91" t="s">
        <v>1247</v>
      </c>
      <c r="E132" s="91" t="b">
        <v>0</v>
      </c>
      <c r="F132" s="91" t="b">
        <v>0</v>
      </c>
      <c r="G132" s="91" t="b">
        <v>0</v>
      </c>
    </row>
    <row r="133" spans="1:7" ht="15">
      <c r="A133" s="91" t="s">
        <v>1603</v>
      </c>
      <c r="B133" s="91">
        <v>2</v>
      </c>
      <c r="C133" s="130">
        <v>0.012507311364374153</v>
      </c>
      <c r="D133" s="91" t="s">
        <v>1247</v>
      </c>
      <c r="E133" s="91" t="b">
        <v>0</v>
      </c>
      <c r="F133" s="91" t="b">
        <v>0</v>
      </c>
      <c r="G133" s="91" t="b">
        <v>0</v>
      </c>
    </row>
    <row r="134" spans="1:7" ht="15">
      <c r="A134" s="91" t="s">
        <v>1605</v>
      </c>
      <c r="B134" s="91">
        <v>2</v>
      </c>
      <c r="C134" s="130">
        <v>0.012507311364374153</v>
      </c>
      <c r="D134" s="91" t="s">
        <v>1247</v>
      </c>
      <c r="E134" s="91" t="b">
        <v>0</v>
      </c>
      <c r="F134" s="91" t="b">
        <v>0</v>
      </c>
      <c r="G134" s="91" t="b">
        <v>0</v>
      </c>
    </row>
    <row r="135" spans="1:7" ht="15">
      <c r="A135" s="91" t="s">
        <v>1582</v>
      </c>
      <c r="B135" s="91">
        <v>2</v>
      </c>
      <c r="C135" s="130">
        <v>0.012507311364374153</v>
      </c>
      <c r="D135" s="91" t="s">
        <v>1247</v>
      </c>
      <c r="E135" s="91" t="b">
        <v>1</v>
      </c>
      <c r="F135" s="91" t="b">
        <v>0</v>
      </c>
      <c r="G135" s="91" t="b">
        <v>0</v>
      </c>
    </row>
    <row r="136" spans="1:7" ht="15">
      <c r="A136" s="91" t="s">
        <v>1586</v>
      </c>
      <c r="B136" s="91">
        <v>2</v>
      </c>
      <c r="C136" s="130">
        <v>0.012507311364374153</v>
      </c>
      <c r="D136" s="91" t="s">
        <v>1247</v>
      </c>
      <c r="E136" s="91" t="b">
        <v>0</v>
      </c>
      <c r="F136" s="91" t="b">
        <v>0</v>
      </c>
      <c r="G136" s="91" t="b">
        <v>0</v>
      </c>
    </row>
    <row r="137" spans="1:7" ht="15">
      <c r="A137" s="91" t="s">
        <v>1366</v>
      </c>
      <c r="B137" s="91">
        <v>13</v>
      </c>
      <c r="C137" s="130">
        <v>0.00435834253987725</v>
      </c>
      <c r="D137" s="91" t="s">
        <v>1248</v>
      </c>
      <c r="E137" s="91" t="b">
        <v>0</v>
      </c>
      <c r="F137" s="91" t="b">
        <v>0</v>
      </c>
      <c r="G137" s="91" t="b">
        <v>0</v>
      </c>
    </row>
    <row r="138" spans="1:7" ht="15">
      <c r="A138" s="91" t="s">
        <v>1367</v>
      </c>
      <c r="B138" s="91">
        <v>10</v>
      </c>
      <c r="C138" s="130">
        <v>0.015221670383149793</v>
      </c>
      <c r="D138" s="91" t="s">
        <v>1248</v>
      </c>
      <c r="E138" s="91" t="b">
        <v>0</v>
      </c>
      <c r="F138" s="91" t="b">
        <v>0</v>
      </c>
      <c r="G138" s="91" t="b">
        <v>0</v>
      </c>
    </row>
    <row r="139" spans="1:7" ht="15">
      <c r="A139" s="91" t="s">
        <v>1368</v>
      </c>
      <c r="B139" s="91">
        <v>5</v>
      </c>
      <c r="C139" s="130">
        <v>0.02328948079907392</v>
      </c>
      <c r="D139" s="91" t="s">
        <v>1248</v>
      </c>
      <c r="E139" s="91" t="b">
        <v>0</v>
      </c>
      <c r="F139" s="91" t="b">
        <v>0</v>
      </c>
      <c r="G139" s="91" t="b">
        <v>0</v>
      </c>
    </row>
    <row r="140" spans="1:7" ht="15">
      <c r="A140" s="91" t="s">
        <v>1369</v>
      </c>
      <c r="B140" s="91">
        <v>5</v>
      </c>
      <c r="C140" s="130">
        <v>0.02328948079907392</v>
      </c>
      <c r="D140" s="91" t="s">
        <v>1248</v>
      </c>
      <c r="E140" s="91" t="b">
        <v>0</v>
      </c>
      <c r="F140" s="91" t="b">
        <v>0</v>
      </c>
      <c r="G140" s="91" t="b">
        <v>0</v>
      </c>
    </row>
    <row r="141" spans="1:7" ht="15">
      <c r="A141" s="91" t="s">
        <v>1370</v>
      </c>
      <c r="B141" s="91">
        <v>5</v>
      </c>
      <c r="C141" s="130">
        <v>0.02328948079907392</v>
      </c>
      <c r="D141" s="91" t="s">
        <v>1248</v>
      </c>
      <c r="E141" s="91" t="b">
        <v>0</v>
      </c>
      <c r="F141" s="91" t="b">
        <v>0</v>
      </c>
      <c r="G141" s="91" t="b">
        <v>0</v>
      </c>
    </row>
    <row r="142" spans="1:7" ht="15">
      <c r="A142" s="91" t="s">
        <v>1371</v>
      </c>
      <c r="B142" s="91">
        <v>5</v>
      </c>
      <c r="C142" s="130">
        <v>0.02328948079907392</v>
      </c>
      <c r="D142" s="91" t="s">
        <v>1248</v>
      </c>
      <c r="E142" s="91" t="b">
        <v>0</v>
      </c>
      <c r="F142" s="91" t="b">
        <v>0</v>
      </c>
      <c r="G142" s="91" t="b">
        <v>0</v>
      </c>
    </row>
    <row r="143" spans="1:7" ht="15">
      <c r="A143" s="91" t="s">
        <v>1372</v>
      </c>
      <c r="B143" s="91">
        <v>5</v>
      </c>
      <c r="C143" s="130">
        <v>0.02328948079907392</v>
      </c>
      <c r="D143" s="91" t="s">
        <v>1248</v>
      </c>
      <c r="E143" s="91" t="b">
        <v>0</v>
      </c>
      <c r="F143" s="91" t="b">
        <v>0</v>
      </c>
      <c r="G143" s="91" t="b">
        <v>0</v>
      </c>
    </row>
    <row r="144" spans="1:7" ht="15">
      <c r="A144" s="91" t="s">
        <v>1373</v>
      </c>
      <c r="B144" s="91">
        <v>5</v>
      </c>
      <c r="C144" s="130">
        <v>0.02328948079907392</v>
      </c>
      <c r="D144" s="91" t="s">
        <v>1248</v>
      </c>
      <c r="E144" s="91" t="b">
        <v>1</v>
      </c>
      <c r="F144" s="91" t="b">
        <v>0</v>
      </c>
      <c r="G144" s="91" t="b">
        <v>0</v>
      </c>
    </row>
    <row r="145" spans="1:7" ht="15">
      <c r="A145" s="91" t="s">
        <v>1374</v>
      </c>
      <c r="B145" s="91">
        <v>5</v>
      </c>
      <c r="C145" s="130">
        <v>0.02328948079907392</v>
      </c>
      <c r="D145" s="91" t="s">
        <v>1248</v>
      </c>
      <c r="E145" s="91" t="b">
        <v>0</v>
      </c>
      <c r="F145" s="91" t="b">
        <v>0</v>
      </c>
      <c r="G145" s="91" t="b">
        <v>0</v>
      </c>
    </row>
    <row r="146" spans="1:7" ht="15">
      <c r="A146" s="91" t="s">
        <v>1375</v>
      </c>
      <c r="B146" s="91">
        <v>2</v>
      </c>
      <c r="C146" s="130">
        <v>0.017606209166963684</v>
      </c>
      <c r="D146" s="91" t="s">
        <v>1248</v>
      </c>
      <c r="E146" s="91" t="b">
        <v>0</v>
      </c>
      <c r="F146" s="91" t="b">
        <v>0</v>
      </c>
      <c r="G146" s="91" t="b">
        <v>0</v>
      </c>
    </row>
    <row r="147" spans="1:7" ht="15">
      <c r="A147" s="91" t="s">
        <v>1606</v>
      </c>
      <c r="B147" s="91">
        <v>2</v>
      </c>
      <c r="C147" s="130">
        <v>0.017606209166963684</v>
      </c>
      <c r="D147" s="91" t="s">
        <v>1248</v>
      </c>
      <c r="E147" s="91" t="b">
        <v>0</v>
      </c>
      <c r="F147" s="91" t="b">
        <v>0</v>
      </c>
      <c r="G147" s="91" t="b">
        <v>0</v>
      </c>
    </row>
    <row r="148" spans="1:7" ht="15">
      <c r="A148" s="91" t="s">
        <v>1377</v>
      </c>
      <c r="B148" s="91">
        <v>3</v>
      </c>
      <c r="C148" s="130">
        <v>0</v>
      </c>
      <c r="D148" s="91" t="s">
        <v>1249</v>
      </c>
      <c r="E148" s="91" t="b">
        <v>0</v>
      </c>
      <c r="F148" s="91" t="b">
        <v>0</v>
      </c>
      <c r="G148" s="91" t="b">
        <v>0</v>
      </c>
    </row>
    <row r="149" spans="1:7" ht="15">
      <c r="A149" s="91" t="s">
        <v>1378</v>
      </c>
      <c r="B149" s="91">
        <v>3</v>
      </c>
      <c r="C149" s="130">
        <v>0</v>
      </c>
      <c r="D149" s="91" t="s">
        <v>1249</v>
      </c>
      <c r="E149" s="91" t="b">
        <v>0</v>
      </c>
      <c r="F149" s="91" t="b">
        <v>0</v>
      </c>
      <c r="G149" s="91" t="b">
        <v>0</v>
      </c>
    </row>
    <row r="150" spans="1:7" ht="15">
      <c r="A150" s="91" t="s">
        <v>1379</v>
      </c>
      <c r="B150" s="91">
        <v>2</v>
      </c>
      <c r="C150" s="130">
        <v>0.008190291118868894</v>
      </c>
      <c r="D150" s="91" t="s">
        <v>1249</v>
      </c>
      <c r="E150" s="91" t="b">
        <v>0</v>
      </c>
      <c r="F150" s="91" t="b">
        <v>0</v>
      </c>
      <c r="G150" s="91" t="b">
        <v>0</v>
      </c>
    </row>
    <row r="151" spans="1:7" ht="15">
      <c r="A151" s="91" t="s">
        <v>1380</v>
      </c>
      <c r="B151" s="91">
        <v>2</v>
      </c>
      <c r="C151" s="130">
        <v>0.008190291118868894</v>
      </c>
      <c r="D151" s="91" t="s">
        <v>1249</v>
      </c>
      <c r="E151" s="91" t="b">
        <v>0</v>
      </c>
      <c r="F151" s="91" t="b">
        <v>0</v>
      </c>
      <c r="G151" s="91" t="b">
        <v>0</v>
      </c>
    </row>
    <row r="152" spans="1:7" ht="15">
      <c r="A152" s="91" t="s">
        <v>1381</v>
      </c>
      <c r="B152" s="91">
        <v>2</v>
      </c>
      <c r="C152" s="130">
        <v>0.008190291118868894</v>
      </c>
      <c r="D152" s="91" t="s">
        <v>1249</v>
      </c>
      <c r="E152" s="91" t="b">
        <v>1</v>
      </c>
      <c r="F152" s="91" t="b">
        <v>0</v>
      </c>
      <c r="G152" s="91" t="b">
        <v>0</v>
      </c>
    </row>
    <row r="153" spans="1:7" ht="15">
      <c r="A153" s="91" t="s">
        <v>1382</v>
      </c>
      <c r="B153" s="91">
        <v>2</v>
      </c>
      <c r="C153" s="130">
        <v>0.008190291118868894</v>
      </c>
      <c r="D153" s="91" t="s">
        <v>1249</v>
      </c>
      <c r="E153" s="91" t="b">
        <v>0</v>
      </c>
      <c r="F153" s="91" t="b">
        <v>0</v>
      </c>
      <c r="G153" s="91" t="b">
        <v>0</v>
      </c>
    </row>
    <row r="154" spans="1:7" ht="15">
      <c r="A154" s="91" t="s">
        <v>1383</v>
      </c>
      <c r="B154" s="91">
        <v>2</v>
      </c>
      <c r="C154" s="130">
        <v>0.008190291118868894</v>
      </c>
      <c r="D154" s="91" t="s">
        <v>1249</v>
      </c>
      <c r="E154" s="91" t="b">
        <v>0</v>
      </c>
      <c r="F154" s="91" t="b">
        <v>0</v>
      </c>
      <c r="G154" s="91" t="b">
        <v>0</v>
      </c>
    </row>
    <row r="155" spans="1:7" ht="15">
      <c r="A155" s="91" t="s">
        <v>1384</v>
      </c>
      <c r="B155" s="91">
        <v>2</v>
      </c>
      <c r="C155" s="130">
        <v>0.008190291118868894</v>
      </c>
      <c r="D155" s="91" t="s">
        <v>1249</v>
      </c>
      <c r="E155" s="91" t="b">
        <v>0</v>
      </c>
      <c r="F155" s="91" t="b">
        <v>0</v>
      </c>
      <c r="G155" s="91" t="b">
        <v>0</v>
      </c>
    </row>
    <row r="156" spans="1:7" ht="15">
      <c r="A156" s="91" t="s">
        <v>1385</v>
      </c>
      <c r="B156" s="91">
        <v>2</v>
      </c>
      <c r="C156" s="130">
        <v>0.008190291118868894</v>
      </c>
      <c r="D156" s="91" t="s">
        <v>1249</v>
      </c>
      <c r="E156" s="91" t="b">
        <v>0</v>
      </c>
      <c r="F156" s="91" t="b">
        <v>0</v>
      </c>
      <c r="G156" s="91" t="b">
        <v>0</v>
      </c>
    </row>
    <row r="157" spans="1:7" ht="15">
      <c r="A157" s="91" t="s">
        <v>1345</v>
      </c>
      <c r="B157" s="91">
        <v>3</v>
      </c>
      <c r="C157" s="130">
        <v>0</v>
      </c>
      <c r="D157" s="91" t="s">
        <v>1250</v>
      </c>
      <c r="E157" s="91" t="b">
        <v>0</v>
      </c>
      <c r="F157" s="91" t="b">
        <v>0</v>
      </c>
      <c r="G157" s="91" t="b">
        <v>0</v>
      </c>
    </row>
    <row r="158" spans="1:7" ht="15">
      <c r="A158" s="91" t="s">
        <v>1346</v>
      </c>
      <c r="B158" s="91">
        <v>3</v>
      </c>
      <c r="C158" s="130">
        <v>0</v>
      </c>
      <c r="D158" s="91" t="s">
        <v>1250</v>
      </c>
      <c r="E158" s="91" t="b">
        <v>0</v>
      </c>
      <c r="F158" s="91" t="b">
        <v>0</v>
      </c>
      <c r="G158" s="91" t="b">
        <v>0</v>
      </c>
    </row>
    <row r="159" spans="1:7" ht="15">
      <c r="A159" s="91" t="s">
        <v>1347</v>
      </c>
      <c r="B159" s="91">
        <v>3</v>
      </c>
      <c r="C159" s="130">
        <v>0</v>
      </c>
      <c r="D159" s="91" t="s">
        <v>1250</v>
      </c>
      <c r="E159" s="91" t="b">
        <v>0</v>
      </c>
      <c r="F159" s="91" t="b">
        <v>0</v>
      </c>
      <c r="G159" s="91" t="b">
        <v>0</v>
      </c>
    </row>
    <row r="160" spans="1:7" ht="15">
      <c r="A160" s="91" t="s">
        <v>1348</v>
      </c>
      <c r="B160" s="91">
        <v>3</v>
      </c>
      <c r="C160" s="130">
        <v>0</v>
      </c>
      <c r="D160" s="91" t="s">
        <v>1250</v>
      </c>
      <c r="E160" s="91" t="b">
        <v>0</v>
      </c>
      <c r="F160" s="91" t="b">
        <v>0</v>
      </c>
      <c r="G160" s="91" t="b">
        <v>0</v>
      </c>
    </row>
    <row r="161" spans="1:7" ht="15">
      <c r="A161" s="91" t="s">
        <v>1349</v>
      </c>
      <c r="B161" s="91">
        <v>3</v>
      </c>
      <c r="C161" s="130">
        <v>0</v>
      </c>
      <c r="D161" s="91" t="s">
        <v>1250</v>
      </c>
      <c r="E161" s="91" t="b">
        <v>0</v>
      </c>
      <c r="F161" s="91" t="b">
        <v>0</v>
      </c>
      <c r="G161" s="91" t="b">
        <v>0</v>
      </c>
    </row>
    <row r="162" spans="1:7" ht="15">
      <c r="A162" s="91" t="s">
        <v>1388</v>
      </c>
      <c r="B162" s="91">
        <v>3</v>
      </c>
      <c r="C162" s="130">
        <v>0</v>
      </c>
      <c r="D162" s="91" t="s">
        <v>1251</v>
      </c>
      <c r="E162" s="91" t="b">
        <v>0</v>
      </c>
      <c r="F162" s="91" t="b">
        <v>0</v>
      </c>
      <c r="G162" s="91" t="b">
        <v>0</v>
      </c>
    </row>
    <row r="163" spans="1:7" ht="15">
      <c r="A163" s="91" t="s">
        <v>1389</v>
      </c>
      <c r="B163" s="91">
        <v>3</v>
      </c>
      <c r="C163" s="130">
        <v>0</v>
      </c>
      <c r="D163" s="91" t="s">
        <v>1251</v>
      </c>
      <c r="E163" s="91" t="b">
        <v>1</v>
      </c>
      <c r="F163" s="91" t="b">
        <v>0</v>
      </c>
      <c r="G163" s="91" t="b">
        <v>0</v>
      </c>
    </row>
    <row r="164" spans="1:7" ht="15">
      <c r="A164" s="91" t="s">
        <v>1390</v>
      </c>
      <c r="B164" s="91">
        <v>3</v>
      </c>
      <c r="C164" s="130">
        <v>0</v>
      </c>
      <c r="D164" s="91" t="s">
        <v>1251</v>
      </c>
      <c r="E164" s="91" t="b">
        <v>0</v>
      </c>
      <c r="F164" s="91" t="b">
        <v>0</v>
      </c>
      <c r="G164" s="91" t="b">
        <v>0</v>
      </c>
    </row>
    <row r="165" spans="1:7" ht="15">
      <c r="A165" s="91" t="s">
        <v>1391</v>
      </c>
      <c r="B165" s="91">
        <v>3</v>
      </c>
      <c r="C165" s="130">
        <v>0</v>
      </c>
      <c r="D165" s="91" t="s">
        <v>1251</v>
      </c>
      <c r="E165" s="91" t="b">
        <v>0</v>
      </c>
      <c r="F165" s="91" t="b">
        <v>0</v>
      </c>
      <c r="G165" s="91" t="b">
        <v>0</v>
      </c>
    </row>
    <row r="166" spans="1:7" ht="15">
      <c r="A166" s="91" t="s">
        <v>1392</v>
      </c>
      <c r="B166" s="91">
        <v>3</v>
      </c>
      <c r="C166" s="130">
        <v>0</v>
      </c>
      <c r="D166" s="91" t="s">
        <v>1251</v>
      </c>
      <c r="E166" s="91" t="b">
        <v>0</v>
      </c>
      <c r="F166" s="91" t="b">
        <v>0</v>
      </c>
      <c r="G166" s="91" t="b">
        <v>0</v>
      </c>
    </row>
    <row r="167" spans="1:7" ht="15">
      <c r="A167" s="91" t="s">
        <v>1393</v>
      </c>
      <c r="B167" s="91">
        <v>3</v>
      </c>
      <c r="C167" s="130">
        <v>0</v>
      </c>
      <c r="D167" s="91" t="s">
        <v>1251</v>
      </c>
      <c r="E167" s="91" t="b">
        <v>0</v>
      </c>
      <c r="F167" s="91" t="b">
        <v>0</v>
      </c>
      <c r="G167" s="91" t="b">
        <v>0</v>
      </c>
    </row>
    <row r="168" spans="1:7" ht="15">
      <c r="A168" s="91" t="s">
        <v>1394</v>
      </c>
      <c r="B168" s="91">
        <v>3</v>
      </c>
      <c r="C168" s="130">
        <v>0</v>
      </c>
      <c r="D168" s="91" t="s">
        <v>1251</v>
      </c>
      <c r="E168" s="91" t="b">
        <v>0</v>
      </c>
      <c r="F168" s="91" t="b">
        <v>0</v>
      </c>
      <c r="G168" s="91" t="b">
        <v>0</v>
      </c>
    </row>
    <row r="169" spans="1:7" ht="15">
      <c r="A169" s="91" t="s">
        <v>1395</v>
      </c>
      <c r="B169" s="91">
        <v>3</v>
      </c>
      <c r="C169" s="130">
        <v>0</v>
      </c>
      <c r="D169" s="91" t="s">
        <v>1251</v>
      </c>
      <c r="E169" s="91" t="b">
        <v>0</v>
      </c>
      <c r="F169" s="91" t="b">
        <v>0</v>
      </c>
      <c r="G169" s="91" t="b">
        <v>0</v>
      </c>
    </row>
    <row r="170" spans="1:7" ht="15">
      <c r="A170" s="91" t="s">
        <v>1366</v>
      </c>
      <c r="B170" s="91">
        <v>3</v>
      </c>
      <c r="C170" s="130">
        <v>0</v>
      </c>
      <c r="D170" s="91" t="s">
        <v>1251</v>
      </c>
      <c r="E170" s="91" t="b">
        <v>0</v>
      </c>
      <c r="F170" s="91" t="b">
        <v>0</v>
      </c>
      <c r="G170" s="91" t="b">
        <v>0</v>
      </c>
    </row>
    <row r="171" spans="1:7" ht="15">
      <c r="A171" s="91" t="s">
        <v>221</v>
      </c>
      <c r="B171" s="91">
        <v>2</v>
      </c>
      <c r="C171" s="130">
        <v>0.0074932450661992014</v>
      </c>
      <c r="D171" s="91" t="s">
        <v>1251</v>
      </c>
      <c r="E171" s="91" t="b">
        <v>0</v>
      </c>
      <c r="F171" s="91" t="b">
        <v>0</v>
      </c>
      <c r="G171" s="91" t="b">
        <v>0</v>
      </c>
    </row>
    <row r="172" spans="1:7" ht="15">
      <c r="A172" s="91" t="s">
        <v>1607</v>
      </c>
      <c r="B172" s="91">
        <v>2</v>
      </c>
      <c r="C172" s="130">
        <v>0.0074932450661992014</v>
      </c>
      <c r="D172" s="91" t="s">
        <v>1251</v>
      </c>
      <c r="E172" s="91" t="b">
        <v>0</v>
      </c>
      <c r="F172" s="91" t="b">
        <v>0</v>
      </c>
      <c r="G172" s="91" t="b">
        <v>0</v>
      </c>
    </row>
    <row r="173" spans="1:7" ht="15">
      <c r="A173" s="91" t="s">
        <v>1398</v>
      </c>
      <c r="B173" s="91">
        <v>2</v>
      </c>
      <c r="C173" s="130">
        <v>0</v>
      </c>
      <c r="D173" s="91" t="s">
        <v>1253</v>
      </c>
      <c r="E173" s="91" t="b">
        <v>0</v>
      </c>
      <c r="F173" s="91" t="b">
        <v>0</v>
      </c>
      <c r="G173" s="91" t="b">
        <v>0</v>
      </c>
    </row>
    <row r="174" spans="1:7" ht="15">
      <c r="A174" s="91" t="s">
        <v>1399</v>
      </c>
      <c r="B174" s="91">
        <v>2</v>
      </c>
      <c r="C174" s="130">
        <v>0</v>
      </c>
      <c r="D174" s="91" t="s">
        <v>1253</v>
      </c>
      <c r="E174" s="91" t="b">
        <v>0</v>
      </c>
      <c r="F174" s="91" t="b">
        <v>0</v>
      </c>
      <c r="G174" s="91" t="b">
        <v>0</v>
      </c>
    </row>
    <row r="175" spans="1:7" ht="15">
      <c r="A175" s="91" t="s">
        <v>1400</v>
      </c>
      <c r="B175" s="91">
        <v>2</v>
      </c>
      <c r="C175" s="130">
        <v>0</v>
      </c>
      <c r="D175" s="91" t="s">
        <v>1253</v>
      </c>
      <c r="E175" s="91" t="b">
        <v>0</v>
      </c>
      <c r="F175" s="91" t="b">
        <v>0</v>
      </c>
      <c r="G175" s="91" t="b">
        <v>0</v>
      </c>
    </row>
    <row r="176" spans="1:7" ht="15">
      <c r="A176" s="91" t="s">
        <v>1401</v>
      </c>
      <c r="B176" s="91">
        <v>2</v>
      </c>
      <c r="C176" s="130">
        <v>0</v>
      </c>
      <c r="D176" s="91" t="s">
        <v>1253</v>
      </c>
      <c r="E176" s="91" t="b">
        <v>0</v>
      </c>
      <c r="F176" s="91" t="b">
        <v>0</v>
      </c>
      <c r="G176" s="91" t="b">
        <v>0</v>
      </c>
    </row>
    <row r="177" spans="1:7" ht="15">
      <c r="A177" s="91" t="s">
        <v>1402</v>
      </c>
      <c r="B177" s="91">
        <v>2</v>
      </c>
      <c r="C177" s="130">
        <v>0</v>
      </c>
      <c r="D177" s="91" t="s">
        <v>1253</v>
      </c>
      <c r="E177" s="91" t="b">
        <v>0</v>
      </c>
      <c r="F177" s="91" t="b">
        <v>0</v>
      </c>
      <c r="G177" s="91" t="b">
        <v>0</v>
      </c>
    </row>
    <row r="178" spans="1:7" ht="15">
      <c r="A178" s="91" t="s">
        <v>1403</v>
      </c>
      <c r="B178" s="91">
        <v>2</v>
      </c>
      <c r="C178" s="130">
        <v>0</v>
      </c>
      <c r="D178" s="91" t="s">
        <v>1253</v>
      </c>
      <c r="E178" s="91" t="b">
        <v>0</v>
      </c>
      <c r="F178" s="91" t="b">
        <v>0</v>
      </c>
      <c r="G178" s="91" t="b">
        <v>0</v>
      </c>
    </row>
    <row r="179" spans="1:7" ht="15">
      <c r="A179" s="91" t="s">
        <v>1404</v>
      </c>
      <c r="B179" s="91">
        <v>2</v>
      </c>
      <c r="C179" s="130">
        <v>0</v>
      </c>
      <c r="D179" s="91" t="s">
        <v>1253</v>
      </c>
      <c r="E179" s="91" t="b">
        <v>0</v>
      </c>
      <c r="F179" s="91" t="b">
        <v>0</v>
      </c>
      <c r="G179" s="91" t="b">
        <v>0</v>
      </c>
    </row>
    <row r="180" spans="1:7" ht="15">
      <c r="A180" s="91" t="s">
        <v>1405</v>
      </c>
      <c r="B180" s="91">
        <v>2</v>
      </c>
      <c r="C180" s="130">
        <v>0</v>
      </c>
      <c r="D180" s="91" t="s">
        <v>1253</v>
      </c>
      <c r="E180" s="91" t="b">
        <v>0</v>
      </c>
      <c r="F180" s="91" t="b">
        <v>0</v>
      </c>
      <c r="G180" s="91" t="b">
        <v>0</v>
      </c>
    </row>
    <row r="181" spans="1:7" ht="15">
      <c r="A181" s="91" t="s">
        <v>1406</v>
      </c>
      <c r="B181" s="91">
        <v>2</v>
      </c>
      <c r="C181" s="130">
        <v>0</v>
      </c>
      <c r="D181" s="91" t="s">
        <v>1253</v>
      </c>
      <c r="E181" s="91" t="b">
        <v>0</v>
      </c>
      <c r="F181" s="91" t="b">
        <v>0</v>
      </c>
      <c r="G181" s="91" t="b">
        <v>0</v>
      </c>
    </row>
    <row r="182" spans="1:7" ht="15">
      <c r="A182" s="91" t="s">
        <v>1407</v>
      </c>
      <c r="B182" s="91">
        <v>2</v>
      </c>
      <c r="C182" s="130">
        <v>0</v>
      </c>
      <c r="D182" s="91" t="s">
        <v>1253</v>
      </c>
      <c r="E182" s="91" t="b">
        <v>0</v>
      </c>
      <c r="F182" s="91" t="b">
        <v>0</v>
      </c>
      <c r="G182" s="91" t="b">
        <v>0</v>
      </c>
    </row>
    <row r="183" spans="1:7" ht="15">
      <c r="A183" s="91" t="s">
        <v>1366</v>
      </c>
      <c r="B183" s="91">
        <v>2</v>
      </c>
      <c r="C183" s="130">
        <v>0</v>
      </c>
      <c r="D183" s="91" t="s">
        <v>1253</v>
      </c>
      <c r="E183" s="91" t="b">
        <v>0</v>
      </c>
      <c r="F183" s="91" t="b">
        <v>0</v>
      </c>
      <c r="G183" s="91" t="b">
        <v>0</v>
      </c>
    </row>
    <row r="184" spans="1:7" ht="15">
      <c r="A184" s="91" t="s">
        <v>1608</v>
      </c>
      <c r="B184" s="91">
        <v>2</v>
      </c>
      <c r="C184" s="130">
        <v>0</v>
      </c>
      <c r="D184" s="91" t="s">
        <v>1253</v>
      </c>
      <c r="E184" s="91" t="b">
        <v>0</v>
      </c>
      <c r="F184" s="91" t="b">
        <v>0</v>
      </c>
      <c r="G184" s="91" t="b">
        <v>0</v>
      </c>
    </row>
    <row r="185" spans="1:7" ht="15">
      <c r="A185" s="91" t="s">
        <v>1609</v>
      </c>
      <c r="B185" s="91">
        <v>2</v>
      </c>
      <c r="C185" s="130">
        <v>0</v>
      </c>
      <c r="D185" s="91" t="s">
        <v>1253</v>
      </c>
      <c r="E185" s="91" t="b">
        <v>0</v>
      </c>
      <c r="F185" s="91" t="b">
        <v>0</v>
      </c>
      <c r="G185" s="9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88B92C3-4E2F-459D-9A99-538DD2BECD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2019-11-21T05:31:31Z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