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4.xml" ContentType="application/vnd.openxmlformats-officedocument.spreadsheetml.table+xml"/>
  <Override PartName="/xl/tables/table11.xml" ContentType="application/vnd.openxmlformats-officedocument.spreadsheetml.table+xml"/>
  <Override PartName="/xl/tables/table18.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7.xml" ContentType="application/vnd.openxmlformats-officedocument.spreadsheetml.table+xml"/>
  <Override PartName="/xl/tables/table16.xml" ContentType="application/vnd.openxmlformats-officedocument.spreadsheetml.table+xml"/>
  <Override PartName="/xl/tables/table15.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<sst xmlns="http://schemas.openxmlformats.org/spreadsheetml/2006/main" count="5953" uniqueCount="1383">
  <si>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</si>
  <si>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</si>
  <si>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</si>
  <si>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</si>
  <si>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</si>
  <si>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</si>
  <si>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</si>
  <si>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</si>
  <si>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</si>
  <si>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</si>
  <si>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</si>
  <si>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</si>
  <si>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</si>
  <si>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</si>
  <si>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</si>
  <si>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</si>
  <si>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</si>
  <si>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</si>
  <si>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</si>
  <si>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</si>
  <si>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</si>
  <si>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</si>
  <si>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</si>
  <si>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</si>
  <si>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</si>
  <si>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</si>
  <si>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</si>
  <si>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</si>
  <si>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</si>
  <si>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</si>
  <si>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</si>
  <si>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</si>
  <si>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</si>
  <si>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</si>
  <si>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</si>
  <si>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</si>
  <si>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</si>
  <si>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</si>
  <si>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</si>
  <si>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</si>
  <si>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</si>
  <si>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</si>
  <si>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</si>
  <si>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</si>
  <si>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</si>
  <si>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</si>
  <si>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</si>
  <si>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</si>
  <si>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</si>
  <si>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</si>
  <si>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</si>
  <si>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</si>
  <si>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</si>
  <si>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</si>
  <si>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</si>
  <si>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</si>
  <si>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</si>
  <si>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</si>
  <si>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</si>
  <si>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</si>
  <si>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</si>
  <si>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</si>
  <si>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</si>
  <si>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</si>
  <si>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</si>
  <si>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</si>
  <si>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</si>
  <si>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</si>
  <si>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</si>
  <si>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</si>
  <si>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</si>
  <si>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</si>
  <si>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</si>
  <si>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</si>
  <si>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</si>
  <si>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</si>
  <si>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</si>
  <si>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</si>
  <si>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</si>
  <si>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</si>
  <si>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</si>
  <si>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</si>
  <si>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</si>
  <si>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</si>
  <si>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</si>
  <si>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</si>
  <si>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</si>
  <si>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</si>
  <si>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</si>
  <si>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</si>
  <si>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</si>
  <si>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</si>
  <si>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</si>
  <si>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</si>
  <si>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</si>
  <si>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</si>
  <si>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</si>
  <si>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</si>
  <si>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</si>
  <si>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</si>
  <si>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</si>
  <si>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</si>
  <si>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</si>
  <si>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</si>
  <si>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</si>
  <si>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</si>
  <si>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</si>
  <si>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</si>
  <si>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</si>
  <si>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</si>
  <si>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</si>
  <si>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</si>
  <si>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</si>
  <si>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</si>
  <si>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</si>
  <si>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</si>
  <si>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</si>
  <si>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</si>
  <si>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</si>
  <si>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</si>
  <si>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</si>
  <si>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</si>
  <si>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</si>
  <si>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</si>
  <si>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</si>
  <si>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</si>
  <si>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</si>
  <si>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</si>
  <si>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</si>
  <si>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</si>
  <si>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</si>
  <si>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</si>
  <si>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</si>
  <si>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</si>
  <si>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</si>
  <si>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</si>
  <si>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</si>
  <si>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</si>
  <si>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</si>
  <si>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</si>
  <si>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</si>
  <si>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</si>
  <si>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</si>
  <si>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</si>
  <si>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</si>
  <si>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</si>
  <si>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</si>
  <si>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</si>
  <si>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</si>
  <si>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</si>
  <si>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</si>
  <si>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</si>
  <si>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</si>
  <si>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</si>
  <si>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</si>
  <si>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</si>
  <si>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</si>
  <si>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</si>
  <si>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</si>
  <si>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</si>
  <si>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</si>
  <si>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</si>
  <si>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</si>
  <si>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</si>
  <si>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</si>
  <si>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</si>
  <si>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</si>
  <si>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</si>
  <si>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</si>
  <si>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</si>
  <si>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</si>
  <si>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</si>
  <si>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</si>
  <si>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</si>
  <si>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</si>
  <si>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</si>
  <si>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</si>
  <si>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</si>
  <si>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</si>
  <si>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</si>
  <si>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</si>
  <si>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</si>
  <si>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</si>
  <si>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</si>
  <si>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</si>
  <si>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</si>
  <si>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</si>
  <si>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</si>
  <si>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</si>
  <si>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</si>
  <si>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</si>
  <si>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</si>
  <si>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</si>
  <si>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</si>
  <si>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</si>
  <si>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</si>
  <si>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</si>
  <si>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</si>
  <si>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</si>
  <si>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</si>
  <si>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</si>
  <si>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</si>
  <si>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</si>
  <si>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</si>
  <si>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</si>
  <si>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</si>
  <si>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</si>
  <si>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</si>
  <si>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</si>
  <si>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</si>
  <si>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</si>
  <si>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</si>
  <si>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natoinukraine</t>
  </si>
  <si>
    <t>belgiumnato</t>
  </si>
  <si>
    <t>lv_nato</t>
  </si>
  <si>
    <t>litdelnato</t>
  </si>
  <si>
    <t>larteresa</t>
  </si>
  <si>
    <t>britisharmyesp</t>
  </si>
  <si>
    <t>nataliamakhvil1</t>
  </si>
  <si>
    <t>latifkohistani</t>
  </si>
  <si>
    <t>uttaranhazarika</t>
  </si>
  <si>
    <t>trpmbadba</t>
  </si>
  <si>
    <t>franceafrik</t>
  </si>
  <si>
    <t>herranzb</t>
  </si>
  <si>
    <t>amicovcin</t>
  </si>
  <si>
    <t>leskevicius</t>
  </si>
  <si>
    <t>sarahpilchick</t>
  </si>
  <si>
    <t>markovchainer</t>
  </si>
  <si>
    <t>majoeverydaylif</t>
  </si>
  <si>
    <t>ukinpoland</t>
  </si>
  <si>
    <t>ambassadorknott</t>
  </si>
  <si>
    <t>natodepspox</t>
  </si>
  <si>
    <t>eliesian</t>
  </si>
  <si>
    <t>superfoot59</t>
  </si>
  <si>
    <t>aspen_romania</t>
  </si>
  <si>
    <t>mircea_geoana</t>
  </si>
  <si>
    <t>franceotan</t>
  </si>
  <si>
    <t>ukincroatia</t>
  </si>
  <si>
    <t>brandon47301129</t>
  </si>
  <si>
    <t>zuzanacaputova</t>
  </si>
  <si>
    <t>zardashtkarim</t>
  </si>
  <si>
    <t>ukinhungary</t>
  </si>
  <si>
    <t>benjaminkraus9</t>
  </si>
  <si>
    <t>causticbitchnc</t>
  </si>
  <si>
    <t>estnato</t>
  </si>
  <si>
    <t>jjcarafano</t>
  </si>
  <si>
    <t>radedrugi</t>
  </si>
  <si>
    <t>onesvetla</t>
  </si>
  <si>
    <t>usnato</t>
  </si>
  <si>
    <t>usembvienna</t>
  </si>
  <si>
    <t>ukinspain</t>
  </si>
  <si>
    <t>estonianata</t>
  </si>
  <si>
    <t>natoromeroc</t>
  </si>
  <si>
    <t>libertad717</t>
  </si>
  <si>
    <t>insdatainter</t>
  </si>
  <si>
    <t>genie_marid</t>
  </si>
  <si>
    <t>natopress</t>
  </si>
  <si>
    <t>jterheide</t>
  </si>
  <si>
    <t>jensstoltenberg</t>
  </si>
  <si>
    <t>bg_poland_efp</t>
  </si>
  <si>
    <t>plinnato</t>
  </si>
  <si>
    <t>nato</t>
  </si>
  <si>
    <t>florence_parly</t>
  </si>
  <si>
    <t>kerstikaljulaid</t>
  </si>
  <si>
    <t>flotus</t>
  </si>
  <si>
    <t>potus</t>
  </si>
  <si>
    <t>whitehouse</t>
  </si>
  <si>
    <t>Mentions</t>
  </si>
  <si>
    <t>RT @NATOpress: _xD83D__xDCE2_ [FINAL CALL FOR JOURNOS] Don’t forget to accredit for the #NATOMeeting in _xD83C__xDDEC__xD83C__xDDE7_ on 3-4 December!
_xD83D__xDCBB_ How to apply: https://t.c…</t>
  </si>
  <si>
    <t>RT @ukinspain: _xD83C__xDF0D_2019 marca el 70 aniversario de la OTAN y la firma del Tratado del Atlántico Norte con nuestros aliados. Las celebraciones…</t>
  </si>
  <si>
    <t>RT @jensstoltenberg: Check out our Leaders’ Meeting logo. Looking forward to gathering #NATO’s 29 heads of state &amp;amp; government in London on…</t>
  </si>
  <si>
    <t>RT @ZuzanaCaputova: EU must aspire to become a true geopolitical power, but NATO is and should remain the backbone of our security on both…</t>
  </si>
  <si>
    <t>Hi journo friends! Don’t forget to get accredited for #NATOMeeting #NATOLondon 3-4 December!
_xD83D__xDCBB_ How to apply: https://t.co/y0Pmw0RHLO 
_xD83D__xDD55_ Deadline: 12 November at 23:59 GMT
ℹ More info: https://t.co/8yBg6AEbzP</t>
  </si>
  <si>
    <t>The quality #NATOMeeting #NATOLondon content we've been waiting for https://t.co/CEp6ILqAY4</t>
  </si>
  <si>
    <t>#NATOMeeting #NATO Thank you for the T. Boone Pickens Entrepreneur Award—a great honor for me to be inducted into the NJ Boxing Hall of Fame last night.</t>
  </si>
  <si>
    <t>Już w grudniu, liderzy państw członkowskich @NATO powrócą do pierwotnej siedziby Sojuszu – Wielkiej Brytanii. W trakcie spotkania, sojusznicy podejmą decyzje dotyczące modernizacji i wzmocnienia struktur #NATO.
#NATOLondon #NATOMeeting #WeAreNATO @BG_Poland_eFP @PLinNATO https://t.co/3MCB8uuZO9</t>
  </si>
  <si>
    <t>#NATO zapewnia wolność i bezpieczeństwo prawie miliardowi ludzi. Już w grudniu powitamy liderów NATO, w tym Polski, w miejscu pierwszej siedziby Sojuszu – _xD83C__xDDEC__xD83C__xDDE7_.
#NATOLondon #NATOMeeting #WeAreNATO @PLinNATO @BG_Poland_eFP https://t.co/NoXDOwJewv</t>
  </si>
  <si>
    <t>RT @ukinpoland: Już w grudniu, liderzy państw członkowskich @NATO powrócą do pierwotnej siedziby Sojuszu – Wielkiej Brytanii. W trakcie spo…</t>
  </si>
  <si>
    <t>RT @ukinpoland: #NATO zapewnia wolność i bezpieczeństwo prawie miliardowi ludzi. Już w grudniu powitamy liderów NATO, w tym Polski, w miejs…</t>
  </si>
  <si>
    <t>RT @Mircea_Geoana: Glad to meet with _xD83C__xDDEB__xD83C__xDDF7_ Minister of Armed Forces @florence_parly in the margins of the #GovTechSummit. Constructive exchang…</t>
  </si>
  <si>
    <t>Glad to meet with _xD83C__xDDEB__xD83C__xDDF7_ Minister of Armed Forces @florence_parly in the margins of the #GovTechSummit. Constructive exchange before the #NATO Leaders Meeting to take place in #London. #NATOMeeting https://t.co/lhb5vBwRhr</t>
  </si>
  <si>
    <t>#NATOMeeting #NATOLondon https://t.co/VqxmkdqppO</t>
  </si>
  <si>
    <t>EU must aspire to become a true geopolitical power, but NATO is and should remain the backbone of our security on both banks of the Atlantic. #NATOLondon #NATOMeeting #WeAreNATO</t>
  </si>
  <si>
    <t>_xD83D__xDCA5_NATO QUIZ PART 4_xD83D__xDCA5_
Our Defence attaché John is here again to challenge you with another NATO related question. Answer correctly and party through the night downtown Budapest at the St Andrew’s Ball.  
#UKandHungary #NATO #NATOLondon #NATOengages #NATOMeeting https://t.co/VCoV4KqqFo</t>
  </si>
  <si>
    <t>RT @NATOpress: .@jensstoltenberg welcomed #Estonia’s President @KerstiKaljulaid to #NATO HQ. They discussed preparations for the #NATOmeeti…</t>
  </si>
  <si>
    <t>.@WhiteHouse: @POTUS &amp;amp; @FLOTUS will travel to the United Kingdom from Dec. 2 to 4, to attend the #NATOMeeting and a reception hosted by Her Majesty Queen Elizabeth II. 
70 after its founding, @NATO remains the most successful Alliance in history.
https://t.co/ap6uYJbcbn
@USNATO</t>
  </si>
  <si>
    <t>_xD83C__xDF0D_2019 marca el 70 aniversario de la OTAN y la firma del Tratado del Atlántico Norte con nuestros aliados. Las celebraciones culminarán en la Reunión de Líderes en Londres este diciembre. Descubre un poco más del papel de _xD83C__xDDEC__xD83C__xDDE7_ en la @NATO #NATOlondon #NATOmeeting https://t.co/KYi1dix12m</t>
  </si>
  <si>
    <t>#NATO Secretary General @jensstoltenberg discusses #NATOMeeting with Estonian President @KerstiKaljulaid _xD83C__xDDEA__xD83C__xDDEA_.
Read more: https://t.co/YgXqLwAFFv https://t.co/M39gPAxRvb</t>
  </si>
  <si>
    <t>.@jensstoltenberg welcomed #Estonia’s President @KerstiKaljulaid to #NATO HQ. They discussed preparations for the #NATOmeeting. “It is clear that NATO is vital for our security, for peace &amp;amp; prosperity in Europe,” said the Secretary General. 
Read more: https://t.co/XWKzx8DaR6 https://t.co/GZov5gcRnU</t>
  </si>
  <si>
    <t>Check out our Leaders’ Meeting logo. Looking forward to gathering #NATO’s 29 heads of state &amp;amp; government in London on 3-4 December. Together, we are modernising &amp;amp; strengthening our Alliance. #NATOmeeting https://t.co/DbC1Ebbfje</t>
  </si>
  <si>
    <t>_xD83D__xDCE2_ [FINAL CALL FOR JOURNOS] Don’t forget to accredit for the #NATOMeeting in _xD83C__xDDEC__xD83C__xDDE7_ on 3-4 December!
_xD83D__xDCBB_ How to apply: https://t.co/2nicVoEbPK
_xD83D__xDD55_ Deadline: 12 November at 23:59 GMT
ℹ More info: https://t.co/nQEVdkxxSd https://t.co/CIZOisk4eK</t>
  </si>
  <si>
    <t>https://www.nato.int/cps/en/natohq/news_169754.htm#annex https://www.nato.int/cps/en/natohq/news_169754.htm</t>
  </si>
  <si>
    <t>https://www.bbc.com/news/uk-england-beds-bucks-herts-50404708</t>
  </si>
  <si>
    <t>https://www.whitehouse.gov/briefings-statements/statement-press-secretary-96/</t>
  </si>
  <si>
    <t>https://www.nato.int/cps/en/natohq/news_170910.htm?utm_source=twitter&amp;utm_medium=natoromeroc&amp;utm_campaign=20191118_estonia</t>
  </si>
  <si>
    <t>https://www.nato.int/cps/en/natohq/news_170910.htm?utm_source=twitter&amp;utm_medium=natopress&amp;utm_campaign=20191118_estonia_web</t>
  </si>
  <si>
    <t>nato.int nato.int</t>
  </si>
  <si>
    <t>bbc.com</t>
  </si>
  <si>
    <t>whitehouse.gov</t>
  </si>
  <si>
    <t>nato.int</t>
  </si>
  <si>
    <t>natomeeting</t>
  </si>
  <si>
    <t>natomeeting natolondon</t>
  </si>
  <si>
    <t>natomeeting nato</t>
  </si>
  <si>
    <t>nato natolondon natomeeting wearenato</t>
  </si>
  <si>
    <t>govtechsummit</t>
  </si>
  <si>
    <t>govtechsummit nato london natomeeting</t>
  </si>
  <si>
    <t>natolondon natomeeting wearenato</t>
  </si>
  <si>
    <t>ukandhungary nato natolondon natoengages natomeeting</t>
  </si>
  <si>
    <t>estonia nato</t>
  </si>
  <si>
    <t>natolondon natomeeting</t>
  </si>
  <si>
    <t>nato natomeeting</t>
  </si>
  <si>
    <t>estonia nato natomeeting</t>
  </si>
  <si>
    <t>https://pbs.twimg.com/amplify_video_thumb/1192744884177911808/img/11b-b1sm-BgfBJb_.jpg</t>
  </si>
  <si>
    <t>https://pbs.twimg.com/media/EJWGWg6WoAA8Pe6.jpg</t>
  </si>
  <si>
    <t>https://pbs.twimg.com/media/EJWKc9GWwAEFSEe.jpg</t>
  </si>
  <si>
    <t>https://pbs.twimg.com/media/EJaf6EnX0AEo11T.jpg</t>
  </si>
  <si>
    <t>https://pbs.twimg.com/ext_tw_video_thumb/1196357454856118273/pu/img/oizcYlh2MJDPW4e6.jpg</t>
  </si>
  <si>
    <t>https://pbs.twimg.com/ext_tw_video_thumb/1194200136240504832/pu/img/y_B3aIGP37XwscEY.jpg</t>
  </si>
  <si>
    <t>https://pbs.twimg.com/media/EJqioaSXkAQ5wRp.jpg</t>
  </si>
  <si>
    <t>https://pbs.twimg.com/media/EJqF3w0WkAA_U9n.jpg</t>
  </si>
  <si>
    <t>https://pbs.twimg.com/media/EEwVT2QWsAA5GgK.jpg</t>
  </si>
  <si>
    <t>https://pbs.twimg.com/media/D95aDrgXkAAG-uU.jpg</t>
  </si>
  <si>
    <t>http://pbs.twimg.com/profile_images/884753732654772224/UfILExsQ_normal.jpg</t>
  </si>
  <si>
    <t>http://pbs.twimg.com/profile_images/785746756378226688/iS2mnfZL_normal.jpg</t>
  </si>
  <si>
    <t>http://pbs.twimg.com/profile_images/499154897997017088/7KLtv5rP_normal.png</t>
  </si>
  <si>
    <t>http://pbs.twimg.com/profile_images/666197383227797505/Pv59gCjV_normal.jpg</t>
  </si>
  <si>
    <t>http://pbs.twimg.com/profile_images/1149612937763422208/cH7z_129_normal.jpg</t>
  </si>
  <si>
    <t>http://pbs.twimg.com/profile_images/1083355490980114433/X3-i-yZf_normal.jpg</t>
  </si>
  <si>
    <t>http://pbs.twimg.com/profile_images/1182798433821831169/AnKswLR2_normal.jpg</t>
  </si>
  <si>
    <t>http://pbs.twimg.com/profile_images/1196698809692295169/C9sl6VI3_normal.jpg</t>
  </si>
  <si>
    <t>http://pbs.twimg.com/profile_images/796067903070048256/z_TNAOT0_normal.jpg</t>
  </si>
  <si>
    <t>http://pbs.twimg.com/profile_images/1111269046509584385/1mnanTML_normal.jpg</t>
  </si>
  <si>
    <t>http://pbs.twimg.com/profile_images/932309059130281984/YWdtBnQL_normal.jpg</t>
  </si>
  <si>
    <t>http://pbs.twimg.com/profile_images/1190764108402085888/h5Z2kXo6_normal.jpg</t>
  </si>
  <si>
    <t>http://pbs.twimg.com/profile_images/782529312385822720/2KhtYnHq_normal.jpg</t>
  </si>
  <si>
    <t>http://pbs.twimg.com/profile_images/3314598258/1a22cd5f629c7eac256f6f8b68491a89_normal.jpeg</t>
  </si>
  <si>
    <t>http://pbs.twimg.com/profile_images/1157806384441958403/olXhl4Ik_normal.png</t>
  </si>
  <si>
    <t>http://pbs.twimg.com/profile_images/969388186433552384/K_RK4Emu_normal.jpg</t>
  </si>
  <si>
    <t>http://pbs.twimg.com/profile_images/1193230916480643072/6cOYtXGA_normal.jpg</t>
  </si>
  <si>
    <t>http://pbs.twimg.com/profile_images/1196401092491436032/qEpfX229_normal.jpg</t>
  </si>
  <si>
    <t>http://pbs.twimg.com/profile_images/841233586384752642/zSHf0oQE_normal.jpg</t>
  </si>
  <si>
    <t>http://pbs.twimg.com/profile_images/1087657471018258432/q4yiWjg__normal.jpg</t>
  </si>
  <si>
    <t>http://pbs.twimg.com/profile_images/669133986791333888/a7vbY7W2_normal.jpg</t>
  </si>
  <si>
    <t>http://pbs.twimg.com/profile_images/912967937300066305/BkmW17Pa_normal.jpg</t>
  </si>
  <si>
    <t>http://pbs.twimg.com/profile_images/3477370899/e825bc6508601d344f3c5c6cc6b61658_normal.jpeg</t>
  </si>
  <si>
    <t>http://pbs.twimg.com/profile_images/1194427474832216064/yDv7wSXC_normal.jpg</t>
  </si>
  <si>
    <t>http://pbs.twimg.com/profile_images/1111570060387205120/SrhscBXY_normal.png</t>
  </si>
  <si>
    <t>http://pbs.twimg.com/profile_images/1187368468343132161/VzPP0m-3_normal.jpg</t>
  </si>
  <si>
    <t>http://pbs.twimg.com/profile_images/1176885810181939201/zxq8JEzn_normal.jpg</t>
  </si>
  <si>
    <t>http://pbs.twimg.com/profile_images/1005097430101065728/5JzW4BRc_normal.jpg</t>
  </si>
  <si>
    <t>http://pbs.twimg.com/profile_images/1111554722924806144/Ravr-_rC_normal.png</t>
  </si>
  <si>
    <t>http://pbs.twimg.com/profile_images/923930866631499776/yMdB8jYK_normal.jpg</t>
  </si>
  <si>
    <t>http://pbs.twimg.com/profile_images/1058292368644935680/cGkIeg7a_normal.jpg</t>
  </si>
  <si>
    <t>http://pbs.twimg.com/profile_images/980862293520080896/TSn4-h8-_normal.jpg</t>
  </si>
  <si>
    <t>http://pbs.twimg.com/profile_images/1089804733953572864/gNF1wLoY_normal.jpg</t>
  </si>
  <si>
    <t>http://pbs.twimg.com/profile_images/1165961704011948034/tcrIFWzM_normal.png</t>
  </si>
  <si>
    <t>http://pbs.twimg.com/profile_images/508385681/Picture_6_normal.png</t>
  </si>
  <si>
    <t>http://pbs.twimg.com/profile_images/378800000709612949/cfd1435ac2c89df971f95fff2d2610a6_normal.jpeg</t>
  </si>
  <si>
    <t>http://pbs.twimg.com/profile_images/378800000501893520/b4582cd3ce52a7c47133d606b639176e_normal.jpeg</t>
  </si>
  <si>
    <t>http://pbs.twimg.com/profile_images/1197050828202369025/nCCwdn3B_normal.jpg</t>
  </si>
  <si>
    <t>http://pbs.twimg.com/profile_images/976893268339429377/sQT1oTqH_normal.jpg</t>
  </si>
  <si>
    <t>https://twitter.com/#!/natoinukraine/status/1194141179295752192</t>
  </si>
  <si>
    <t>https://twitter.com/#!/belgiumnato/status/1194145697718816768</t>
  </si>
  <si>
    <t>https://twitter.com/#!/lv_nato/status/1194175228181721088</t>
  </si>
  <si>
    <t>https://twitter.com/#!/litdelnato/status/1194182156177805317</t>
  </si>
  <si>
    <t>https://twitter.com/#!/larteresa/status/1194202319564496896</t>
  </si>
  <si>
    <t>https://twitter.com/#!/britisharmyesp/status/1194204193311068161</t>
  </si>
  <si>
    <t>https://twitter.com/#!/nataliamakhvil1/status/1194230398794051584</t>
  </si>
  <si>
    <t>https://twitter.com/#!/nataliamakhvil1/status/1194230953163575299</t>
  </si>
  <si>
    <t>https://twitter.com/#!/latifkohistani/status/1194238995305250816</t>
  </si>
  <si>
    <t>https://twitter.com/#!/uttaranhazarika/status/1194251477121818624</t>
  </si>
  <si>
    <t>https://twitter.com/#!/trpmbadba/status/1194272913328889856</t>
  </si>
  <si>
    <t>https://twitter.com/#!/franceafrik/status/1194337762616520706</t>
  </si>
  <si>
    <t>https://twitter.com/#!/herranzb/status/1194368711723044864</t>
  </si>
  <si>
    <t>https://twitter.com/#!/amicovcin/status/1194493143145693185</t>
  </si>
  <si>
    <t>https://twitter.com/#!/leskevicius/status/1194495626853199872</t>
  </si>
  <si>
    <t>https://twitter.com/#!/sarahpilchick/status/1194146400092602369</t>
  </si>
  <si>
    <t>https://twitter.com/#!/sarahpilchick/status/1194600261383315456</t>
  </si>
  <si>
    <t>https://twitter.com/#!/markovchainer/status/1194612225643892738</t>
  </si>
  <si>
    <t>https://twitter.com/#!/majoeverydaylif/status/1194775119266242562</t>
  </si>
  <si>
    <t>https://twitter.com/#!/ukinpoland/status/1194282453352898560</t>
  </si>
  <si>
    <t>https://twitter.com/#!/ukinpoland/status/1195009001366401026</t>
  </si>
  <si>
    <t>https://twitter.com/#!/ambassadorknott/status/1194361082216951809</t>
  </si>
  <si>
    <t>https://twitter.com/#!/ambassadorknott/status/1195025049700442114</t>
  </si>
  <si>
    <t>https://twitter.com/#!/natodepspox/status/1195056028653633537</t>
  </si>
  <si>
    <t>https://twitter.com/#!/eliesian/status/1195079514075934721</t>
  </si>
  <si>
    <t>https://twitter.com/#!/superfoot59/status/1195092280107061248</t>
  </si>
  <si>
    <t>https://twitter.com/#!/aspen_romania/status/1195243637333995523</t>
  </si>
  <si>
    <t>https://twitter.com/#!/mircea_geoana/status/1195013514630483970</t>
  </si>
  <si>
    <t>https://twitter.com/#!/franceotan/status/1195263299832700928</t>
  </si>
  <si>
    <t>https://twitter.com/#!/ukincroatia/status/1195318581321437185</t>
  </si>
  <si>
    <t>https://twitter.com/#!/brandon47301129/status/1195332063399940096</t>
  </si>
  <si>
    <t>https://twitter.com/#!/zuzanacaputova/status/1192570044389167104</t>
  </si>
  <si>
    <t>https://twitter.com/#!/zardashtkarim/status/1195810433120292865</t>
  </si>
  <si>
    <t>https://twitter.com/#!/ukinhungary/status/1196358659707752448</t>
  </si>
  <si>
    <t>https://twitter.com/#!/benjaminkraus9/status/1196415901215555587</t>
  </si>
  <si>
    <t>https://twitter.com/#!/causticbitchnc/status/1196417091223670786</t>
  </si>
  <si>
    <t>https://twitter.com/#!/estnato/status/1196417413442605058</t>
  </si>
  <si>
    <t>https://twitter.com/#!/jjcarafano/status/1196417812241272836</t>
  </si>
  <si>
    <t>https://twitter.com/#!/radedrugi/status/1196419258214944773</t>
  </si>
  <si>
    <t>https://twitter.com/#!/onesvetla/status/1196421339504095235</t>
  </si>
  <si>
    <t>https://twitter.com/#!/usnato/status/1194143979341783040</t>
  </si>
  <si>
    <t>https://twitter.com/#!/usembvienna/status/1196426413919948801</t>
  </si>
  <si>
    <t>https://twitter.com/#!/ukinspain/status/1194200245606977537</t>
  </si>
  <si>
    <t>https://twitter.com/#!/estonianata/status/1196439816172457985</t>
  </si>
  <si>
    <t>https://twitter.com/#!/natoromeroc/status/1196447475416141824</t>
  </si>
  <si>
    <t>https://twitter.com/#!/libertad717/status/1194560696580739072</t>
  </si>
  <si>
    <t>https://twitter.com/#!/libertad717/status/1196462166842445827</t>
  </si>
  <si>
    <t>https://twitter.com/#!/insdatainter/status/1194117694062153731</t>
  </si>
  <si>
    <t>https://twitter.com/#!/insdatainter/status/1196465878906425345</t>
  </si>
  <si>
    <t>https://twitter.com/#!/genie_marid/status/1196534236615991297</t>
  </si>
  <si>
    <t>https://twitter.com/#!/natopress/status/1196415849504104449</t>
  </si>
  <si>
    <t>https://twitter.com/#!/jterheide/status/1196534356875075586</t>
  </si>
  <si>
    <t>https://twitter.com/#!/jensstoltenberg/status/1174337038050635778</t>
  </si>
  <si>
    <t>https://twitter.com/#!/natopress/status/1193944980030554112</t>
  </si>
  <si>
    <t>1194141179295752192</t>
  </si>
  <si>
    <t>1194145697718816768</t>
  </si>
  <si>
    <t>1194175228181721088</t>
  </si>
  <si>
    <t>1194182156177805317</t>
  </si>
  <si>
    <t>1194202319564496896</t>
  </si>
  <si>
    <t>1194204193311068161</t>
  </si>
  <si>
    <t>1194230398794051584</t>
  </si>
  <si>
    <t>1194230953163575299</t>
  </si>
  <si>
    <t>1194238995305250816</t>
  </si>
  <si>
    <t>1194251477121818624</t>
  </si>
  <si>
    <t>1194272913328889856</t>
  </si>
  <si>
    <t>1194337762616520706</t>
  </si>
  <si>
    <t>1194368711723044864</t>
  </si>
  <si>
    <t>1194493143145693185</t>
  </si>
  <si>
    <t>1194495626853199872</t>
  </si>
  <si>
    <t>1194146400092602369</t>
  </si>
  <si>
    <t>1194600261383315456</t>
  </si>
  <si>
    <t>1194612225643892738</t>
  </si>
  <si>
    <t>1194775119266242562</t>
  </si>
  <si>
    <t>1194282453352898560</t>
  </si>
  <si>
    <t>1195009001366401026</t>
  </si>
  <si>
    <t>1194361082216951809</t>
  </si>
  <si>
    <t>1195025049700442114</t>
  </si>
  <si>
    <t>1195056028653633537</t>
  </si>
  <si>
    <t>1195079514075934721</t>
  </si>
  <si>
    <t>1195092280107061248</t>
  </si>
  <si>
    <t>1195243637333995523</t>
  </si>
  <si>
    <t>1195013514630483970</t>
  </si>
  <si>
    <t>1195263299832700928</t>
  </si>
  <si>
    <t>1195318581321437185</t>
  </si>
  <si>
    <t>1195332063399940096</t>
  </si>
  <si>
    <t>1192570044389167104</t>
  </si>
  <si>
    <t>1195810433120292865</t>
  </si>
  <si>
    <t>1196358659707752448</t>
  </si>
  <si>
    <t>1196415901215555587</t>
  </si>
  <si>
    <t>1196417091223670786</t>
  </si>
  <si>
    <t>1196417413442605058</t>
  </si>
  <si>
    <t>1196417812241272836</t>
  </si>
  <si>
    <t>1196419258214944773</t>
  </si>
  <si>
    <t>1196421339504095235</t>
  </si>
  <si>
    <t>1194143979341783040</t>
  </si>
  <si>
    <t>1196426413919948801</t>
  </si>
  <si>
    <t>1194200245606977537</t>
  </si>
  <si>
    <t>1196439816172457985</t>
  </si>
  <si>
    <t>1196447475416141824</t>
  </si>
  <si>
    <t>1194560696580739072</t>
  </si>
  <si>
    <t>1196462166842445827</t>
  </si>
  <si>
    <t>1194117694062153731</t>
  </si>
  <si>
    <t>1196465878906425345</t>
  </si>
  <si>
    <t>1196534236615991297</t>
  </si>
  <si>
    <t>1196415849504104449</t>
  </si>
  <si>
    <t>1196534356875075586</t>
  </si>
  <si>
    <t>1174337038050635778</t>
  </si>
  <si>
    <t>1193944980030554112</t>
  </si>
  <si>
    <t/>
  </si>
  <si>
    <t>en</t>
  </si>
  <si>
    <t>es</t>
  </si>
  <si>
    <t>pl</t>
  </si>
  <si>
    <t>und</t>
  </si>
  <si>
    <t>Twitter for Android</t>
  </si>
  <si>
    <t>Twitter for iPhone</t>
  </si>
  <si>
    <t>Twitter Web App</t>
  </si>
  <si>
    <t>Twitter Web Client</t>
  </si>
  <si>
    <t>TweetDeck</t>
  </si>
  <si>
    <t>Donald MarkovBot</t>
  </si>
  <si>
    <t>Twitter Media Studio</t>
  </si>
  <si>
    <t>Hootsuite Inc.</t>
  </si>
  <si>
    <t>Retweet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</si>
  <si>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</si>
  <si>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</si>
  <si>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</si>
  <si>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</si>
  <si>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</si>
  <si>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</si>
  <si>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</si>
  <si>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</si>
  <si>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</si>
  <si>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</si>
  <si>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</si>
  <si>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</si>
  <si>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</si>
  <si>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</si>
  <si>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</si>
  <si>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</si>
  <si>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</si>
  <si>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</si>
  <si>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</si>
  <si>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</si>
  <si>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</si>
  <si>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NATO in Ukraine</t>
  </si>
  <si>
    <t>Oana Lungescu</t>
  </si>
  <si>
    <t>Belgium at NATO</t>
  </si>
  <si>
    <t>Latvia in NATO _xD83C__xDDF1__xD83C__xDDFB_</t>
  </si>
  <si>
    <t>Lithuania in NATO</t>
  </si>
  <si>
    <t>Teresa Larraz Mora</t>
  </si>
  <si>
    <t>UK in Spain</t>
  </si>
  <si>
    <t>British Army in Spain</t>
  </si>
  <si>
    <t>Natalia Makhviladze</t>
  </si>
  <si>
    <t>Jens Stoltenberg</t>
  </si>
  <si>
    <t>Mohammad Latif Kohistani</t>
  </si>
  <si>
    <t>Uttaran Hazarika</t>
  </si>
  <si>
    <t>TRPMBADBARoyalbankofAmericaBancorpinc</t>
  </si>
  <si>
    <t>France Afrique</t>
  </si>
  <si>
    <t>Beatriz Herranz</t>
  </si>
  <si>
    <t>alexander micovcin</t>
  </si>
  <si>
    <t>Zuzana Čaputová</t>
  </si>
  <si>
    <t>Vytas Leškevičius</t>
  </si>
  <si>
    <t>Sarah Pilchick</t>
  </si>
  <si>
    <t>fakeDonaldTrump</t>
  </si>
  <si>
    <t>Majoeverydaylife</t>
  </si>
  <si>
    <t>UK in Poland _xD83C__xDDEC__xD83C__xDDE7__xD83C__xDDF5__xD83C__xDDF1_</t>
  </si>
  <si>
    <t>NATO eFP BG Poland</t>
  </si>
  <si>
    <t>Poland in NATO</t>
  </si>
  <si>
    <t>Jonathan Knott</t>
  </si>
  <si>
    <t>NATO</t>
  </si>
  <si>
    <t>Piers Cazalet</t>
  </si>
  <si>
    <t>Florence Parly</t>
  </si>
  <si>
    <t>Mircea Geoana</t>
  </si>
  <si>
    <t>Iain Lees</t>
  </si>
  <si>
    <t>Super Foot</t>
  </si>
  <si>
    <t>Aspen Romania</t>
  </si>
  <si>
    <t>La France à l'OTAN</t>
  </si>
  <si>
    <t>UK in Croatia _xD83C__xDDEC__xD83C__xDDE7_ _xD83C__xDDED__xD83C__xDDF7_</t>
  </si>
  <si>
    <t>Brandon Adams</t>
  </si>
  <si>
    <t>zerdesht kaarim⚖️_xD83C__xDDF8__xD83C__xDDEA__xD83C__xDDEE__xD83C__xDDF6__xD83C__xDFDB_</t>
  </si>
  <si>
    <t>UK in Hungary</t>
  </si>
  <si>
    <t>Benjamin Kraus</t>
  </si>
  <si>
    <t>Kersti Kaljulaid</t>
  </si>
  <si>
    <t>✨Peaches &amp; Nemesis 3rd-Grade Whistleblowers✨</t>
  </si>
  <si>
    <t>estNATO</t>
  </si>
  <si>
    <t>James Jay Carafano</t>
  </si>
  <si>
    <t>RADOVAN NEDELJKOVIC</t>
  </si>
  <si>
    <t>Светлана Сидоренко</t>
  </si>
  <si>
    <t>US Mission to NATO</t>
  </si>
  <si>
    <t>U.S. Embassy Vienna</t>
  </si>
  <si>
    <t>Melania Trump</t>
  </si>
  <si>
    <t>President Trump</t>
  </si>
  <si>
    <t>The White House</t>
  </si>
  <si>
    <t>Eesti NATO Ühing</t>
  </si>
  <si>
    <t>Carmen Romero</t>
  </si>
  <si>
    <t>Punto</t>
  </si>
  <si>
    <t>siena</t>
  </si>
  <si>
    <t>JESUSCHRISTMaridGenieGodFEMALEGODS DNA</t>
  </si>
  <si>
    <t>jurriaan ter Heide</t>
  </si>
  <si>
    <t>Official Twitter account of the NATO Representation to Ukraine. This account is managed by the NATO Information and Documentation Centre in Kyiv</t>
  </si>
  <si>
    <t>Official Twitter account of the @NATO Spokesperson, Oana Lungescu. Ex BBC Europe correspondent. RT/follow doesn't mean endorsement. #WeAreNATO</t>
  </si>
  <si>
    <t>Permanent Representation of Belgium to NATO| Représentation permanente de la Belgique auprès de l'OTAN| Permanente Vertegenwoordiging van België bij NAVO</t>
  </si>
  <si>
    <t>Official Twitter account for the Latvian Delegation to NATO</t>
  </si>
  <si>
    <t>Lithuanian Permanent Delegation to NATO</t>
  </si>
  <si>
    <t>Jefa de prensa de la Embajada UK en Madrid, antes en Reuters. Ciudadana del mundo, me apasiona leer, viajar, aprender, escuchar, soñar... RT≠endorsement</t>
  </si>
  <si>
    <t>Official Twitter account of the British Embassy in #Madrid _xD83C__xDDEC__xD83C__xDDE7_ _xD83C__xDDEA__xD83C__xDDF8_</t>
  </si>
  <si>
    <t>Privileged to be the British Army LO in Spain. Providing updates on UK’s and Spain’s military activities and building bridges between our two forces.</t>
  </si>
  <si>
    <t>Journalist</t>
  </si>
  <si>
    <t>lwayar , work Meshrano Jirga Secretariat
0093787880701</t>
  </si>
  <si>
    <t>Chartered Engineer(India), AMIMechE, Member(ASME), Participating Member(ASTM), Professional Member(ASM). [P.S. RTs are nt endorsements]</t>
  </si>
  <si>
    <t>Titus Ra'meir Pierce,MBA DBA Royal Bank of America Bancorporation Inc.: VIACOM, NYSE, CBS, EMBRAER-BOMBARDIER, Spectrum, GE,  FCA Group, NMLSR #399801</t>
  </si>
  <si>
    <t>Réseau dédié à François Fillon, homme d’Etat français lucide,s'est distingué par le courage face à l'adversité, projet réforme France et lutte contre terrorisme</t>
  </si>
  <si>
    <t>Comms at British Embassy Madrid. 
Views are my own</t>
  </si>
  <si>
    <t>President of Slovakia | Prezidentka Slovenskej republiky</t>
  </si>
  <si>
    <t>Permanent Representative of Lithuania on the North Atlantic Council. All tweets are personal. RT not endorsements.</t>
  </si>
  <si>
    <t>Press and public affairs, @UKNATO. Ashamed Floridian. Nuts for nationalism studies, memory politics, Mitteleuropa, history, theatre, Oscar season, and dogs.</t>
  </si>
  <si>
    <t>a rampant Markov process</t>
  </si>
  <si>
    <t>Influencer</t>
  </si>
  <si>
    <t>Tweeting about _xD83C__xDDEC__xD83C__xDDE7__xD83C__xDDF5__xD83C__xDDF1_ relations and the work of the British Embassy in Warsaw. Our newsletter: https://t.co/ef8WayAs89</t>
  </si>
  <si>
    <t>The official Twitter site for the BG Poland supporting NATO'S enhanced Forward Presence initiative.</t>
  </si>
  <si>
    <t>Stałe Przedstawicielstwo RP przy NATO / Permanent Delegation of the Republic of Poland to NATO ◾ Stały Przedstawiciel / Permanent Representative: @T_Szatkowski</t>
  </si>
  <si>
    <t>Official Twitter account of the British Ambassador to Poland _xD83C__xDDF5__xD83C__xDDF1__xD83C__xDDEC__xD83C__xDDE7_</t>
  </si>
  <si>
    <t>Official Twitter account of NATO - the North Atlantic Treaty Organization. #NATO #WeAreNATO</t>
  </si>
  <si>
    <t>Official Twitter account of the NATO Deputy Spokesperson, Piers Cazalet. RT/follow doesn't mean endorsement. #WeAreNATO</t>
  </si>
  <si>
    <t>Ministre des Armées / Minister for the Armed Forces _xD83C__xDDEB__xD83C__xDDF7__xD83C__xDDEA__xD83C__xDDFA_</t>
  </si>
  <si>
    <t>_xD83C__xDDEC__xD83C__xDDE7__xD83C__xDDE6__xD83C__xDDFA__xD83C__xDDF3__xD83C__xDDFF__xD83C__xDDE8__xD83C__xDDE6__xD83C__xDDFA__xD83C__xDDF8__xD83C__xDDEB__xD83C__xDDF0__xD83C__xDDEC__xD83C__xDDEE__xD83C__xDDFB__xD83C__xDDEC__xD83C__xDDEE__xD83C__xDDF4__xD83C__xDDE8__xD83C__xDDF0__xD83C__xDDF0__xD83C__xDDFE__xD83C__xDDF2__xD83C__xDDF8__xD83C__xDDF5__xD83C__xDDF3__xD83C__xDDF8__xD83C__xDDED__xD83C__xDDF9__xD83C__xDDE8__xD83C__xDDED__xD83C__xDDF0__xD83C__xDDE6__xD83C__xDDEC__xD83C__xDDE7__xD83C__xDDF8__xD83C__xDDE7__xD83C__xDDE9__xD83C__xDDE7__xD83C__xDDE7__xD83C__xDDE7__xD83C__xDDFF__xD83C__xDDE7__xD83C__xDDFC__xD83C__xDDE7__xD83C__xDDF3__xD83C__xDDE8__xD83C__xDDF2__xD83C__xDDE8__xD83C__xDDFE__xD83C__xDDE9__xD83C__xDDF2__xD83C__xDDEB__xD83C__xDDEF__xD83C__xDDEC__xD83C__xDDED__xD83C__xDDEC__xD83C__xDDE9__xD83C__xDDEC__xD83C__xDDFE__xD83C__xDDEE__xD83C__xDDF3__xD83C__xDDEF__xD83C__xDDF2__xD83C__xDDF0__xD83C__xDDEA__xD83C__xDDF0__xD83C__xDDEE__xD83C__xDDF1__xD83C__xDDF8__xD83C__xDDF2__xD83C__xDDFC__xD83C__xDDF2__xD83C__xDDFE__xD83C__xDDF2__xD83C__xDDFB__xD83C__xDDF2__xD83C__xDDF9__xD83C__xDDF2__xD83C__xDDFA__xD83C__xDDEB__xD83C__xDDF2__xD83C__xDDF2__xD83C__xDDFF__xD83C__xDDF3__xD83C__xDDE6__xD83C__xDDF3__xD83C__xDDF7__xD83C__xDDF3__xD83C__xDDEC__xD83C__xDDF5__xD83C__xDDF0__xD83C__xDDF5__xD83C__xDDEC__xD83C__xDDF7__xD83C__xDDFC__xD83C__xDDFC__xD83C__xDDF8__xD83C__xDDF8__xD83C__xDDE8__xD83C__xDDF8__xD83C__xDDF1__xD83C__xDDF8__xD83C__xDDEC__xD83C__xDDF8__xD83C__xDDE7__xD83C__xDDFF__xD83C__xDDE6__xD83C__xDDF1__xD83C__xDDF0__xD83C__xDDF0__xD83C__xDDF3__xD83C__xDDF1__xD83C__xDDE8__xD83C__xDDFB__xD83C__xDDE8__xD83C__xDDF8__xD83C__xDDFF__xD83C__xDDF9__xD83C__xDDFF__xD83C__xDDF9__xD83C__xDDF4__xD83C__xDDF9__xD83C__xDDF9__xD83C__xDDF9__xD83C__xDDFB__xD83C__xDDFA__xD83C__xDDEC__xD83C__xDDFB__xD83C__xDDFA__xD83C__xDDFF__xD83C__xDDF2__xD83C__xDDFF__xD83C__xDDFC__xD83C__xDDEF__xD83C__xDDF5__xD83C__xDDEE__xD83C__xDDF8__xD83C__xDDF3__xD83C__xDDF4__xD83C__xDDF8__xD83C__xDDEA__xD83C__xDDEB__xD83C__xDDEE__xD83C__xDDE9__xD83C__xDDF0__xD83C__xDDF5__xD83C__xDDF1__xD83C__xDDF5__xD83C__xDDF9__xD83C__xDDEE__xD83C__xDDEA__xD83C__xDDF3__xD83C__xDDF1__xD83C__xDDEE__xD83C__xDDF1__xD83C__xDDF6__xD83C__xDDE6__xD83C__xDDE6__xD83C__xDDF6_</t>
  </si>
  <si>
    <t>⚒</t>
  </si>
  <si>
    <t>The Aspen Institute Romania looks to foster values-based leadership, encouraging individuals to reflect on the ideals and ideas that define a good society</t>
  </si>
  <si>
    <t>Représentation permanente de la France auprès de l'OTAN</t>
  </si>
  <si>
    <t>The official twitter account of the British Embassy in Croatia. Ambassador @a_dalgleish</t>
  </si>
  <si>
    <t>I'm a proud father with a daughter Hard working love nature my love my best friend bobby that my dog one of a kind love him so much</t>
  </si>
  <si>
    <t>“Our acts can be no wiser than our thoughts.” / Babylon saying ... I am coming from Shanader Cave and living in another cave for a moment, thanks for your love</t>
  </si>
  <si>
    <t>The official Twitter account of the British Embassy in Budapest. #UKandHungary Facebook: https://t.co/X5cGn0BbmH</t>
  </si>
  <si>
    <t>Leading from the Front.  Diplomat. @NATO Geopolitical Security #Brexit Timeless American-European Exceptionalism Chosen to Bridge the Great East-West Divide</t>
  </si>
  <si>
    <t>President of Estonia | Eesti Vabariigi president</t>
  </si>
  <si>
    <t>You may recognize the finger. 
 _xD83D__xDDE1_️_xD83D__xDD2A__xD83D__xDDE1_️_xD83D__xDD2A__xD83D__xDDE1_️_xD83D__xDD2A__xD83D__xDDE1_️_xD83D__xDD2A__xD83D__xDDE1_️_xD83D__xDD2A__xD83D__xDDE1_️_xD83D__xDD2A__xD83D__xDDE1_️_xD83D__xDD2A__xD83D__xDDE1_️_xD83D__xDD2A__xD83D__xDDE1_️_xD83D__xDD2A__xD83D__xDDE1_️ _xD83D__xDD2A__xD83D__xDDE1_️ _xD83D__xDD2A__xD83D__xDDE1_️_xD83D__xDD2A__xD83D__xDDE1_️_xD83D__xDD2A__xD83D__xDDE1_️_xD83D__xDD2A_            
~~I was not a very nice person, and it didn’t put me off my breakfast~~</t>
  </si>
  <si>
    <t>Estonian Delegation to NATO. *Retweets are not endorsements</t>
  </si>
  <si>
    <t>Heritage Foundation guy trying to prevent World War III one tweet at a time (opinions expressed are my own)</t>
  </si>
  <si>
    <t>I'm journalist, working in one weekly newspaper in Belgrade.I've been writing about policy and crime.</t>
  </si>
  <si>
    <t>The United States Mission to NATO's official account. Follows and retweets ≠ endorsements. For Ambassador Hutchison's tweets, follow @USAmbNATO.</t>
  </si>
  <si>
    <t>Welcome to the official Twitter page of the U.S. Embassy in Vienna, Austria. Tweets from Ambassador Trevor D. Traina are signed: - TT.</t>
  </si>
  <si>
    <t>This account is run by the Office of First Lady Melania Trump. Tweets may be archived. More at https://t.co/eVVzoBb3Zr</t>
  </si>
  <si>
    <t>45th President of the United States of America, @realDonaldTrump. Tweets archived: https://t.co/eVVzoBb3Zr</t>
  </si>
  <si>
    <t>Welcome to @WhiteHouse! Follow for the latest from President @realDonaldTrump and his Administration. Tweets may be archived: https://t.co/IURuMIrzxb</t>
  </si>
  <si>
    <t>Estonian Atlantic Treaty Association's official Twitter account. Tweets about EATAs activities, Estonian national defence, NATO and overall security issues</t>
  </si>
  <si>
    <t>Official account of the @NATO Deputy Assistant Secretary General for Public Diplomacy. Former NATO DepSpox &amp; journalist. RT/follow ≠ endorsement. #WeAreNATO</t>
  </si>
  <si>
    <t>@spaceship_Jesus @NATO @IvankaTrump @Cyber_China @NATOPRESS @Inventionland @FBIPittsburgh @FBIChicago @CIA @SecretService @EUCyber @Pmoindia @UNDP @Pirokinesis</t>
  </si>
  <si>
    <t>Militair, 1GNC, VBDD, Mil nieuws, NATO, Cyber, (Geo) Politiek. Sport; Hardlopen, Wandelen, Schaatsen, Feyenoord, Muziek!
Twitteraar op persoonlijke titel.</t>
  </si>
  <si>
    <t>Kyiv, Ukraine</t>
  </si>
  <si>
    <t>Brussels, Belgium</t>
  </si>
  <si>
    <t>Brussel, België</t>
  </si>
  <si>
    <t>NATO Headquarters, Brussels</t>
  </si>
  <si>
    <t>RT not endorsement</t>
  </si>
  <si>
    <t>Madrid</t>
  </si>
  <si>
    <t>Spain</t>
  </si>
  <si>
    <t>Madrid, Spain</t>
  </si>
  <si>
    <t>Georgia</t>
  </si>
  <si>
    <t>NATO Secretary General</t>
  </si>
  <si>
    <t xml:space="preserve">Kabul Afghanistan </t>
  </si>
  <si>
    <t>New York, NY</t>
  </si>
  <si>
    <t>France :</t>
  </si>
  <si>
    <t>Slovenská republika</t>
  </si>
  <si>
    <t>Madison, WI</t>
  </si>
  <si>
    <t xml:space="preserve">Slovakia </t>
  </si>
  <si>
    <t>Warsaw</t>
  </si>
  <si>
    <t>Poland</t>
  </si>
  <si>
    <t>Brussels</t>
  </si>
  <si>
    <t>Warsaw, Poland</t>
  </si>
  <si>
    <t>France</t>
  </si>
  <si>
    <t>Bucharest, Romania</t>
  </si>
  <si>
    <t>England, United Kingdom</t>
  </si>
  <si>
    <t>Somewhere only we know</t>
  </si>
  <si>
    <t>Bucureşti, România</t>
  </si>
  <si>
    <t>Bruxelles</t>
  </si>
  <si>
    <t>Zagreb, Split, Dubrovnik</t>
  </si>
  <si>
    <t>Iraq</t>
  </si>
  <si>
    <t>Budapest</t>
  </si>
  <si>
    <t>Everywhere</t>
  </si>
  <si>
    <t>Tallinn, Estonia</t>
  </si>
  <si>
    <t>Sharpening Things.</t>
  </si>
  <si>
    <t>Washington, DC</t>
  </si>
  <si>
    <t>Severno-Bački, Srbija</t>
  </si>
  <si>
    <t>1090 Vienna, Austria</t>
  </si>
  <si>
    <t>Washington, D.C.</t>
  </si>
  <si>
    <t xml:space="preserve">Estonia </t>
  </si>
  <si>
    <t>Brussels - Belgium</t>
  </si>
  <si>
    <t>SIENA-ITALIA</t>
  </si>
  <si>
    <t>Illinois, USA</t>
  </si>
  <si>
    <t>NLD-DEU</t>
  </si>
  <si>
    <t>http://www.nato.int/cps/en/natohq/topics_64610.htm</t>
  </si>
  <si>
    <t>https://t.co/aVcGOnPJRb</t>
  </si>
  <si>
    <t>http://nato.diplomatie.belgium.be</t>
  </si>
  <si>
    <t>http://www.mfa.gov.lv/en/diplomatic-missions/latvian-diplomatic-missions-in-international-organizati</t>
  </si>
  <si>
    <t>http://nato.mfa.lt</t>
  </si>
  <si>
    <t>http://gov.uk/government/world/spain</t>
  </si>
  <si>
    <t>https://t.co/zZIE5JTw8o</t>
  </si>
  <si>
    <t>http://www.nato.int</t>
  </si>
  <si>
    <t>https://t.co/GbAWuXwNbN</t>
  </si>
  <si>
    <t>https://www.zuzanacaputova.sk</t>
  </si>
  <si>
    <t>https://t.co/zdIsfIdMDh</t>
  </si>
  <si>
    <t>https://github.com/matthewwolff/MarkovTweets</t>
  </si>
  <si>
    <t>https://t.co/8yQ6kMj44W</t>
  </si>
  <si>
    <t>http://www.brukselanato.msz.gov.pl</t>
  </si>
  <si>
    <t>https://t.co/spfaPijjX2</t>
  </si>
  <si>
    <t>http://www.defense.gouv.fr/</t>
  </si>
  <si>
    <t>http://mirceageoana.ro</t>
  </si>
  <si>
    <t>http://www.aspeninstitute.ro</t>
  </si>
  <si>
    <t>http://www.rpfrance-otan.org/</t>
  </si>
  <si>
    <t>https://t.co/A8VgBp0t3U</t>
  </si>
  <si>
    <t>https://t.co/DmEZNH7H2I</t>
  </si>
  <si>
    <t>https://t.co/Bc6In3vRDr</t>
  </si>
  <si>
    <t>https://t.co/CHNqLT14J2</t>
  </si>
  <si>
    <t>https://www.president.ee/en/</t>
  </si>
  <si>
    <t>https://t.co/3CCrUGDXWL</t>
  </si>
  <si>
    <t>https://t.co/GBSpDh1dhv</t>
  </si>
  <si>
    <t>http://nato.usmission.gov/</t>
  </si>
  <si>
    <t>https://t.co/Y8bI5vfX21</t>
  </si>
  <si>
    <t>https://t.co/9zG6ZvKVLm</t>
  </si>
  <si>
    <t>https://t.co/IxLjEB2zlE</t>
  </si>
  <si>
    <t>https://t.co/wyOVgSLgBV</t>
  </si>
  <si>
    <t>https://t.co/joqlDQOrZN</t>
  </si>
  <si>
    <t>https://t.co/I33BfM7NFN</t>
  </si>
  <si>
    <t>https://pbs.twimg.com/profile_banners/3928794501/1559571769</t>
  </si>
  <si>
    <t>https://pbs.twimg.com/profile_banners/124418093/1554452837</t>
  </si>
  <si>
    <t>https://pbs.twimg.com/profile_banners/785745367874752516/1536909152</t>
  </si>
  <si>
    <t>https://pbs.twimg.com/profile_banners/2725831658/1532086834</t>
  </si>
  <si>
    <t>https://pbs.twimg.com/profile_banners/2831814903/1565784574</t>
  </si>
  <si>
    <t>https://pbs.twimg.com/profile_banners/352978170/1562924058</t>
  </si>
  <si>
    <t>https://pbs.twimg.com/profile_banners/16883794/1567418270</t>
  </si>
  <si>
    <t>https://pbs.twimg.com/profile_banners/1083005722160439299/1547128576</t>
  </si>
  <si>
    <t>https://pbs.twimg.com/profile_banners/1182797754646618113/1571607719</t>
  </si>
  <si>
    <t>https://pbs.twimg.com/profile_banners/20796069/1447068520</t>
  </si>
  <si>
    <t>https://pbs.twimg.com/profile_banners/914904172625104897/1573560293</t>
  </si>
  <si>
    <t>https://pbs.twimg.com/profile_banners/1043541497147269120/1563981225</t>
  </si>
  <si>
    <t>https://pbs.twimg.com/profile_banners/851211143238602754/1511114666</t>
  </si>
  <si>
    <t>https://pbs.twimg.com/profile_banners/327380760/1564817034</t>
  </si>
  <si>
    <t>https://pbs.twimg.com/profile_banners/1111567384148692993/1554195033</t>
  </si>
  <si>
    <t>https://pbs.twimg.com/profile_banners/3317432315/1519126339</t>
  </si>
  <si>
    <t>https://pbs.twimg.com/profile_banners/946184693610885121/1514424837</t>
  </si>
  <si>
    <t>https://pbs.twimg.com/profile_banners/1186690379623686151/1573840612</t>
  </si>
  <si>
    <t>https://pbs.twimg.com/profile_banners/85772756/1574162611</t>
  </si>
  <si>
    <t>https://pbs.twimg.com/profile_banners/841605077198635008/1561714964</t>
  </si>
  <si>
    <t>https://pbs.twimg.com/profile_banners/529352320/1546593610</t>
  </si>
  <si>
    <t>https://pbs.twimg.com/profile_banners/715121252734738432/1574224765</t>
  </si>
  <si>
    <t>https://pbs.twimg.com/profile_banners/83795099/1554460944</t>
  </si>
  <si>
    <t>https://pbs.twimg.com/profile_banners/770174194575347713/1495447937</t>
  </si>
  <si>
    <t>https://pbs.twimg.com/profile_banners/877836832406417408/1517588792</t>
  </si>
  <si>
    <t>https://pbs.twimg.com/profile_banners/17003103/1565006631</t>
  </si>
  <si>
    <t>https://pbs.twimg.com/profile_banners/769802145726132224/1548152295</t>
  </si>
  <si>
    <t>https://pbs.twimg.com/profile_banners/909783824229371904/1527778516</t>
  </si>
  <si>
    <t>https://pbs.twimg.com/profile_banners/787237266/1530525878</t>
  </si>
  <si>
    <t>https://pbs.twimg.com/profile_banners/164199356/1573739028</t>
  </si>
  <si>
    <t>https://pbs.twimg.com/profile_banners/2928675806/1522960336</t>
  </si>
  <si>
    <t>https://pbs.twimg.com/profile_banners/202553123/1574066207</t>
  </si>
  <si>
    <t>https://pbs.twimg.com/profile_banners/1112021207149436934/1554485116</t>
  </si>
  <si>
    <t>https://pbs.twimg.com/profile_banners/782910704953225216/1516631575</t>
  </si>
  <si>
    <t>https://pbs.twimg.com/profile_banners/1569523518/1542055968</t>
  </si>
  <si>
    <t>https://pbs.twimg.com/profile_banners/2891786135/1566197112</t>
  </si>
  <si>
    <t>https://pbs.twimg.com/profile_banners/16049790/1542981375</t>
  </si>
  <si>
    <t>https://pbs.twimg.com/profile_banners/57981320/1541151580</t>
  </si>
  <si>
    <t>https://pbs.twimg.com/profile_banners/980851986001203202/1541056175</t>
  </si>
  <si>
    <t>https://pbs.twimg.com/profile_banners/472830024/1573637538</t>
  </si>
  <si>
    <t>https://pbs.twimg.com/profile_banners/86029229/1566821908</t>
  </si>
  <si>
    <t>https://pbs.twimg.com/profile_banners/818876014390603776/1484852402</t>
  </si>
  <si>
    <t>https://pbs.twimg.com/profile_banners/822215679726100480/1549425227</t>
  </si>
  <si>
    <t>https://pbs.twimg.com/profile_banners/822215673812119553/1553098760</t>
  </si>
  <si>
    <t>https://pbs.twimg.com/profile_banners/87399412/1486394775</t>
  </si>
  <si>
    <t>https://pbs.twimg.com/profile_banners/1632821258/1495448473</t>
  </si>
  <si>
    <t>https://pbs.twimg.com/profile_banners/301148961/1383880128</t>
  </si>
  <si>
    <t>https://pbs.twimg.com/profile_banners/1872223814/1475938754</t>
  </si>
  <si>
    <t>https://pbs.twimg.com/profile_banners/1180484795333332992/1574234132</t>
  </si>
  <si>
    <t>http://abs.twimg.com/images/themes/theme1/bg.png</t>
  </si>
  <si>
    <t>http://abs.twimg.com/images/themes/theme16/bg.gif</t>
  </si>
  <si>
    <t>http://abs.twimg.com/images/themes/theme15/bg.png</t>
  </si>
  <si>
    <t>http://abs.twimg.com/images/themes/theme9/bg.gif</t>
  </si>
  <si>
    <t>http://abs.twimg.com/images/themes/theme4/bg.gif</t>
  </si>
  <si>
    <t>http://pbs.twimg.com/profile_images/797084351364300801/O2GvHCbO_normal.jpg</t>
  </si>
  <si>
    <t>http://pbs.twimg.com/profile_images/1148149533962047488/9JDZTe3V_normal.png</t>
  </si>
  <si>
    <t>http://pbs.twimg.com/profile_images/1230706698/jensfb_normal.jpg</t>
  </si>
  <si>
    <t>http://pbs.twimg.com/profile_images/1194191926175707138/ShUXieiG_normal.jpg</t>
  </si>
  <si>
    <t>http://pbs.twimg.com/profile_images/1165176249305747457/aocV5SAS_normal.jpg</t>
  </si>
  <si>
    <t>http://pbs.twimg.com/profile_images/941214109118488577/e59pYDxr_normal.jpg</t>
  </si>
  <si>
    <t>http://pbs.twimg.com/profile_images/875661200784330754/cXTSJeMm_normal.jpg</t>
  </si>
  <si>
    <t>http://pbs.twimg.com/profile_images/915249381976236032/UtQaUa0m_normal.jpg</t>
  </si>
  <si>
    <t>http://pbs.twimg.com/profile_images/1158347880698208257/1ICrZWdx_normal.jpg</t>
  </si>
  <si>
    <t>http://pbs.twimg.com/profile_images/1194974909652512768/aMp4ITon_normal.jpg</t>
  </si>
  <si>
    <t>http://pbs.twimg.com/profile_images/1194274232685023237/Z5ULp76l_normal.jpg</t>
  </si>
  <si>
    <t>http://pbs.twimg.com/profile_images/1116257008909455360/qD1SpZn3_normal.png</t>
  </si>
  <si>
    <t>http://pbs.twimg.com/profile_images/848946510918295557/RmsOl1zv_normal.jpg</t>
  </si>
  <si>
    <t>http://pbs.twimg.com/profile_images/859982100904148992/hv5soju7_normal.jpg</t>
  </si>
  <si>
    <t>http://pbs.twimg.com/profile_images/1059888693945630720/yex0Gcbi_normal.jpg</t>
  </si>
  <si>
    <t>http://pbs.twimg.com/profile_images/1127507151537287169/v397PmKg_normal.jpg</t>
  </si>
  <si>
    <t>Open Twitter Page for This Person</t>
  </si>
  <si>
    <t>https://twitter.com/natoinukraine</t>
  </si>
  <si>
    <t>https://twitter.com/natopress</t>
  </si>
  <si>
    <t>https://twitter.com/belgiumnato</t>
  </si>
  <si>
    <t>https://twitter.com/lv_nato</t>
  </si>
  <si>
    <t>https://twitter.com/litdelnato</t>
  </si>
  <si>
    <t>https://twitter.com/larteresa</t>
  </si>
  <si>
    <t>https://twitter.com/ukinspain</t>
  </si>
  <si>
    <t>https://twitter.com/britisharmyesp</t>
  </si>
  <si>
    <t>https://twitter.com/nataliamakhvil1</t>
  </si>
  <si>
    <t>https://twitter.com/jensstoltenberg</t>
  </si>
  <si>
    <t>https://twitter.com/latifkohistani</t>
  </si>
  <si>
    <t>https://twitter.com/uttaranhazarika</t>
  </si>
  <si>
    <t>https://twitter.com/trpmbadba</t>
  </si>
  <si>
    <t>https://twitter.com/franceafrik</t>
  </si>
  <si>
    <t>https://twitter.com/herranzb</t>
  </si>
  <si>
    <t>https://twitter.com/amicovcin</t>
  </si>
  <si>
    <t>https://twitter.com/zuzanacaputova</t>
  </si>
  <si>
    <t>https://twitter.com/leskevicius</t>
  </si>
  <si>
    <t>https://twitter.com/sarahpilchick</t>
  </si>
  <si>
    <t>https://twitter.com/markovchainer</t>
  </si>
  <si>
    <t>https://twitter.com/majoeverydaylif</t>
  </si>
  <si>
    <t>https://twitter.com/ukinpoland</t>
  </si>
  <si>
    <t>https://twitter.com/bg_poland_efp</t>
  </si>
  <si>
    <t>https://twitter.com/plinnato</t>
  </si>
  <si>
    <t>https://twitter.com/ambassadorknott</t>
  </si>
  <si>
    <t>https://twitter.com/nato</t>
  </si>
  <si>
    <t>https://twitter.com/natodepspox</t>
  </si>
  <si>
    <t>https://twitter.com/florence_parly</t>
  </si>
  <si>
    <t>https://twitter.com/mircea_geoana</t>
  </si>
  <si>
    <t>https://twitter.com/eliesian</t>
  </si>
  <si>
    <t>https://twitter.com/superfoot59</t>
  </si>
  <si>
    <t>https://twitter.com/aspen_romania</t>
  </si>
  <si>
    <t>https://twitter.com/franceotan</t>
  </si>
  <si>
    <t>https://twitter.com/ukincroatia</t>
  </si>
  <si>
    <t>https://twitter.com/brandon47301129</t>
  </si>
  <si>
    <t>https://twitter.com/zardashtkarim</t>
  </si>
  <si>
    <t>https://twitter.com/ukinhungary</t>
  </si>
  <si>
    <t>https://twitter.com/benjaminkraus9</t>
  </si>
  <si>
    <t>https://twitter.com/kerstikaljulaid</t>
  </si>
  <si>
    <t>https://twitter.com/causticbitchnc</t>
  </si>
  <si>
    <t>https://twitter.com/estnato</t>
  </si>
  <si>
    <t>https://twitter.com/jjcarafano</t>
  </si>
  <si>
    <t>https://twitter.com/radedrugi</t>
  </si>
  <si>
    <t>https://twitter.com/onesvetla</t>
  </si>
  <si>
    <t>https://twitter.com/usnato</t>
  </si>
  <si>
    <t>https://twitter.com/usembvienna</t>
  </si>
  <si>
    <t>https://twitter.com/flotus</t>
  </si>
  <si>
    <t>https://twitter.com/potus</t>
  </si>
  <si>
    <t>https://twitter.com/whitehouse</t>
  </si>
  <si>
    <t>https://twitter.com/estonianata</t>
  </si>
  <si>
    <t>https://twitter.com/natoromeroc</t>
  </si>
  <si>
    <t>https://twitter.com/libertad717</t>
  </si>
  <si>
    <t>https://twitter.com/insdatainter</t>
  </si>
  <si>
    <t>https://twitter.com/genie_marid</t>
  </si>
  <si>
    <t>https://twitter.com/jterheide</t>
  </si>
  <si>
    <t>natoinukraine
RT @NATOpress: _xD83D__xDCE2_ [FINAL CALL FOR
JOURNOS] Don’t forget to accredit
for the #NATOMeeting in _xD83C__xDDEC__xD83C__xDDE7_ on
3-4 December! _xD83D__xDCBB_ How to apply:
https://t.c…</t>
  </si>
  <si>
    <t>natopress
.@jensstoltenberg welcomed #Estonia’s
President @KerstiKaljulaid to #NATO
HQ. They discussed preparations
for the #NATOmeeting. “It is clear
that NATO is vital for our security,
for peace &amp;amp; prosperity in Europe,”
said the Secretary General. Read
more: https://t.co/XWKzx8DaR6 https://t.co/GZov5gcRnU</t>
  </si>
  <si>
    <t>belgiumnato
RT @NATOpress: _xD83D__xDCE2_ [FINAL CALL FOR
JOURNOS] Don’t forget to accredit
for the #NATOMeeting in _xD83C__xDDEC__xD83C__xDDE7_ on
3-4 December! _xD83D__xDCBB_ How to apply:
https://t.c…</t>
  </si>
  <si>
    <t>lv_nato
RT @NATOpress: _xD83D__xDCE2_ [FINAL CALL FOR
JOURNOS] Don’t forget to accredit
for the #NATOMeeting in _xD83C__xDDEC__xD83C__xDDE7_ on
3-4 December! _xD83D__xDCBB_ How to apply:
https://t.c…</t>
  </si>
  <si>
    <t>litdelnato
RT @NATOpress: _xD83D__xDCE2_ [FINAL CALL FOR
JOURNOS] Don’t forget to accredit
for the #NATOMeeting in _xD83C__xDDEC__xD83C__xDDE7_ on
3-4 December! _xD83D__xDCBB_ How to apply:
https://t.c…</t>
  </si>
  <si>
    <t>larteresa
RT @ukinspain: _xD83C__xDF0D_2019 marca el
70 aniversario de la OTAN y la
firma del Tratado del Atlántico
Norte con nuestros aliados. Las
celebraciones…</t>
  </si>
  <si>
    <t>ukinspain
_xD83C__xDF0D_2019 marca el 70 aniversario
de la OTAN y la firma del Tratado
del Atlántico Norte con nuestros
aliados. Las celebraciones culminarán
en la Reunión de Líderes en Londres
este diciembre. Descubre un poco
más del papel de _xD83C__xDDEC__xD83C__xDDE7_ en la @NATO
#NATOlondon #NATOmeeting https://t.co/KYi1dix12m</t>
  </si>
  <si>
    <t>britisharmyesp
RT @ukinspain: _xD83C__xDF0D_2019 marca el
70 aniversario de la OTAN y la
firma del Tratado del Atlántico
Norte con nuestros aliados. Las
celebraciones…</t>
  </si>
  <si>
    <t>nataliamakhvil1
RT @jensstoltenberg: Check out
our Leaders’ Meeting logo. Looking
forward to gathering #NATO’s 29
heads of state &amp;amp; government
in London on…</t>
  </si>
  <si>
    <t>jensstoltenberg
Check out our Leaders’ Meeting
logo. Looking forward to gathering
#NATO’s 29 heads of state &amp;amp;
government in London on 3-4 December.
Together, we are modernising &amp;amp;
strengthening our Alliance. #NATOmeeting
https://t.co/DbC1Ebbfje</t>
  </si>
  <si>
    <t>latifkohistani
RT @NATOpress: _xD83D__xDCE2_ [FINAL CALL FOR
JOURNOS] Don’t forget to accredit
for the #NATOMeeting in _xD83C__xDDEC__xD83C__xDDE7_ on
3-4 December! _xD83D__xDCBB_ How to apply:
https://t.c…</t>
  </si>
  <si>
    <t>uttaranhazarika
RT @NATOpress: _xD83D__xDCE2_ [FINAL CALL FOR
JOURNOS] Don’t forget to accredit
for the #NATOMeeting in _xD83C__xDDEC__xD83C__xDDE7_ on
3-4 December! _xD83D__xDCBB_ How to apply:
https://t.c…</t>
  </si>
  <si>
    <t>trpmbadba
RT @NATOpress: _xD83D__xDCE2_ [FINAL CALL FOR
JOURNOS] Don’t forget to accredit
for the #NATOMeeting in _xD83C__xDDEC__xD83C__xDDE7_ on
3-4 December! _xD83D__xDCBB_ How to apply:
https://t.c…</t>
  </si>
  <si>
    <t>franceafrik
RT @NATOpress: _xD83D__xDCE2_ [FINAL CALL FOR
JOURNOS] Don’t forget to accredit
for the #NATOMeeting in _xD83C__xDDEC__xD83C__xDDE7_ on
3-4 December! _xD83D__xDCBB_ How to apply:
https://t.c…</t>
  </si>
  <si>
    <t>herranzb
RT @ukinspain: _xD83C__xDF0D_2019 marca el
70 aniversario de la OTAN y la
firma del Tratado del Atlántico
Norte con nuestros aliados. Las
celebraciones…</t>
  </si>
  <si>
    <t>amicovcin
RT @ZuzanaCaputova: EU must aspire
to become a true geopolitical power,
but NATO is and should remain the
backbone of our security on both…</t>
  </si>
  <si>
    <t>zuzanacaputova
EU must aspire to become a true
geopolitical power, but NATO is
and should remain the backbone
of our security on both banks of
the Atlantic. #NATOLondon #NATOMeeting
#WeAreNATO</t>
  </si>
  <si>
    <t>leskevicius
RT @NATOpress: _xD83D__xDCE2_ [FINAL CALL FOR
JOURNOS] Don’t forget to accredit
for the #NATOMeeting in _xD83C__xDDEC__xD83C__xDDE7_ on
3-4 December! _xD83D__xDCBB_ How to apply:
https://t.c…</t>
  </si>
  <si>
    <t>sarahpilchick
The quality #NATOMeeting #NATOLondon
content we've been waiting for
https://t.co/CEp6ILqAY4</t>
  </si>
  <si>
    <t>markovchainer
#NATOMeeting #NATO Thank you for
the T. Boone Pickens Entrepreneur
Award—a great honor for me to be
inducted into the NJ Boxing Hall
of Fame last night.</t>
  </si>
  <si>
    <t>majoeverydaylif
RT @ZuzanaCaputova: EU must aspire
to become a true geopolitical power,
but NATO is and should remain the
backbone of our security on both…</t>
  </si>
  <si>
    <t>ukinpoland
#NATO zapewnia wolność i bezpieczeństwo
prawie miliardowi ludzi. Już w
grudniu powitamy liderów NATO,
w tym Polski, w miejscu pierwszej
siedziby Sojuszu – _xD83C__xDDEC__xD83C__xDDE7_. #NATOLondon
#NATOMeeting #WeAreNATO @PLinNATO
@BG_Poland_eFP https://t.co/NoXDOwJewv</t>
  </si>
  <si>
    <t xml:space="preserve">bg_poland_efp
</t>
  </si>
  <si>
    <t xml:space="preserve">plinnato
</t>
  </si>
  <si>
    <t>ambassadorknott
RT @ukinpoland: #NATO zapewnia
wolność i bezpieczeństwo prawie
miliardowi ludzi. Już w grudniu
powitamy liderów NATO, w tym Polski,
w miejs…</t>
  </si>
  <si>
    <t xml:space="preserve">nato
</t>
  </si>
  <si>
    <t>natodepspox
RT @Mircea_Geoana: Glad to meet
with _xD83C__xDDEB__xD83C__xDDF7_ Minister of Armed Forces
@florence_parly in the margins
of the #GovTechSummit. Constructive
exchang…</t>
  </si>
  <si>
    <t xml:space="preserve">florence_parly
</t>
  </si>
  <si>
    <t>mircea_geoana
Glad to meet with _xD83C__xDDEB__xD83C__xDDF7_ Minister
of Armed Forces @florence_parly
in the margins of the #GovTechSummit.
Constructive exchange before the
#NATO Leaders Meeting to take place
in #London. #NATOMeeting https://t.co/lhb5vBwRhr</t>
  </si>
  <si>
    <t>eliesian
RT @ukinpoland: #NATO zapewnia
wolność i bezpieczeństwo prawie
miliardowi ludzi. Już w grudniu
powitamy liderów NATO, w tym Polski,
w miejs…</t>
  </si>
  <si>
    <t>superfoot59
RT @ukinpoland: #NATO zapewnia
wolność i bezpieczeństwo prawie
miliardowi ludzi. Już w grudniu
powitamy liderów NATO, w tym Polski,
w miejs…</t>
  </si>
  <si>
    <t>aspen_romania
RT @Mircea_Geoana: Glad to meet
with _xD83C__xDDEB__xD83C__xDDF7_ Minister of Armed Forces
@florence_parly in the margins
of the #GovTechSummit. Constructive
exchang…</t>
  </si>
  <si>
    <t>franceotan
RT @Mircea_Geoana: Glad to meet
with _xD83C__xDDEB__xD83C__xDDF7_ Minister of Armed Forces
@florence_parly in the margins
of the #GovTechSummit. Constructive
exchang…</t>
  </si>
  <si>
    <t>ukincroatia
#NATOMeeting #NATOLondon https://t.co/VqxmkdqppO</t>
  </si>
  <si>
    <t>brandon47301129
RT @ZuzanaCaputova: EU must aspire
to become a true geopolitical power,
but NATO is and should remain the
backbone of our security on both…</t>
  </si>
  <si>
    <t>zardashtkarim
RT @ZuzanaCaputova: EU must aspire
to become a true geopolitical power,
but NATO is and should remain the
backbone of our security on both…</t>
  </si>
  <si>
    <t>ukinhungary
_xD83D__xDCA5_NATO QUIZ PART 4_xD83D__xDCA5_ Our Defence
attaché John is here again to challenge
you with another NATO related question.
Answer correctly and party through
the night downtown Budapest at
the St Andrew’s Ball. #UKandHungary
#NATO #NATOLondon #NATOengages
#NATOMeeting https://t.co/VCoV4KqqFo</t>
  </si>
  <si>
    <t>benjaminkraus9
RT @NATOpress: .@jensstoltenberg
welcomed #Estonia’s President @KerstiKaljulaid
to #NATO HQ. They discussed preparations
for the #NATOmeeti…</t>
  </si>
  <si>
    <t xml:space="preserve">kerstikaljulaid
</t>
  </si>
  <si>
    <t>causticbitchnc
RT @NATOpress: .@jensstoltenberg
welcomed #Estonia’s President @KerstiKaljulaid
to #NATO HQ. They discussed preparations
for the #NATOmeeti…</t>
  </si>
  <si>
    <t>estnato
RT @NATOpress: .@jensstoltenberg
welcomed #Estonia’s President @KerstiKaljulaid
to #NATO HQ. They discussed preparations
for the #NATOmeeti…</t>
  </si>
  <si>
    <t>jjcarafano
RT @NATOpress: .@jensstoltenberg
welcomed #Estonia’s President @KerstiKaljulaid
to #NATO HQ. They discussed preparations
for the #NATOmeeti…</t>
  </si>
  <si>
    <t>radedrugi
RT @NATOpress: .@jensstoltenberg
welcomed #Estonia’s President @KerstiKaljulaid
to #NATO HQ. They discussed preparations
for the #NATOmeeti…</t>
  </si>
  <si>
    <t>onesvetla
RT @NATOpress: .@jensstoltenberg
welcomed #Estonia’s President @KerstiKaljulaid
to #NATO HQ. They discussed preparations
for the #NATOmeeti…</t>
  </si>
  <si>
    <t>usnato
RT @NATOpress: _xD83D__xDCE2_ [FINAL CALL FOR
JOURNOS] Don’t forget to accredit
for the #NATOMeeting in _xD83C__xDDEC__xD83C__xDDE7_ on
3-4 December! _xD83D__xDCBB_ How to apply:
https://t.c…</t>
  </si>
  <si>
    <t>usembvienna
.@WhiteHouse: @POTUS &amp;amp; @FLOTUS
will travel to the United Kingdom
from Dec. 2 to 4, to attend the
#NATOMeeting and a reception hosted
by Her Majesty Queen Elizabeth
II. 70 after its founding, @NATO
remains the most successful Alliance
in history. https://t.co/ap6uYJbcbn
@USNATO</t>
  </si>
  <si>
    <t xml:space="preserve">flotus
</t>
  </si>
  <si>
    <t xml:space="preserve">potus
</t>
  </si>
  <si>
    <t xml:space="preserve">whitehouse
</t>
  </si>
  <si>
    <t>estonianata
RT @NATOpress: .@jensstoltenberg
welcomed #Estonia’s President @KerstiKaljulaid
to #NATO HQ. They discussed preparations
for the #NATOmeeti…</t>
  </si>
  <si>
    <t>natoromeroc
#NATO Secretary General @jensstoltenberg
discusses #NATOMeeting with Estonian
President @KerstiKaljulaid _xD83C__xDDEA__xD83C__xDDEA_.
Read more: https://t.co/YgXqLwAFFv
https://t.co/M39gPAxRvb</t>
  </si>
  <si>
    <t>libertad717
RT @NATOpress: .@jensstoltenberg
welcomed #Estonia’s President @KerstiKaljulaid
to #NATO HQ. They discussed preparations
for the #NATOmeeti…</t>
  </si>
  <si>
    <t>insdatainter
RT @NATOpress: .@jensstoltenberg
welcomed #Estonia’s President @KerstiKaljulaid
to #NATO HQ. They discussed preparations
for the #NATOmeeti…</t>
  </si>
  <si>
    <t>genie_marid
RT @NATOpress: .@jensstoltenberg
welcomed #Estonia’s President @KerstiKaljulaid
to #NATO HQ. They discussed preparations
for the #NATOmeeti…</t>
  </si>
  <si>
    <t>jterheide
RT @NATOpress: .@jensstoltenberg
welcomed #Estonia’s President @KerstiKaljulaid
to #NATO HQ. They discussed preparations
for the #NATOmeeti…</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</si>
  <si>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</si>
  <si>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</si>
  <si>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</si>
  <si>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about the Russel Group of Universities&lt;/value&gt;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t>
  </si>
  <si>
    <t>Workbook Settings 3</t>
  </si>
  <si>
    <t xml:space="preserve">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t>
  </si>
  <si>
    <t>Workbook Settings 4</t>
  </si>
  <si>
    <t xml:space="preserve">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&lt;value&gt;r.m.dron@salford.ac.uk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t>
  </si>
  <si>
    <t>Workbook Settings 5</t>
  </si>
  <si>
    <t>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t>
  </si>
  <si>
    <t>Workbook Settings 6</t>
  </si>
  <si>
    <t xml:space="preserve">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t>
  </si>
  <si>
    <t>Workbook Settings 7</t>
  </si>
  <si>
    <t>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t>
  </si>
  <si>
    <t>Workbook Settings 8</t>
  </si>
  <si>
    <t>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t>
  </si>
  <si>
    <t>Workbook Settings 9</t>
  </si>
  <si>
    <t xml:space="preserve">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t>
  </si>
  <si>
    <t>Workbook Settings 10</t>
  </si>
  <si>
    <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
  </si>
  <si>
    <t>Workbook Settings 11</t>
  </si>
  <si>
    <t>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t>
  </si>
  <si>
    <t>Workbook Settings 12</t>
  </si>
  <si>
    <t>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t>
  </si>
  <si>
    <t>Workbook Settings 13</t>
  </si>
  <si>
    <t>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t>
  </si>
  <si>
    <t>Workbook Settings 14</t>
  </si>
  <si>
    <t>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t>
  </si>
  <si>
    <t>Workbook Settings 15</t>
  </si>
  <si>
    <t>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t>
  </si>
  <si>
    <t>Workbook Settings 16</t>
  </si>
  <si>
    <t>ngful wrongly wrought yawn zap zapped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t>
  </si>
  <si>
    <t>Workbook Settings 17</t>
  </si>
  <si>
    <t>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t>
  </si>
  <si>
    <t>Workbook Settings 18</t>
  </si>
  <si>
    <t xml:space="preserve">
        &lt;value&gt;Created with NodeXL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</si>
  <si>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</si>
  <si>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</si>
  <si>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</si>
  <si>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</si>
  <si>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</si>
  <si>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</si>
  <si>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</si>
  <si>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</si>
  <si>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</si>
  <si>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</si>
  <si>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</si>
  <si>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</si>
  <si>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</si>
  <si>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</si>
  <si>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</si>
  <si>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</si>
  <si>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</si>
  <si>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</si>
  <si>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</si>
  <si>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</si>
  <si>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</si>
  <si>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</si>
  <si>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Not Applicable</t>
  </si>
  <si>
    <t>Top URLs in Tweet in Entire Graph</t>
  </si>
  <si>
    <t>https://www.nato.int/cps/en/natohq/news_169754.htm#annex</t>
  </si>
  <si>
    <t>https://www.nato.int/cps/en/natohq/news_169754.htm</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</si>
  <si>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</si>
  <si>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</si>
  <si>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</si>
  <si>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</si>
  <si>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</si>
  <si>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</si>
  <si>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</si>
  <si>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</si>
  <si>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</si>
  <si>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</si>
  <si>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</si>
  <si>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</si>
  <si>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</si>
  <si>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</si>
  <si>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</si>
  <si>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</si>
  <si>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G8 Count</t>
  </si>
  <si>
    <t>Top URLs in Tweet</t>
  </si>
  <si>
    <t>https://www.nato.int/cps/en/natohq/news_170910.htm?utm_source=twitter&amp;utm_medium=natopress&amp;utm_campaign=20191118_estonia_web https://www.nato.int/cps/en/natohq/news_169754.htm#annex https://www.nato.int/cps/en/natohq/news_169754.htm</t>
  </si>
  <si>
    <t>https://www.bbc.com/news/uk-england-beds-bucks-herts-50404708 https://www.nato.int/cps/en/natohq/news_169754.htm#annex https://www.nato.int/cps/en/natohq/news_169754.htm</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</si>
  <si>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</si>
  <si>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</si>
  <si>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</si>
  <si>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</si>
  <si>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</si>
  <si>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</si>
  <si>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</si>
  <si>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</si>
  <si>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</si>
  <si>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</si>
  <si>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nato.int bbc.com</t>
  </si>
  <si>
    <t>Top Hashtags in Tweet in Entire Graph</t>
  </si>
  <si>
    <t>estonia</t>
  </si>
  <si>
    <t>natolondon</t>
  </si>
  <si>
    <t>wearenato</t>
  </si>
  <si>
    <t>ukandhungary</t>
  </si>
  <si>
    <t>natoengages</t>
  </si>
  <si>
    <t>london</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</si>
  <si>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</si>
  <si>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</si>
  <si>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</si>
  <si>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</si>
  <si>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</si>
  <si>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</si>
  <si>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</si>
  <si>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</si>
  <si>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t>
  </si>
  <si>
    <t>nato estonia natomeeting</t>
  </si>
  <si>
    <t>natomeeting estonia nato</t>
  </si>
  <si>
    <t>estonia nato natolondon natomeeting</t>
  </si>
  <si>
    <t>natomeeting natolondon nato ukandhungary natoengages</t>
  </si>
  <si>
    <t>Top Words in Tweet in Entire Graph</t>
  </si>
  <si>
    <t>Words in Sentiment List#1: Positive</t>
  </si>
  <si>
    <t>Words in Sentiment List#2: Negative</t>
  </si>
  <si>
    <t>Words in Sentiment List#3: Angry/Violent</t>
  </si>
  <si>
    <t>Non-categorized Words</t>
  </si>
  <si>
    <t>Total Words</t>
  </si>
  <si>
    <t>#natomeeting</t>
  </si>
  <si>
    <t>#nato</t>
  </si>
  <si>
    <t>4</t>
  </si>
  <si>
    <t>Top Words in Tweet in G1</t>
  </si>
  <si>
    <t>s</t>
  </si>
  <si>
    <t>president</t>
  </si>
  <si>
    <t>welcomed</t>
  </si>
  <si>
    <t>#estonia</t>
  </si>
  <si>
    <t>hq</t>
  </si>
  <si>
    <t>discussed</t>
  </si>
  <si>
    <t>Top Words in Tweet in G2</t>
  </si>
  <si>
    <t>final</t>
  </si>
  <si>
    <t>call</t>
  </si>
  <si>
    <t>journos</t>
  </si>
  <si>
    <t>don</t>
  </si>
  <si>
    <t>t</t>
  </si>
  <si>
    <t>forget</t>
  </si>
  <si>
    <t>accredit</t>
  </si>
  <si>
    <t>3</t>
  </si>
  <si>
    <t>Top Words in Tweet in G3</t>
  </si>
  <si>
    <t>w</t>
  </si>
  <si>
    <t>już</t>
  </si>
  <si>
    <t>grudniu</t>
  </si>
  <si>
    <t>zapewnia</t>
  </si>
  <si>
    <t>wolność</t>
  </si>
  <si>
    <t>bezpieczeństwo</t>
  </si>
  <si>
    <t>prawie</t>
  </si>
  <si>
    <t>Top Words in Tweet in G4</t>
  </si>
  <si>
    <t>2019</t>
  </si>
  <si>
    <t>marca</t>
  </si>
  <si>
    <t>70</t>
  </si>
  <si>
    <t>aniversario</t>
  </si>
  <si>
    <t>otan</t>
  </si>
  <si>
    <t>firma</t>
  </si>
  <si>
    <t>tratado</t>
  </si>
  <si>
    <t>atlántico</t>
  </si>
  <si>
    <t>norte</t>
  </si>
  <si>
    <t>nuestros</t>
  </si>
  <si>
    <t>Top Words in Tweet in G5</t>
  </si>
  <si>
    <t>Top Words in Tweet in G6</t>
  </si>
  <si>
    <t>eu</t>
  </si>
  <si>
    <t>aspire</t>
  </si>
  <si>
    <t>become</t>
  </si>
  <si>
    <t>true</t>
  </si>
  <si>
    <t>geopolitical</t>
  </si>
  <si>
    <t>power</t>
  </si>
  <si>
    <t>remain</t>
  </si>
  <si>
    <t>backbone</t>
  </si>
  <si>
    <t>security</t>
  </si>
  <si>
    <t>Top Words in Tweet in G7</t>
  </si>
  <si>
    <t>glad</t>
  </si>
  <si>
    <t>meet</t>
  </si>
  <si>
    <t>minister</t>
  </si>
  <si>
    <t>armed</t>
  </si>
  <si>
    <t>forces</t>
  </si>
  <si>
    <t>margins</t>
  </si>
  <si>
    <t>#govtechsummit</t>
  </si>
  <si>
    <t>constructive</t>
  </si>
  <si>
    <t>Top Words in Tweet in G8</t>
  </si>
  <si>
    <t>#natolondon</t>
  </si>
  <si>
    <t>night</t>
  </si>
  <si>
    <t>Top Words in Tweet</t>
  </si>
  <si>
    <t>#nato natopress jensstoltenberg s president kerstikaljulaid welcomed #estonia hq discussed</t>
  </si>
  <si>
    <t>#natomeeting final call journos don t forget accredit 3 4</t>
  </si>
  <si>
    <t>w już grudniu nato #nato ukinpoland zapewnia wolność bezpieczeństwo prawie</t>
  </si>
  <si>
    <t>2019 marca 70 aniversario otan firma tratado atlántico norte nuestros</t>
  </si>
  <si>
    <t>4 #natomeeting</t>
  </si>
  <si>
    <t>eu aspire become true geopolitical power nato remain backbone security</t>
  </si>
  <si>
    <t>glad meet minister armed forces florence_parly margins #govtechsummit constructive mircea_geoana</t>
  </si>
  <si>
    <t>#natomeeting #natolondon t 4 #nato night nato</t>
  </si>
  <si>
    <t>Top Word Pairs in Tweet in Entire Graph</t>
  </si>
  <si>
    <t>3,4</t>
  </si>
  <si>
    <t>4,december</t>
  </si>
  <si>
    <t>don,t</t>
  </si>
  <si>
    <t>t,forget</t>
  </si>
  <si>
    <t>december,apply</t>
  </si>
  <si>
    <t>president,kerstikaljulaid</t>
  </si>
  <si>
    <t>final,call</t>
  </si>
  <si>
    <t>call,journos</t>
  </si>
  <si>
    <t>journos,don</t>
  </si>
  <si>
    <t>forget,accredit</t>
  </si>
  <si>
    <t>Top Word Pairs in Tweet in G1</t>
  </si>
  <si>
    <t>natopress,jensstoltenberg</t>
  </si>
  <si>
    <t>jensstoltenberg,welcomed</t>
  </si>
  <si>
    <t>welcomed,#estonia</t>
  </si>
  <si>
    <t>#estonia,s</t>
  </si>
  <si>
    <t>s,president</t>
  </si>
  <si>
    <t>kerstikaljulaid,#nato</t>
  </si>
  <si>
    <t>#nato,hq</t>
  </si>
  <si>
    <t>hq,discussed</t>
  </si>
  <si>
    <t>discussed,preparations</t>
  </si>
  <si>
    <t>Top Word Pairs in Tweet in G2</t>
  </si>
  <si>
    <t>accredit,#natomeeting</t>
  </si>
  <si>
    <t>#natomeeting,3</t>
  </si>
  <si>
    <t>Top Word Pairs in Tweet in G3</t>
  </si>
  <si>
    <t>już,w</t>
  </si>
  <si>
    <t>w,grudniu</t>
  </si>
  <si>
    <t>#nato,zapewnia</t>
  </si>
  <si>
    <t>zapewnia,wolność</t>
  </si>
  <si>
    <t>wolność,bezpieczeństwo</t>
  </si>
  <si>
    <t>bezpieczeństwo,prawie</t>
  </si>
  <si>
    <t>prawie,miliardowi</t>
  </si>
  <si>
    <t>miliardowi,ludzi</t>
  </si>
  <si>
    <t>ludzi,już</t>
  </si>
  <si>
    <t>grudniu,powitamy</t>
  </si>
  <si>
    <t>Top Word Pairs in Tweet in G4</t>
  </si>
  <si>
    <t>2019,marca</t>
  </si>
  <si>
    <t>marca,70</t>
  </si>
  <si>
    <t>70,aniversario</t>
  </si>
  <si>
    <t>aniversario,otan</t>
  </si>
  <si>
    <t>otan,firma</t>
  </si>
  <si>
    <t>firma,tratado</t>
  </si>
  <si>
    <t>tratado,atlántico</t>
  </si>
  <si>
    <t>atlántico,norte</t>
  </si>
  <si>
    <t>norte,nuestros</t>
  </si>
  <si>
    <t>nuestros,aliados</t>
  </si>
  <si>
    <t>Top Word Pairs in Tweet in G5</t>
  </si>
  <si>
    <t>Top Word Pairs in Tweet in G6</t>
  </si>
  <si>
    <t>eu,aspire</t>
  </si>
  <si>
    <t>aspire,become</t>
  </si>
  <si>
    <t>become,true</t>
  </si>
  <si>
    <t>true,geopolitical</t>
  </si>
  <si>
    <t>geopolitical,power</t>
  </si>
  <si>
    <t>power,nato</t>
  </si>
  <si>
    <t>nato,remain</t>
  </si>
  <si>
    <t>remain,backbone</t>
  </si>
  <si>
    <t>backbone,security</t>
  </si>
  <si>
    <t>security,both</t>
  </si>
  <si>
    <t>Top Word Pairs in Tweet in G7</t>
  </si>
  <si>
    <t>glad,meet</t>
  </si>
  <si>
    <t>meet,minister</t>
  </si>
  <si>
    <t>minister,armed</t>
  </si>
  <si>
    <t>armed,forces</t>
  </si>
  <si>
    <t>forces,florence_parly</t>
  </si>
  <si>
    <t>florence_parly,margins</t>
  </si>
  <si>
    <t>margins,#govtechsummit</t>
  </si>
  <si>
    <t>#govtechsummit,constructive</t>
  </si>
  <si>
    <t>mircea_geoana,glad</t>
  </si>
  <si>
    <t>constructive,exchang</t>
  </si>
  <si>
    <t>Top Word Pairs in Tweet in G8</t>
  </si>
  <si>
    <t>#natomeeting,#natolondon</t>
  </si>
  <si>
    <t>Top Word Pairs in Tweet</t>
  </si>
  <si>
    <t>president,kerstikaljulaid  natopress,jensstoltenberg  jensstoltenberg,welcomed  welcomed,#estonia  #estonia,s  s,president  kerstikaljulaid,#nato  #nato,hq  hq,discussed  discussed,preparations</t>
  </si>
  <si>
    <t>final,call  call,journos  journos,don  don,t  t,forget  forget,accredit  accredit,#natomeeting  #natomeeting,3  3,4  4,december</t>
  </si>
  <si>
    <t>już,w  w,grudniu  #nato,zapewnia  zapewnia,wolność  wolność,bezpieczeństwo  bezpieczeństwo,prawie  prawie,miliardowi  miliardowi,ludzi  ludzi,już  grudniu,powitamy</t>
  </si>
  <si>
    <t>2019,marca  marca,70  70,aniversario  aniversario,otan  otan,firma  firma,tratado  tratado,atlántico  atlántico,norte  norte,nuestros  nuestros,aliados</t>
  </si>
  <si>
    <t>eu,aspire  aspire,become  become,true  true,geopolitical  geopolitical,power  power,nato  nato,remain  remain,backbone  backbone,security  security,both</t>
  </si>
  <si>
    <t>glad,meet  meet,minister  minister,armed  armed,forces  forces,florence_parly  florence_parly,margins  margins,#govtechsummit  #govtechsummit,constructive  mircea_geoana,glad  constructive,exchang</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</si>
  <si>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</si>
  <si>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</si>
  <si>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</si>
  <si>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</si>
  <si>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</si>
  <si>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</si>
  <si>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</si>
  <si>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</si>
  <si>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</si>
  <si>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</si>
  <si>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</si>
  <si>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</si>
  <si>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</si>
  <si>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</si>
  <si>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</si>
  <si>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</si>
  <si>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</si>
  <si>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</si>
  <si>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</si>
  <si>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Top Mentioned in Tweet</t>
  </si>
  <si>
    <t>natopress jensstoltenberg kerstikaljulaid</t>
  </si>
  <si>
    <t>ukinpoland nato bg_poland_efp plinnato</t>
  </si>
  <si>
    <t>ukinspain natopress jensstoltenberg kerstikaljulaid nato</t>
  </si>
  <si>
    <t>whitehouse potus flotus nato usnato natopress</t>
  </si>
  <si>
    <t>florence_parly mircea_geoana</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</si>
  <si>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</si>
  <si>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</si>
  <si>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</si>
  <si>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</si>
  <si>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</si>
  <si>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</si>
  <si>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</si>
  <si>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</si>
  <si>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</si>
  <si>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</si>
  <si>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insdatainter jjcarafano causticbitchnc jterheide genie_marid estnato natoromeroc benjaminkraus9 onesvetla radedrugi</t>
  </si>
  <si>
    <t>franceafrik uttaranhazarika natopress leskevicius latifkohistani lv_nato litdelnato trpmbadba natoinukraine belgiumnato</t>
  </si>
  <si>
    <t>eliesian superfoot59 plinnato ukinpoland ambassadorknott nato bg_poland_efp</t>
  </si>
  <si>
    <t>libertad717 ukinspain larteresa herranzb britisharmyesp</t>
  </si>
  <si>
    <t>usnato usembvienna whitehouse potus flotus</t>
  </si>
  <si>
    <t>zardashtkarim majoeverydaylif amicovcin zuzanacaputova brandon47301129</t>
  </si>
  <si>
    <t>franceotan natodepspox florence_parly mircea_geoana aspen_romania</t>
  </si>
  <si>
    <t>ukincroatia ukinhungary markovchainer sarahpilchick</t>
  </si>
  <si>
    <t>Top URLs in Tweet by Count</t>
  </si>
  <si>
    <t>Top URLs in Tweet by Salience</t>
  </si>
  <si>
    <t>Top Domains in Tweet by Count</t>
  </si>
  <si>
    <t>Top Domains in Tweet by Salience</t>
  </si>
  <si>
    <t>Top Hashtags in Tweet by Count</t>
  </si>
  <si>
    <t>Top Hashtags in Tweet by Salience</t>
  </si>
  <si>
    <t>Top Words in Tweet by Count</t>
  </si>
  <si>
    <t>natopress final call journos don t forget accredit 3 4</t>
  </si>
  <si>
    <t>more jensstoltenberg welcomed #estonia s president kerstikaljulaid #nato hq discussed</t>
  </si>
  <si>
    <t>la del ukinspain 2019 marca el 70 aniversario de otan</t>
  </si>
  <si>
    <t>la de del en 2019 marca el 70 aniversario otan</t>
  </si>
  <si>
    <t>jensstoltenberg check out leaders meeting logo looking forward gathering #nato</t>
  </si>
  <si>
    <t>check out leaders meeting logo looking forward gathering #nato s</t>
  </si>
  <si>
    <t>zuzanacaputova eu aspire become true geopolitical power nato remain backbone</t>
  </si>
  <si>
    <t>#natolondon quality content we've waiting hi journo friends don t</t>
  </si>
  <si>
    <t>#nato thank t boone pickens entrepreneur award great honor inducted</t>
  </si>
  <si>
    <t>w już grudniu nato siedziby sojuszu #nato #natolondon #wearenato bg_poland_efp</t>
  </si>
  <si>
    <t>w ukinpoland już grudniu nato liderzy państw członkowskich powrócą pierwotnej</t>
  </si>
  <si>
    <t>mircea_geoana glad meet minister armed forces florence_parly margins #govtechsummit constructive</t>
  </si>
  <si>
    <t>glad meet minister armed forces florence_parly margins #govtechsummit constructive exchange</t>
  </si>
  <si>
    <t>w ukinpoland #nato zapewnia wolność bezpieczeństwo prawie miliardowi ludzi już</t>
  </si>
  <si>
    <t>nato quiz part 4 defence attaché john here again challenge</t>
  </si>
  <si>
    <t>natopress jensstoltenberg welcomed #estonia s president kerstikaljulaid #nato hq discussed</t>
  </si>
  <si>
    <t>whitehouse potus flotus travel united kingdom dec 2 4 attend</t>
  </si>
  <si>
    <t>#nato secretary general jensstoltenberg discusses estonian president kerstikaljulaid read more</t>
  </si>
  <si>
    <t>la del natopress jensstoltenberg welcomed #estonia s president kerstikaljulaid #nato</t>
  </si>
  <si>
    <t>Top Words in Tweet by Salience</t>
  </si>
  <si>
    <t>jensstoltenberg welcomed #estonia s president kerstikaljulaid #nato hq discussed preparations</t>
  </si>
  <si>
    <t>quality content we've waiting hi journo friends don t forget</t>
  </si>
  <si>
    <t>liderzy państw członkowskich powrócą pierwotnej wielkiej brytanii trakcie spotkania sojusznicy</t>
  </si>
  <si>
    <t>liderzy państw członkowskich powrócą pierwotnej siedziby sojuszu wielkiej brytanii trakcie</t>
  </si>
  <si>
    <t>Top Word Pairs in Tweet by Count</t>
  </si>
  <si>
    <t>natopress,final  final,call  call,journos  journos,don  don,t  t,forget  forget,accredit  accredit,#natomeeting  #natomeeting,3  3,4</t>
  </si>
  <si>
    <t>jensstoltenberg,welcomed  welcomed,#estonia  #estonia,s  s,president  president,kerstikaljulaid  kerstikaljulaid,#nato  #nato,hq  hq,discussed  discussed,preparations  preparations,#natomeeting</t>
  </si>
  <si>
    <t>ukinspain,2019  2019,marca  marca,el  el,70  70,aniversario  aniversario,de  de,la  la,otan  otan,y  y,la</t>
  </si>
  <si>
    <t>en,la  2019,marca  marca,el  el,70  70,aniversario  aniversario,de  de,la  la,otan  otan,y  y,la</t>
  </si>
  <si>
    <t>jensstoltenberg,check  check,out  out,leaders  leaders,meeting  meeting,logo  logo,looking  looking,forward  forward,gathering  gathering,#nato  #nato,s</t>
  </si>
  <si>
    <t>check,out  out,leaders  leaders,meeting  meeting,logo  logo,looking  looking,forward  forward,gathering  gathering,#nato  #nato,s  s,29</t>
  </si>
  <si>
    <t>zuzanacaputova,eu  eu,aspire  aspire,become  become,true  true,geopolitical  geopolitical,power  power,nato  nato,remain  remain,backbone  backbone,security</t>
  </si>
  <si>
    <t>#natomeeting,#natolondon  quality,#natomeeting  #natolondon,content  content,we've  we've,waiting  hi,journo  journo,friends  friends,don  don,t  t,forget</t>
  </si>
  <si>
    <t>#natomeeting,#nato  #nato,thank  thank,t  t,boone  boone,pickens  pickens,entrepreneur  entrepreneur,award  award,great  great,honor  honor,inducted</t>
  </si>
  <si>
    <t>już,w  w,grudniu  siedziby,sojuszu  #natolondon,#natomeeting  #natomeeting,#wearenato  grudniu,liderzy  liderzy,państw  państw,członkowskich  członkowskich,nato  nato,powrócą</t>
  </si>
  <si>
    <t>już,w  w,grudniu  ukinpoland,już  grudniu,liderzy  liderzy,państw  państw,członkowskich  członkowskich,nato  nato,powrócą  powrócą,pierwotnej  pierwotnej,siedziby</t>
  </si>
  <si>
    <t>mircea_geoana,glad  glad,meet  meet,minister  minister,armed  armed,forces  forces,florence_parly  florence_parly,margins  margins,#govtechsummit  #govtechsummit,constructive  constructive,exchang</t>
  </si>
  <si>
    <t>glad,meet  meet,minister  minister,armed  armed,forces  forces,florence_parly  florence_parly,margins  margins,#govtechsummit  #govtechsummit,constructive  constructive,exchange  exchange,before</t>
  </si>
  <si>
    <t>ukinpoland,#nato  #nato,zapewnia  zapewnia,wolność  wolność,bezpieczeństwo  bezpieczeństwo,prawie  prawie,miliardowi  miliardowi,ludzi  ludzi,już  już,w  w,grudniu</t>
  </si>
  <si>
    <t>nato,quiz  quiz,part  part,4  4,defence  defence,attaché  attaché,john  john,here  here,again  again,challenge  challenge,another</t>
  </si>
  <si>
    <t>natopress,jensstoltenberg  jensstoltenberg,welcomed  welcomed,#estonia  #estonia,s  s,president  president,kerstikaljulaid  kerstikaljulaid,#nato  #nato,hq  hq,discussed  discussed,preparations</t>
  </si>
  <si>
    <t>whitehouse,potus  potus,flotus  flotus,travel  travel,united  united,kingdom  kingdom,dec  dec,2  2,4  4,attend  attend,#natomeeting</t>
  </si>
  <si>
    <t>#nato,secretary  secretary,general  general,jensstoltenberg  jensstoltenberg,discusses  discusses,#natomeeting  #natomeeting,estonian  estonian,president  president,kerstikaljulaid  kerstikaljulaid,read  read,more</t>
  </si>
  <si>
    <t>Top Word Pairs in Tweet by Salience</t>
  </si>
  <si>
    <t>quality,#natomeeting  #natolondon,content  content,we've  we've,waiting  hi,journo  journo,friends  friends,don  don,t  t,forget  forget,accredited</t>
  </si>
  <si>
    <t>grudniu,liderzy  liderzy,państw  państw,członkowskich  członkowskich,nato  nato,powrócą  powrócą,pierwotnej  pierwotnej,siedziby  sojuszu,wielkiej  wielkiej,brytanii  brytanii,w</t>
  </si>
  <si>
    <t>ukinpoland,już  grudniu,liderzy  liderzy,państw  państw,członkowskich  członkowskich,nato  nato,powrócą  powrócą,pierwotnej  pierwotnej,siedziby  siedziby,sojuszu  sojuszu,wielkiej</t>
  </si>
  <si>
    <t>Word</t>
  </si>
  <si>
    <t>december</t>
  </si>
  <si>
    <t>apply</t>
  </si>
  <si>
    <t>preparations</t>
  </si>
  <si>
    <t>#natomeeti</t>
  </si>
  <si>
    <t>aliados</t>
  </si>
  <si>
    <t>celebraciones</t>
  </si>
  <si>
    <t>both</t>
  </si>
  <si>
    <t>more</t>
  </si>
  <si>
    <t>miliardowi</t>
  </si>
  <si>
    <t>ludzi</t>
  </si>
  <si>
    <t>powitamy</t>
  </si>
  <si>
    <t>liderów</t>
  </si>
  <si>
    <t>tym</t>
  </si>
  <si>
    <t>polski</t>
  </si>
  <si>
    <t>exchang</t>
  </si>
  <si>
    <t>miejs</t>
  </si>
  <si>
    <t>leaders</t>
  </si>
  <si>
    <t>meeting</t>
  </si>
  <si>
    <t>siedziby</t>
  </si>
  <si>
    <t>sojuszu</t>
  </si>
  <si>
    <t>#wearenato</t>
  </si>
  <si>
    <t>secretary</t>
  </si>
  <si>
    <t>general</t>
  </si>
  <si>
    <t>read</t>
  </si>
  <si>
    <t>alliance</t>
  </si>
  <si>
    <t>liderzy</t>
  </si>
  <si>
    <t>państw</t>
  </si>
  <si>
    <t>członkowskich</t>
  </si>
  <si>
    <t>powrócą</t>
  </si>
  <si>
    <t>pierwotnej</t>
  </si>
  <si>
    <t>wielkiej</t>
  </si>
  <si>
    <t>brytanii</t>
  </si>
  <si>
    <t>trakcie</t>
  </si>
  <si>
    <t>deadline</t>
  </si>
  <si>
    <t>12</t>
  </si>
  <si>
    <t>november</t>
  </si>
  <si>
    <t>23</t>
  </si>
  <si>
    <t>59</t>
  </si>
  <si>
    <t>gmt</t>
  </si>
  <si>
    <t>ℹ</t>
  </si>
  <si>
    <t>info</t>
  </si>
  <si>
    <t>check</t>
  </si>
  <si>
    <t>out</t>
  </si>
  <si>
    <t>logo</t>
  </si>
  <si>
    <t>looking</t>
  </si>
  <si>
    <t>forward</t>
  </si>
  <si>
    <t>gathering</t>
  </si>
  <si>
    <t>29</t>
  </si>
  <si>
    <t>heads</t>
  </si>
  <si>
    <t>state</t>
  </si>
  <si>
    <t>government</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</si>
  <si>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</si>
  <si>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</si>
  <si>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</si>
  <si>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</si>
  <si>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</si>
  <si>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</si>
  <si>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</si>
  <si>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</si>
  <si>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</si>
  <si>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</si>
  <si>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</si>
  <si>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</si>
  <si>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</si>
  <si>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</si>
  <si>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</si>
  <si>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</si>
  <si>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</si>
  <si>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</si>
  <si>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</si>
  <si>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</si>
  <si>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</si>
  <si>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</si>
  <si>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</si>
  <si>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</si>
  <si>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</si>
  <si>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</si>
  <si>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</si>
  <si>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</si>
  <si>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</si>
  <si>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</si>
  <si>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</si>
  <si>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</si>
  <si>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</si>
  <si>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</si>
  <si>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</si>
  <si>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</si>
  <si>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</si>
  <si>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</si>
  <si>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</si>
  <si>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</si>
  <si>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</si>
  <si>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</si>
  <si>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</si>
  <si>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</si>
  <si>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</si>
  <si>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</si>
  <si>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</si>
  <si>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</si>
  <si>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</si>
  <si>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</si>
  <si>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</si>
  <si>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</si>
  <si>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</si>
  <si>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</si>
  <si>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</si>
  <si>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</si>
  <si>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</si>
  <si>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</si>
  <si>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</si>
  <si>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</si>
  <si>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</si>
  <si>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</si>
  <si>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</si>
  <si>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Sep</t>
  </si>
  <si>
    <t>18-Sep</t>
  </si>
  <si>
    <t>2 PM</t>
  </si>
  <si>
    <t>Nov</t>
  </si>
  <si>
    <t>7-Nov</t>
  </si>
  <si>
    <t>10 PM</t>
  </si>
  <si>
    <t>11-Nov</t>
  </si>
  <si>
    <t>5 PM</t>
  </si>
  <si>
    <t>12-Nov</t>
  </si>
  <si>
    <t>5 AM</t>
  </si>
  <si>
    <t>6 AM</t>
  </si>
  <si>
    <t>8 AM</t>
  </si>
  <si>
    <t>9 AM</t>
  </si>
  <si>
    <t>10 AM</t>
  </si>
  <si>
    <t>12 PM</t>
  </si>
  <si>
    <t>1 PM</t>
  </si>
  <si>
    <t>3 PM</t>
  </si>
  <si>
    <t>7 PM</t>
  </si>
  <si>
    <t>9 PM</t>
  </si>
  <si>
    <t>13-Nov</t>
  </si>
  <si>
    <t>14-Nov</t>
  </si>
  <si>
    <t>12 AM</t>
  </si>
  <si>
    <t>4 PM</t>
  </si>
  <si>
    <t>8 PM</t>
  </si>
  <si>
    <t>15-Nov</t>
  </si>
  <si>
    <t>7 AM</t>
  </si>
  <si>
    <t>16-Nov</t>
  </si>
  <si>
    <t>18-Nov</t>
  </si>
  <si>
    <t>128, 128, 128</t>
  </si>
  <si>
    <t>Red</t>
  </si>
  <si>
    <t>G1: #nato natopress jensstoltenberg s president kerstikaljulaid welcomed #estonia hq discussed</t>
  </si>
  <si>
    <t>G2: #natomeeting final call journos don t forget accredit 3 4</t>
  </si>
  <si>
    <t>G3: w już grudniu nato #nato ukinpoland zapewnia wolność bezpieczeństwo prawie</t>
  </si>
  <si>
    <t>G4: 2019 marca 70 aniversario otan firma tratado atlántico norte nuestros</t>
  </si>
  <si>
    <t>G5: 4 #natomeeting</t>
  </si>
  <si>
    <t>G6: eu aspire become true geopolitical power nato remain backbone security</t>
  </si>
  <si>
    <t>G7: glad meet minister armed forces florence_parly margins #govtechsummit constructive mircea_geoana</t>
  </si>
  <si>
    <t>G8: #natomeeting #natolondon t 4 #nato night nato</t>
  </si>
  <si>
    <t>Autofill Workbook Results</t>
  </si>
  <si>
    <t>Edge Weight▓1▓1▓0▓True▓Gray▓Red▓▓Edge Weight▓1▓1▓0▓3▓10▓False▓Edge Weight▓1▓1▓0▓35▓12▓False▓▓0▓0▓0▓True▓Black▓Black▓▓Followers▓5▓656390▓0▓162▓1000▓False▓▓0▓0▓0▓0▓0▓False▓▓0▓0▓0▓0▓0▓False▓▓0▓0▓0▓0▓0▓False</t>
  </si>
  <si>
    <t>GraphSource░GraphServerTwitterSearch▓GraphTerm░#NATOMeeting▓ImportDescription░The graph represents a network of 55 Twitter users whose tweets in the requested range contained "#NATOMeeting", or who were replied to or mentioned in those tweets.  The network was obtained from the NodeXL Graph Server on Wednesday, 20 November 2019 at 09:25 UTC.
The requested start date was Tuesday, 19 November 2019 at 01:01 UTC and the maximum number of days (going backward) was 7.
The maximum number of tweets collected was 5,000.
The tweets in the network were tweeted over the 6-day, 16-hour, 2-minute period from Tuesday, 12 November 2019 at 05:00 UTC to Monday, 18 November 2019 at 21:03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</si>
</sst>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7"/>
      <tableStyleElement type="headerRow" dxfId="466"/>
    </tableStyle>
    <tableStyle name="NodeXL Table" pivot="0" count="1">
      <tableStyleElement type="headerRow" dxfId="46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53606419"/>
        <c:axId val="12695724"/>
      </c:barChart>
      <c:catAx>
        <c:axId val="5360641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2695724"/>
        <c:crosses val="autoZero"/>
        <c:auto val="1"/>
        <c:lblOffset val="100"/>
        <c:noMultiLvlLbl val="0"/>
      </c:catAx>
      <c:valAx>
        <c:axId val="126957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6064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#NATOMeeting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Series'!$A$26:$A$73</c:f>
              <c:strCache>
                <c:ptCount val="35"/>
                <c:pt idx="0">
                  <c:v>2 PM
18-Sep
Sep
2019</c:v>
                </c:pt>
                <c:pt idx="1">
                  <c:v>10 PM
7-Nov
Nov</c:v>
                </c:pt>
                <c:pt idx="2">
                  <c:v>5 PM
11-Nov</c:v>
                </c:pt>
                <c:pt idx="3">
                  <c:v>5 AM
12-Nov</c:v>
                </c:pt>
                <c:pt idx="4">
                  <c:v>6 AM</c:v>
                </c:pt>
                <c:pt idx="5">
                  <c:v>8 AM</c:v>
                </c:pt>
                <c:pt idx="6">
                  <c:v>9 AM</c:v>
                </c:pt>
                <c:pt idx="7">
                  <c:v>10 AM</c:v>
                </c:pt>
                <c:pt idx="8">
                  <c:v>12 PM</c:v>
                </c:pt>
                <c:pt idx="9">
                  <c:v>1 PM</c:v>
                </c:pt>
                <c:pt idx="10">
                  <c:v>3 PM</c:v>
                </c:pt>
                <c:pt idx="11">
                  <c:v>7 PM</c:v>
                </c:pt>
                <c:pt idx="12">
                  <c:v>9 PM</c:v>
                </c:pt>
                <c:pt idx="13">
                  <c:v>5 AM
13-Nov</c:v>
                </c:pt>
                <c:pt idx="14">
                  <c:v>6 AM</c:v>
                </c:pt>
                <c:pt idx="15">
                  <c:v>10 AM</c:v>
                </c:pt>
                <c:pt idx="16">
                  <c:v>12 PM</c:v>
                </c:pt>
                <c:pt idx="17">
                  <c:v>1 PM</c:v>
                </c:pt>
                <c:pt idx="18">
                  <c:v>12 AM
14-Nov</c:v>
                </c:pt>
                <c:pt idx="19">
                  <c:v>4 PM</c:v>
                </c:pt>
                <c:pt idx="20">
                  <c:v>5 PM</c:v>
                </c:pt>
                <c:pt idx="21">
                  <c:v>7 PM</c:v>
                </c:pt>
                <c:pt idx="22">
                  <c:v>8 PM</c:v>
                </c:pt>
                <c:pt idx="23">
                  <c:v>9 PM</c:v>
                </c:pt>
                <c:pt idx="24">
                  <c:v>7 AM
15-Nov</c:v>
                </c:pt>
                <c:pt idx="25">
                  <c:v>8 AM</c:v>
                </c:pt>
                <c:pt idx="26">
                  <c:v>12 PM</c:v>
                </c:pt>
                <c:pt idx="27">
                  <c:v>1 PM</c:v>
                </c:pt>
                <c:pt idx="28">
                  <c:v>9 PM
16-Nov</c:v>
                </c:pt>
                <c:pt idx="29">
                  <c:v>9 AM
18-Nov</c:v>
                </c:pt>
                <c:pt idx="30">
                  <c:v>1 PM</c:v>
                </c:pt>
                <c:pt idx="31">
                  <c:v>2 PM</c:v>
                </c:pt>
                <c:pt idx="32">
                  <c:v>3 PM</c:v>
                </c:pt>
                <c:pt idx="33">
                  <c:v>4 PM</c:v>
                </c:pt>
                <c:pt idx="34">
                  <c:v>9 PM</c:v>
                </c:pt>
              </c:strCache>
            </c:strRef>
          </c:cat>
          <c:val>
            <c:numRef>
              <c:f>'Time Series'!$B$26:$B$73</c:f>
              <c:numCache>
                <c:formatCode>General</c:formatCode>
                <c:ptCount val="35"/>
                <c:pt idx="0">
                  <c:v>1</c:v>
                </c:pt>
                <c:pt idx="1">
                  <c:v>1</c:v>
                </c:pt>
                <c:pt idx="2">
                  <c:v>1</c:v>
                </c:pt>
                <c:pt idx="3">
                  <c:v>1</c:v>
                </c:pt>
                <c:pt idx="4">
                  <c:v>4</c:v>
                </c:pt>
                <c:pt idx="5">
                  <c:v>1</c:v>
                </c:pt>
                <c:pt idx="6">
                  <c:v>1</c:v>
                </c:pt>
                <c:pt idx="7">
                  <c:v>3</c:v>
                </c:pt>
                <c:pt idx="8">
                  <c:v>2</c:v>
                </c:pt>
                <c:pt idx="9">
                  <c:v>2</c:v>
                </c:pt>
                <c:pt idx="10">
                  <c:v>2</c:v>
                </c:pt>
                <c:pt idx="11">
                  <c:v>1</c:v>
                </c:pt>
                <c:pt idx="12">
                  <c:v>2</c:v>
                </c:pt>
                <c:pt idx="13">
                  <c:v>1</c:v>
                </c:pt>
                <c:pt idx="14">
                  <c:v>1</c:v>
                </c:pt>
                <c:pt idx="15">
                  <c:v>1</c:v>
                </c:pt>
                <c:pt idx="16">
                  <c:v>1</c:v>
                </c:pt>
                <c:pt idx="17">
                  <c:v>1</c:v>
                </c:pt>
                <c:pt idx="18">
                  <c:v>1</c:v>
                </c:pt>
                <c:pt idx="19">
                  <c:v>2</c:v>
                </c:pt>
                <c:pt idx="20">
                  <c:v>1</c:v>
                </c:pt>
                <c:pt idx="21">
                  <c:v>1</c:v>
                </c:pt>
                <c:pt idx="22">
                  <c:v>1</c:v>
                </c:pt>
                <c:pt idx="23">
                  <c:v>1</c:v>
                </c:pt>
                <c:pt idx="24">
                  <c:v>1</c:v>
                </c:pt>
                <c:pt idx="25">
                  <c:v>1</c:v>
                </c:pt>
                <c:pt idx="26">
                  <c:v>1</c:v>
                </c:pt>
                <c:pt idx="27">
                  <c:v>1</c:v>
                </c:pt>
                <c:pt idx="28">
                  <c:v>1</c:v>
                </c:pt>
                <c:pt idx="29">
                  <c:v>1</c:v>
                </c:pt>
                <c:pt idx="30">
                  <c:v>8</c:v>
                </c:pt>
                <c:pt idx="31">
                  <c:v>1</c:v>
                </c:pt>
                <c:pt idx="32">
                  <c:v>1</c:v>
                </c:pt>
                <c:pt idx="33">
                  <c:v>2</c:v>
                </c:pt>
                <c:pt idx="34">
                  <c:v>2</c:v>
                </c:pt>
              </c:numCache>
            </c:numRef>
          </c:val>
        </c:ser>
        <c:axId val="48198237"/>
        <c:axId val="31130950"/>
      </c:barChart>
      <c:catAx>
        <c:axId val="48198237"/>
        <c:scaling>
          <c:orientation val="minMax"/>
        </c:scaling>
        <c:axPos val="b"/>
        <c:delete val="0"/>
        <c:numFmt formatCode="General" sourceLinked="1"/>
        <c:majorTickMark val="out"/>
        <c:minorTickMark val="none"/>
        <c:tickLblPos val="nextTo"/>
        <c:crossAx val="31130950"/>
        <c:crosses val="autoZero"/>
        <c:auto val="1"/>
        <c:lblOffset val="100"/>
        <c:noMultiLvlLbl val="0"/>
      </c:catAx>
      <c:valAx>
        <c:axId val="31130950"/>
        <c:scaling>
          <c:orientation val="minMax"/>
        </c:scaling>
        <c:axPos val="l"/>
        <c:majorGridlines/>
        <c:delete val="0"/>
        <c:numFmt formatCode="General" sourceLinked="1"/>
        <c:majorTickMark val="out"/>
        <c:minorTickMark val="none"/>
        <c:tickLblPos val="nextTo"/>
        <c:crossAx val="4819823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47152653"/>
        <c:axId val="21720694"/>
      </c:barChart>
      <c:catAx>
        <c:axId val="4715265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1720694"/>
        <c:crosses val="autoZero"/>
        <c:auto val="1"/>
        <c:lblOffset val="100"/>
        <c:noMultiLvlLbl val="0"/>
      </c:catAx>
      <c:valAx>
        <c:axId val="217206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1526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61268519"/>
        <c:axId val="14545760"/>
      </c:barChart>
      <c:catAx>
        <c:axId val="6126851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4545760"/>
        <c:crosses val="autoZero"/>
        <c:auto val="1"/>
        <c:lblOffset val="100"/>
        <c:noMultiLvlLbl val="0"/>
      </c:catAx>
      <c:valAx>
        <c:axId val="145457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2685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63802977"/>
        <c:axId val="37355882"/>
      </c:barChart>
      <c:catAx>
        <c:axId val="6380297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7355882"/>
        <c:crosses val="autoZero"/>
        <c:auto val="1"/>
        <c:lblOffset val="100"/>
        <c:noMultiLvlLbl val="0"/>
      </c:catAx>
      <c:valAx>
        <c:axId val="373558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8029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658619"/>
        <c:axId val="5927572"/>
      </c:barChart>
      <c:catAx>
        <c:axId val="65861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927572"/>
        <c:crosses val="autoZero"/>
        <c:auto val="1"/>
        <c:lblOffset val="100"/>
        <c:noMultiLvlLbl val="0"/>
      </c:catAx>
      <c:valAx>
        <c:axId val="59275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86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53348149"/>
        <c:axId val="10371294"/>
      </c:barChart>
      <c:catAx>
        <c:axId val="5334814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0371294"/>
        <c:crosses val="autoZero"/>
        <c:auto val="1"/>
        <c:lblOffset val="100"/>
        <c:noMultiLvlLbl val="0"/>
      </c:catAx>
      <c:valAx>
        <c:axId val="103712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3481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26232783"/>
        <c:axId val="34768456"/>
      </c:barChart>
      <c:catAx>
        <c:axId val="2623278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4768456"/>
        <c:crosses val="autoZero"/>
        <c:auto val="1"/>
        <c:lblOffset val="100"/>
        <c:noMultiLvlLbl val="0"/>
      </c:catAx>
      <c:valAx>
        <c:axId val="347684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2327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44480649"/>
        <c:axId val="64781522"/>
      </c:barChart>
      <c:catAx>
        <c:axId val="4448064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4781522"/>
        <c:crosses val="autoZero"/>
        <c:auto val="1"/>
        <c:lblOffset val="100"/>
        <c:noMultiLvlLbl val="0"/>
      </c:catAx>
      <c:valAx>
        <c:axId val="647815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4806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46162787"/>
        <c:axId val="12811900"/>
      </c:barChart>
      <c:catAx>
        <c:axId val="46162787"/>
        <c:scaling>
          <c:orientation val="minMax"/>
        </c:scaling>
        <c:axPos val="b"/>
        <c:delete val="1"/>
        <c:majorTickMark val="out"/>
        <c:minorTickMark val="none"/>
        <c:tickLblPos val="none"/>
        <c:crossAx val="12811900"/>
        <c:crosses val="autoZero"/>
        <c:auto val="1"/>
        <c:lblOffset val="100"/>
        <c:noMultiLvlLbl val="0"/>
      </c:catAx>
      <c:valAx>
        <c:axId val="12811900"/>
        <c:scaling>
          <c:orientation val="minMax"/>
        </c:scaling>
        <c:axPos val="l"/>
        <c:delete val="1"/>
        <c:majorTickMark val="out"/>
        <c:minorTickMark val="none"/>
        <c:tickLblPos val="none"/>
        <c:crossAx val="4616278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53</xdr:row>
      <xdr:rowOff>38100</xdr:rowOff>
    </xdr:from>
    <xdr:to>
      <xdr:col>1</xdr:col>
      <xdr:colOff>914400</xdr:colOff>
      <xdr:row>60</xdr:row>
      <xdr:rowOff>180975</xdr:rowOff>
    </xdr:to>
    <xdr:graphicFrame macro="">
      <xdr:nvGraphicFramePr>
        <xdr:cNvPr id="2" name="DegreeHistogram"/>
        <xdr:cNvGraphicFramePr/>
      </xdr:nvGraphicFramePr>
      <xdr:xfrm>
        <a:off x="0" y="101441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67</xdr:row>
      <xdr:rowOff>38100</xdr:rowOff>
    </xdr:from>
    <xdr:to>
      <xdr:col>1</xdr:col>
      <xdr:colOff>914400</xdr:colOff>
      <xdr:row>74</xdr:row>
      <xdr:rowOff>180975</xdr:rowOff>
    </xdr:to>
    <xdr:graphicFrame macro="">
      <xdr:nvGraphicFramePr>
        <xdr:cNvPr id="5" name="InDegreeHistogram"/>
        <xdr:cNvGraphicFramePr/>
      </xdr:nvGraphicFramePr>
      <xdr:xfrm>
        <a:off x="0" y="128111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81</xdr:row>
      <xdr:rowOff>28575</xdr:rowOff>
    </xdr:from>
    <xdr:to>
      <xdr:col>1</xdr:col>
      <xdr:colOff>914400</xdr:colOff>
      <xdr:row>88</xdr:row>
      <xdr:rowOff>171450</xdr:rowOff>
    </xdr:to>
    <xdr:graphicFrame macro="">
      <xdr:nvGraphicFramePr>
        <xdr:cNvPr id="4" name="OutDegreeHistogram"/>
        <xdr:cNvGraphicFramePr/>
      </xdr:nvGraphicFramePr>
      <xdr:xfrm>
        <a:off x="0" y="154686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95</xdr:row>
      <xdr:rowOff>9525</xdr:rowOff>
    </xdr:from>
    <xdr:to>
      <xdr:col>1</xdr:col>
      <xdr:colOff>914400</xdr:colOff>
      <xdr:row>102</xdr:row>
      <xdr:rowOff>152400</xdr:rowOff>
    </xdr:to>
    <xdr:graphicFrame macro="">
      <xdr:nvGraphicFramePr>
        <xdr:cNvPr id="6" name="BetweennessCentralityHistogram"/>
        <xdr:cNvGraphicFramePr/>
      </xdr:nvGraphicFramePr>
      <xdr:xfrm>
        <a:off x="0" y="181165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109</xdr:row>
      <xdr:rowOff>19050</xdr:rowOff>
    </xdr:from>
    <xdr:to>
      <xdr:col>2</xdr:col>
      <xdr:colOff>0</xdr:colOff>
      <xdr:row>116</xdr:row>
      <xdr:rowOff>161925</xdr:rowOff>
    </xdr:to>
    <xdr:graphicFrame macro="">
      <xdr:nvGraphicFramePr>
        <xdr:cNvPr id="7" name="ClosenessCentralityHistogram"/>
        <xdr:cNvGraphicFramePr/>
      </xdr:nvGraphicFramePr>
      <xdr:xfrm>
        <a:off x="9525" y="207930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123</xdr:row>
      <xdr:rowOff>19050</xdr:rowOff>
    </xdr:from>
    <xdr:to>
      <xdr:col>1</xdr:col>
      <xdr:colOff>914400</xdr:colOff>
      <xdr:row>130</xdr:row>
      <xdr:rowOff>161925</xdr:rowOff>
    </xdr:to>
    <xdr:graphicFrame macro="">
      <xdr:nvGraphicFramePr>
        <xdr:cNvPr id="8" name="EigenvectorCentralityHistogram"/>
        <xdr:cNvGraphicFramePr/>
      </xdr:nvGraphicFramePr>
      <xdr:xfrm>
        <a:off x="0" y="234600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151</xdr:row>
      <xdr:rowOff>9525</xdr:rowOff>
    </xdr:from>
    <xdr:to>
      <xdr:col>1</xdr:col>
      <xdr:colOff>914400</xdr:colOff>
      <xdr:row>158</xdr:row>
      <xdr:rowOff>152400</xdr:rowOff>
    </xdr:to>
    <xdr:graphicFrame macro="">
      <xdr:nvGraphicFramePr>
        <xdr:cNvPr id="9" name="ClusteringCoefficientHistogram"/>
        <xdr:cNvGraphicFramePr/>
      </xdr:nvGraphicFramePr>
      <xdr:xfrm>
        <a:off x="0" y="287845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137</xdr:row>
      <xdr:rowOff>0</xdr:rowOff>
    </xdr:from>
    <xdr:to>
      <xdr:col>1</xdr:col>
      <xdr:colOff>914400</xdr:colOff>
      <xdr:row>144</xdr:row>
      <xdr:rowOff>142875</xdr:rowOff>
    </xdr:to>
    <xdr:graphicFrame macro="">
      <xdr:nvGraphicFramePr>
        <xdr:cNvPr id="10" name="ClusteringCoefficientHistogram"/>
        <xdr:cNvGraphicFramePr/>
      </xdr:nvGraphicFramePr>
      <xdr:xfrm>
        <a:off x="0" y="261080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4" refreshedBy="Marc Smith" refreshedVersion="5">
  <cacheSource type="worksheet">
    <worksheetSource ref="A2:BL56"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4">
        <s v="natomeeting"/>
        <m/>
        <s v="nato"/>
        <s v="natomeeting natolondon"/>
        <s v="natomeeting nato"/>
        <s v="nato natolondon natomeeting wearenato"/>
        <s v="govtechsummit"/>
        <s v="govtechsummit nato london natomeeting"/>
        <s v="natolondon natomeeting wearenato"/>
        <s v="ukandhungary nato natolondon natoengages natomeeting"/>
        <s v="estonia nato"/>
        <s v="natolondon natomeeting"/>
        <s v="nato natomeeting"/>
        <s v="estonia nato natomeeting"/>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54">
        <d v="2019-11-12T06:33:37.000"/>
        <d v="2019-11-12T06:51:35.000"/>
        <d v="2019-11-12T08:48:55.000"/>
        <d v="2019-11-12T09:16:27.000"/>
        <d v="2019-11-12T10:36:34.000"/>
        <d v="2019-11-12T10:44:01.000"/>
        <d v="2019-11-12T12:28:09.000"/>
        <d v="2019-11-12T12:30:21.000"/>
        <d v="2019-11-12T13:02:19.000"/>
        <d v="2019-11-12T13:51:54.000"/>
        <d v="2019-11-12T15:17:05.000"/>
        <d v="2019-11-12T19:34:46.000"/>
        <d v="2019-11-12T21:37:45.000"/>
        <d v="2019-11-13T05:52:12.000"/>
        <d v="2019-11-13T06:02:04.000"/>
        <d v="2019-11-12T06:54:22.000"/>
        <d v="2019-11-13T12:57:51.000"/>
        <d v="2019-11-13T13:45:24.000"/>
        <d v="2019-11-14T00:32:40.000"/>
        <d v="2019-11-12T15:55:00.000"/>
        <d v="2019-11-14T16:02:02.000"/>
        <d v="2019-11-12T21:07:26.000"/>
        <d v="2019-11-14T17:05:48.000"/>
        <d v="2019-11-14T19:08:54.000"/>
        <d v="2019-11-14T20:42:14.000"/>
        <d v="2019-11-14T21:32:57.000"/>
        <d v="2019-11-15T07:34:24.000"/>
        <d v="2019-11-14T16:19:58.000"/>
        <d v="2019-11-15T08:52:32.000"/>
        <d v="2019-11-15T12:32:12.000"/>
        <d v="2019-11-15T13:25:46.000"/>
        <d v="2019-11-07T22:30:30.000"/>
        <d v="2019-11-16T21:06:38.000"/>
        <d v="2019-11-18T09:25:06.000"/>
        <d v="2019-11-18T13:12:33.000"/>
        <d v="2019-11-18T13:17:17.000"/>
        <d v="2019-11-18T13:18:34.000"/>
        <d v="2019-11-18T13:20:09.000"/>
        <d v="2019-11-18T13:25:54.000"/>
        <d v="2019-11-18T13:34:10.000"/>
        <d v="2019-11-12T06:44:45.000"/>
        <d v="2019-11-18T13:54:20.000"/>
        <d v="2019-11-12T10:28:20.000"/>
        <d v="2019-11-18T14:47:35.000"/>
        <d v="2019-11-18T15:18:01.000"/>
        <d v="2019-11-13T10:20:38.000"/>
        <d v="2019-11-18T16:16:24.000"/>
        <d v="2019-11-12T05:00:18.000"/>
        <d v="2019-11-18T16:31:09.000"/>
        <d v="2019-11-18T21:02:47.000"/>
        <d v="2019-11-18T13:12:21.000"/>
        <d v="2019-11-18T21:03:15.000"/>
        <d v="2019-09-18T14:59:02.000"/>
        <d v="2019-11-11T17:34:00.000"/>
      </sharedItems>
      <fieldGroup par="66" base="22">
        <rangePr groupBy="hours" autoEnd="1" autoStart="1" startDate="2019-09-18T14:59:02.000" endDate="2019-11-18T21:03:15.000"/>
        <groupItems count="26">
          <s v="&lt;9/18/2019"/>
          <s v="12 AM"/>
          <s v="1 AM"/>
          <s v="2 AM"/>
          <s v="3 AM"/>
          <s v="4 AM"/>
          <s v="5 AM"/>
          <s v="6 AM"/>
          <s v="7 AM"/>
          <s v="8 AM"/>
          <s v="9 AM"/>
          <s v="10 AM"/>
          <s v="11 AM"/>
          <s v="12 PM"/>
          <s v="1 PM"/>
          <s v="2 PM"/>
          <s v="3 PM"/>
          <s v="4 PM"/>
          <s v="5 PM"/>
          <s v="6 PM"/>
          <s v="7 PM"/>
          <s v="8 PM"/>
          <s v="9 PM"/>
          <s v="10 PM"/>
          <s v="11 PM"/>
          <s v="&gt;11/18/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9-18T14:59:02.000" endDate="2019-11-18T21:03:15.000"/>
        <groupItems count="368">
          <s v="&lt;9/18/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18/2019"/>
        </groupItems>
      </fieldGroup>
    </cacheField>
    <cacheField name="Months" databaseField="0">
      <sharedItems containsMixedTypes="0" count="0"/>
      <fieldGroup base="22">
        <rangePr groupBy="months" autoEnd="1" autoStart="1" startDate="2019-09-18T14:59:02.000" endDate="2019-11-18T21:03:15.000"/>
        <groupItems count="14">
          <s v="&lt;9/18/2019"/>
          <s v="Jan"/>
          <s v="Feb"/>
          <s v="Mar"/>
          <s v="Apr"/>
          <s v="May"/>
          <s v="Jun"/>
          <s v="Jul"/>
          <s v="Aug"/>
          <s v="Sep"/>
          <s v="Oct"/>
          <s v="Nov"/>
          <s v="Dec"/>
          <s v="&gt;11/18/2019"/>
        </groupItems>
      </fieldGroup>
    </cacheField>
    <cacheField name="Years" databaseField="0">
      <sharedItems containsMixedTypes="0" count="0"/>
      <fieldGroup base="22">
        <rangePr groupBy="years" autoEnd="1" autoStart="1" startDate="2019-09-18T14:59:02.000" endDate="2019-11-18T21:03:15.000"/>
        <groupItems count="3">
          <s v="&lt;9/18/2019"/>
          <s v="2019"/>
          <s v="&gt;11/18/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54">
  <r>
    <s v="natoinukraine"/>
    <s v="natopress"/>
    <m/>
    <m/>
    <m/>
    <m/>
    <m/>
    <m/>
    <m/>
    <m/>
    <s v="No"/>
    <n v="3"/>
    <m/>
    <m/>
    <x v="0"/>
    <d v="2019-11-12T06:33:37.000"/>
    <s v="RT @NATOpress: 📢 [FINAL CALL FOR JOURNOS] Don’t forget to accredit for the #NATOMeeting in 🇬🇧 on 3-4 December!_x000a__x000a_💻 How to apply: https://t.c…"/>
    <m/>
    <m/>
    <x v="0"/>
    <m/>
    <s v="http://pbs.twimg.com/profile_images/884753732654772224/UfILExsQ_normal.jpg"/>
    <x v="0"/>
    <s v="https://twitter.com/#!/natoinukraine/status/1194141179295752192"/>
    <m/>
    <m/>
    <s v="1194141179295752192"/>
    <m/>
    <b v="0"/>
    <n v="0"/>
    <s v=""/>
    <b v="0"/>
    <s v="en"/>
    <m/>
    <s v=""/>
    <b v="0"/>
    <n v="21"/>
    <s v="1193944980030554112"/>
    <s v="Twitter for Android"/>
    <b v="0"/>
    <s v="1193944980030554112"/>
    <s v="Tweet"/>
    <n v="0"/>
    <n v="0"/>
    <m/>
    <m/>
    <m/>
    <m/>
    <m/>
    <m/>
    <m/>
    <m/>
    <n v="1"/>
    <s v="2"/>
    <s v="2"/>
    <n v="0"/>
    <n v="0"/>
    <n v="0"/>
    <n v="0"/>
    <n v="0"/>
    <n v="0"/>
    <n v="22"/>
    <n v="100"/>
    <n v="22"/>
  </r>
  <r>
    <s v="belgiumnato"/>
    <s v="natopress"/>
    <m/>
    <m/>
    <m/>
    <m/>
    <m/>
    <m/>
    <m/>
    <m/>
    <s v="No"/>
    <n v="4"/>
    <m/>
    <m/>
    <x v="0"/>
    <d v="2019-11-12T06:51:35.000"/>
    <s v="RT @NATOpress: 📢 [FINAL CALL FOR JOURNOS] Don’t forget to accredit for the #NATOMeeting in 🇬🇧 on 3-4 December!_x000a__x000a_💻 How to apply: https://t.c…"/>
    <m/>
    <m/>
    <x v="0"/>
    <m/>
    <s v="http://pbs.twimg.com/profile_images/785746756378226688/iS2mnfZL_normal.jpg"/>
    <x v="1"/>
    <s v="https://twitter.com/#!/belgiumnato/status/1194145697718816768"/>
    <m/>
    <m/>
    <s v="1194145697718816768"/>
    <m/>
    <b v="0"/>
    <n v="0"/>
    <s v=""/>
    <b v="0"/>
    <s v="en"/>
    <m/>
    <s v=""/>
    <b v="0"/>
    <n v="21"/>
    <s v="1193944980030554112"/>
    <s v="Twitter for iPhone"/>
    <b v="0"/>
    <s v="1193944980030554112"/>
    <s v="Tweet"/>
    <n v="0"/>
    <n v="0"/>
    <m/>
    <m/>
    <m/>
    <m/>
    <m/>
    <m/>
    <m/>
    <m/>
    <n v="1"/>
    <s v="2"/>
    <s v="2"/>
    <n v="0"/>
    <n v="0"/>
    <n v="0"/>
    <n v="0"/>
    <n v="0"/>
    <n v="0"/>
    <n v="22"/>
    <n v="100"/>
    <n v="22"/>
  </r>
  <r>
    <s v="lv_nato"/>
    <s v="natopress"/>
    <m/>
    <m/>
    <m/>
    <m/>
    <m/>
    <m/>
    <m/>
    <m/>
    <s v="No"/>
    <n v="5"/>
    <m/>
    <m/>
    <x v="0"/>
    <d v="2019-11-12T08:48:55.000"/>
    <s v="RT @NATOpress: 📢 [FINAL CALL FOR JOURNOS] Don’t forget to accredit for the #NATOMeeting in 🇬🇧 on 3-4 December!_x000a__x000a_💻 How to apply: https://t.c…"/>
    <m/>
    <m/>
    <x v="0"/>
    <m/>
    <s v="http://pbs.twimg.com/profile_images/499154897997017088/7KLtv5rP_normal.png"/>
    <x v="2"/>
    <s v="https://twitter.com/#!/lv_nato/status/1194175228181721088"/>
    <m/>
    <m/>
    <s v="1194175228181721088"/>
    <m/>
    <b v="0"/>
    <n v="0"/>
    <s v=""/>
    <b v="0"/>
    <s v="en"/>
    <m/>
    <s v=""/>
    <b v="0"/>
    <n v="21"/>
    <s v="1193944980030554112"/>
    <s v="Twitter for Android"/>
    <b v="0"/>
    <s v="1193944980030554112"/>
    <s v="Tweet"/>
    <n v="0"/>
    <n v="0"/>
    <m/>
    <m/>
    <m/>
    <m/>
    <m/>
    <m/>
    <m/>
    <m/>
    <n v="1"/>
    <s v="2"/>
    <s v="2"/>
    <n v="0"/>
    <n v="0"/>
    <n v="0"/>
    <n v="0"/>
    <n v="0"/>
    <n v="0"/>
    <n v="22"/>
    <n v="100"/>
    <n v="22"/>
  </r>
  <r>
    <s v="litdelnato"/>
    <s v="natopress"/>
    <m/>
    <m/>
    <m/>
    <m/>
    <m/>
    <m/>
    <m/>
    <m/>
    <s v="No"/>
    <n v="6"/>
    <m/>
    <m/>
    <x v="0"/>
    <d v="2019-11-12T09:16:27.000"/>
    <s v="RT @NATOpress: 📢 [FINAL CALL FOR JOURNOS] Don’t forget to accredit for the #NATOMeeting in 🇬🇧 on 3-4 December!_x000a__x000a_💻 How to apply: https://t.c…"/>
    <m/>
    <m/>
    <x v="0"/>
    <m/>
    <s v="http://pbs.twimg.com/profile_images/666197383227797505/Pv59gCjV_normal.jpg"/>
    <x v="3"/>
    <s v="https://twitter.com/#!/litdelnato/status/1194182156177805317"/>
    <m/>
    <m/>
    <s v="1194182156177805317"/>
    <m/>
    <b v="0"/>
    <n v="0"/>
    <s v=""/>
    <b v="0"/>
    <s v="en"/>
    <m/>
    <s v=""/>
    <b v="0"/>
    <n v="21"/>
    <s v="1193944980030554112"/>
    <s v="Twitter Web App"/>
    <b v="0"/>
    <s v="1193944980030554112"/>
    <s v="Tweet"/>
    <n v="0"/>
    <n v="0"/>
    <m/>
    <m/>
    <m/>
    <m/>
    <m/>
    <m/>
    <m/>
    <m/>
    <n v="1"/>
    <s v="2"/>
    <s v="2"/>
    <n v="0"/>
    <n v="0"/>
    <n v="0"/>
    <n v="0"/>
    <n v="0"/>
    <n v="0"/>
    <n v="22"/>
    <n v="100"/>
    <n v="22"/>
  </r>
  <r>
    <s v="larteresa"/>
    <s v="ukinspain"/>
    <m/>
    <m/>
    <m/>
    <m/>
    <m/>
    <m/>
    <m/>
    <m/>
    <s v="No"/>
    <n v="7"/>
    <m/>
    <m/>
    <x v="0"/>
    <d v="2019-11-12T10:36:34.000"/>
    <s v="RT @ukinspain: 🌍2019 marca el 70 aniversario de la OTAN y la firma del Tratado del Atlántico Norte con nuestros aliados. Las celebraciones…"/>
    <m/>
    <m/>
    <x v="1"/>
    <m/>
    <s v="http://pbs.twimg.com/profile_images/1149612937763422208/cH7z_129_normal.jpg"/>
    <x v="4"/>
    <s v="https://twitter.com/#!/larteresa/status/1194202319564496896"/>
    <m/>
    <m/>
    <s v="1194202319564496896"/>
    <m/>
    <b v="0"/>
    <n v="0"/>
    <s v=""/>
    <b v="0"/>
    <s v="es"/>
    <m/>
    <s v=""/>
    <b v="0"/>
    <n v="4"/>
    <s v="1194200245606977537"/>
    <s v="Twitter for Android"/>
    <b v="0"/>
    <s v="1194200245606977537"/>
    <s v="Tweet"/>
    <n v="0"/>
    <n v="0"/>
    <m/>
    <m/>
    <m/>
    <m/>
    <m/>
    <m/>
    <m/>
    <m/>
    <n v="1"/>
    <s v="4"/>
    <s v="4"/>
    <n v="0"/>
    <n v="0"/>
    <n v="0"/>
    <n v="0"/>
    <n v="0"/>
    <n v="0"/>
    <n v="23"/>
    <n v="100"/>
    <n v="23"/>
  </r>
  <r>
    <s v="britisharmyesp"/>
    <s v="ukinspain"/>
    <m/>
    <m/>
    <m/>
    <m/>
    <m/>
    <m/>
    <m/>
    <m/>
    <s v="No"/>
    <n v="8"/>
    <m/>
    <m/>
    <x v="0"/>
    <d v="2019-11-12T10:44:01.000"/>
    <s v="RT @ukinspain: 🌍2019 marca el 70 aniversario de la OTAN y la firma del Tratado del Atlántico Norte con nuestros aliados. Las celebraciones…"/>
    <m/>
    <m/>
    <x v="1"/>
    <m/>
    <s v="http://pbs.twimg.com/profile_images/1083355490980114433/X3-i-yZf_normal.jpg"/>
    <x v="5"/>
    <s v="https://twitter.com/#!/britisharmyesp/status/1194204193311068161"/>
    <m/>
    <m/>
    <s v="1194204193311068161"/>
    <m/>
    <b v="0"/>
    <n v="0"/>
    <s v=""/>
    <b v="0"/>
    <s v="es"/>
    <m/>
    <s v=""/>
    <b v="0"/>
    <n v="4"/>
    <s v="1194200245606977537"/>
    <s v="Twitter for iPhone"/>
    <b v="0"/>
    <s v="1194200245606977537"/>
    <s v="Tweet"/>
    <n v="0"/>
    <n v="0"/>
    <m/>
    <m/>
    <m/>
    <m/>
    <m/>
    <m/>
    <m/>
    <m/>
    <n v="1"/>
    <s v="4"/>
    <s v="4"/>
    <n v="0"/>
    <n v="0"/>
    <n v="0"/>
    <n v="0"/>
    <n v="0"/>
    <n v="0"/>
    <n v="23"/>
    <n v="100"/>
    <n v="23"/>
  </r>
  <r>
    <s v="nataliamakhvil1"/>
    <s v="natopress"/>
    <m/>
    <m/>
    <m/>
    <m/>
    <m/>
    <m/>
    <m/>
    <m/>
    <s v="No"/>
    <n v="9"/>
    <m/>
    <m/>
    <x v="0"/>
    <d v="2019-11-12T12:28:09.000"/>
    <s v="RT @NATOpress: 📢 [FINAL CALL FOR JOURNOS] Don’t forget to accredit for the #NATOMeeting in 🇬🇧 on 3-4 December!_x000a__x000a_💻 How to apply: https://t.c…"/>
    <m/>
    <m/>
    <x v="0"/>
    <m/>
    <s v="http://pbs.twimg.com/profile_images/1182798433821831169/AnKswLR2_normal.jpg"/>
    <x v="6"/>
    <s v="https://twitter.com/#!/nataliamakhvil1/status/1194230398794051584"/>
    <m/>
    <m/>
    <s v="1194230398794051584"/>
    <m/>
    <b v="0"/>
    <n v="0"/>
    <s v=""/>
    <b v="0"/>
    <s v="en"/>
    <m/>
    <s v=""/>
    <b v="0"/>
    <n v="21"/>
    <s v="1193944980030554112"/>
    <s v="Twitter for iPhone"/>
    <b v="0"/>
    <s v="1193944980030554112"/>
    <s v="Tweet"/>
    <n v="0"/>
    <n v="0"/>
    <m/>
    <m/>
    <m/>
    <m/>
    <m/>
    <m/>
    <m/>
    <m/>
    <n v="1"/>
    <s v="1"/>
    <s v="2"/>
    <n v="0"/>
    <n v="0"/>
    <n v="0"/>
    <n v="0"/>
    <n v="0"/>
    <n v="0"/>
    <n v="22"/>
    <n v="100"/>
    <n v="22"/>
  </r>
  <r>
    <s v="nataliamakhvil1"/>
    <s v="jensstoltenberg"/>
    <m/>
    <m/>
    <m/>
    <m/>
    <m/>
    <m/>
    <m/>
    <m/>
    <s v="No"/>
    <n v="10"/>
    <m/>
    <m/>
    <x v="0"/>
    <d v="2019-11-12T12:30:21.000"/>
    <s v="RT @jensstoltenberg: Check out our Leaders’ Meeting logo. Looking forward to gathering #NATO’s 29 heads of state &amp;amp; government in London on…"/>
    <m/>
    <m/>
    <x v="2"/>
    <m/>
    <s v="http://pbs.twimg.com/profile_images/1182798433821831169/AnKswLR2_normal.jpg"/>
    <x v="7"/>
    <s v="https://twitter.com/#!/nataliamakhvil1/status/1194230953163575299"/>
    <m/>
    <m/>
    <s v="1194230953163575299"/>
    <m/>
    <b v="0"/>
    <n v="0"/>
    <s v=""/>
    <b v="0"/>
    <s v="en"/>
    <m/>
    <s v=""/>
    <b v="0"/>
    <n v="143"/>
    <s v="1174337038050635778"/>
    <s v="Twitter for iPhone"/>
    <b v="0"/>
    <s v="1174337038050635778"/>
    <s v="Tweet"/>
    <n v="0"/>
    <n v="0"/>
    <m/>
    <m/>
    <m/>
    <m/>
    <m/>
    <m/>
    <m/>
    <m/>
    <n v="1"/>
    <s v="1"/>
    <s v="1"/>
    <n v="0"/>
    <n v="0"/>
    <n v="0"/>
    <n v="0"/>
    <n v="0"/>
    <n v="0"/>
    <n v="23"/>
    <n v="100"/>
    <n v="23"/>
  </r>
  <r>
    <s v="latifkohistani"/>
    <s v="natopress"/>
    <m/>
    <m/>
    <m/>
    <m/>
    <m/>
    <m/>
    <m/>
    <m/>
    <s v="No"/>
    <n v="11"/>
    <m/>
    <m/>
    <x v="0"/>
    <d v="2019-11-12T13:02:19.000"/>
    <s v="RT @NATOpress: 📢 [FINAL CALL FOR JOURNOS] Don’t forget to accredit for the #NATOMeeting in 🇬🇧 on 3-4 December!_x000a__x000a_💻 How to apply: https://t.c…"/>
    <m/>
    <m/>
    <x v="0"/>
    <m/>
    <s v="http://pbs.twimg.com/profile_images/1196698809692295169/C9sl6VI3_normal.jpg"/>
    <x v="8"/>
    <s v="https://twitter.com/#!/latifkohistani/status/1194238995305250816"/>
    <m/>
    <m/>
    <s v="1194238995305250816"/>
    <m/>
    <b v="0"/>
    <n v="0"/>
    <s v=""/>
    <b v="0"/>
    <s v="en"/>
    <m/>
    <s v=""/>
    <b v="0"/>
    <n v="21"/>
    <s v="1193944980030554112"/>
    <s v="Twitter for Android"/>
    <b v="0"/>
    <s v="1193944980030554112"/>
    <s v="Tweet"/>
    <n v="0"/>
    <n v="0"/>
    <m/>
    <m/>
    <m/>
    <m/>
    <m/>
    <m/>
    <m/>
    <m/>
    <n v="1"/>
    <s v="2"/>
    <s v="2"/>
    <n v="0"/>
    <n v="0"/>
    <n v="0"/>
    <n v="0"/>
    <n v="0"/>
    <n v="0"/>
    <n v="22"/>
    <n v="100"/>
    <n v="22"/>
  </r>
  <r>
    <s v="uttaranhazarika"/>
    <s v="natopress"/>
    <m/>
    <m/>
    <m/>
    <m/>
    <m/>
    <m/>
    <m/>
    <m/>
    <s v="No"/>
    <n v="12"/>
    <m/>
    <m/>
    <x v="0"/>
    <d v="2019-11-12T13:51:54.000"/>
    <s v="RT @NATOpress: 📢 [FINAL CALL FOR JOURNOS] Don’t forget to accredit for the #NATOMeeting in 🇬🇧 on 3-4 December!_x000a__x000a_💻 How to apply: https://t.c…"/>
    <m/>
    <m/>
    <x v="0"/>
    <m/>
    <s v="http://pbs.twimg.com/profile_images/796067903070048256/z_TNAOT0_normal.jpg"/>
    <x v="9"/>
    <s v="https://twitter.com/#!/uttaranhazarika/status/1194251477121818624"/>
    <m/>
    <m/>
    <s v="1194251477121818624"/>
    <m/>
    <b v="0"/>
    <n v="0"/>
    <s v=""/>
    <b v="0"/>
    <s v="en"/>
    <m/>
    <s v=""/>
    <b v="0"/>
    <n v="21"/>
    <s v="1193944980030554112"/>
    <s v="Twitter for Android"/>
    <b v="0"/>
    <s v="1193944980030554112"/>
    <s v="Tweet"/>
    <n v="0"/>
    <n v="0"/>
    <m/>
    <m/>
    <m/>
    <m/>
    <m/>
    <m/>
    <m/>
    <m/>
    <n v="1"/>
    <s v="2"/>
    <s v="2"/>
    <n v="0"/>
    <n v="0"/>
    <n v="0"/>
    <n v="0"/>
    <n v="0"/>
    <n v="0"/>
    <n v="22"/>
    <n v="100"/>
    <n v="22"/>
  </r>
  <r>
    <s v="trpmbadba"/>
    <s v="natopress"/>
    <m/>
    <m/>
    <m/>
    <m/>
    <m/>
    <m/>
    <m/>
    <m/>
    <s v="No"/>
    <n v="13"/>
    <m/>
    <m/>
    <x v="0"/>
    <d v="2019-11-12T15:17:05.000"/>
    <s v="RT @NATOpress: 📢 [FINAL CALL FOR JOURNOS] Don’t forget to accredit for the #NATOMeeting in 🇬🇧 on 3-4 December!_x000a__x000a_💻 How to apply: https://t.c…"/>
    <m/>
    <m/>
    <x v="0"/>
    <m/>
    <s v="http://pbs.twimg.com/profile_images/1111269046509584385/1mnanTML_normal.jpg"/>
    <x v="10"/>
    <s v="https://twitter.com/#!/trpmbadba/status/1194272913328889856"/>
    <m/>
    <m/>
    <s v="1194272913328889856"/>
    <m/>
    <b v="0"/>
    <n v="0"/>
    <s v=""/>
    <b v="0"/>
    <s v="en"/>
    <m/>
    <s v=""/>
    <b v="0"/>
    <n v="21"/>
    <s v="1193944980030554112"/>
    <s v="Twitter for Android"/>
    <b v="0"/>
    <s v="1193944980030554112"/>
    <s v="Tweet"/>
    <n v="0"/>
    <n v="0"/>
    <m/>
    <m/>
    <m/>
    <m/>
    <m/>
    <m/>
    <m/>
    <m/>
    <n v="1"/>
    <s v="2"/>
    <s v="2"/>
    <n v="0"/>
    <n v="0"/>
    <n v="0"/>
    <n v="0"/>
    <n v="0"/>
    <n v="0"/>
    <n v="22"/>
    <n v="100"/>
    <n v="22"/>
  </r>
  <r>
    <s v="franceafrik"/>
    <s v="natopress"/>
    <m/>
    <m/>
    <m/>
    <m/>
    <m/>
    <m/>
    <m/>
    <m/>
    <s v="No"/>
    <n v="14"/>
    <m/>
    <m/>
    <x v="0"/>
    <d v="2019-11-12T19:34:46.000"/>
    <s v="RT @NATOpress: 📢 [FINAL CALL FOR JOURNOS] Don’t forget to accredit for the #NATOMeeting in 🇬🇧 on 3-4 December!_x000a__x000a_💻 How to apply: https://t.c…"/>
    <m/>
    <m/>
    <x v="0"/>
    <m/>
    <s v="http://pbs.twimg.com/profile_images/932309059130281984/YWdtBnQL_normal.jpg"/>
    <x v="11"/>
    <s v="https://twitter.com/#!/franceafrik/status/1194337762616520706"/>
    <m/>
    <m/>
    <s v="1194337762616520706"/>
    <m/>
    <b v="0"/>
    <n v="0"/>
    <s v=""/>
    <b v="0"/>
    <s v="en"/>
    <m/>
    <s v=""/>
    <b v="0"/>
    <n v="21"/>
    <s v="1193944980030554112"/>
    <s v="Twitter Web App"/>
    <b v="0"/>
    <s v="1193944980030554112"/>
    <s v="Tweet"/>
    <n v="0"/>
    <n v="0"/>
    <m/>
    <m/>
    <m/>
    <m/>
    <m/>
    <m/>
    <m/>
    <m/>
    <n v="1"/>
    <s v="2"/>
    <s v="2"/>
    <n v="0"/>
    <n v="0"/>
    <n v="0"/>
    <n v="0"/>
    <n v="0"/>
    <n v="0"/>
    <n v="22"/>
    <n v="100"/>
    <n v="22"/>
  </r>
  <r>
    <s v="herranzb"/>
    <s v="ukinspain"/>
    <m/>
    <m/>
    <m/>
    <m/>
    <m/>
    <m/>
    <m/>
    <m/>
    <s v="No"/>
    <n v="15"/>
    <m/>
    <m/>
    <x v="0"/>
    <d v="2019-11-12T21:37:45.000"/>
    <s v="RT @ukinspain: 🌍2019 marca el 70 aniversario de la OTAN y la firma del Tratado del Atlántico Norte con nuestros aliados. Las celebraciones…"/>
    <m/>
    <m/>
    <x v="1"/>
    <m/>
    <s v="http://pbs.twimg.com/profile_images/1190764108402085888/h5Z2kXo6_normal.jpg"/>
    <x v="12"/>
    <s v="https://twitter.com/#!/herranzb/status/1194368711723044864"/>
    <m/>
    <m/>
    <s v="1194368711723044864"/>
    <m/>
    <b v="0"/>
    <n v="0"/>
    <s v=""/>
    <b v="0"/>
    <s v="es"/>
    <m/>
    <s v=""/>
    <b v="0"/>
    <n v="4"/>
    <s v="1194200245606977537"/>
    <s v="Twitter Web App"/>
    <b v="0"/>
    <s v="1194200245606977537"/>
    <s v="Tweet"/>
    <n v="0"/>
    <n v="0"/>
    <m/>
    <m/>
    <m/>
    <m/>
    <m/>
    <m/>
    <m/>
    <m/>
    <n v="1"/>
    <s v="4"/>
    <s v="4"/>
    <n v="0"/>
    <n v="0"/>
    <n v="0"/>
    <n v="0"/>
    <n v="0"/>
    <n v="0"/>
    <n v="23"/>
    <n v="100"/>
    <n v="23"/>
  </r>
  <r>
    <s v="amicovcin"/>
    <s v="zuzanacaputova"/>
    <m/>
    <m/>
    <m/>
    <m/>
    <m/>
    <m/>
    <m/>
    <m/>
    <s v="No"/>
    <n v="16"/>
    <m/>
    <m/>
    <x v="0"/>
    <d v="2019-11-13T05:52:12.000"/>
    <s v="RT @ZuzanaCaputova: EU must aspire to become a true geopolitical power, but NATO is and should remain the backbone of our security on both…"/>
    <m/>
    <m/>
    <x v="1"/>
    <m/>
    <s v="http://pbs.twimg.com/profile_images/782529312385822720/2KhtYnHq_normal.jpg"/>
    <x v="13"/>
    <s v="https://twitter.com/#!/amicovcin/status/1194493143145693185"/>
    <m/>
    <m/>
    <s v="1194493143145693185"/>
    <m/>
    <b v="0"/>
    <n v="0"/>
    <s v=""/>
    <b v="0"/>
    <s v="en"/>
    <m/>
    <s v=""/>
    <b v="0"/>
    <n v="63"/>
    <s v="1192570044389167104"/>
    <s v="Twitter for iPhone"/>
    <b v="0"/>
    <s v="1192570044389167104"/>
    <s v="Tweet"/>
    <n v="0"/>
    <n v="0"/>
    <m/>
    <m/>
    <m/>
    <m/>
    <m/>
    <m/>
    <m/>
    <m/>
    <n v="1"/>
    <s v="6"/>
    <s v="6"/>
    <n v="2"/>
    <n v="8.333333333333334"/>
    <n v="0"/>
    <n v="0"/>
    <n v="0"/>
    <n v="0"/>
    <n v="22"/>
    <n v="91.66666666666667"/>
    <n v="24"/>
  </r>
  <r>
    <s v="leskevicius"/>
    <s v="natopress"/>
    <m/>
    <m/>
    <m/>
    <m/>
    <m/>
    <m/>
    <m/>
    <m/>
    <s v="No"/>
    <n v="17"/>
    <m/>
    <m/>
    <x v="0"/>
    <d v="2019-11-13T06:02:04.000"/>
    <s v="RT @NATOpress: 📢 [FINAL CALL FOR JOURNOS] Don’t forget to accredit for the #NATOMeeting in 🇬🇧 on 3-4 December!_x000a__x000a_💻 How to apply: https://t.c…"/>
    <m/>
    <m/>
    <x v="0"/>
    <m/>
    <s v="http://pbs.twimg.com/profile_images/3314598258/1a22cd5f629c7eac256f6f8b68491a89_normal.jpeg"/>
    <x v="14"/>
    <s v="https://twitter.com/#!/leskevicius/status/1194495626853199872"/>
    <m/>
    <m/>
    <s v="1194495626853199872"/>
    <m/>
    <b v="0"/>
    <n v="0"/>
    <s v=""/>
    <b v="0"/>
    <s v="en"/>
    <m/>
    <s v=""/>
    <b v="0"/>
    <n v="21"/>
    <s v="1193944980030554112"/>
    <s v="Twitter for Android"/>
    <b v="0"/>
    <s v="1193944980030554112"/>
    <s v="Tweet"/>
    <n v="0"/>
    <n v="0"/>
    <m/>
    <m/>
    <m/>
    <m/>
    <m/>
    <m/>
    <m/>
    <m/>
    <n v="1"/>
    <s v="2"/>
    <s v="2"/>
    <n v="0"/>
    <n v="0"/>
    <n v="0"/>
    <n v="0"/>
    <n v="0"/>
    <n v="0"/>
    <n v="22"/>
    <n v="100"/>
    <n v="22"/>
  </r>
  <r>
    <s v="sarahpilchick"/>
    <s v="sarahpilchick"/>
    <m/>
    <m/>
    <m/>
    <m/>
    <m/>
    <m/>
    <m/>
    <m/>
    <s v="No"/>
    <n v="18"/>
    <m/>
    <m/>
    <x v="1"/>
    <d v="2019-11-12T06:54:22.000"/>
    <s v="Hi journo friends! Don’t forget to get accredited for #NATOMeeting #NATOLondon 3-4 December!_x000a__x000a_💻 How to apply: https://t.co/y0Pmw0RHLO _x000a_🕕 Deadline: 12 November at 23:59 GMT_x000a_ℹ More info: https://t.co/8yBg6AEbzP"/>
    <s v="https://www.nato.int/cps/en/natohq/news_169754.htm#annex https://www.nato.int/cps/en/natohq/news_169754.htm"/>
    <s v="nato.int nato.int"/>
    <x v="3"/>
    <m/>
    <s v="http://pbs.twimg.com/profile_images/1157806384441958403/olXhl4Ik_normal.png"/>
    <x v="15"/>
    <s v="https://twitter.com/#!/sarahpilchick/status/1194146400092602369"/>
    <m/>
    <m/>
    <s v="1194146400092602369"/>
    <m/>
    <b v="0"/>
    <n v="0"/>
    <s v=""/>
    <b v="0"/>
    <s v="en"/>
    <m/>
    <s v=""/>
    <b v="0"/>
    <n v="0"/>
    <s v=""/>
    <s v="Twitter Web Client"/>
    <b v="0"/>
    <s v="1194146400092602369"/>
    <s v="Tweet"/>
    <n v="0"/>
    <n v="0"/>
    <m/>
    <m/>
    <m/>
    <m/>
    <m/>
    <m/>
    <m/>
    <m/>
    <n v="2"/>
    <s v="8"/>
    <s v="8"/>
    <n v="0"/>
    <n v="0"/>
    <n v="0"/>
    <n v="0"/>
    <n v="0"/>
    <n v="0"/>
    <n v="28"/>
    <n v="100"/>
    <n v="28"/>
  </r>
  <r>
    <s v="sarahpilchick"/>
    <s v="sarahpilchick"/>
    <m/>
    <m/>
    <m/>
    <m/>
    <m/>
    <m/>
    <m/>
    <m/>
    <s v="No"/>
    <n v="19"/>
    <m/>
    <m/>
    <x v="1"/>
    <d v="2019-11-13T12:57:51.000"/>
    <s v="The quality #NATOMeeting #NATOLondon content we've been waiting for https://t.co/CEp6ILqAY4"/>
    <s v="https://www.bbc.com/news/uk-england-beds-bucks-herts-50404708"/>
    <s v="bbc.com"/>
    <x v="3"/>
    <m/>
    <s v="http://pbs.twimg.com/profile_images/1157806384441958403/olXhl4Ik_normal.png"/>
    <x v="16"/>
    <s v="https://twitter.com/#!/sarahpilchick/status/1194600261383315456"/>
    <m/>
    <m/>
    <s v="1194600261383315456"/>
    <m/>
    <b v="0"/>
    <n v="1"/>
    <s v=""/>
    <b v="0"/>
    <s v="en"/>
    <m/>
    <s v=""/>
    <b v="0"/>
    <n v="0"/>
    <s v=""/>
    <s v="TweetDeck"/>
    <b v="0"/>
    <s v="1194600261383315456"/>
    <s v="Tweet"/>
    <n v="0"/>
    <n v="0"/>
    <m/>
    <m/>
    <m/>
    <m/>
    <m/>
    <m/>
    <m/>
    <m/>
    <n v="2"/>
    <s v="8"/>
    <s v="8"/>
    <n v="0"/>
    <n v="0"/>
    <n v="0"/>
    <n v="0"/>
    <n v="0"/>
    <n v="0"/>
    <n v="9"/>
    <n v="100"/>
    <n v="9"/>
  </r>
  <r>
    <s v="markovchainer"/>
    <s v="markovchainer"/>
    <m/>
    <m/>
    <m/>
    <m/>
    <m/>
    <m/>
    <m/>
    <m/>
    <s v="No"/>
    <n v="20"/>
    <m/>
    <m/>
    <x v="1"/>
    <d v="2019-11-13T13:45:24.000"/>
    <s v="#NATOMeeting #NATO Thank you for the T. Boone Pickens Entrepreneur Award—a great honor for me to be inducted into the NJ Boxing Hall of Fame last night."/>
    <m/>
    <m/>
    <x v="4"/>
    <m/>
    <s v="http://pbs.twimg.com/profile_images/969388186433552384/K_RK4Emu_normal.jpg"/>
    <x v="17"/>
    <s v="https://twitter.com/#!/markovchainer/status/1194612225643892738"/>
    <m/>
    <m/>
    <s v="1194612225643892738"/>
    <m/>
    <b v="0"/>
    <n v="0"/>
    <s v=""/>
    <b v="0"/>
    <s v="en"/>
    <m/>
    <s v=""/>
    <b v="0"/>
    <n v="0"/>
    <s v=""/>
    <s v="Donald MarkovBot"/>
    <b v="0"/>
    <s v="1194612225643892738"/>
    <s v="Tweet"/>
    <n v="0"/>
    <n v="0"/>
    <m/>
    <m/>
    <m/>
    <m/>
    <m/>
    <m/>
    <m/>
    <m/>
    <n v="1"/>
    <s v="8"/>
    <s v="8"/>
    <n v="5"/>
    <n v="17.857142857142858"/>
    <n v="0"/>
    <n v="0"/>
    <n v="0"/>
    <n v="0"/>
    <n v="23"/>
    <n v="82.14285714285714"/>
    <n v="28"/>
  </r>
  <r>
    <s v="majoeverydaylif"/>
    <s v="zuzanacaputova"/>
    <m/>
    <m/>
    <m/>
    <m/>
    <m/>
    <m/>
    <m/>
    <m/>
    <s v="No"/>
    <n v="21"/>
    <m/>
    <m/>
    <x v="0"/>
    <d v="2019-11-14T00:32:40.000"/>
    <s v="RT @ZuzanaCaputova: EU must aspire to become a true geopolitical power, but NATO is and should remain the backbone of our security on both…"/>
    <m/>
    <m/>
    <x v="1"/>
    <m/>
    <s v="http://pbs.twimg.com/profile_images/1193230916480643072/6cOYtXGA_normal.jpg"/>
    <x v="18"/>
    <s v="https://twitter.com/#!/majoeverydaylif/status/1194775119266242562"/>
    <m/>
    <m/>
    <s v="1194775119266242562"/>
    <m/>
    <b v="0"/>
    <n v="0"/>
    <s v=""/>
    <b v="0"/>
    <s v="en"/>
    <m/>
    <s v=""/>
    <b v="0"/>
    <n v="63"/>
    <s v="1192570044389167104"/>
    <s v="Twitter for Android"/>
    <b v="0"/>
    <s v="1192570044389167104"/>
    <s v="Tweet"/>
    <n v="0"/>
    <n v="0"/>
    <m/>
    <m/>
    <m/>
    <m/>
    <m/>
    <m/>
    <m/>
    <m/>
    <n v="1"/>
    <s v="6"/>
    <s v="6"/>
    <n v="2"/>
    <n v="8.333333333333334"/>
    <n v="0"/>
    <n v="0"/>
    <n v="0"/>
    <n v="0"/>
    <n v="22"/>
    <n v="91.66666666666667"/>
    <n v="24"/>
  </r>
  <r>
    <s v="ukinpoland"/>
    <s v="bg_poland_efp"/>
    <m/>
    <m/>
    <m/>
    <m/>
    <m/>
    <m/>
    <m/>
    <m/>
    <s v="No"/>
    <n v="22"/>
    <m/>
    <m/>
    <x v="0"/>
    <d v="2019-11-12T15:55:00.000"/>
    <s v="Już w grudniu, liderzy państw członkowskich @NATO powrócą do pierwotnej siedziby Sojuszu – Wielkiej Brytanii. W trakcie spotkania, sojusznicy podejmą decyzje dotyczące modernizacji i wzmocnienia struktur #NATO._x000a__x000a_#NATOLondon #NATOMeeting #WeAreNATO @BG_Poland_eFP @PLinNATO https://t.co/3MCB8uuZO9"/>
    <m/>
    <m/>
    <x v="5"/>
    <s v="https://pbs.twimg.com/amplify_video_thumb/1192744884177911808/img/11b-b1sm-BgfBJb_.jpg"/>
    <s v="https://pbs.twimg.com/amplify_video_thumb/1192744884177911808/img/11b-b1sm-BgfBJb_.jpg"/>
    <x v="19"/>
    <s v="https://twitter.com/#!/ukinpoland/status/1194282453352898560"/>
    <m/>
    <m/>
    <s v="1194282453352898560"/>
    <m/>
    <b v="0"/>
    <n v="2"/>
    <s v=""/>
    <b v="0"/>
    <s v="pl"/>
    <m/>
    <s v=""/>
    <b v="0"/>
    <n v="1"/>
    <s v=""/>
    <s v="Twitter Media Studio"/>
    <b v="0"/>
    <s v="1194282453352898560"/>
    <s v="Tweet"/>
    <n v="0"/>
    <n v="0"/>
    <m/>
    <m/>
    <m/>
    <m/>
    <m/>
    <m/>
    <m/>
    <m/>
    <n v="2"/>
    <s v="3"/>
    <s v="3"/>
    <m/>
    <m/>
    <m/>
    <m/>
    <m/>
    <m/>
    <m/>
    <m/>
    <m/>
  </r>
  <r>
    <s v="ukinpoland"/>
    <s v="bg_poland_efp"/>
    <m/>
    <m/>
    <m/>
    <m/>
    <m/>
    <m/>
    <m/>
    <m/>
    <s v="No"/>
    <n v="23"/>
    <m/>
    <m/>
    <x v="0"/>
    <d v="2019-11-14T16:02:02.000"/>
    <s v="#NATO zapewnia wolność i bezpieczeństwo prawie miliardowi ludzi. Już w grudniu powitamy liderów NATO, w tym Polski, w miejscu pierwszej siedziby Sojuszu – 🇬🇧._x000a__x000a_#NATOLondon #NATOMeeting #WeAreNATO @PLinNATO @BG_Poland_eFP https://t.co/NoXDOwJewv"/>
    <m/>
    <m/>
    <x v="5"/>
    <s v="https://pbs.twimg.com/media/EJWGWg6WoAA8Pe6.jpg"/>
    <s v="https://pbs.twimg.com/media/EJWGWg6WoAA8Pe6.jpg"/>
    <x v="20"/>
    <s v="https://twitter.com/#!/ukinpoland/status/1195009001366401026"/>
    <m/>
    <m/>
    <s v="1195009001366401026"/>
    <m/>
    <b v="0"/>
    <n v="3"/>
    <s v=""/>
    <b v="0"/>
    <s v="pl"/>
    <m/>
    <s v=""/>
    <b v="0"/>
    <n v="3"/>
    <s v=""/>
    <s v="Hootsuite Inc."/>
    <b v="0"/>
    <s v="1195009001366401026"/>
    <s v="Tweet"/>
    <n v="0"/>
    <n v="0"/>
    <m/>
    <m/>
    <m/>
    <m/>
    <m/>
    <m/>
    <m/>
    <m/>
    <n v="2"/>
    <s v="3"/>
    <s v="3"/>
    <m/>
    <m/>
    <m/>
    <m/>
    <m/>
    <m/>
    <m/>
    <m/>
    <m/>
  </r>
  <r>
    <s v="ambassadorknott"/>
    <s v="nato"/>
    <m/>
    <m/>
    <m/>
    <m/>
    <m/>
    <m/>
    <m/>
    <m/>
    <s v="No"/>
    <n v="26"/>
    <m/>
    <m/>
    <x v="0"/>
    <d v="2019-11-12T21:07:26.000"/>
    <s v="RT @ukinpoland: Już w grudniu, liderzy państw członkowskich @NATO powrócą do pierwotnej siedziby Sojuszu – Wielkiej Brytanii. W trakcie spo…"/>
    <m/>
    <m/>
    <x v="1"/>
    <m/>
    <s v="http://pbs.twimg.com/profile_images/1196401092491436032/qEpfX229_normal.jpg"/>
    <x v="21"/>
    <s v="https://twitter.com/#!/ambassadorknott/status/1194361082216951809"/>
    <m/>
    <m/>
    <s v="1194361082216951809"/>
    <m/>
    <b v="0"/>
    <n v="0"/>
    <s v=""/>
    <b v="0"/>
    <s v="pl"/>
    <m/>
    <s v=""/>
    <b v="0"/>
    <n v="1"/>
    <s v="1194282453352898560"/>
    <s v="Twitter for iPhone"/>
    <b v="0"/>
    <s v="1194282453352898560"/>
    <s v="Tweet"/>
    <n v="0"/>
    <n v="0"/>
    <m/>
    <m/>
    <m/>
    <m/>
    <m/>
    <m/>
    <m/>
    <m/>
    <n v="1"/>
    <s v="3"/>
    <s v="3"/>
    <n v="0"/>
    <n v="0"/>
    <n v="0"/>
    <n v="0"/>
    <n v="0"/>
    <n v="0"/>
    <n v="19"/>
    <n v="100"/>
    <n v="19"/>
  </r>
  <r>
    <s v="ambassadorknott"/>
    <s v="ukinpoland"/>
    <m/>
    <m/>
    <m/>
    <m/>
    <m/>
    <m/>
    <m/>
    <m/>
    <s v="No"/>
    <n v="28"/>
    <m/>
    <m/>
    <x v="0"/>
    <d v="2019-11-14T17:05:48.000"/>
    <s v="RT @ukinpoland: #NATO zapewnia wolność i bezpieczeństwo prawie miliardowi ludzi. Już w grudniu powitamy liderów NATO, w tym Polski, w miejs…"/>
    <m/>
    <m/>
    <x v="2"/>
    <m/>
    <s v="http://pbs.twimg.com/profile_images/1196401092491436032/qEpfX229_normal.jpg"/>
    <x v="22"/>
    <s v="https://twitter.com/#!/ambassadorknott/status/1195025049700442114"/>
    <m/>
    <m/>
    <s v="1195025049700442114"/>
    <m/>
    <b v="0"/>
    <n v="0"/>
    <s v=""/>
    <b v="0"/>
    <s v="pl"/>
    <m/>
    <s v=""/>
    <b v="0"/>
    <n v="3"/>
    <s v="1195009001366401026"/>
    <s v="Twitter for iPhone"/>
    <b v="0"/>
    <s v="1195009001366401026"/>
    <s v="Tweet"/>
    <n v="0"/>
    <n v="0"/>
    <m/>
    <m/>
    <m/>
    <m/>
    <m/>
    <m/>
    <m/>
    <m/>
    <n v="2"/>
    <s v="3"/>
    <s v="3"/>
    <n v="0"/>
    <n v="0"/>
    <n v="0"/>
    <n v="0"/>
    <n v="0"/>
    <n v="0"/>
    <n v="21"/>
    <n v="100"/>
    <n v="21"/>
  </r>
  <r>
    <s v="natodepspox"/>
    <s v="florence_parly"/>
    <m/>
    <m/>
    <m/>
    <m/>
    <m/>
    <m/>
    <m/>
    <m/>
    <s v="No"/>
    <n v="29"/>
    <m/>
    <m/>
    <x v="0"/>
    <d v="2019-11-14T19:08:54.000"/>
    <s v="RT @Mircea_Geoana: Glad to meet with 🇫🇷 Minister of Armed Forces @florence_parly in the margins of the #GovTechSummit. Constructive exchang…"/>
    <m/>
    <m/>
    <x v="6"/>
    <m/>
    <s v="http://pbs.twimg.com/profile_images/841233586384752642/zSHf0oQE_normal.jpg"/>
    <x v="23"/>
    <s v="https://twitter.com/#!/natodepspox/status/1195056028653633537"/>
    <m/>
    <m/>
    <s v="1195056028653633537"/>
    <m/>
    <b v="0"/>
    <n v="0"/>
    <s v=""/>
    <b v="0"/>
    <s v="en"/>
    <m/>
    <s v=""/>
    <b v="0"/>
    <n v="3"/>
    <s v="1195013514630483970"/>
    <s v="Twitter for iPhone"/>
    <b v="0"/>
    <s v="1195013514630483970"/>
    <s v="Tweet"/>
    <n v="0"/>
    <n v="0"/>
    <m/>
    <m/>
    <m/>
    <m/>
    <m/>
    <m/>
    <m/>
    <m/>
    <n v="1"/>
    <s v="7"/>
    <s v="7"/>
    <m/>
    <m/>
    <m/>
    <m/>
    <m/>
    <m/>
    <m/>
    <m/>
    <m/>
  </r>
  <r>
    <s v="eliesian"/>
    <s v="ukinpoland"/>
    <m/>
    <m/>
    <m/>
    <m/>
    <m/>
    <m/>
    <m/>
    <m/>
    <s v="No"/>
    <n v="31"/>
    <m/>
    <m/>
    <x v="0"/>
    <d v="2019-11-14T20:42:14.000"/>
    <s v="RT @ukinpoland: #NATO zapewnia wolność i bezpieczeństwo prawie miliardowi ludzi. Już w grudniu powitamy liderów NATO, w tym Polski, w miejs…"/>
    <m/>
    <m/>
    <x v="2"/>
    <m/>
    <s v="http://pbs.twimg.com/profile_images/1087657471018258432/q4yiWjg__normal.jpg"/>
    <x v="24"/>
    <s v="https://twitter.com/#!/eliesian/status/1195079514075934721"/>
    <m/>
    <m/>
    <s v="1195079514075934721"/>
    <m/>
    <b v="0"/>
    <n v="0"/>
    <s v=""/>
    <b v="0"/>
    <s v="pl"/>
    <m/>
    <s v=""/>
    <b v="0"/>
    <n v="3"/>
    <s v="1195009001366401026"/>
    <s v="Twitter for iPhone"/>
    <b v="0"/>
    <s v="1195009001366401026"/>
    <s v="Tweet"/>
    <n v="0"/>
    <n v="0"/>
    <m/>
    <m/>
    <m/>
    <m/>
    <m/>
    <m/>
    <m/>
    <m/>
    <n v="1"/>
    <s v="3"/>
    <s v="3"/>
    <n v="0"/>
    <n v="0"/>
    <n v="0"/>
    <n v="0"/>
    <n v="0"/>
    <n v="0"/>
    <n v="21"/>
    <n v="100"/>
    <n v="21"/>
  </r>
  <r>
    <s v="superfoot59"/>
    <s v="ukinpoland"/>
    <m/>
    <m/>
    <m/>
    <m/>
    <m/>
    <m/>
    <m/>
    <m/>
    <s v="No"/>
    <n v="33"/>
    <m/>
    <m/>
    <x v="0"/>
    <d v="2019-11-14T21:32:57.000"/>
    <s v="RT @ukinpoland: #NATO zapewnia wolność i bezpieczeństwo prawie miliardowi ludzi. Już w grudniu powitamy liderów NATO, w tym Polski, w miejs…"/>
    <m/>
    <m/>
    <x v="2"/>
    <m/>
    <s v="http://pbs.twimg.com/profile_images/669133986791333888/a7vbY7W2_normal.jpg"/>
    <x v="25"/>
    <s v="https://twitter.com/#!/superfoot59/status/1195092280107061248"/>
    <m/>
    <m/>
    <s v="1195092280107061248"/>
    <m/>
    <b v="0"/>
    <n v="0"/>
    <s v=""/>
    <b v="0"/>
    <s v="pl"/>
    <m/>
    <s v=""/>
    <b v="0"/>
    <n v="3"/>
    <s v="1195009001366401026"/>
    <s v="Twitter for iPhone"/>
    <b v="0"/>
    <s v="1195009001366401026"/>
    <s v="Tweet"/>
    <n v="0"/>
    <n v="0"/>
    <m/>
    <m/>
    <m/>
    <m/>
    <m/>
    <m/>
    <m/>
    <m/>
    <n v="1"/>
    <s v="3"/>
    <s v="3"/>
    <n v="0"/>
    <n v="0"/>
    <n v="0"/>
    <n v="0"/>
    <n v="0"/>
    <n v="0"/>
    <n v="21"/>
    <n v="100"/>
    <n v="21"/>
  </r>
  <r>
    <s v="aspen_romania"/>
    <s v="florence_parly"/>
    <m/>
    <m/>
    <m/>
    <m/>
    <m/>
    <m/>
    <m/>
    <m/>
    <s v="No"/>
    <n v="34"/>
    <m/>
    <m/>
    <x v="0"/>
    <d v="2019-11-15T07:34:24.000"/>
    <s v="RT @Mircea_Geoana: Glad to meet with 🇫🇷 Minister of Armed Forces @florence_parly in the margins of the #GovTechSummit. Constructive exchang…"/>
    <m/>
    <m/>
    <x v="6"/>
    <m/>
    <s v="http://pbs.twimg.com/profile_images/912967937300066305/BkmW17Pa_normal.jpg"/>
    <x v="26"/>
    <s v="https://twitter.com/#!/aspen_romania/status/1195243637333995523"/>
    <m/>
    <m/>
    <s v="1195243637333995523"/>
    <m/>
    <b v="0"/>
    <n v="0"/>
    <s v=""/>
    <b v="0"/>
    <s v="en"/>
    <m/>
    <s v=""/>
    <b v="0"/>
    <n v="3"/>
    <s v="1195013514630483970"/>
    <s v="Twitter for Android"/>
    <b v="0"/>
    <s v="1195013514630483970"/>
    <s v="Tweet"/>
    <n v="0"/>
    <n v="0"/>
    <m/>
    <m/>
    <m/>
    <m/>
    <m/>
    <m/>
    <m/>
    <m/>
    <n v="1"/>
    <s v="7"/>
    <s v="7"/>
    <m/>
    <m/>
    <m/>
    <m/>
    <m/>
    <m/>
    <m/>
    <m/>
    <m/>
  </r>
  <r>
    <s v="mircea_geoana"/>
    <s v="florence_parly"/>
    <m/>
    <m/>
    <m/>
    <m/>
    <m/>
    <m/>
    <m/>
    <m/>
    <s v="No"/>
    <n v="36"/>
    <m/>
    <m/>
    <x v="0"/>
    <d v="2019-11-14T16:19:58.000"/>
    <s v="Glad to meet with 🇫🇷 Minister of Armed Forces @florence_parly in the margins of the #GovTechSummit. Constructive exchange before the #NATO Leaders Meeting to take place in #London. #NATOMeeting https://t.co/lhb5vBwRhr"/>
    <m/>
    <m/>
    <x v="7"/>
    <s v="https://pbs.twimg.com/media/EJWKc9GWwAEFSEe.jpg"/>
    <s v="https://pbs.twimg.com/media/EJWKc9GWwAEFSEe.jpg"/>
    <x v="27"/>
    <s v="https://twitter.com/#!/mircea_geoana/status/1195013514630483970"/>
    <m/>
    <m/>
    <s v="1195013514630483970"/>
    <m/>
    <b v="0"/>
    <n v="14"/>
    <s v=""/>
    <b v="0"/>
    <s v="en"/>
    <m/>
    <s v=""/>
    <b v="0"/>
    <n v="3"/>
    <s v=""/>
    <s v="Twitter for iPhone"/>
    <b v="0"/>
    <s v="1195013514630483970"/>
    <s v="Tweet"/>
    <n v="0"/>
    <n v="0"/>
    <m/>
    <m/>
    <m/>
    <m/>
    <m/>
    <m/>
    <m/>
    <m/>
    <n v="1"/>
    <s v="7"/>
    <s v="7"/>
    <n v="2"/>
    <n v="7.142857142857143"/>
    <n v="0"/>
    <n v="0"/>
    <n v="0"/>
    <n v="0"/>
    <n v="26"/>
    <n v="92.85714285714286"/>
    <n v="28"/>
  </r>
  <r>
    <s v="franceotan"/>
    <s v="florence_parly"/>
    <m/>
    <m/>
    <m/>
    <m/>
    <m/>
    <m/>
    <m/>
    <m/>
    <s v="No"/>
    <n v="37"/>
    <m/>
    <m/>
    <x v="0"/>
    <d v="2019-11-15T08:52:32.000"/>
    <s v="RT @Mircea_Geoana: Glad to meet with 🇫🇷 Minister of Armed Forces @florence_parly in the margins of the #GovTechSummit. Constructive exchang…"/>
    <m/>
    <m/>
    <x v="6"/>
    <m/>
    <s v="http://pbs.twimg.com/profile_images/3477370899/e825bc6508601d344f3c5c6cc6b61658_normal.jpeg"/>
    <x v="28"/>
    <s v="https://twitter.com/#!/franceotan/status/1195263299832700928"/>
    <m/>
    <m/>
    <s v="1195263299832700928"/>
    <m/>
    <b v="0"/>
    <n v="0"/>
    <s v=""/>
    <b v="0"/>
    <s v="en"/>
    <m/>
    <s v=""/>
    <b v="0"/>
    <n v="3"/>
    <s v="1195013514630483970"/>
    <s v="Twitter Web App"/>
    <b v="0"/>
    <s v="1195013514630483970"/>
    <s v="Tweet"/>
    <n v="0"/>
    <n v="0"/>
    <m/>
    <m/>
    <m/>
    <m/>
    <m/>
    <m/>
    <m/>
    <m/>
    <n v="1"/>
    <s v="7"/>
    <s v="7"/>
    <m/>
    <m/>
    <m/>
    <m/>
    <m/>
    <m/>
    <m/>
    <m/>
    <m/>
  </r>
  <r>
    <s v="ukincroatia"/>
    <s v="ukincroatia"/>
    <m/>
    <m/>
    <m/>
    <m/>
    <m/>
    <m/>
    <m/>
    <m/>
    <s v="No"/>
    <n v="39"/>
    <m/>
    <m/>
    <x v="1"/>
    <d v="2019-11-15T12:32:12.000"/>
    <s v="#NATOMeeting #NATOLondon https://t.co/VqxmkdqppO"/>
    <m/>
    <m/>
    <x v="3"/>
    <s v="https://pbs.twimg.com/media/EJaf6EnX0AEo11T.jpg"/>
    <s v="https://pbs.twimg.com/media/EJaf6EnX0AEo11T.jpg"/>
    <x v="29"/>
    <s v="https://twitter.com/#!/ukincroatia/status/1195318581321437185"/>
    <m/>
    <m/>
    <s v="1195318581321437185"/>
    <m/>
    <b v="0"/>
    <n v="0"/>
    <s v=""/>
    <b v="0"/>
    <s v="und"/>
    <m/>
    <s v=""/>
    <b v="0"/>
    <n v="0"/>
    <s v=""/>
    <s v="Twitter Web App"/>
    <b v="0"/>
    <s v="1195318581321437185"/>
    <s v="Tweet"/>
    <n v="0"/>
    <n v="0"/>
    <m/>
    <m/>
    <m/>
    <m/>
    <m/>
    <m/>
    <m/>
    <m/>
    <n v="1"/>
    <s v="8"/>
    <s v="8"/>
    <n v="0"/>
    <n v="0"/>
    <n v="0"/>
    <n v="0"/>
    <n v="0"/>
    <n v="0"/>
    <n v="2"/>
    <n v="100"/>
    <n v="2"/>
  </r>
  <r>
    <s v="brandon47301129"/>
    <s v="zuzanacaputova"/>
    <m/>
    <m/>
    <m/>
    <m/>
    <m/>
    <m/>
    <m/>
    <m/>
    <s v="No"/>
    <n v="40"/>
    <m/>
    <m/>
    <x v="0"/>
    <d v="2019-11-15T13:25:46.000"/>
    <s v="RT @ZuzanaCaputova: EU must aspire to become a true geopolitical power, but NATO is and should remain the backbone of our security on both…"/>
    <m/>
    <m/>
    <x v="1"/>
    <m/>
    <s v="http://pbs.twimg.com/profile_images/1194427474832216064/yDv7wSXC_normal.jpg"/>
    <x v="30"/>
    <s v="https://twitter.com/#!/brandon47301129/status/1195332063399940096"/>
    <m/>
    <m/>
    <s v="1195332063399940096"/>
    <m/>
    <b v="0"/>
    <n v="0"/>
    <s v=""/>
    <b v="0"/>
    <s v="en"/>
    <m/>
    <s v=""/>
    <b v="0"/>
    <n v="63"/>
    <s v="1192570044389167104"/>
    <s v="Twitter Web App"/>
    <b v="0"/>
    <s v="1192570044389167104"/>
    <s v="Tweet"/>
    <n v="0"/>
    <n v="0"/>
    <m/>
    <m/>
    <m/>
    <m/>
    <m/>
    <m/>
    <m/>
    <m/>
    <n v="1"/>
    <s v="6"/>
    <s v="6"/>
    <n v="2"/>
    <n v="8.333333333333334"/>
    <n v="0"/>
    <n v="0"/>
    <n v="0"/>
    <n v="0"/>
    <n v="22"/>
    <n v="91.66666666666667"/>
    <n v="24"/>
  </r>
  <r>
    <s v="zuzanacaputova"/>
    <s v="zuzanacaputova"/>
    <m/>
    <m/>
    <m/>
    <m/>
    <m/>
    <m/>
    <m/>
    <m/>
    <s v="No"/>
    <n v="41"/>
    <m/>
    <m/>
    <x v="1"/>
    <d v="2019-11-07T22:30:30.000"/>
    <s v="EU must aspire to become a true geopolitical power, but NATO is and should remain the backbone of our security on both banks of the Atlantic. #NATOLondon #NATOMeeting #WeAreNATO"/>
    <m/>
    <m/>
    <x v="8"/>
    <m/>
    <s v="http://pbs.twimg.com/profile_images/1111570060387205120/SrhscBXY_normal.png"/>
    <x v="31"/>
    <s v="https://twitter.com/#!/zuzanacaputova/status/1192570044389167104"/>
    <m/>
    <m/>
    <s v="1192570044389167104"/>
    <m/>
    <b v="0"/>
    <n v="434"/>
    <s v=""/>
    <b v="0"/>
    <s v="en"/>
    <m/>
    <s v=""/>
    <b v="0"/>
    <n v="63"/>
    <s v=""/>
    <s v="Twitter for Android"/>
    <b v="0"/>
    <s v="1192570044389167104"/>
    <s v="Retweet"/>
    <n v="0"/>
    <n v="0"/>
    <m/>
    <m/>
    <m/>
    <m/>
    <m/>
    <m/>
    <m/>
    <m/>
    <n v="1"/>
    <s v="6"/>
    <s v="6"/>
    <n v="2"/>
    <n v="6.896551724137931"/>
    <n v="0"/>
    <n v="0"/>
    <n v="0"/>
    <n v="0"/>
    <n v="27"/>
    <n v="93.10344827586206"/>
    <n v="29"/>
  </r>
  <r>
    <s v="zardashtkarim"/>
    <s v="zuzanacaputova"/>
    <m/>
    <m/>
    <m/>
    <m/>
    <m/>
    <m/>
    <m/>
    <m/>
    <s v="No"/>
    <n v="42"/>
    <m/>
    <m/>
    <x v="0"/>
    <d v="2019-11-16T21:06:38.000"/>
    <s v="RT @ZuzanaCaputova: EU must aspire to become a true geopolitical power, but NATO is and should remain the backbone of our security on both…"/>
    <m/>
    <m/>
    <x v="1"/>
    <m/>
    <s v="http://pbs.twimg.com/profile_images/1187368468343132161/VzPP0m-3_normal.jpg"/>
    <x v="32"/>
    <s v="https://twitter.com/#!/zardashtkarim/status/1195810433120292865"/>
    <m/>
    <m/>
    <s v="1195810433120292865"/>
    <m/>
    <b v="0"/>
    <n v="0"/>
    <s v=""/>
    <b v="0"/>
    <s v="en"/>
    <m/>
    <s v=""/>
    <b v="0"/>
    <n v="63"/>
    <s v="1192570044389167104"/>
    <s v="Twitter for iPhone"/>
    <b v="0"/>
    <s v="1192570044389167104"/>
    <s v="Tweet"/>
    <n v="0"/>
    <n v="0"/>
    <m/>
    <m/>
    <m/>
    <m/>
    <m/>
    <m/>
    <m/>
    <m/>
    <n v="1"/>
    <s v="6"/>
    <s v="6"/>
    <n v="2"/>
    <n v="8.333333333333334"/>
    <n v="0"/>
    <n v="0"/>
    <n v="0"/>
    <n v="0"/>
    <n v="22"/>
    <n v="91.66666666666667"/>
    <n v="24"/>
  </r>
  <r>
    <s v="ukinhungary"/>
    <s v="ukinhungary"/>
    <m/>
    <m/>
    <m/>
    <m/>
    <m/>
    <m/>
    <m/>
    <m/>
    <s v="No"/>
    <n v="43"/>
    <m/>
    <m/>
    <x v="1"/>
    <d v="2019-11-18T09:25:06.000"/>
    <s v="💥NATO QUIZ PART 4💥_x000a__x000a_Our Defence attaché John is here again to challenge you with another NATO related question. Answer correctly and party through the night downtown Budapest at the St Andrew’s Ball.  _x000a_#UKandHungary #NATO #NATOLondon #NATOengages #NATOMeeting https://t.co/VCoV4KqqFo"/>
    <m/>
    <m/>
    <x v="9"/>
    <s v="https://pbs.twimg.com/ext_tw_video_thumb/1196357454856118273/pu/img/oizcYlh2MJDPW4e6.jpg"/>
    <s v="https://pbs.twimg.com/ext_tw_video_thumb/1196357454856118273/pu/img/oizcYlh2MJDPW4e6.jpg"/>
    <x v="33"/>
    <s v="https://twitter.com/#!/ukinhungary/status/1196358659707752448"/>
    <m/>
    <m/>
    <s v="1196358659707752448"/>
    <m/>
    <b v="0"/>
    <n v="3"/>
    <s v=""/>
    <b v="0"/>
    <s v="en"/>
    <m/>
    <s v=""/>
    <b v="0"/>
    <n v="0"/>
    <s v=""/>
    <s v="Hootsuite Inc."/>
    <b v="0"/>
    <s v="1196358659707752448"/>
    <s v="Tweet"/>
    <n v="0"/>
    <n v="0"/>
    <m/>
    <m/>
    <m/>
    <m/>
    <m/>
    <m/>
    <m/>
    <m/>
    <n v="1"/>
    <s v="8"/>
    <s v="8"/>
    <n v="1"/>
    <n v="2.5641025641025643"/>
    <n v="0"/>
    <n v="0"/>
    <n v="0"/>
    <n v="0"/>
    <n v="38"/>
    <n v="97.43589743589743"/>
    <n v="39"/>
  </r>
  <r>
    <s v="benjaminkraus9"/>
    <s v="kerstikaljulaid"/>
    <m/>
    <m/>
    <m/>
    <m/>
    <m/>
    <m/>
    <m/>
    <m/>
    <s v="No"/>
    <n v="44"/>
    <m/>
    <m/>
    <x v="0"/>
    <d v="2019-11-18T13:12:33.000"/>
    <s v="RT @NATOpress: .@jensstoltenberg welcomed #Estonia’s President @KerstiKaljulaid to #NATO HQ. They discussed preparations for the #NATOmeeti…"/>
    <m/>
    <m/>
    <x v="10"/>
    <m/>
    <s v="http://pbs.twimg.com/profile_images/1176885810181939201/zxq8JEzn_normal.jpg"/>
    <x v="34"/>
    <s v="https://twitter.com/#!/benjaminkraus9/status/1196415901215555587"/>
    <m/>
    <m/>
    <s v="1196415901215555587"/>
    <m/>
    <b v="0"/>
    <n v="0"/>
    <s v=""/>
    <b v="0"/>
    <s v="en"/>
    <m/>
    <s v=""/>
    <b v="0"/>
    <n v="12"/>
    <s v="1196415849504104449"/>
    <s v="Twitter for iPhone"/>
    <b v="0"/>
    <s v="1196415849504104449"/>
    <s v="Tweet"/>
    <n v="0"/>
    <n v="0"/>
    <m/>
    <m/>
    <m/>
    <m/>
    <m/>
    <m/>
    <m/>
    <m/>
    <n v="1"/>
    <s v="1"/>
    <s v="1"/>
    <n v="0"/>
    <n v="0"/>
    <n v="0"/>
    <n v="0"/>
    <n v="0"/>
    <n v="0"/>
    <n v="17"/>
    <n v="100"/>
    <n v="17"/>
  </r>
  <r>
    <s v="causticbitchnc"/>
    <s v="kerstikaljulaid"/>
    <m/>
    <m/>
    <m/>
    <m/>
    <m/>
    <m/>
    <m/>
    <m/>
    <s v="No"/>
    <n v="47"/>
    <m/>
    <m/>
    <x v="0"/>
    <d v="2019-11-18T13:17:17.000"/>
    <s v="RT @NATOpress: .@jensstoltenberg welcomed #Estonia’s President @KerstiKaljulaid to #NATO HQ. They discussed preparations for the #NATOmeeti…"/>
    <m/>
    <m/>
    <x v="10"/>
    <m/>
    <s v="http://pbs.twimg.com/profile_images/1005097430101065728/5JzW4BRc_normal.jpg"/>
    <x v="35"/>
    <s v="https://twitter.com/#!/causticbitchnc/status/1196417091223670786"/>
    <m/>
    <m/>
    <s v="1196417091223670786"/>
    <m/>
    <b v="0"/>
    <n v="0"/>
    <s v=""/>
    <b v="0"/>
    <s v="en"/>
    <m/>
    <s v=""/>
    <b v="0"/>
    <n v="12"/>
    <s v="1196415849504104449"/>
    <s v="Twitter for Android"/>
    <b v="0"/>
    <s v="1196415849504104449"/>
    <s v="Tweet"/>
    <n v="0"/>
    <n v="0"/>
    <m/>
    <m/>
    <m/>
    <m/>
    <m/>
    <m/>
    <m/>
    <m/>
    <n v="1"/>
    <s v="1"/>
    <s v="1"/>
    <m/>
    <m/>
    <m/>
    <m/>
    <m/>
    <m/>
    <m/>
    <m/>
    <m/>
  </r>
  <r>
    <s v="estnato"/>
    <s v="kerstikaljulaid"/>
    <m/>
    <m/>
    <m/>
    <m/>
    <m/>
    <m/>
    <m/>
    <m/>
    <s v="No"/>
    <n v="50"/>
    <m/>
    <m/>
    <x v="0"/>
    <d v="2019-11-18T13:18:34.000"/>
    <s v="RT @NATOpress: .@jensstoltenberg welcomed #Estonia’s President @KerstiKaljulaid to #NATO HQ. They discussed preparations for the #NATOmeeti…"/>
    <m/>
    <m/>
    <x v="10"/>
    <m/>
    <s v="http://pbs.twimg.com/profile_images/1111554722924806144/Ravr-_rC_normal.png"/>
    <x v="36"/>
    <s v="https://twitter.com/#!/estnato/status/1196417413442605058"/>
    <m/>
    <m/>
    <s v="1196417413442605058"/>
    <m/>
    <b v="0"/>
    <n v="0"/>
    <s v=""/>
    <b v="0"/>
    <s v="en"/>
    <m/>
    <s v=""/>
    <b v="0"/>
    <n v="12"/>
    <s v="1196415849504104449"/>
    <s v="Twitter for iPhone"/>
    <b v="0"/>
    <s v="1196415849504104449"/>
    <s v="Tweet"/>
    <n v="0"/>
    <n v="0"/>
    <m/>
    <m/>
    <m/>
    <m/>
    <m/>
    <m/>
    <m/>
    <m/>
    <n v="1"/>
    <s v="1"/>
    <s v="1"/>
    <m/>
    <m/>
    <m/>
    <m/>
    <m/>
    <m/>
    <m/>
    <m/>
    <m/>
  </r>
  <r>
    <s v="jjcarafano"/>
    <s v="kerstikaljulaid"/>
    <m/>
    <m/>
    <m/>
    <m/>
    <m/>
    <m/>
    <m/>
    <m/>
    <s v="No"/>
    <n v="53"/>
    <m/>
    <m/>
    <x v="0"/>
    <d v="2019-11-18T13:20:09.000"/>
    <s v="RT @NATOpress: .@jensstoltenberg welcomed #Estonia’s President @KerstiKaljulaid to #NATO HQ. They discussed preparations for the #NATOmeeti…"/>
    <m/>
    <m/>
    <x v="10"/>
    <m/>
    <s v="http://pbs.twimg.com/profile_images/923930866631499776/yMdB8jYK_normal.jpg"/>
    <x v="37"/>
    <s v="https://twitter.com/#!/jjcarafano/status/1196417812241272836"/>
    <m/>
    <m/>
    <s v="1196417812241272836"/>
    <m/>
    <b v="0"/>
    <n v="0"/>
    <s v=""/>
    <b v="0"/>
    <s v="en"/>
    <m/>
    <s v=""/>
    <b v="0"/>
    <n v="12"/>
    <s v="1196415849504104449"/>
    <s v="Twitter for iPhone"/>
    <b v="0"/>
    <s v="1196415849504104449"/>
    <s v="Tweet"/>
    <n v="0"/>
    <n v="0"/>
    <m/>
    <m/>
    <m/>
    <m/>
    <m/>
    <m/>
    <m/>
    <m/>
    <n v="1"/>
    <s v="1"/>
    <s v="1"/>
    <m/>
    <m/>
    <m/>
    <m/>
    <m/>
    <m/>
    <m/>
    <m/>
    <m/>
  </r>
  <r>
    <s v="radedrugi"/>
    <s v="kerstikaljulaid"/>
    <m/>
    <m/>
    <m/>
    <m/>
    <m/>
    <m/>
    <m/>
    <m/>
    <s v="No"/>
    <n v="56"/>
    <m/>
    <m/>
    <x v="0"/>
    <d v="2019-11-18T13:25:54.000"/>
    <s v="RT @NATOpress: .@jensstoltenberg welcomed #Estonia’s President @KerstiKaljulaid to #NATO HQ. They discussed preparations for the #NATOmeeti…"/>
    <m/>
    <m/>
    <x v="10"/>
    <m/>
    <s v="http://pbs.twimg.com/profile_images/1058292368644935680/cGkIeg7a_normal.jpg"/>
    <x v="38"/>
    <s v="https://twitter.com/#!/radedrugi/status/1196419258214944773"/>
    <m/>
    <m/>
    <s v="1196419258214944773"/>
    <m/>
    <b v="0"/>
    <n v="0"/>
    <s v=""/>
    <b v="0"/>
    <s v="en"/>
    <m/>
    <s v=""/>
    <b v="0"/>
    <n v="12"/>
    <s v="1196415849504104449"/>
    <s v="Twitter Web App"/>
    <b v="0"/>
    <s v="1196415849504104449"/>
    <s v="Tweet"/>
    <n v="0"/>
    <n v="0"/>
    <m/>
    <m/>
    <m/>
    <m/>
    <m/>
    <m/>
    <m/>
    <m/>
    <n v="1"/>
    <s v="1"/>
    <s v="1"/>
    <m/>
    <m/>
    <m/>
    <m/>
    <m/>
    <m/>
    <m/>
    <m/>
    <m/>
  </r>
  <r>
    <s v="onesvetla"/>
    <s v="kerstikaljulaid"/>
    <m/>
    <m/>
    <m/>
    <m/>
    <m/>
    <m/>
    <m/>
    <m/>
    <s v="No"/>
    <n v="59"/>
    <m/>
    <m/>
    <x v="0"/>
    <d v="2019-11-18T13:34:10.000"/>
    <s v="RT @NATOpress: .@jensstoltenberg welcomed #Estonia’s President @KerstiKaljulaid to #NATO HQ. They discussed preparations for the #NATOmeeti…"/>
    <m/>
    <m/>
    <x v="10"/>
    <m/>
    <s v="http://pbs.twimg.com/profile_images/980862293520080896/TSn4-h8-_normal.jpg"/>
    <x v="39"/>
    <s v="https://twitter.com/#!/onesvetla/status/1196421339504095235"/>
    <m/>
    <m/>
    <s v="1196421339504095235"/>
    <m/>
    <b v="0"/>
    <n v="0"/>
    <s v=""/>
    <b v="0"/>
    <s v="en"/>
    <m/>
    <s v=""/>
    <b v="0"/>
    <n v="12"/>
    <s v="1196415849504104449"/>
    <s v="Twitter Web App"/>
    <b v="0"/>
    <s v="1196415849504104449"/>
    <s v="Tweet"/>
    <n v="0"/>
    <n v="0"/>
    <m/>
    <m/>
    <m/>
    <m/>
    <m/>
    <m/>
    <m/>
    <m/>
    <n v="1"/>
    <s v="1"/>
    <s v="1"/>
    <m/>
    <m/>
    <m/>
    <m/>
    <m/>
    <m/>
    <m/>
    <m/>
    <m/>
  </r>
  <r>
    <s v="usnato"/>
    <s v="natopress"/>
    <m/>
    <m/>
    <m/>
    <m/>
    <m/>
    <m/>
    <m/>
    <m/>
    <s v="No"/>
    <n v="62"/>
    <m/>
    <m/>
    <x v="0"/>
    <d v="2019-11-12T06:44:45.000"/>
    <s v="RT @NATOpress: 📢 [FINAL CALL FOR JOURNOS] Don’t forget to accredit for the #NATOMeeting in 🇬🇧 on 3-4 December!_x000a__x000a_💻 How to apply: https://t.c…"/>
    <m/>
    <m/>
    <x v="0"/>
    <m/>
    <s v="http://pbs.twimg.com/profile_images/1089804733953572864/gNF1wLoY_normal.jpg"/>
    <x v="40"/>
    <s v="https://twitter.com/#!/usnato/status/1194143979341783040"/>
    <m/>
    <m/>
    <s v="1194143979341783040"/>
    <m/>
    <b v="0"/>
    <n v="0"/>
    <s v=""/>
    <b v="0"/>
    <s v="en"/>
    <m/>
    <s v=""/>
    <b v="0"/>
    <n v="21"/>
    <s v="1193944980030554112"/>
    <s v="Twitter Web App"/>
    <b v="0"/>
    <s v="1193944980030554112"/>
    <s v="Tweet"/>
    <n v="0"/>
    <n v="0"/>
    <m/>
    <m/>
    <m/>
    <m/>
    <m/>
    <m/>
    <m/>
    <m/>
    <n v="1"/>
    <s v="5"/>
    <s v="2"/>
    <n v="0"/>
    <n v="0"/>
    <n v="0"/>
    <n v="0"/>
    <n v="0"/>
    <n v="0"/>
    <n v="22"/>
    <n v="100"/>
    <n v="22"/>
  </r>
  <r>
    <s v="usembvienna"/>
    <s v="usnato"/>
    <m/>
    <m/>
    <m/>
    <m/>
    <m/>
    <m/>
    <m/>
    <m/>
    <s v="No"/>
    <n v="63"/>
    <m/>
    <m/>
    <x v="0"/>
    <d v="2019-11-18T13:54:20.000"/>
    <s v=".@WhiteHouse: @POTUS &amp;amp; @FLOTUS will travel to the United Kingdom from Dec. 2 to 4, to attend the #NATOMeeting and a reception hosted by Her Majesty Queen Elizabeth II. _x000a__x000a_70 after its founding, @NATO remains the most successful Alliance in history._x000a_https://t.co/ap6uYJbcbn_x000a_@USNATO"/>
    <s v="https://www.whitehouse.gov/briefings-statements/statement-press-secretary-96/"/>
    <s v="whitehouse.gov"/>
    <x v="0"/>
    <m/>
    <s v="http://pbs.twimg.com/profile_images/1165961704011948034/tcrIFWzM_normal.png"/>
    <x v="41"/>
    <s v="https://twitter.com/#!/usembvienna/status/1196426413919948801"/>
    <m/>
    <m/>
    <s v="1196426413919948801"/>
    <m/>
    <b v="0"/>
    <n v="0"/>
    <s v=""/>
    <b v="0"/>
    <s v="en"/>
    <m/>
    <s v=""/>
    <b v="0"/>
    <n v="1"/>
    <s v=""/>
    <s v="Twitter Web App"/>
    <b v="0"/>
    <s v="1196426413919948801"/>
    <s v="Tweet"/>
    <n v="0"/>
    <n v="0"/>
    <m/>
    <m/>
    <m/>
    <m/>
    <m/>
    <m/>
    <m/>
    <m/>
    <n v="1"/>
    <s v="5"/>
    <s v="5"/>
    <m/>
    <m/>
    <m/>
    <m/>
    <m/>
    <m/>
    <m/>
    <m/>
    <m/>
  </r>
  <r>
    <s v="ukinspain"/>
    <s v="nato"/>
    <m/>
    <m/>
    <m/>
    <m/>
    <m/>
    <m/>
    <m/>
    <m/>
    <s v="No"/>
    <n v="64"/>
    <m/>
    <m/>
    <x v="0"/>
    <d v="2019-11-12T10:28:20.000"/>
    <s v="🌍2019 marca el 70 aniversario de la OTAN y la firma del Tratado del Atlántico Norte con nuestros aliados. Las celebraciones culminarán en la Reunión de Líderes en Londres este diciembre. Descubre un poco más del papel de 🇬🇧 en la @NATO #NATOlondon #NATOmeeting https://t.co/KYi1dix12m"/>
    <m/>
    <m/>
    <x v="11"/>
    <s v="https://pbs.twimg.com/ext_tw_video_thumb/1194200136240504832/pu/img/y_B3aIGP37XwscEY.jpg"/>
    <s v="https://pbs.twimg.com/ext_tw_video_thumb/1194200136240504832/pu/img/y_B3aIGP37XwscEY.jpg"/>
    <x v="42"/>
    <s v="https://twitter.com/#!/ukinspain/status/1194200245606977537"/>
    <m/>
    <m/>
    <s v="1194200245606977537"/>
    <m/>
    <b v="0"/>
    <n v="4"/>
    <s v=""/>
    <b v="0"/>
    <s v="es"/>
    <m/>
    <s v=""/>
    <b v="0"/>
    <n v="4"/>
    <s v=""/>
    <s v="Twitter Web App"/>
    <b v="0"/>
    <s v="1194200245606977537"/>
    <s v="Tweet"/>
    <n v="0"/>
    <n v="0"/>
    <m/>
    <m/>
    <m/>
    <m/>
    <m/>
    <m/>
    <m/>
    <m/>
    <n v="1"/>
    <s v="4"/>
    <s v="3"/>
    <n v="0"/>
    <n v="0"/>
    <n v="0"/>
    <n v="0"/>
    <n v="0"/>
    <n v="0"/>
    <n v="43"/>
    <n v="100"/>
    <n v="43"/>
  </r>
  <r>
    <s v="estonianata"/>
    <s v="kerstikaljulaid"/>
    <m/>
    <m/>
    <m/>
    <m/>
    <m/>
    <m/>
    <m/>
    <m/>
    <s v="No"/>
    <n v="69"/>
    <m/>
    <m/>
    <x v="0"/>
    <d v="2019-11-18T14:47:35.000"/>
    <s v="RT @NATOpress: .@jensstoltenberg welcomed #Estonia’s President @KerstiKaljulaid to #NATO HQ. They discussed preparations for the #NATOmeeti…"/>
    <m/>
    <m/>
    <x v="10"/>
    <m/>
    <s v="http://pbs.twimg.com/profile_images/508385681/Picture_6_normal.png"/>
    <x v="43"/>
    <s v="https://twitter.com/#!/estonianata/status/1196439816172457985"/>
    <m/>
    <m/>
    <s v="1196439816172457985"/>
    <m/>
    <b v="0"/>
    <n v="0"/>
    <s v=""/>
    <b v="0"/>
    <s v="en"/>
    <m/>
    <s v=""/>
    <b v="0"/>
    <n v="12"/>
    <s v="1196415849504104449"/>
    <s v="Twitter for iPhone"/>
    <b v="0"/>
    <s v="1196415849504104449"/>
    <s v="Tweet"/>
    <n v="0"/>
    <n v="0"/>
    <m/>
    <m/>
    <m/>
    <m/>
    <m/>
    <m/>
    <m/>
    <m/>
    <n v="1"/>
    <s v="1"/>
    <s v="1"/>
    <m/>
    <m/>
    <m/>
    <m/>
    <m/>
    <m/>
    <m/>
    <m/>
    <m/>
  </r>
  <r>
    <s v="natoromeroc"/>
    <s v="kerstikaljulaid"/>
    <m/>
    <m/>
    <m/>
    <m/>
    <m/>
    <m/>
    <m/>
    <m/>
    <s v="No"/>
    <n v="72"/>
    <m/>
    <m/>
    <x v="0"/>
    <d v="2019-11-18T15:18:01.000"/>
    <s v="#NATO Secretary General @jensstoltenberg discusses #NATOMeeting with Estonian President @KerstiKaljulaid 🇪🇪._x000a__x000a_Read more: https://t.co/YgXqLwAFFv https://t.co/M39gPAxRvb"/>
    <s v="https://www.nato.int/cps/en/natohq/news_170910.htm?utm_source=twitter&amp;utm_medium=natoromeroc&amp;utm_campaign=20191118_estonia"/>
    <s v="nato.int"/>
    <x v="12"/>
    <s v="https://pbs.twimg.com/media/EJqioaSXkAQ5wRp.jpg"/>
    <s v="https://pbs.twimg.com/media/EJqioaSXkAQ5wRp.jpg"/>
    <x v="44"/>
    <s v="https://twitter.com/#!/natoromeroc/status/1196447475416141824"/>
    <m/>
    <m/>
    <s v="1196447475416141824"/>
    <m/>
    <b v="0"/>
    <n v="7"/>
    <s v=""/>
    <b v="0"/>
    <s v="en"/>
    <m/>
    <s v=""/>
    <b v="0"/>
    <n v="0"/>
    <s v=""/>
    <s v="Twitter Web App"/>
    <b v="0"/>
    <s v="1196447475416141824"/>
    <s v="Tweet"/>
    <n v="0"/>
    <n v="0"/>
    <m/>
    <m/>
    <m/>
    <m/>
    <m/>
    <m/>
    <m/>
    <m/>
    <n v="1"/>
    <s v="1"/>
    <s v="1"/>
    <m/>
    <m/>
    <m/>
    <m/>
    <m/>
    <m/>
    <m/>
    <m/>
    <m/>
  </r>
  <r>
    <s v="libertad717"/>
    <s v="ukinspain"/>
    <m/>
    <m/>
    <m/>
    <m/>
    <m/>
    <m/>
    <m/>
    <m/>
    <s v="No"/>
    <n v="74"/>
    <m/>
    <m/>
    <x v="0"/>
    <d v="2019-11-13T10:20:38.000"/>
    <s v="RT @ukinspain: 🌍2019 marca el 70 aniversario de la OTAN y la firma del Tratado del Atlántico Norte con nuestros aliados. Las celebraciones…"/>
    <m/>
    <m/>
    <x v="1"/>
    <m/>
    <s v="http://pbs.twimg.com/profile_images/378800000709612949/cfd1435ac2c89df971f95fff2d2610a6_normal.jpeg"/>
    <x v="45"/>
    <s v="https://twitter.com/#!/libertad717/status/1194560696580739072"/>
    <m/>
    <m/>
    <s v="1194560696580739072"/>
    <m/>
    <b v="0"/>
    <n v="0"/>
    <s v=""/>
    <b v="0"/>
    <s v="es"/>
    <m/>
    <s v=""/>
    <b v="0"/>
    <n v="4"/>
    <s v="1194200245606977537"/>
    <s v="Twitter for Android"/>
    <b v="0"/>
    <s v="1194200245606977537"/>
    <s v="Tweet"/>
    <n v="0"/>
    <n v="0"/>
    <m/>
    <m/>
    <m/>
    <m/>
    <m/>
    <m/>
    <m/>
    <m/>
    <n v="1"/>
    <s v="4"/>
    <s v="4"/>
    <n v="0"/>
    <n v="0"/>
    <n v="0"/>
    <n v="0"/>
    <n v="0"/>
    <n v="0"/>
    <n v="23"/>
    <n v="100"/>
    <n v="23"/>
  </r>
  <r>
    <s v="libertad717"/>
    <s v="kerstikaljulaid"/>
    <m/>
    <m/>
    <m/>
    <m/>
    <m/>
    <m/>
    <m/>
    <m/>
    <s v="No"/>
    <n v="75"/>
    <m/>
    <m/>
    <x v="0"/>
    <d v="2019-11-18T16:16:24.000"/>
    <s v="RT @NATOpress: .@jensstoltenberg welcomed #Estonia’s President @KerstiKaljulaid to #NATO HQ. They discussed preparations for the #NATOmeeti…"/>
    <m/>
    <m/>
    <x v="10"/>
    <m/>
    <s v="http://pbs.twimg.com/profile_images/378800000709612949/cfd1435ac2c89df971f95fff2d2610a6_normal.jpeg"/>
    <x v="46"/>
    <s v="https://twitter.com/#!/libertad717/status/1196462166842445827"/>
    <m/>
    <m/>
    <s v="1196462166842445827"/>
    <m/>
    <b v="0"/>
    <n v="0"/>
    <s v=""/>
    <b v="0"/>
    <s v="en"/>
    <m/>
    <s v=""/>
    <b v="0"/>
    <n v="12"/>
    <s v="1196415849504104449"/>
    <s v="Twitter for Android"/>
    <b v="0"/>
    <s v="1196415849504104449"/>
    <s v="Tweet"/>
    <n v="0"/>
    <n v="0"/>
    <m/>
    <m/>
    <m/>
    <m/>
    <m/>
    <m/>
    <m/>
    <m/>
    <n v="1"/>
    <s v="4"/>
    <s v="1"/>
    <m/>
    <m/>
    <m/>
    <m/>
    <m/>
    <m/>
    <m/>
    <m/>
    <m/>
  </r>
  <r>
    <s v="insdatainter"/>
    <s v="natopress"/>
    <m/>
    <m/>
    <m/>
    <m/>
    <m/>
    <m/>
    <m/>
    <m/>
    <s v="No"/>
    <n v="78"/>
    <m/>
    <m/>
    <x v="0"/>
    <d v="2019-11-12T05:00:18.000"/>
    <s v="RT @NATOpress: 📢 [FINAL CALL FOR JOURNOS] Don’t forget to accredit for the #NATOMeeting in 🇬🇧 on 3-4 December!_x000a__x000a_💻 How to apply: https://t.c…"/>
    <m/>
    <m/>
    <x v="0"/>
    <m/>
    <s v="http://pbs.twimg.com/profile_images/378800000501893520/b4582cd3ce52a7c47133d606b639176e_normal.jpeg"/>
    <x v="47"/>
    <s v="https://twitter.com/#!/insdatainter/status/1194117694062153731"/>
    <m/>
    <m/>
    <s v="1194117694062153731"/>
    <m/>
    <b v="0"/>
    <n v="0"/>
    <s v=""/>
    <b v="0"/>
    <s v="en"/>
    <m/>
    <s v=""/>
    <b v="0"/>
    <n v="21"/>
    <s v="1193944980030554112"/>
    <s v="Twitter for iPhone"/>
    <b v="0"/>
    <s v="1193944980030554112"/>
    <s v="Tweet"/>
    <n v="0"/>
    <n v="0"/>
    <m/>
    <m/>
    <m/>
    <m/>
    <m/>
    <m/>
    <m/>
    <m/>
    <n v="2"/>
    <s v="1"/>
    <s v="2"/>
    <n v="0"/>
    <n v="0"/>
    <n v="0"/>
    <n v="0"/>
    <n v="0"/>
    <n v="0"/>
    <n v="22"/>
    <n v="100"/>
    <n v="22"/>
  </r>
  <r>
    <s v="insdatainter"/>
    <s v="kerstikaljulaid"/>
    <m/>
    <m/>
    <m/>
    <m/>
    <m/>
    <m/>
    <m/>
    <m/>
    <s v="No"/>
    <n v="79"/>
    <m/>
    <m/>
    <x v="0"/>
    <d v="2019-11-18T16:31:09.000"/>
    <s v="RT @NATOpress: .@jensstoltenberg welcomed #Estonia’s President @KerstiKaljulaid to #NATO HQ. They discussed preparations for the #NATOmeeti…"/>
    <m/>
    <m/>
    <x v="10"/>
    <m/>
    <s v="http://pbs.twimg.com/profile_images/378800000501893520/b4582cd3ce52a7c47133d606b639176e_normal.jpeg"/>
    <x v="48"/>
    <s v="https://twitter.com/#!/insdatainter/status/1196465878906425345"/>
    <m/>
    <m/>
    <s v="1196465878906425345"/>
    <m/>
    <b v="0"/>
    <n v="0"/>
    <s v=""/>
    <b v="0"/>
    <s v="en"/>
    <m/>
    <s v=""/>
    <b v="0"/>
    <n v="12"/>
    <s v="1196415849504104449"/>
    <s v="Twitter for iPhone"/>
    <b v="0"/>
    <s v="1196415849504104449"/>
    <s v="Tweet"/>
    <n v="0"/>
    <n v="0"/>
    <m/>
    <m/>
    <m/>
    <m/>
    <m/>
    <m/>
    <m/>
    <m/>
    <n v="1"/>
    <s v="1"/>
    <s v="1"/>
    <m/>
    <m/>
    <m/>
    <m/>
    <m/>
    <m/>
    <m/>
    <m/>
    <m/>
  </r>
  <r>
    <s v="genie_marid"/>
    <s v="kerstikaljulaid"/>
    <m/>
    <m/>
    <m/>
    <m/>
    <m/>
    <m/>
    <m/>
    <m/>
    <s v="No"/>
    <n v="82"/>
    <m/>
    <m/>
    <x v="0"/>
    <d v="2019-11-18T21:02:47.000"/>
    <s v="RT @NATOpress: .@jensstoltenberg welcomed #Estonia’s President @KerstiKaljulaid to #NATO HQ. They discussed preparations for the #NATOmeeti…"/>
    <m/>
    <m/>
    <x v="10"/>
    <m/>
    <s v="http://pbs.twimg.com/profile_images/1197050828202369025/nCCwdn3B_normal.jpg"/>
    <x v="49"/>
    <s v="https://twitter.com/#!/genie_marid/status/1196534236615991297"/>
    <m/>
    <m/>
    <s v="1196534236615991297"/>
    <m/>
    <b v="0"/>
    <n v="0"/>
    <s v=""/>
    <b v="0"/>
    <s v="en"/>
    <m/>
    <s v=""/>
    <b v="0"/>
    <n v="12"/>
    <s v="1196415849504104449"/>
    <s v="Twitter for Android"/>
    <b v="0"/>
    <s v="1196415849504104449"/>
    <s v="Tweet"/>
    <n v="0"/>
    <n v="0"/>
    <m/>
    <m/>
    <m/>
    <m/>
    <m/>
    <m/>
    <m/>
    <m/>
    <n v="1"/>
    <s v="1"/>
    <s v="1"/>
    <m/>
    <m/>
    <m/>
    <m/>
    <m/>
    <m/>
    <m/>
    <m/>
    <m/>
  </r>
  <r>
    <s v="natopress"/>
    <s v="kerstikaljulaid"/>
    <m/>
    <m/>
    <m/>
    <m/>
    <m/>
    <m/>
    <m/>
    <m/>
    <s v="No"/>
    <n v="85"/>
    <m/>
    <m/>
    <x v="0"/>
    <d v="2019-11-18T13:12:21.000"/>
    <s v=".@jensstoltenberg welcomed #Estonia’s President @KerstiKaljulaid to #NATO HQ. They discussed preparations for the #NATOmeeting. “It is clear that NATO is vital for our security, for peace &amp;amp; prosperity in Europe,” said the Secretary General. _x000a__x000a_Read more: https://t.co/XWKzx8DaR6 https://t.co/GZov5gcRnU"/>
    <s v="https://www.nato.int/cps/en/natohq/news_170910.htm?utm_source=twitter&amp;utm_medium=natopress&amp;utm_campaign=20191118_estonia_web"/>
    <s v="nato.int"/>
    <x v="13"/>
    <s v="https://pbs.twimg.com/media/EJqF3w0WkAA_U9n.jpg"/>
    <s v="https://pbs.twimg.com/media/EJqF3w0WkAA_U9n.jpg"/>
    <x v="50"/>
    <s v="https://twitter.com/#!/natopress/status/1196415849504104449"/>
    <m/>
    <m/>
    <s v="1196415849504104449"/>
    <m/>
    <b v="0"/>
    <n v="26"/>
    <s v=""/>
    <b v="0"/>
    <s v="en"/>
    <m/>
    <s v=""/>
    <b v="0"/>
    <n v="12"/>
    <s v=""/>
    <s v="Twitter Web App"/>
    <b v="0"/>
    <s v="1196415849504104449"/>
    <s v="Tweet"/>
    <n v="0"/>
    <n v="0"/>
    <m/>
    <m/>
    <m/>
    <m/>
    <m/>
    <m/>
    <m/>
    <m/>
    <n v="1"/>
    <s v="2"/>
    <s v="1"/>
    <n v="3"/>
    <n v="8.108108108108109"/>
    <n v="0"/>
    <n v="0"/>
    <n v="0"/>
    <n v="0"/>
    <n v="34"/>
    <n v="91.89189189189189"/>
    <n v="37"/>
  </r>
  <r>
    <s v="jterheide"/>
    <s v="kerstikaljulaid"/>
    <m/>
    <m/>
    <m/>
    <m/>
    <m/>
    <m/>
    <m/>
    <m/>
    <s v="No"/>
    <n v="86"/>
    <m/>
    <m/>
    <x v="0"/>
    <d v="2019-11-18T21:03:15.000"/>
    <s v="RT @NATOpress: .@jensstoltenberg welcomed #Estonia’s President @KerstiKaljulaid to #NATO HQ. They discussed preparations for the #NATOmeeti…"/>
    <m/>
    <m/>
    <x v="10"/>
    <m/>
    <s v="http://pbs.twimg.com/profile_images/976893268339429377/sQT1oTqH_normal.jpg"/>
    <x v="51"/>
    <s v="https://twitter.com/#!/jterheide/status/1196534356875075586"/>
    <m/>
    <m/>
    <s v="1196534356875075586"/>
    <m/>
    <b v="0"/>
    <n v="0"/>
    <s v=""/>
    <b v="0"/>
    <s v="en"/>
    <m/>
    <s v=""/>
    <b v="0"/>
    <n v="12"/>
    <s v="1196415849504104449"/>
    <s v="Twitter for Android"/>
    <b v="0"/>
    <s v="1196415849504104449"/>
    <s v="Tweet"/>
    <n v="0"/>
    <n v="0"/>
    <m/>
    <m/>
    <m/>
    <m/>
    <m/>
    <m/>
    <m/>
    <m/>
    <n v="1"/>
    <s v="1"/>
    <s v="1"/>
    <m/>
    <m/>
    <m/>
    <m/>
    <m/>
    <m/>
    <m/>
    <m/>
    <m/>
  </r>
  <r>
    <s v="jensstoltenberg"/>
    <s v="jensstoltenberg"/>
    <m/>
    <m/>
    <m/>
    <m/>
    <m/>
    <m/>
    <m/>
    <m/>
    <s v="No"/>
    <n v="87"/>
    <m/>
    <m/>
    <x v="1"/>
    <d v="2019-09-18T14:59:02.000"/>
    <s v="Check out our Leaders’ Meeting logo. Looking forward to gathering #NATO’s 29 heads of state &amp;amp; government in London on 3-4 December. Together, we are modernising &amp;amp; strengthening our Alliance. #NATOmeeting https://t.co/DbC1Ebbfje"/>
    <m/>
    <m/>
    <x v="12"/>
    <s v="https://pbs.twimg.com/media/EEwVT2QWsAA5GgK.jpg"/>
    <s v="https://pbs.twimg.com/media/EEwVT2QWsAA5GgK.jpg"/>
    <x v="52"/>
    <s v="https://twitter.com/#!/jensstoltenberg/status/1174337038050635778"/>
    <m/>
    <m/>
    <s v="1174337038050635778"/>
    <m/>
    <b v="0"/>
    <n v="284"/>
    <s v=""/>
    <b v="0"/>
    <s v="en"/>
    <m/>
    <s v=""/>
    <b v="0"/>
    <n v="143"/>
    <s v=""/>
    <s v="Twitter for iPhone"/>
    <b v="0"/>
    <s v="1174337038050635778"/>
    <s v="Retweet"/>
    <n v="0"/>
    <n v="0"/>
    <m/>
    <m/>
    <m/>
    <m/>
    <m/>
    <m/>
    <m/>
    <m/>
    <n v="1"/>
    <s v="1"/>
    <s v="1"/>
    <n v="0"/>
    <n v="0"/>
    <n v="0"/>
    <n v="0"/>
    <n v="0"/>
    <n v="0"/>
    <n v="33"/>
    <n v="100"/>
    <n v="33"/>
  </r>
  <r>
    <s v="natopress"/>
    <s v="natopress"/>
    <m/>
    <m/>
    <m/>
    <m/>
    <m/>
    <m/>
    <m/>
    <m/>
    <s v="No"/>
    <n v="90"/>
    <m/>
    <m/>
    <x v="1"/>
    <d v="2019-11-11T17:34:00.000"/>
    <s v="📢 [FINAL CALL FOR JOURNOS] Don’t forget to accredit for the #NATOMeeting in 🇬🇧 on 3-4 December!_x000a__x000a_💻 How to apply: https://t.co/2nicVoEbPK_x000a_🕕 Deadline: 12 November at 23:59 GMT_x000a_ℹ More info: https://t.co/nQEVdkxxSd https://t.co/CIZOisk4eK"/>
    <s v="https://www.nato.int/cps/en/natohq/news_169754.htm#annex https://www.nato.int/cps/en/natohq/news_169754.htm"/>
    <s v="nato.int nato.int"/>
    <x v="0"/>
    <s v="https://pbs.twimg.com/media/D95aDrgXkAAG-uU.jpg"/>
    <s v="https://pbs.twimg.com/media/D95aDrgXkAAG-uU.jpg"/>
    <x v="53"/>
    <s v="https://twitter.com/#!/natopress/status/1193944980030554112"/>
    <m/>
    <m/>
    <s v="1193944980030554112"/>
    <m/>
    <b v="0"/>
    <n v="31"/>
    <s v=""/>
    <b v="0"/>
    <s v="en"/>
    <m/>
    <s v=""/>
    <b v="0"/>
    <n v="21"/>
    <s v=""/>
    <s v="Twitter Media Studio"/>
    <b v="0"/>
    <s v="1193944980030554112"/>
    <s v="Retweet"/>
    <n v="0"/>
    <n v="0"/>
    <m/>
    <m/>
    <m/>
    <m/>
    <m/>
    <m/>
    <m/>
    <m/>
    <n v="1"/>
    <s v="2"/>
    <s v="2"/>
    <n v="0"/>
    <n v="0"/>
    <n v="0"/>
    <n v="0"/>
    <n v="0"/>
    <n v="0"/>
    <n v="30"/>
    <n v="100"/>
    <n v="3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73"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48">
    <i>
      <x v="1"/>
    </i>
    <i r="1">
      <x v="9"/>
    </i>
    <i r="2">
      <x v="262"/>
    </i>
    <i r="3">
      <x v="15"/>
    </i>
    <i r="1">
      <x v="11"/>
    </i>
    <i r="2">
      <x v="312"/>
    </i>
    <i r="3">
      <x v="23"/>
    </i>
    <i r="2">
      <x v="316"/>
    </i>
    <i r="3">
      <x v="18"/>
    </i>
    <i r="2">
      <x v="317"/>
    </i>
    <i r="3">
      <x v="6"/>
    </i>
    <i r="3">
      <x v="7"/>
    </i>
    <i r="3">
      <x v="9"/>
    </i>
    <i r="3">
      <x v="10"/>
    </i>
    <i r="3">
      <x v="11"/>
    </i>
    <i r="3">
      <x v="13"/>
    </i>
    <i r="3">
      <x v="14"/>
    </i>
    <i r="3">
      <x v="16"/>
    </i>
    <i r="3">
      <x v="20"/>
    </i>
    <i r="3">
      <x v="22"/>
    </i>
    <i r="2">
      <x v="318"/>
    </i>
    <i r="3">
      <x v="6"/>
    </i>
    <i r="3">
      <x v="7"/>
    </i>
    <i r="3">
      <x v="11"/>
    </i>
    <i r="3">
      <x v="13"/>
    </i>
    <i r="3">
      <x v="14"/>
    </i>
    <i r="2">
      <x v="319"/>
    </i>
    <i r="3">
      <x v="1"/>
    </i>
    <i r="3">
      <x v="17"/>
    </i>
    <i r="3">
      <x v="18"/>
    </i>
    <i r="3">
      <x v="20"/>
    </i>
    <i r="3">
      <x v="21"/>
    </i>
    <i r="3">
      <x v="22"/>
    </i>
    <i r="2">
      <x v="320"/>
    </i>
    <i r="3">
      <x v="8"/>
    </i>
    <i r="3">
      <x v="9"/>
    </i>
    <i r="3">
      <x v="13"/>
    </i>
    <i r="3">
      <x v="14"/>
    </i>
    <i r="2">
      <x v="321"/>
    </i>
    <i r="3">
      <x v="22"/>
    </i>
    <i r="2">
      <x v="323"/>
    </i>
    <i r="3">
      <x v="10"/>
    </i>
    <i r="3">
      <x v="14"/>
    </i>
    <i r="3">
      <x v="15"/>
    </i>
    <i r="3">
      <x v="16"/>
    </i>
    <i r="3">
      <x v="17"/>
    </i>
    <i r="3">
      <x v="2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14">
        <i x="10" s="1"/>
        <i x="13" s="1"/>
        <i x="6" s="1"/>
        <i x="7" s="1"/>
        <i x="2" s="1"/>
        <i x="5" s="1"/>
        <i x="12" s="1"/>
        <i x="11" s="1"/>
        <i x="8" s="1"/>
        <i x="0" s="1"/>
        <i x="4" s="1"/>
        <i x="3" s="1"/>
        <i x="9"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91" totalsRowShown="0" headerRowDxfId="464" dataDxfId="463">
  <autoFilter ref="A2:BL91"/>
  <tableColumns count="64">
    <tableColumn id="1" name="Vertex 1" dataDxfId="462"/>
    <tableColumn id="2" name="Vertex 2" dataDxfId="461"/>
    <tableColumn id="3" name="Color" dataDxfId="460"/>
    <tableColumn id="4" name="Width" dataDxfId="459"/>
    <tableColumn id="11" name="Style" dataDxfId="458"/>
    <tableColumn id="5" name="Opacity" dataDxfId="457"/>
    <tableColumn id="6" name="Visibility" dataDxfId="456"/>
    <tableColumn id="10" name="Label" dataDxfId="455"/>
    <tableColumn id="12" name="Label Text Color" dataDxfId="454"/>
    <tableColumn id="13" name="Label Font Size" dataDxfId="453"/>
    <tableColumn id="14" name="Reciprocated?" dataDxfId="320"/>
    <tableColumn id="7" name="ID" dataDxfId="452"/>
    <tableColumn id="9" name="Dynamic Filter" dataDxfId="451"/>
    <tableColumn id="8" name="Add Your Own Columns Here" dataDxfId="450"/>
    <tableColumn id="15" name="Relationship" dataDxfId="449"/>
    <tableColumn id="16" name="Relationship Date (UTC)" dataDxfId="448"/>
    <tableColumn id="17" name="Tweet" dataDxfId="447"/>
    <tableColumn id="18" name="URLs in Tweet" dataDxfId="446"/>
    <tableColumn id="19" name="Domains in Tweet" dataDxfId="445"/>
    <tableColumn id="20" name="Hashtags in Tweet" dataDxfId="444"/>
    <tableColumn id="21" name="Media in Tweet" dataDxfId="443"/>
    <tableColumn id="22" name="Tweet Image File" dataDxfId="442"/>
    <tableColumn id="23" name="Tweet Date (UTC)" dataDxfId="441"/>
    <tableColumn id="24" name="Twitter Page for Tweet" dataDxfId="440"/>
    <tableColumn id="25" name="Latitude" dataDxfId="439"/>
    <tableColumn id="26" name="Longitude" dataDxfId="438"/>
    <tableColumn id="27" name="Imported ID" dataDxfId="437"/>
    <tableColumn id="28" name="In-Reply-To Tweet ID" dataDxfId="436"/>
    <tableColumn id="29" name="Favorited" dataDxfId="435"/>
    <tableColumn id="30" name="Favorite Count" dataDxfId="434"/>
    <tableColumn id="31" name="In-Reply-To User ID" dataDxfId="433"/>
    <tableColumn id="32" name="Is Quote Status" dataDxfId="432"/>
    <tableColumn id="33" name="Language" dataDxfId="431"/>
    <tableColumn id="34" name="Possibly Sensitive" dataDxfId="430"/>
    <tableColumn id="35" name="Quoted Status ID" dataDxfId="429"/>
    <tableColumn id="36" name="Retweeted" dataDxfId="428"/>
    <tableColumn id="37" name="Retweet Count" dataDxfId="427"/>
    <tableColumn id="38" name="Retweet ID" dataDxfId="426"/>
    <tableColumn id="39" name="Source" dataDxfId="425"/>
    <tableColumn id="40" name="Truncated" dataDxfId="424"/>
    <tableColumn id="41" name="Unified Twitter ID" dataDxfId="423"/>
    <tableColumn id="42" name="Imported Tweet Type" dataDxfId="422"/>
    <tableColumn id="43" name="Added By Extended Analysis" dataDxfId="421"/>
    <tableColumn id="44" name="Corrected By Extended Analysis" dataDxfId="420"/>
    <tableColumn id="45" name="Place Bounding Box" dataDxfId="419"/>
    <tableColumn id="46" name="Place Country" dataDxfId="418"/>
    <tableColumn id="47" name="Place Country Code" dataDxfId="417"/>
    <tableColumn id="48" name="Place Full Name" dataDxfId="416"/>
    <tableColumn id="49" name="Place ID" dataDxfId="415"/>
    <tableColumn id="50" name="Place Name" dataDxfId="414"/>
    <tableColumn id="51" name="Place Type" dataDxfId="413"/>
    <tableColumn id="52" name="Place URL" dataDxfId="412"/>
    <tableColumn id="53" name="Edge Weight"/>
    <tableColumn id="54" name="Vertex 1 Group" dataDxfId="335">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4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R7" totalsRowShown="0" headerRowDxfId="319" dataDxfId="318">
  <autoFilter ref="A1:R7"/>
  <tableColumns count="18">
    <tableColumn id="1" name="Top URLs in Tweet in Entire Graph" dataDxfId="317"/>
    <tableColumn id="2" name="Entire Graph Count" dataDxfId="316"/>
    <tableColumn id="3" name="Top URLs in Tweet in G1" dataDxfId="315"/>
    <tableColumn id="4" name="G1 Count" dataDxfId="314"/>
    <tableColumn id="5" name="Top URLs in Tweet in G2" dataDxfId="313"/>
    <tableColumn id="6" name="G2 Count" dataDxfId="312"/>
    <tableColumn id="7" name="Top URLs in Tweet in G3" dataDxfId="311"/>
    <tableColumn id="8" name="G3 Count" dataDxfId="310"/>
    <tableColumn id="9" name="Top URLs in Tweet in G4" dataDxfId="309"/>
    <tableColumn id="10" name="G4 Count" dataDxfId="308"/>
    <tableColumn id="11" name="Top URLs in Tweet in G5" dataDxfId="307"/>
    <tableColumn id="12" name="G5 Count" dataDxfId="306"/>
    <tableColumn id="13" name="Top URLs in Tweet in G6" dataDxfId="305"/>
    <tableColumn id="14" name="G6 Count" dataDxfId="304"/>
    <tableColumn id="15" name="Top URLs in Tweet in G7" dataDxfId="303"/>
    <tableColumn id="16" name="G7 Count" dataDxfId="302"/>
    <tableColumn id="17" name="Top URLs in Tweet in G8" dataDxfId="301"/>
    <tableColumn id="18" name="G8 Count" dataDxfId="300"/>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0:R13" totalsRowShown="0" headerRowDxfId="298" dataDxfId="297">
  <autoFilter ref="A10:R13"/>
  <tableColumns count="18">
    <tableColumn id="1" name="Top Domains in Tweet in Entire Graph" dataDxfId="296"/>
    <tableColumn id="2" name="Entire Graph Count" dataDxfId="295"/>
    <tableColumn id="3" name="Top Domains in Tweet in G1" dataDxfId="294"/>
    <tableColumn id="4" name="G1 Count" dataDxfId="293"/>
    <tableColumn id="5" name="Top Domains in Tweet in G2" dataDxfId="292"/>
    <tableColumn id="6" name="G2 Count" dataDxfId="291"/>
    <tableColumn id="7" name="Top Domains in Tweet in G3" dataDxfId="290"/>
    <tableColumn id="8" name="G3 Count" dataDxfId="289"/>
    <tableColumn id="9" name="Top Domains in Tweet in G4" dataDxfId="288"/>
    <tableColumn id="10" name="G4 Count" dataDxfId="287"/>
    <tableColumn id="11" name="Top Domains in Tweet in G5" dataDxfId="286"/>
    <tableColumn id="12" name="G5 Count" dataDxfId="285"/>
    <tableColumn id="13" name="Top Domains in Tweet in G6" dataDxfId="284"/>
    <tableColumn id="14" name="G6 Count" dataDxfId="283"/>
    <tableColumn id="15" name="Top Domains in Tweet in G7" dataDxfId="282"/>
    <tableColumn id="16" name="G7 Count" dataDxfId="281"/>
    <tableColumn id="17" name="Top Domains in Tweet in G8" dataDxfId="280"/>
    <tableColumn id="18" name="G8 Count" dataDxfId="279"/>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16:R25" totalsRowShown="0" headerRowDxfId="277" dataDxfId="276">
  <autoFilter ref="A16:R25"/>
  <tableColumns count="18">
    <tableColumn id="1" name="Top Hashtags in Tweet in Entire Graph" dataDxfId="275"/>
    <tableColumn id="2" name="Entire Graph Count" dataDxfId="274"/>
    <tableColumn id="3" name="Top Hashtags in Tweet in G1" dataDxfId="273"/>
    <tableColumn id="4" name="G1 Count" dataDxfId="272"/>
    <tableColumn id="5" name="Top Hashtags in Tweet in G2" dataDxfId="271"/>
    <tableColumn id="6" name="G2 Count" dataDxfId="270"/>
    <tableColumn id="7" name="Top Hashtags in Tweet in G3" dataDxfId="269"/>
    <tableColumn id="8" name="G3 Count" dataDxfId="268"/>
    <tableColumn id="9" name="Top Hashtags in Tweet in G4" dataDxfId="267"/>
    <tableColumn id="10" name="G4 Count" dataDxfId="266"/>
    <tableColumn id="11" name="Top Hashtags in Tweet in G5" dataDxfId="265"/>
    <tableColumn id="12" name="G5 Count" dataDxfId="264"/>
    <tableColumn id="13" name="Top Hashtags in Tweet in G6" dataDxfId="263"/>
    <tableColumn id="14" name="G6 Count" dataDxfId="262"/>
    <tableColumn id="15" name="Top Hashtags in Tweet in G7" dataDxfId="261"/>
    <tableColumn id="16" name="G7 Count" dataDxfId="260"/>
    <tableColumn id="17" name="Top Hashtags in Tweet in G8" dataDxfId="259"/>
    <tableColumn id="18" name="G8 Count" dataDxfId="25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28:R38" totalsRowShown="0" headerRowDxfId="256" dataDxfId="255">
  <autoFilter ref="A28:R38"/>
  <tableColumns count="18">
    <tableColumn id="1" name="Top Words in Tweet in Entire Graph" dataDxfId="254"/>
    <tableColumn id="2" name="Entire Graph Count" dataDxfId="253"/>
    <tableColumn id="3" name="Top Words in Tweet in G1" dataDxfId="252"/>
    <tableColumn id="4" name="G1 Count" dataDxfId="251"/>
    <tableColumn id="5" name="Top Words in Tweet in G2" dataDxfId="250"/>
    <tableColumn id="6" name="G2 Count" dataDxfId="249"/>
    <tableColumn id="7" name="Top Words in Tweet in G3" dataDxfId="248"/>
    <tableColumn id="8" name="G3 Count" dataDxfId="247"/>
    <tableColumn id="9" name="Top Words in Tweet in G4" dataDxfId="246"/>
    <tableColumn id="10" name="G4 Count" dataDxfId="245"/>
    <tableColumn id="11" name="Top Words in Tweet in G5" dataDxfId="244"/>
    <tableColumn id="12" name="G5 Count" dataDxfId="243"/>
    <tableColumn id="13" name="Top Words in Tweet in G6" dataDxfId="242"/>
    <tableColumn id="14" name="G6 Count" dataDxfId="241"/>
    <tableColumn id="15" name="Top Words in Tweet in G7" dataDxfId="240"/>
    <tableColumn id="16" name="G7 Count" dataDxfId="239"/>
    <tableColumn id="17" name="Top Words in Tweet in G8" dataDxfId="238"/>
    <tableColumn id="18" name="G8 Count" dataDxfId="237"/>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41:R51" totalsRowShown="0" headerRowDxfId="235" dataDxfId="234">
  <autoFilter ref="A41:R51"/>
  <tableColumns count="18">
    <tableColumn id="1" name="Top Word Pairs in Tweet in Entire Graph" dataDxfId="233"/>
    <tableColumn id="2" name="Entire Graph Count" dataDxfId="232"/>
    <tableColumn id="3" name="Top Word Pairs in Tweet in G1" dataDxfId="231"/>
    <tableColumn id="4" name="G1 Count" dataDxfId="230"/>
    <tableColumn id="5" name="Top Word Pairs in Tweet in G2" dataDxfId="229"/>
    <tableColumn id="6" name="G2 Count" dataDxfId="228"/>
    <tableColumn id="7" name="Top Word Pairs in Tweet in G3" dataDxfId="227"/>
    <tableColumn id="8" name="G3 Count" dataDxfId="226"/>
    <tableColumn id="9" name="Top Word Pairs in Tweet in G4" dataDxfId="225"/>
    <tableColumn id="10" name="G4 Count" dataDxfId="224"/>
    <tableColumn id="11" name="Top Word Pairs in Tweet in G5" dataDxfId="223"/>
    <tableColumn id="12" name="G5 Count" dataDxfId="222"/>
    <tableColumn id="13" name="Top Word Pairs in Tweet in G6" dataDxfId="221"/>
    <tableColumn id="14" name="G6 Count" dataDxfId="220"/>
    <tableColumn id="15" name="Top Word Pairs in Tweet in G7" dataDxfId="219"/>
    <tableColumn id="16" name="G7 Count" dataDxfId="218"/>
    <tableColumn id="17" name="Top Word Pairs in Tweet in G8" dataDxfId="217"/>
    <tableColumn id="18" name="G8 Count" dataDxfId="216"/>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54:R55" totalsRowShown="0" headerRowDxfId="214" dataDxfId="213">
  <autoFilter ref="A54:R55"/>
  <tableColumns count="18">
    <tableColumn id="1" name="Top Replied-To in Entire Graph" dataDxfId="212"/>
    <tableColumn id="2" name="Entire Graph Count" dataDxfId="208"/>
    <tableColumn id="3" name="Top Replied-To in G1" dataDxfId="207"/>
    <tableColumn id="4" name="G1 Count" dataDxfId="204"/>
    <tableColumn id="5" name="Top Replied-To in G2" dataDxfId="203"/>
    <tableColumn id="6" name="G2 Count" dataDxfId="200"/>
    <tableColumn id="7" name="Top Replied-To in G3" dataDxfId="199"/>
    <tableColumn id="8" name="G3 Count" dataDxfId="196"/>
    <tableColumn id="9" name="Top Replied-To in G4" dataDxfId="195"/>
    <tableColumn id="10" name="G4 Count" dataDxfId="192"/>
    <tableColumn id="11" name="Top Replied-To in G5" dataDxfId="191"/>
    <tableColumn id="12" name="G5 Count" dataDxfId="188"/>
    <tableColumn id="13" name="Top Replied-To in G6" dataDxfId="187"/>
    <tableColumn id="14" name="G6 Count" dataDxfId="184"/>
    <tableColumn id="15" name="Top Replied-To in G7" dataDxfId="183"/>
    <tableColumn id="16" name="G7 Count" dataDxfId="180"/>
    <tableColumn id="17" name="Top Replied-To in G8" dataDxfId="179"/>
    <tableColumn id="18" name="G8 Count" dataDxfId="178"/>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57:R67" totalsRowShown="0" headerRowDxfId="211" dataDxfId="210">
  <autoFilter ref="A57:R67"/>
  <tableColumns count="18">
    <tableColumn id="1" name="Top Mentioned in Entire Graph" dataDxfId="209"/>
    <tableColumn id="2" name="Entire Graph Count" dataDxfId="206"/>
    <tableColumn id="3" name="Top Mentioned in G1" dataDxfId="205"/>
    <tableColumn id="4" name="G1 Count" dataDxfId="202"/>
    <tableColumn id="5" name="Top Mentioned in G2" dataDxfId="201"/>
    <tableColumn id="6" name="G2 Count" dataDxfId="198"/>
    <tableColumn id="7" name="Top Mentioned in G3" dataDxfId="197"/>
    <tableColumn id="8" name="G3 Count" dataDxfId="194"/>
    <tableColumn id="9" name="Top Mentioned in G4" dataDxfId="193"/>
    <tableColumn id="10" name="G4 Count" dataDxfId="190"/>
    <tableColumn id="11" name="Top Mentioned in G5" dataDxfId="189"/>
    <tableColumn id="12" name="G5 Count" dataDxfId="186"/>
    <tableColumn id="13" name="Top Mentioned in G6" dataDxfId="185"/>
    <tableColumn id="14" name="G6 Count" dataDxfId="182"/>
    <tableColumn id="15" name="Top Mentioned in G7" dataDxfId="181"/>
    <tableColumn id="16" name="G7 Count" dataDxfId="177"/>
    <tableColumn id="17" name="Top Mentioned in G8" dataDxfId="176"/>
    <tableColumn id="18" name="G8 Count" dataDxfId="175"/>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70:R80" totalsRowShown="0" headerRowDxfId="172" dataDxfId="171">
  <autoFilter ref="A70:R80"/>
  <tableColumns count="18">
    <tableColumn id="1" name="Top Tweeters in Entire Graph" dataDxfId="170"/>
    <tableColumn id="2" name="Entire Graph Count" dataDxfId="169"/>
    <tableColumn id="3" name="Top Tweeters in G1" dataDxfId="168"/>
    <tableColumn id="4" name="G1 Count" dataDxfId="167"/>
    <tableColumn id="5" name="Top Tweeters in G2" dataDxfId="166"/>
    <tableColumn id="6" name="G2 Count" dataDxfId="165"/>
    <tableColumn id="7" name="Top Tweeters in G3" dataDxfId="164"/>
    <tableColumn id="8" name="G3 Count" dataDxfId="163"/>
    <tableColumn id="9" name="Top Tweeters in G4" dataDxfId="162"/>
    <tableColumn id="10" name="G4 Count" dataDxfId="161"/>
    <tableColumn id="11" name="Top Tweeters in G5" dataDxfId="160"/>
    <tableColumn id="12" name="G5 Count" dataDxfId="159"/>
    <tableColumn id="13" name="Top Tweeters in G6" dataDxfId="158"/>
    <tableColumn id="14" name="G6 Count" dataDxfId="157"/>
    <tableColumn id="15" name="Top Tweeters in G7" dataDxfId="156"/>
    <tableColumn id="16" name="G7 Count" dataDxfId="155"/>
    <tableColumn id="17" name="Top Tweeters in G8" dataDxfId="154"/>
    <tableColumn id="18" name="G8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250" totalsRowShown="0" headerRowDxfId="141" dataDxfId="140">
  <autoFilter ref="A1:G250"/>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57" totalsRowShown="0" headerRowDxfId="411" dataDxfId="410">
  <autoFilter ref="A2:BS57"/>
  <tableColumns count="71">
    <tableColumn id="1" name="Vertex" dataDxfId="409"/>
    <tableColumn id="2" name="Color" dataDxfId="408"/>
    <tableColumn id="5" name="Shape" dataDxfId="407"/>
    <tableColumn id="6" name="Size" dataDxfId="406"/>
    <tableColumn id="4" name="Opacity" dataDxfId="405"/>
    <tableColumn id="7" name="Image File" dataDxfId="404"/>
    <tableColumn id="3" name="Visibility" dataDxfId="403"/>
    <tableColumn id="10" name="Label" dataDxfId="402"/>
    <tableColumn id="16" name="Label Fill Color" dataDxfId="401"/>
    <tableColumn id="9" name="Label Position" dataDxfId="400"/>
    <tableColumn id="8" name="Tooltip" dataDxfId="399"/>
    <tableColumn id="18" name="Layout Order" dataDxfId="398"/>
    <tableColumn id="13" name="X" dataDxfId="397"/>
    <tableColumn id="14" name="Y" dataDxfId="396"/>
    <tableColumn id="12" name="Locked?" dataDxfId="395"/>
    <tableColumn id="19" name="Polar R" dataDxfId="394"/>
    <tableColumn id="20" name="Polar Angle" dataDxfId="393"/>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392"/>
    <tableColumn id="28" name="Dynamic Filter" dataDxfId="391"/>
    <tableColumn id="17" name="Add Your Own Columns Here" dataDxfId="390"/>
    <tableColumn id="30" name="Name" dataDxfId="389"/>
    <tableColumn id="31" name="Followed" dataDxfId="388"/>
    <tableColumn id="32" name="Followers" dataDxfId="387"/>
    <tableColumn id="33" name="Tweets" dataDxfId="386"/>
    <tableColumn id="34" name="Favorites" dataDxfId="385"/>
    <tableColumn id="35" name="Time Zone UTC Offset (Seconds)" dataDxfId="384"/>
    <tableColumn id="36" name="Description" dataDxfId="383"/>
    <tableColumn id="37" name="Location" dataDxfId="382"/>
    <tableColumn id="38" name="Web" dataDxfId="381"/>
    <tableColumn id="39" name="Time Zone" dataDxfId="380"/>
    <tableColumn id="40" name="Joined Twitter Date (UTC)" dataDxfId="379"/>
    <tableColumn id="41" name="Profile Banner Url" dataDxfId="378"/>
    <tableColumn id="42" name="Default Profile" dataDxfId="377"/>
    <tableColumn id="43" name="Default Profile Image" dataDxfId="376"/>
    <tableColumn id="44" name="Geo Enabled" dataDxfId="375"/>
    <tableColumn id="45" name="Language" dataDxfId="374"/>
    <tableColumn id="46" name="Listed Count" dataDxfId="373"/>
    <tableColumn id="47" name="Profile Background Image Url" dataDxfId="372"/>
    <tableColumn id="48" name="Verified" dataDxfId="371"/>
    <tableColumn id="49" name="Custom Menu Item Text" dataDxfId="370"/>
    <tableColumn id="50" name="Custom Menu Item Action" dataDxfId="369"/>
    <tableColumn id="51" name="Tweeted Search Term?" dataDxfId="336"/>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231" totalsRowShown="0" headerRowDxfId="132" dataDxfId="131">
  <autoFilter ref="A1:L231"/>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17" totalsRowShown="0" headerRowDxfId="88" dataDxfId="87">
  <autoFilter ref="A2:C17"/>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56" totalsRowShown="0" headerRowDxfId="64" dataDxfId="63">
  <autoFilter ref="A2:BL56"/>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0" totalsRowShown="0" headerRowDxfId="368">
  <autoFilter ref="A2:AO10"/>
  <tableColumns count="41">
    <tableColumn id="1" name="Group" dataDxfId="343"/>
    <tableColumn id="2" name="Vertex Color" dataDxfId="342"/>
    <tableColumn id="3" name="Vertex Shape" dataDxfId="340"/>
    <tableColumn id="22" name="Visibility" dataDxfId="341"/>
    <tableColumn id="4" name="Collapsed?"/>
    <tableColumn id="18" name="Label" dataDxfId="367"/>
    <tableColumn id="20" name="Collapsed X"/>
    <tableColumn id="21" name="Collapsed Y"/>
    <tableColumn id="6" name="ID" dataDxfId="366"/>
    <tableColumn id="19" name="Collapsed Properties" dataDxfId="334"/>
    <tableColumn id="5" name="Vertices" dataDxfId="333"/>
    <tableColumn id="7" name="Unique Edges" dataDxfId="332"/>
    <tableColumn id="8" name="Edges With Duplicates" dataDxfId="331"/>
    <tableColumn id="9" name="Total Edges" dataDxfId="330"/>
    <tableColumn id="10" name="Self-Loops" dataDxfId="329"/>
    <tableColumn id="24" name="Reciprocated Vertex Pair Ratio" dataDxfId="328"/>
    <tableColumn id="25" name="Reciprocated Edge Ratio" dataDxfId="327"/>
    <tableColumn id="11" name="Connected Components" dataDxfId="326"/>
    <tableColumn id="12" name="Single-Vertex Connected Components" dataDxfId="325"/>
    <tableColumn id="13" name="Maximum Vertices in a Connected Component" dataDxfId="324"/>
    <tableColumn id="14" name="Maximum Edges in a Connected Component" dataDxfId="323"/>
    <tableColumn id="15" name="Maximum Geodesic Distance (Diameter)" dataDxfId="322"/>
    <tableColumn id="16" name="Average Geodesic Distance" dataDxfId="321"/>
    <tableColumn id="17" name="Graph Density" dataDxfId="299"/>
    <tableColumn id="23" name="Top URLs in Tweet" dataDxfId="278"/>
    <tableColumn id="26" name="Top Domains in Tweet" dataDxfId="257"/>
    <tableColumn id="27" name="Top Hashtags in Tweet" dataDxfId="236"/>
    <tableColumn id="28" name="Top Words in Tweet" dataDxfId="215"/>
    <tableColumn id="29" name="Top Word Pairs in Tweet" dataDxfId="174"/>
    <tableColumn id="30" name="Top Replied-To in Tweet" dataDxfId="173"/>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6" totalsRowShown="0" headerRowDxfId="365" dataDxfId="364">
  <autoFilter ref="A1:C56"/>
  <tableColumns count="3">
    <tableColumn id="1" name="Group" dataDxfId="339"/>
    <tableColumn id="2" name="Vertex" dataDxfId="338"/>
    <tableColumn id="3" name="Vertex ID" dataDxfId="337">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7" totalsRowShown="0">
  <autoFilter ref="A1:B47"/>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63"/>
    <tableColumn id="2" name="Degree Frequency" dataDxfId="362">
      <calculatedColumnFormula>COUNTIF(Vertices[Degree], "&gt;= " &amp; D2) - COUNTIF(Vertices[Degree], "&gt;=" &amp; D3)</calculatedColumnFormula>
    </tableColumn>
    <tableColumn id="3" name="In-Degree Bin" dataDxfId="361"/>
    <tableColumn id="4" name="In-Degree Frequency" dataDxfId="360">
      <calculatedColumnFormula>COUNTIF(Vertices[In-Degree], "&gt;= " &amp; F2) - COUNTIF(Vertices[In-Degree], "&gt;=" &amp; F3)</calculatedColumnFormula>
    </tableColumn>
    <tableColumn id="5" name="Out-Degree Bin" dataDxfId="359"/>
    <tableColumn id="6" name="Out-Degree Frequency" dataDxfId="358">
      <calculatedColumnFormula>COUNTIF(Vertices[Out-Degree], "&gt;= " &amp; H2) - COUNTIF(Vertices[Out-Degree], "&gt;=" &amp; H3)</calculatedColumnFormula>
    </tableColumn>
    <tableColumn id="7" name="Betweenness Centrality Bin" dataDxfId="357"/>
    <tableColumn id="8" name="Betweenness Centrality Frequency" dataDxfId="356">
      <calculatedColumnFormula>COUNTIF(Vertices[Betweenness Centrality], "&gt;= " &amp; J2) - COUNTIF(Vertices[Betweenness Centrality], "&gt;=" &amp; J3)</calculatedColumnFormula>
    </tableColumn>
    <tableColumn id="9" name="Closeness Centrality Bin" dataDxfId="355"/>
    <tableColumn id="10" name="Closeness Centrality Frequency" dataDxfId="354">
      <calculatedColumnFormula>COUNTIF(Vertices[Closeness Centrality], "&gt;= " &amp; L2) - COUNTIF(Vertices[Closeness Centrality], "&gt;=" &amp; L3)</calculatedColumnFormula>
    </tableColumn>
    <tableColumn id="11" name="Eigenvector Centrality Bin" dataDxfId="353"/>
    <tableColumn id="12" name="Eigenvector Centrality Frequency" dataDxfId="352">
      <calculatedColumnFormula>COUNTIF(Vertices[Eigenvector Centrality], "&gt;= " &amp; N2) - COUNTIF(Vertices[Eigenvector Centrality], "&gt;=" &amp; N3)</calculatedColumnFormula>
    </tableColumn>
    <tableColumn id="18" name="PageRank Bin" dataDxfId="351"/>
    <tableColumn id="17" name="PageRank Frequency" dataDxfId="350">
      <calculatedColumnFormula>COUNTIF(Vertices[Eigenvector Centrality], "&gt;= " &amp; P2) - COUNTIF(Vertices[Eigenvector Centrality], "&gt;=" &amp; P3)</calculatedColumnFormula>
    </tableColumn>
    <tableColumn id="13" name="Clustering Coefficient Bin" dataDxfId="349"/>
    <tableColumn id="14" name="Clustering Coefficient Frequency" dataDxfId="348">
      <calculatedColumnFormula>COUNTIF(Vertices[Clustering Coefficient], "&gt;= " &amp; R2) - COUNTIF(Vertices[Clustering Coefficient], "&gt;=" &amp; R3)</calculatedColumnFormula>
    </tableColumn>
    <tableColumn id="15" name="Dynamic Filter Bin" dataDxfId="347"/>
    <tableColumn id="16" name="Dynamic Filter Frequency" dataDxfId="34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8:B51" totalsRowShown="0">
  <autoFilter ref="A48:B5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45">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bbc.com/news/uk-england-beds-bucks-herts-50404708" TargetMode="External" /><Relationship Id="rId2" Type="http://schemas.openxmlformats.org/officeDocument/2006/relationships/hyperlink" Target="https://www.whitehouse.gov/briefings-statements/statement-press-secretary-96/" TargetMode="External" /><Relationship Id="rId3" Type="http://schemas.openxmlformats.org/officeDocument/2006/relationships/hyperlink" Target="https://www.whitehouse.gov/briefings-statements/statement-press-secretary-96/" TargetMode="External" /><Relationship Id="rId4" Type="http://schemas.openxmlformats.org/officeDocument/2006/relationships/hyperlink" Target="https://www.whitehouse.gov/briefings-statements/statement-press-secretary-96/" TargetMode="External" /><Relationship Id="rId5" Type="http://schemas.openxmlformats.org/officeDocument/2006/relationships/hyperlink" Target="https://www.whitehouse.gov/briefings-statements/statement-press-secretary-96/" TargetMode="External" /><Relationship Id="rId6" Type="http://schemas.openxmlformats.org/officeDocument/2006/relationships/hyperlink" Target="https://www.whitehouse.gov/briefings-statements/statement-press-secretary-96/" TargetMode="External" /><Relationship Id="rId7" Type="http://schemas.openxmlformats.org/officeDocument/2006/relationships/hyperlink" Target="https://www.nato.int/cps/en/natohq/news_170910.htm?utm_source=twitter&amp;utm_medium=natoromeroc&amp;utm_campaign=20191118_estonia" TargetMode="External" /><Relationship Id="rId8" Type="http://schemas.openxmlformats.org/officeDocument/2006/relationships/hyperlink" Target="https://www.nato.int/cps/en/natohq/news_170910.htm?utm_source=twitter&amp;utm_medium=natoromeroc&amp;utm_campaign=20191118_estonia" TargetMode="External" /><Relationship Id="rId9" Type="http://schemas.openxmlformats.org/officeDocument/2006/relationships/hyperlink" Target="https://www.nato.int/cps/en/natohq/news_170910.htm?utm_source=twitter&amp;utm_medium=natopress&amp;utm_campaign=20191118_estonia_web" TargetMode="External" /><Relationship Id="rId10" Type="http://schemas.openxmlformats.org/officeDocument/2006/relationships/hyperlink" Target="https://www.nato.int/cps/en/natohq/news_170910.htm?utm_source=twitter&amp;utm_medium=natopress&amp;utm_campaign=20191118_estonia_web" TargetMode="External" /><Relationship Id="rId11" Type="http://schemas.openxmlformats.org/officeDocument/2006/relationships/hyperlink" Target="https://pbs.twimg.com/amplify_video_thumb/1192744884177911808/img/11b-b1sm-BgfBJb_.jpg" TargetMode="External" /><Relationship Id="rId12" Type="http://schemas.openxmlformats.org/officeDocument/2006/relationships/hyperlink" Target="https://pbs.twimg.com/media/EJWGWg6WoAA8Pe6.jpg" TargetMode="External" /><Relationship Id="rId13" Type="http://schemas.openxmlformats.org/officeDocument/2006/relationships/hyperlink" Target="https://pbs.twimg.com/amplify_video_thumb/1192744884177911808/img/11b-b1sm-BgfBJb_.jpg" TargetMode="External" /><Relationship Id="rId14" Type="http://schemas.openxmlformats.org/officeDocument/2006/relationships/hyperlink" Target="https://pbs.twimg.com/media/EJWGWg6WoAA8Pe6.jpg" TargetMode="External" /><Relationship Id="rId15" Type="http://schemas.openxmlformats.org/officeDocument/2006/relationships/hyperlink" Target="https://pbs.twimg.com/amplify_video_thumb/1192744884177911808/img/11b-b1sm-BgfBJb_.jpg" TargetMode="External" /><Relationship Id="rId16" Type="http://schemas.openxmlformats.org/officeDocument/2006/relationships/hyperlink" Target="https://pbs.twimg.com/media/EJWKc9GWwAEFSEe.jpg" TargetMode="External" /><Relationship Id="rId17" Type="http://schemas.openxmlformats.org/officeDocument/2006/relationships/hyperlink" Target="https://pbs.twimg.com/media/EJaf6EnX0AEo11T.jpg" TargetMode="External" /><Relationship Id="rId18" Type="http://schemas.openxmlformats.org/officeDocument/2006/relationships/hyperlink" Target="https://pbs.twimg.com/ext_tw_video_thumb/1196357454856118273/pu/img/oizcYlh2MJDPW4e6.jpg" TargetMode="External" /><Relationship Id="rId19" Type="http://schemas.openxmlformats.org/officeDocument/2006/relationships/hyperlink" Target="https://pbs.twimg.com/ext_tw_video_thumb/1194200136240504832/pu/img/y_B3aIGP37XwscEY.jpg" TargetMode="External" /><Relationship Id="rId20" Type="http://schemas.openxmlformats.org/officeDocument/2006/relationships/hyperlink" Target="https://pbs.twimg.com/media/EJqioaSXkAQ5wRp.jpg" TargetMode="External" /><Relationship Id="rId21" Type="http://schemas.openxmlformats.org/officeDocument/2006/relationships/hyperlink" Target="https://pbs.twimg.com/media/EJqioaSXkAQ5wRp.jpg" TargetMode="External" /><Relationship Id="rId22" Type="http://schemas.openxmlformats.org/officeDocument/2006/relationships/hyperlink" Target="https://pbs.twimg.com/media/EJqF3w0WkAA_U9n.jpg" TargetMode="External" /><Relationship Id="rId23" Type="http://schemas.openxmlformats.org/officeDocument/2006/relationships/hyperlink" Target="https://pbs.twimg.com/media/EEwVT2QWsAA5GgK.jpg" TargetMode="External" /><Relationship Id="rId24" Type="http://schemas.openxmlformats.org/officeDocument/2006/relationships/hyperlink" Target="https://pbs.twimg.com/media/EJqF3w0WkAA_U9n.jpg" TargetMode="External" /><Relationship Id="rId25" Type="http://schemas.openxmlformats.org/officeDocument/2006/relationships/hyperlink" Target="https://pbs.twimg.com/media/D95aDrgXkAAG-uU.jpg" TargetMode="External" /><Relationship Id="rId26" Type="http://schemas.openxmlformats.org/officeDocument/2006/relationships/hyperlink" Target="http://pbs.twimg.com/profile_images/884753732654772224/UfILExsQ_normal.jpg" TargetMode="External" /><Relationship Id="rId27" Type="http://schemas.openxmlformats.org/officeDocument/2006/relationships/hyperlink" Target="http://pbs.twimg.com/profile_images/785746756378226688/iS2mnfZL_normal.jpg" TargetMode="External" /><Relationship Id="rId28" Type="http://schemas.openxmlformats.org/officeDocument/2006/relationships/hyperlink" Target="http://pbs.twimg.com/profile_images/499154897997017088/7KLtv5rP_normal.png" TargetMode="External" /><Relationship Id="rId29" Type="http://schemas.openxmlformats.org/officeDocument/2006/relationships/hyperlink" Target="http://pbs.twimg.com/profile_images/666197383227797505/Pv59gCjV_normal.jpg" TargetMode="External" /><Relationship Id="rId30" Type="http://schemas.openxmlformats.org/officeDocument/2006/relationships/hyperlink" Target="http://pbs.twimg.com/profile_images/1149612937763422208/cH7z_129_normal.jpg" TargetMode="External" /><Relationship Id="rId31" Type="http://schemas.openxmlformats.org/officeDocument/2006/relationships/hyperlink" Target="http://pbs.twimg.com/profile_images/1083355490980114433/X3-i-yZf_normal.jpg" TargetMode="External" /><Relationship Id="rId32" Type="http://schemas.openxmlformats.org/officeDocument/2006/relationships/hyperlink" Target="http://pbs.twimg.com/profile_images/1182798433821831169/AnKswLR2_normal.jpg" TargetMode="External" /><Relationship Id="rId33" Type="http://schemas.openxmlformats.org/officeDocument/2006/relationships/hyperlink" Target="http://pbs.twimg.com/profile_images/1182798433821831169/AnKswLR2_normal.jpg" TargetMode="External" /><Relationship Id="rId34" Type="http://schemas.openxmlformats.org/officeDocument/2006/relationships/hyperlink" Target="http://pbs.twimg.com/profile_images/1196698809692295169/C9sl6VI3_normal.jpg" TargetMode="External" /><Relationship Id="rId35" Type="http://schemas.openxmlformats.org/officeDocument/2006/relationships/hyperlink" Target="http://pbs.twimg.com/profile_images/796067903070048256/z_TNAOT0_normal.jpg" TargetMode="External" /><Relationship Id="rId36" Type="http://schemas.openxmlformats.org/officeDocument/2006/relationships/hyperlink" Target="http://pbs.twimg.com/profile_images/1111269046509584385/1mnanTML_normal.jpg" TargetMode="External" /><Relationship Id="rId37" Type="http://schemas.openxmlformats.org/officeDocument/2006/relationships/hyperlink" Target="http://pbs.twimg.com/profile_images/932309059130281984/YWdtBnQL_normal.jpg" TargetMode="External" /><Relationship Id="rId38" Type="http://schemas.openxmlformats.org/officeDocument/2006/relationships/hyperlink" Target="http://pbs.twimg.com/profile_images/1190764108402085888/h5Z2kXo6_normal.jpg" TargetMode="External" /><Relationship Id="rId39" Type="http://schemas.openxmlformats.org/officeDocument/2006/relationships/hyperlink" Target="http://pbs.twimg.com/profile_images/782529312385822720/2KhtYnHq_normal.jpg" TargetMode="External" /><Relationship Id="rId40" Type="http://schemas.openxmlformats.org/officeDocument/2006/relationships/hyperlink" Target="http://pbs.twimg.com/profile_images/3314598258/1a22cd5f629c7eac256f6f8b68491a89_normal.jpeg" TargetMode="External" /><Relationship Id="rId41" Type="http://schemas.openxmlformats.org/officeDocument/2006/relationships/hyperlink" Target="http://pbs.twimg.com/profile_images/1157806384441958403/olXhl4Ik_normal.png" TargetMode="External" /><Relationship Id="rId42" Type="http://schemas.openxmlformats.org/officeDocument/2006/relationships/hyperlink" Target="http://pbs.twimg.com/profile_images/1157806384441958403/olXhl4Ik_normal.png" TargetMode="External" /><Relationship Id="rId43" Type="http://schemas.openxmlformats.org/officeDocument/2006/relationships/hyperlink" Target="http://pbs.twimg.com/profile_images/969388186433552384/K_RK4Emu_normal.jpg" TargetMode="External" /><Relationship Id="rId44" Type="http://schemas.openxmlformats.org/officeDocument/2006/relationships/hyperlink" Target="http://pbs.twimg.com/profile_images/1193230916480643072/6cOYtXGA_normal.jpg" TargetMode="External" /><Relationship Id="rId45" Type="http://schemas.openxmlformats.org/officeDocument/2006/relationships/hyperlink" Target="https://pbs.twimg.com/amplify_video_thumb/1192744884177911808/img/11b-b1sm-BgfBJb_.jpg" TargetMode="External" /><Relationship Id="rId46" Type="http://schemas.openxmlformats.org/officeDocument/2006/relationships/hyperlink" Target="https://pbs.twimg.com/media/EJWGWg6WoAA8Pe6.jpg" TargetMode="External" /><Relationship Id="rId47" Type="http://schemas.openxmlformats.org/officeDocument/2006/relationships/hyperlink" Target="https://pbs.twimg.com/amplify_video_thumb/1192744884177911808/img/11b-b1sm-BgfBJb_.jpg" TargetMode="External" /><Relationship Id="rId48" Type="http://schemas.openxmlformats.org/officeDocument/2006/relationships/hyperlink" Target="https://pbs.twimg.com/media/EJWGWg6WoAA8Pe6.jpg" TargetMode="External" /><Relationship Id="rId49" Type="http://schemas.openxmlformats.org/officeDocument/2006/relationships/hyperlink" Target="http://pbs.twimg.com/profile_images/1196401092491436032/qEpfX229_normal.jpg" TargetMode="External" /><Relationship Id="rId50" Type="http://schemas.openxmlformats.org/officeDocument/2006/relationships/hyperlink" Target="http://pbs.twimg.com/profile_images/1196401092491436032/qEpfX229_normal.jpg" TargetMode="External" /><Relationship Id="rId51" Type="http://schemas.openxmlformats.org/officeDocument/2006/relationships/hyperlink" Target="http://pbs.twimg.com/profile_images/1196401092491436032/qEpfX229_normal.jpg" TargetMode="External" /><Relationship Id="rId52" Type="http://schemas.openxmlformats.org/officeDocument/2006/relationships/hyperlink" Target="http://pbs.twimg.com/profile_images/841233586384752642/zSHf0oQE_normal.jpg" TargetMode="External" /><Relationship Id="rId53" Type="http://schemas.openxmlformats.org/officeDocument/2006/relationships/hyperlink" Target="http://pbs.twimg.com/profile_images/841233586384752642/zSHf0oQE_normal.jpg" TargetMode="External" /><Relationship Id="rId54" Type="http://schemas.openxmlformats.org/officeDocument/2006/relationships/hyperlink" Target="http://pbs.twimg.com/profile_images/1087657471018258432/q4yiWjg__normal.jpg" TargetMode="External" /><Relationship Id="rId55" Type="http://schemas.openxmlformats.org/officeDocument/2006/relationships/hyperlink" Target="https://pbs.twimg.com/amplify_video_thumb/1192744884177911808/img/11b-b1sm-BgfBJb_.jpg" TargetMode="External" /><Relationship Id="rId56" Type="http://schemas.openxmlformats.org/officeDocument/2006/relationships/hyperlink" Target="http://pbs.twimg.com/profile_images/669133986791333888/a7vbY7W2_normal.jpg" TargetMode="External" /><Relationship Id="rId57" Type="http://schemas.openxmlformats.org/officeDocument/2006/relationships/hyperlink" Target="http://pbs.twimg.com/profile_images/912967937300066305/BkmW17Pa_normal.jpg" TargetMode="External" /><Relationship Id="rId58" Type="http://schemas.openxmlformats.org/officeDocument/2006/relationships/hyperlink" Target="http://pbs.twimg.com/profile_images/912967937300066305/BkmW17Pa_normal.jpg" TargetMode="External" /><Relationship Id="rId59" Type="http://schemas.openxmlformats.org/officeDocument/2006/relationships/hyperlink" Target="https://pbs.twimg.com/media/EJWKc9GWwAEFSEe.jpg" TargetMode="External" /><Relationship Id="rId60" Type="http://schemas.openxmlformats.org/officeDocument/2006/relationships/hyperlink" Target="http://pbs.twimg.com/profile_images/3477370899/e825bc6508601d344f3c5c6cc6b61658_normal.jpeg" TargetMode="External" /><Relationship Id="rId61" Type="http://schemas.openxmlformats.org/officeDocument/2006/relationships/hyperlink" Target="http://pbs.twimg.com/profile_images/3477370899/e825bc6508601d344f3c5c6cc6b61658_normal.jpeg" TargetMode="External" /><Relationship Id="rId62" Type="http://schemas.openxmlformats.org/officeDocument/2006/relationships/hyperlink" Target="https://pbs.twimg.com/media/EJaf6EnX0AEo11T.jpg" TargetMode="External" /><Relationship Id="rId63" Type="http://schemas.openxmlformats.org/officeDocument/2006/relationships/hyperlink" Target="http://pbs.twimg.com/profile_images/1194427474832216064/yDv7wSXC_normal.jpg" TargetMode="External" /><Relationship Id="rId64" Type="http://schemas.openxmlformats.org/officeDocument/2006/relationships/hyperlink" Target="http://pbs.twimg.com/profile_images/1111570060387205120/SrhscBXY_normal.png" TargetMode="External" /><Relationship Id="rId65" Type="http://schemas.openxmlformats.org/officeDocument/2006/relationships/hyperlink" Target="http://pbs.twimg.com/profile_images/1187368468343132161/VzPP0m-3_normal.jpg" TargetMode="External" /><Relationship Id="rId66" Type="http://schemas.openxmlformats.org/officeDocument/2006/relationships/hyperlink" Target="https://pbs.twimg.com/ext_tw_video_thumb/1196357454856118273/pu/img/oizcYlh2MJDPW4e6.jpg" TargetMode="External" /><Relationship Id="rId67" Type="http://schemas.openxmlformats.org/officeDocument/2006/relationships/hyperlink" Target="http://pbs.twimg.com/profile_images/1176885810181939201/zxq8JEzn_normal.jpg" TargetMode="External" /><Relationship Id="rId68" Type="http://schemas.openxmlformats.org/officeDocument/2006/relationships/hyperlink" Target="http://pbs.twimg.com/profile_images/1176885810181939201/zxq8JEzn_normal.jpg" TargetMode="External" /><Relationship Id="rId69" Type="http://schemas.openxmlformats.org/officeDocument/2006/relationships/hyperlink" Target="http://pbs.twimg.com/profile_images/1176885810181939201/zxq8JEzn_normal.jpg" TargetMode="External" /><Relationship Id="rId70" Type="http://schemas.openxmlformats.org/officeDocument/2006/relationships/hyperlink" Target="http://pbs.twimg.com/profile_images/1005097430101065728/5JzW4BRc_normal.jpg" TargetMode="External" /><Relationship Id="rId71" Type="http://schemas.openxmlformats.org/officeDocument/2006/relationships/hyperlink" Target="http://pbs.twimg.com/profile_images/1005097430101065728/5JzW4BRc_normal.jpg" TargetMode="External" /><Relationship Id="rId72" Type="http://schemas.openxmlformats.org/officeDocument/2006/relationships/hyperlink" Target="http://pbs.twimg.com/profile_images/1005097430101065728/5JzW4BRc_normal.jpg" TargetMode="External" /><Relationship Id="rId73" Type="http://schemas.openxmlformats.org/officeDocument/2006/relationships/hyperlink" Target="http://pbs.twimg.com/profile_images/1111554722924806144/Ravr-_rC_normal.png" TargetMode="External" /><Relationship Id="rId74" Type="http://schemas.openxmlformats.org/officeDocument/2006/relationships/hyperlink" Target="http://pbs.twimg.com/profile_images/1111554722924806144/Ravr-_rC_normal.png" TargetMode="External" /><Relationship Id="rId75" Type="http://schemas.openxmlformats.org/officeDocument/2006/relationships/hyperlink" Target="http://pbs.twimg.com/profile_images/1111554722924806144/Ravr-_rC_normal.png" TargetMode="External" /><Relationship Id="rId76" Type="http://schemas.openxmlformats.org/officeDocument/2006/relationships/hyperlink" Target="http://pbs.twimg.com/profile_images/923930866631499776/yMdB8jYK_normal.jpg" TargetMode="External" /><Relationship Id="rId77" Type="http://schemas.openxmlformats.org/officeDocument/2006/relationships/hyperlink" Target="http://pbs.twimg.com/profile_images/923930866631499776/yMdB8jYK_normal.jpg" TargetMode="External" /><Relationship Id="rId78" Type="http://schemas.openxmlformats.org/officeDocument/2006/relationships/hyperlink" Target="http://pbs.twimg.com/profile_images/923930866631499776/yMdB8jYK_normal.jpg" TargetMode="External" /><Relationship Id="rId79" Type="http://schemas.openxmlformats.org/officeDocument/2006/relationships/hyperlink" Target="http://pbs.twimg.com/profile_images/1058292368644935680/cGkIeg7a_normal.jpg" TargetMode="External" /><Relationship Id="rId80" Type="http://schemas.openxmlformats.org/officeDocument/2006/relationships/hyperlink" Target="http://pbs.twimg.com/profile_images/1058292368644935680/cGkIeg7a_normal.jpg" TargetMode="External" /><Relationship Id="rId81" Type="http://schemas.openxmlformats.org/officeDocument/2006/relationships/hyperlink" Target="http://pbs.twimg.com/profile_images/1058292368644935680/cGkIeg7a_normal.jpg" TargetMode="External" /><Relationship Id="rId82" Type="http://schemas.openxmlformats.org/officeDocument/2006/relationships/hyperlink" Target="http://pbs.twimg.com/profile_images/980862293520080896/TSn4-h8-_normal.jpg" TargetMode="External" /><Relationship Id="rId83" Type="http://schemas.openxmlformats.org/officeDocument/2006/relationships/hyperlink" Target="http://pbs.twimg.com/profile_images/980862293520080896/TSn4-h8-_normal.jpg" TargetMode="External" /><Relationship Id="rId84" Type="http://schemas.openxmlformats.org/officeDocument/2006/relationships/hyperlink" Target="http://pbs.twimg.com/profile_images/980862293520080896/TSn4-h8-_normal.jpg" TargetMode="External" /><Relationship Id="rId85" Type="http://schemas.openxmlformats.org/officeDocument/2006/relationships/hyperlink" Target="http://pbs.twimg.com/profile_images/1089804733953572864/gNF1wLoY_normal.jpg" TargetMode="External" /><Relationship Id="rId86" Type="http://schemas.openxmlformats.org/officeDocument/2006/relationships/hyperlink" Target="http://pbs.twimg.com/profile_images/1165961704011948034/tcrIFWzM_normal.png" TargetMode="External" /><Relationship Id="rId87" Type="http://schemas.openxmlformats.org/officeDocument/2006/relationships/hyperlink" Target="https://pbs.twimg.com/ext_tw_video_thumb/1194200136240504832/pu/img/y_B3aIGP37XwscEY.jpg" TargetMode="External" /><Relationship Id="rId88" Type="http://schemas.openxmlformats.org/officeDocument/2006/relationships/hyperlink" Target="http://pbs.twimg.com/profile_images/1165961704011948034/tcrIFWzM_normal.png" TargetMode="External" /><Relationship Id="rId89" Type="http://schemas.openxmlformats.org/officeDocument/2006/relationships/hyperlink" Target="http://pbs.twimg.com/profile_images/1165961704011948034/tcrIFWzM_normal.png" TargetMode="External" /><Relationship Id="rId90" Type="http://schemas.openxmlformats.org/officeDocument/2006/relationships/hyperlink" Target="http://pbs.twimg.com/profile_images/1165961704011948034/tcrIFWzM_normal.png" TargetMode="External" /><Relationship Id="rId91" Type="http://schemas.openxmlformats.org/officeDocument/2006/relationships/hyperlink" Target="http://pbs.twimg.com/profile_images/1165961704011948034/tcrIFWzM_normal.png" TargetMode="External" /><Relationship Id="rId92" Type="http://schemas.openxmlformats.org/officeDocument/2006/relationships/hyperlink" Target="http://pbs.twimg.com/profile_images/508385681/Picture_6_normal.png" TargetMode="External" /><Relationship Id="rId93" Type="http://schemas.openxmlformats.org/officeDocument/2006/relationships/hyperlink" Target="http://pbs.twimg.com/profile_images/508385681/Picture_6_normal.png" TargetMode="External" /><Relationship Id="rId94" Type="http://schemas.openxmlformats.org/officeDocument/2006/relationships/hyperlink" Target="http://pbs.twimg.com/profile_images/508385681/Picture_6_normal.png" TargetMode="External" /><Relationship Id="rId95" Type="http://schemas.openxmlformats.org/officeDocument/2006/relationships/hyperlink" Target="https://pbs.twimg.com/media/EJqioaSXkAQ5wRp.jpg" TargetMode="External" /><Relationship Id="rId96" Type="http://schemas.openxmlformats.org/officeDocument/2006/relationships/hyperlink" Target="https://pbs.twimg.com/media/EJqioaSXkAQ5wRp.jpg" TargetMode="External" /><Relationship Id="rId97" Type="http://schemas.openxmlformats.org/officeDocument/2006/relationships/hyperlink" Target="http://pbs.twimg.com/profile_images/378800000709612949/cfd1435ac2c89df971f95fff2d2610a6_normal.jpeg" TargetMode="External" /><Relationship Id="rId98" Type="http://schemas.openxmlformats.org/officeDocument/2006/relationships/hyperlink" Target="http://pbs.twimg.com/profile_images/378800000709612949/cfd1435ac2c89df971f95fff2d2610a6_normal.jpeg" TargetMode="External" /><Relationship Id="rId99" Type="http://schemas.openxmlformats.org/officeDocument/2006/relationships/hyperlink" Target="http://pbs.twimg.com/profile_images/378800000709612949/cfd1435ac2c89df971f95fff2d2610a6_normal.jpeg" TargetMode="External" /><Relationship Id="rId100" Type="http://schemas.openxmlformats.org/officeDocument/2006/relationships/hyperlink" Target="http://pbs.twimg.com/profile_images/378800000709612949/cfd1435ac2c89df971f95fff2d2610a6_normal.jpeg" TargetMode="External" /><Relationship Id="rId101" Type="http://schemas.openxmlformats.org/officeDocument/2006/relationships/hyperlink" Target="http://pbs.twimg.com/profile_images/378800000501893520/b4582cd3ce52a7c47133d606b639176e_normal.jpeg" TargetMode="External" /><Relationship Id="rId102" Type="http://schemas.openxmlformats.org/officeDocument/2006/relationships/hyperlink" Target="http://pbs.twimg.com/profile_images/378800000501893520/b4582cd3ce52a7c47133d606b639176e_normal.jpeg" TargetMode="External" /><Relationship Id="rId103" Type="http://schemas.openxmlformats.org/officeDocument/2006/relationships/hyperlink" Target="http://pbs.twimg.com/profile_images/378800000501893520/b4582cd3ce52a7c47133d606b639176e_normal.jpeg" TargetMode="External" /><Relationship Id="rId104" Type="http://schemas.openxmlformats.org/officeDocument/2006/relationships/hyperlink" Target="http://pbs.twimg.com/profile_images/378800000501893520/b4582cd3ce52a7c47133d606b639176e_normal.jpeg" TargetMode="External" /><Relationship Id="rId105" Type="http://schemas.openxmlformats.org/officeDocument/2006/relationships/hyperlink" Target="http://pbs.twimg.com/profile_images/1197050828202369025/nCCwdn3B_normal.jpg" TargetMode="External" /><Relationship Id="rId106" Type="http://schemas.openxmlformats.org/officeDocument/2006/relationships/hyperlink" Target="http://pbs.twimg.com/profile_images/1197050828202369025/nCCwdn3B_normal.jpg" TargetMode="External" /><Relationship Id="rId107" Type="http://schemas.openxmlformats.org/officeDocument/2006/relationships/hyperlink" Target="http://pbs.twimg.com/profile_images/1197050828202369025/nCCwdn3B_normal.jpg" TargetMode="External" /><Relationship Id="rId108" Type="http://schemas.openxmlformats.org/officeDocument/2006/relationships/hyperlink" Target="https://pbs.twimg.com/media/EJqF3w0WkAA_U9n.jpg" TargetMode="External" /><Relationship Id="rId109" Type="http://schemas.openxmlformats.org/officeDocument/2006/relationships/hyperlink" Target="http://pbs.twimg.com/profile_images/976893268339429377/sQT1oTqH_normal.jpg" TargetMode="External" /><Relationship Id="rId110" Type="http://schemas.openxmlformats.org/officeDocument/2006/relationships/hyperlink" Target="https://pbs.twimg.com/media/EEwVT2QWsAA5GgK.jpg" TargetMode="External" /><Relationship Id="rId111" Type="http://schemas.openxmlformats.org/officeDocument/2006/relationships/hyperlink" Target="https://pbs.twimg.com/media/EJqF3w0WkAA_U9n.jpg" TargetMode="External" /><Relationship Id="rId112" Type="http://schemas.openxmlformats.org/officeDocument/2006/relationships/hyperlink" Target="http://pbs.twimg.com/profile_images/976893268339429377/sQT1oTqH_normal.jpg" TargetMode="External" /><Relationship Id="rId113" Type="http://schemas.openxmlformats.org/officeDocument/2006/relationships/hyperlink" Target="https://pbs.twimg.com/media/D95aDrgXkAAG-uU.jpg" TargetMode="External" /><Relationship Id="rId114" Type="http://schemas.openxmlformats.org/officeDocument/2006/relationships/hyperlink" Target="http://pbs.twimg.com/profile_images/976893268339429377/sQT1oTqH_normal.jpg" TargetMode="External" /><Relationship Id="rId115" Type="http://schemas.openxmlformats.org/officeDocument/2006/relationships/hyperlink" Target="https://twitter.com/#!/natoinukraine/status/1194141179295752192" TargetMode="External" /><Relationship Id="rId116" Type="http://schemas.openxmlformats.org/officeDocument/2006/relationships/hyperlink" Target="https://twitter.com/#!/belgiumnato/status/1194145697718816768" TargetMode="External" /><Relationship Id="rId117" Type="http://schemas.openxmlformats.org/officeDocument/2006/relationships/hyperlink" Target="https://twitter.com/#!/lv_nato/status/1194175228181721088" TargetMode="External" /><Relationship Id="rId118" Type="http://schemas.openxmlformats.org/officeDocument/2006/relationships/hyperlink" Target="https://twitter.com/#!/litdelnato/status/1194182156177805317" TargetMode="External" /><Relationship Id="rId119" Type="http://schemas.openxmlformats.org/officeDocument/2006/relationships/hyperlink" Target="https://twitter.com/#!/larteresa/status/1194202319564496896" TargetMode="External" /><Relationship Id="rId120" Type="http://schemas.openxmlformats.org/officeDocument/2006/relationships/hyperlink" Target="https://twitter.com/#!/britisharmyesp/status/1194204193311068161" TargetMode="External" /><Relationship Id="rId121" Type="http://schemas.openxmlformats.org/officeDocument/2006/relationships/hyperlink" Target="https://twitter.com/#!/nataliamakhvil1/status/1194230398794051584" TargetMode="External" /><Relationship Id="rId122" Type="http://schemas.openxmlformats.org/officeDocument/2006/relationships/hyperlink" Target="https://twitter.com/#!/nataliamakhvil1/status/1194230953163575299" TargetMode="External" /><Relationship Id="rId123" Type="http://schemas.openxmlformats.org/officeDocument/2006/relationships/hyperlink" Target="https://twitter.com/#!/latifkohistani/status/1194238995305250816" TargetMode="External" /><Relationship Id="rId124" Type="http://schemas.openxmlformats.org/officeDocument/2006/relationships/hyperlink" Target="https://twitter.com/#!/uttaranhazarika/status/1194251477121818624" TargetMode="External" /><Relationship Id="rId125" Type="http://schemas.openxmlformats.org/officeDocument/2006/relationships/hyperlink" Target="https://twitter.com/#!/trpmbadba/status/1194272913328889856" TargetMode="External" /><Relationship Id="rId126" Type="http://schemas.openxmlformats.org/officeDocument/2006/relationships/hyperlink" Target="https://twitter.com/#!/franceafrik/status/1194337762616520706" TargetMode="External" /><Relationship Id="rId127" Type="http://schemas.openxmlformats.org/officeDocument/2006/relationships/hyperlink" Target="https://twitter.com/#!/herranzb/status/1194368711723044864" TargetMode="External" /><Relationship Id="rId128" Type="http://schemas.openxmlformats.org/officeDocument/2006/relationships/hyperlink" Target="https://twitter.com/#!/amicovcin/status/1194493143145693185" TargetMode="External" /><Relationship Id="rId129" Type="http://schemas.openxmlformats.org/officeDocument/2006/relationships/hyperlink" Target="https://twitter.com/#!/leskevicius/status/1194495626853199872" TargetMode="External" /><Relationship Id="rId130" Type="http://schemas.openxmlformats.org/officeDocument/2006/relationships/hyperlink" Target="https://twitter.com/#!/sarahpilchick/status/1194146400092602369" TargetMode="External" /><Relationship Id="rId131" Type="http://schemas.openxmlformats.org/officeDocument/2006/relationships/hyperlink" Target="https://twitter.com/#!/sarahpilchick/status/1194600261383315456" TargetMode="External" /><Relationship Id="rId132" Type="http://schemas.openxmlformats.org/officeDocument/2006/relationships/hyperlink" Target="https://twitter.com/#!/markovchainer/status/1194612225643892738" TargetMode="External" /><Relationship Id="rId133" Type="http://schemas.openxmlformats.org/officeDocument/2006/relationships/hyperlink" Target="https://twitter.com/#!/majoeverydaylif/status/1194775119266242562" TargetMode="External" /><Relationship Id="rId134" Type="http://schemas.openxmlformats.org/officeDocument/2006/relationships/hyperlink" Target="https://twitter.com/#!/ukinpoland/status/1194282453352898560" TargetMode="External" /><Relationship Id="rId135" Type="http://schemas.openxmlformats.org/officeDocument/2006/relationships/hyperlink" Target="https://twitter.com/#!/ukinpoland/status/1195009001366401026" TargetMode="External" /><Relationship Id="rId136" Type="http://schemas.openxmlformats.org/officeDocument/2006/relationships/hyperlink" Target="https://twitter.com/#!/ukinpoland/status/1194282453352898560" TargetMode="External" /><Relationship Id="rId137" Type="http://schemas.openxmlformats.org/officeDocument/2006/relationships/hyperlink" Target="https://twitter.com/#!/ukinpoland/status/1195009001366401026" TargetMode="External" /><Relationship Id="rId138" Type="http://schemas.openxmlformats.org/officeDocument/2006/relationships/hyperlink" Target="https://twitter.com/#!/ambassadorknott/status/1194361082216951809" TargetMode="External" /><Relationship Id="rId139" Type="http://schemas.openxmlformats.org/officeDocument/2006/relationships/hyperlink" Target="https://twitter.com/#!/ambassadorknott/status/1194361082216951809" TargetMode="External" /><Relationship Id="rId140" Type="http://schemas.openxmlformats.org/officeDocument/2006/relationships/hyperlink" Target="https://twitter.com/#!/ambassadorknott/status/1195025049700442114" TargetMode="External" /><Relationship Id="rId141" Type="http://schemas.openxmlformats.org/officeDocument/2006/relationships/hyperlink" Target="https://twitter.com/#!/natodepspox/status/1195056028653633537" TargetMode="External" /><Relationship Id="rId142" Type="http://schemas.openxmlformats.org/officeDocument/2006/relationships/hyperlink" Target="https://twitter.com/#!/natodepspox/status/1195056028653633537" TargetMode="External" /><Relationship Id="rId143" Type="http://schemas.openxmlformats.org/officeDocument/2006/relationships/hyperlink" Target="https://twitter.com/#!/eliesian/status/1195079514075934721" TargetMode="External" /><Relationship Id="rId144" Type="http://schemas.openxmlformats.org/officeDocument/2006/relationships/hyperlink" Target="https://twitter.com/#!/ukinpoland/status/1194282453352898560" TargetMode="External" /><Relationship Id="rId145" Type="http://schemas.openxmlformats.org/officeDocument/2006/relationships/hyperlink" Target="https://twitter.com/#!/superfoot59/status/1195092280107061248" TargetMode="External" /><Relationship Id="rId146" Type="http://schemas.openxmlformats.org/officeDocument/2006/relationships/hyperlink" Target="https://twitter.com/#!/aspen_romania/status/1195243637333995523" TargetMode="External" /><Relationship Id="rId147" Type="http://schemas.openxmlformats.org/officeDocument/2006/relationships/hyperlink" Target="https://twitter.com/#!/aspen_romania/status/1195243637333995523" TargetMode="External" /><Relationship Id="rId148" Type="http://schemas.openxmlformats.org/officeDocument/2006/relationships/hyperlink" Target="https://twitter.com/#!/mircea_geoana/status/1195013514630483970" TargetMode="External" /><Relationship Id="rId149" Type="http://schemas.openxmlformats.org/officeDocument/2006/relationships/hyperlink" Target="https://twitter.com/#!/franceotan/status/1195263299832700928" TargetMode="External" /><Relationship Id="rId150" Type="http://schemas.openxmlformats.org/officeDocument/2006/relationships/hyperlink" Target="https://twitter.com/#!/franceotan/status/1195263299832700928" TargetMode="External" /><Relationship Id="rId151" Type="http://schemas.openxmlformats.org/officeDocument/2006/relationships/hyperlink" Target="https://twitter.com/#!/ukincroatia/status/1195318581321437185" TargetMode="External" /><Relationship Id="rId152" Type="http://schemas.openxmlformats.org/officeDocument/2006/relationships/hyperlink" Target="https://twitter.com/#!/brandon47301129/status/1195332063399940096" TargetMode="External" /><Relationship Id="rId153" Type="http://schemas.openxmlformats.org/officeDocument/2006/relationships/hyperlink" Target="https://twitter.com/#!/zuzanacaputova/status/1192570044389167104" TargetMode="External" /><Relationship Id="rId154" Type="http://schemas.openxmlformats.org/officeDocument/2006/relationships/hyperlink" Target="https://twitter.com/#!/zardashtkarim/status/1195810433120292865" TargetMode="External" /><Relationship Id="rId155" Type="http://schemas.openxmlformats.org/officeDocument/2006/relationships/hyperlink" Target="https://twitter.com/#!/ukinhungary/status/1196358659707752448" TargetMode="External" /><Relationship Id="rId156" Type="http://schemas.openxmlformats.org/officeDocument/2006/relationships/hyperlink" Target="https://twitter.com/#!/benjaminkraus9/status/1196415901215555587" TargetMode="External" /><Relationship Id="rId157" Type="http://schemas.openxmlformats.org/officeDocument/2006/relationships/hyperlink" Target="https://twitter.com/#!/benjaminkraus9/status/1196415901215555587" TargetMode="External" /><Relationship Id="rId158" Type="http://schemas.openxmlformats.org/officeDocument/2006/relationships/hyperlink" Target="https://twitter.com/#!/benjaminkraus9/status/1196415901215555587" TargetMode="External" /><Relationship Id="rId159" Type="http://schemas.openxmlformats.org/officeDocument/2006/relationships/hyperlink" Target="https://twitter.com/#!/causticbitchnc/status/1196417091223670786" TargetMode="External" /><Relationship Id="rId160" Type="http://schemas.openxmlformats.org/officeDocument/2006/relationships/hyperlink" Target="https://twitter.com/#!/causticbitchnc/status/1196417091223670786" TargetMode="External" /><Relationship Id="rId161" Type="http://schemas.openxmlformats.org/officeDocument/2006/relationships/hyperlink" Target="https://twitter.com/#!/causticbitchnc/status/1196417091223670786" TargetMode="External" /><Relationship Id="rId162" Type="http://schemas.openxmlformats.org/officeDocument/2006/relationships/hyperlink" Target="https://twitter.com/#!/estnato/status/1196417413442605058" TargetMode="External" /><Relationship Id="rId163" Type="http://schemas.openxmlformats.org/officeDocument/2006/relationships/hyperlink" Target="https://twitter.com/#!/estnato/status/1196417413442605058" TargetMode="External" /><Relationship Id="rId164" Type="http://schemas.openxmlformats.org/officeDocument/2006/relationships/hyperlink" Target="https://twitter.com/#!/estnato/status/1196417413442605058" TargetMode="External" /><Relationship Id="rId165" Type="http://schemas.openxmlformats.org/officeDocument/2006/relationships/hyperlink" Target="https://twitter.com/#!/jjcarafano/status/1196417812241272836" TargetMode="External" /><Relationship Id="rId166" Type="http://schemas.openxmlformats.org/officeDocument/2006/relationships/hyperlink" Target="https://twitter.com/#!/jjcarafano/status/1196417812241272836" TargetMode="External" /><Relationship Id="rId167" Type="http://schemas.openxmlformats.org/officeDocument/2006/relationships/hyperlink" Target="https://twitter.com/#!/jjcarafano/status/1196417812241272836" TargetMode="External" /><Relationship Id="rId168" Type="http://schemas.openxmlformats.org/officeDocument/2006/relationships/hyperlink" Target="https://twitter.com/#!/radedrugi/status/1196419258214944773" TargetMode="External" /><Relationship Id="rId169" Type="http://schemas.openxmlformats.org/officeDocument/2006/relationships/hyperlink" Target="https://twitter.com/#!/radedrugi/status/1196419258214944773" TargetMode="External" /><Relationship Id="rId170" Type="http://schemas.openxmlformats.org/officeDocument/2006/relationships/hyperlink" Target="https://twitter.com/#!/radedrugi/status/1196419258214944773" TargetMode="External" /><Relationship Id="rId171" Type="http://schemas.openxmlformats.org/officeDocument/2006/relationships/hyperlink" Target="https://twitter.com/#!/onesvetla/status/1196421339504095235" TargetMode="External" /><Relationship Id="rId172" Type="http://schemas.openxmlformats.org/officeDocument/2006/relationships/hyperlink" Target="https://twitter.com/#!/onesvetla/status/1196421339504095235" TargetMode="External" /><Relationship Id="rId173" Type="http://schemas.openxmlformats.org/officeDocument/2006/relationships/hyperlink" Target="https://twitter.com/#!/onesvetla/status/1196421339504095235" TargetMode="External" /><Relationship Id="rId174" Type="http://schemas.openxmlformats.org/officeDocument/2006/relationships/hyperlink" Target="https://twitter.com/#!/usnato/status/1194143979341783040" TargetMode="External" /><Relationship Id="rId175" Type="http://schemas.openxmlformats.org/officeDocument/2006/relationships/hyperlink" Target="https://twitter.com/#!/usembvienna/status/1196426413919948801" TargetMode="External" /><Relationship Id="rId176" Type="http://schemas.openxmlformats.org/officeDocument/2006/relationships/hyperlink" Target="https://twitter.com/#!/ukinspain/status/1194200245606977537" TargetMode="External" /><Relationship Id="rId177" Type="http://schemas.openxmlformats.org/officeDocument/2006/relationships/hyperlink" Target="https://twitter.com/#!/usembvienna/status/1196426413919948801" TargetMode="External" /><Relationship Id="rId178" Type="http://schemas.openxmlformats.org/officeDocument/2006/relationships/hyperlink" Target="https://twitter.com/#!/usembvienna/status/1196426413919948801" TargetMode="External" /><Relationship Id="rId179" Type="http://schemas.openxmlformats.org/officeDocument/2006/relationships/hyperlink" Target="https://twitter.com/#!/usembvienna/status/1196426413919948801" TargetMode="External" /><Relationship Id="rId180" Type="http://schemas.openxmlformats.org/officeDocument/2006/relationships/hyperlink" Target="https://twitter.com/#!/usembvienna/status/1196426413919948801" TargetMode="External" /><Relationship Id="rId181" Type="http://schemas.openxmlformats.org/officeDocument/2006/relationships/hyperlink" Target="https://twitter.com/#!/estonianata/status/1196439816172457985" TargetMode="External" /><Relationship Id="rId182" Type="http://schemas.openxmlformats.org/officeDocument/2006/relationships/hyperlink" Target="https://twitter.com/#!/estonianata/status/1196439816172457985" TargetMode="External" /><Relationship Id="rId183" Type="http://schemas.openxmlformats.org/officeDocument/2006/relationships/hyperlink" Target="https://twitter.com/#!/estonianata/status/1196439816172457985" TargetMode="External" /><Relationship Id="rId184" Type="http://schemas.openxmlformats.org/officeDocument/2006/relationships/hyperlink" Target="https://twitter.com/#!/natoromeroc/status/1196447475416141824" TargetMode="External" /><Relationship Id="rId185" Type="http://schemas.openxmlformats.org/officeDocument/2006/relationships/hyperlink" Target="https://twitter.com/#!/natoromeroc/status/1196447475416141824" TargetMode="External" /><Relationship Id="rId186" Type="http://schemas.openxmlformats.org/officeDocument/2006/relationships/hyperlink" Target="https://twitter.com/#!/libertad717/status/1194560696580739072" TargetMode="External" /><Relationship Id="rId187" Type="http://schemas.openxmlformats.org/officeDocument/2006/relationships/hyperlink" Target="https://twitter.com/#!/libertad717/status/1196462166842445827" TargetMode="External" /><Relationship Id="rId188" Type="http://schemas.openxmlformats.org/officeDocument/2006/relationships/hyperlink" Target="https://twitter.com/#!/libertad717/status/1196462166842445827" TargetMode="External" /><Relationship Id="rId189" Type="http://schemas.openxmlformats.org/officeDocument/2006/relationships/hyperlink" Target="https://twitter.com/#!/libertad717/status/1196462166842445827" TargetMode="External" /><Relationship Id="rId190" Type="http://schemas.openxmlformats.org/officeDocument/2006/relationships/hyperlink" Target="https://twitter.com/#!/insdatainter/status/1194117694062153731" TargetMode="External" /><Relationship Id="rId191" Type="http://schemas.openxmlformats.org/officeDocument/2006/relationships/hyperlink" Target="https://twitter.com/#!/insdatainter/status/1196465878906425345" TargetMode="External" /><Relationship Id="rId192" Type="http://schemas.openxmlformats.org/officeDocument/2006/relationships/hyperlink" Target="https://twitter.com/#!/insdatainter/status/1196465878906425345" TargetMode="External" /><Relationship Id="rId193" Type="http://schemas.openxmlformats.org/officeDocument/2006/relationships/hyperlink" Target="https://twitter.com/#!/insdatainter/status/1196465878906425345" TargetMode="External" /><Relationship Id="rId194" Type="http://schemas.openxmlformats.org/officeDocument/2006/relationships/hyperlink" Target="https://twitter.com/#!/genie_marid/status/1196534236615991297" TargetMode="External" /><Relationship Id="rId195" Type="http://schemas.openxmlformats.org/officeDocument/2006/relationships/hyperlink" Target="https://twitter.com/#!/genie_marid/status/1196534236615991297" TargetMode="External" /><Relationship Id="rId196" Type="http://schemas.openxmlformats.org/officeDocument/2006/relationships/hyperlink" Target="https://twitter.com/#!/genie_marid/status/1196534236615991297" TargetMode="External" /><Relationship Id="rId197" Type="http://schemas.openxmlformats.org/officeDocument/2006/relationships/hyperlink" Target="https://twitter.com/#!/natopress/status/1196415849504104449" TargetMode="External" /><Relationship Id="rId198" Type="http://schemas.openxmlformats.org/officeDocument/2006/relationships/hyperlink" Target="https://twitter.com/#!/jterheide/status/1196534356875075586" TargetMode="External" /><Relationship Id="rId199" Type="http://schemas.openxmlformats.org/officeDocument/2006/relationships/hyperlink" Target="https://twitter.com/#!/jensstoltenberg/status/1174337038050635778" TargetMode="External" /><Relationship Id="rId200" Type="http://schemas.openxmlformats.org/officeDocument/2006/relationships/hyperlink" Target="https://twitter.com/#!/natopress/status/1196415849504104449" TargetMode="External" /><Relationship Id="rId201" Type="http://schemas.openxmlformats.org/officeDocument/2006/relationships/hyperlink" Target="https://twitter.com/#!/jterheide/status/1196534356875075586" TargetMode="External" /><Relationship Id="rId202" Type="http://schemas.openxmlformats.org/officeDocument/2006/relationships/hyperlink" Target="https://twitter.com/#!/natopress/status/1193944980030554112" TargetMode="External" /><Relationship Id="rId203" Type="http://schemas.openxmlformats.org/officeDocument/2006/relationships/hyperlink" Target="https://twitter.com/#!/jterheide/status/1196534356875075586" TargetMode="External" /><Relationship Id="rId204" Type="http://schemas.openxmlformats.org/officeDocument/2006/relationships/comments" Target="../comments1.xml" /><Relationship Id="rId205" Type="http://schemas.openxmlformats.org/officeDocument/2006/relationships/vmlDrawing" Target="../drawings/vmlDrawing1.vml" /><Relationship Id="rId206" Type="http://schemas.openxmlformats.org/officeDocument/2006/relationships/table" Target="../tables/table1.xml" /><Relationship Id="rId20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www.bbc.com/news/uk-england-beds-bucks-herts-50404708" TargetMode="External" /><Relationship Id="rId2" Type="http://schemas.openxmlformats.org/officeDocument/2006/relationships/hyperlink" Target="https://www.whitehouse.gov/briefings-statements/statement-press-secretary-96/" TargetMode="External" /><Relationship Id="rId3" Type="http://schemas.openxmlformats.org/officeDocument/2006/relationships/hyperlink" Target="https://www.nato.int/cps/en/natohq/news_170910.htm?utm_source=twitter&amp;utm_medium=natoromeroc&amp;utm_campaign=20191118_estonia" TargetMode="External" /><Relationship Id="rId4" Type="http://schemas.openxmlformats.org/officeDocument/2006/relationships/hyperlink" Target="https://www.nato.int/cps/en/natohq/news_170910.htm?utm_source=twitter&amp;utm_medium=natopress&amp;utm_campaign=20191118_estonia_web" TargetMode="External" /><Relationship Id="rId5" Type="http://schemas.openxmlformats.org/officeDocument/2006/relationships/hyperlink" Target="https://pbs.twimg.com/amplify_video_thumb/1192744884177911808/img/11b-b1sm-BgfBJb_.jpg" TargetMode="External" /><Relationship Id="rId6" Type="http://schemas.openxmlformats.org/officeDocument/2006/relationships/hyperlink" Target="https://pbs.twimg.com/media/EJWGWg6WoAA8Pe6.jpg" TargetMode="External" /><Relationship Id="rId7" Type="http://schemas.openxmlformats.org/officeDocument/2006/relationships/hyperlink" Target="https://pbs.twimg.com/media/EJWKc9GWwAEFSEe.jpg" TargetMode="External" /><Relationship Id="rId8" Type="http://schemas.openxmlformats.org/officeDocument/2006/relationships/hyperlink" Target="https://pbs.twimg.com/media/EJaf6EnX0AEo11T.jpg" TargetMode="External" /><Relationship Id="rId9" Type="http://schemas.openxmlformats.org/officeDocument/2006/relationships/hyperlink" Target="https://pbs.twimg.com/ext_tw_video_thumb/1196357454856118273/pu/img/oizcYlh2MJDPW4e6.jpg" TargetMode="External" /><Relationship Id="rId10" Type="http://schemas.openxmlformats.org/officeDocument/2006/relationships/hyperlink" Target="https://pbs.twimg.com/ext_tw_video_thumb/1194200136240504832/pu/img/y_B3aIGP37XwscEY.jpg" TargetMode="External" /><Relationship Id="rId11" Type="http://schemas.openxmlformats.org/officeDocument/2006/relationships/hyperlink" Target="https://pbs.twimg.com/media/EJqioaSXkAQ5wRp.jpg" TargetMode="External" /><Relationship Id="rId12" Type="http://schemas.openxmlformats.org/officeDocument/2006/relationships/hyperlink" Target="https://pbs.twimg.com/media/EJqF3w0WkAA_U9n.jpg" TargetMode="External" /><Relationship Id="rId13" Type="http://schemas.openxmlformats.org/officeDocument/2006/relationships/hyperlink" Target="https://pbs.twimg.com/media/EEwVT2QWsAA5GgK.jpg" TargetMode="External" /><Relationship Id="rId14" Type="http://schemas.openxmlformats.org/officeDocument/2006/relationships/hyperlink" Target="https://pbs.twimg.com/media/D95aDrgXkAAG-uU.jpg" TargetMode="External" /><Relationship Id="rId15" Type="http://schemas.openxmlformats.org/officeDocument/2006/relationships/hyperlink" Target="http://pbs.twimg.com/profile_images/884753732654772224/UfILExsQ_normal.jpg" TargetMode="External" /><Relationship Id="rId16" Type="http://schemas.openxmlformats.org/officeDocument/2006/relationships/hyperlink" Target="http://pbs.twimg.com/profile_images/785746756378226688/iS2mnfZL_normal.jpg" TargetMode="External" /><Relationship Id="rId17" Type="http://schemas.openxmlformats.org/officeDocument/2006/relationships/hyperlink" Target="http://pbs.twimg.com/profile_images/499154897997017088/7KLtv5rP_normal.png" TargetMode="External" /><Relationship Id="rId18" Type="http://schemas.openxmlformats.org/officeDocument/2006/relationships/hyperlink" Target="http://pbs.twimg.com/profile_images/666197383227797505/Pv59gCjV_normal.jpg" TargetMode="External" /><Relationship Id="rId19" Type="http://schemas.openxmlformats.org/officeDocument/2006/relationships/hyperlink" Target="http://pbs.twimg.com/profile_images/1149612937763422208/cH7z_129_normal.jpg" TargetMode="External" /><Relationship Id="rId20" Type="http://schemas.openxmlformats.org/officeDocument/2006/relationships/hyperlink" Target="http://pbs.twimg.com/profile_images/1083355490980114433/X3-i-yZf_normal.jpg" TargetMode="External" /><Relationship Id="rId21" Type="http://schemas.openxmlformats.org/officeDocument/2006/relationships/hyperlink" Target="http://pbs.twimg.com/profile_images/1182798433821831169/AnKswLR2_normal.jpg" TargetMode="External" /><Relationship Id="rId22" Type="http://schemas.openxmlformats.org/officeDocument/2006/relationships/hyperlink" Target="http://pbs.twimg.com/profile_images/1182798433821831169/AnKswLR2_normal.jpg" TargetMode="External" /><Relationship Id="rId23" Type="http://schemas.openxmlformats.org/officeDocument/2006/relationships/hyperlink" Target="http://pbs.twimg.com/profile_images/1196698809692295169/C9sl6VI3_normal.jpg" TargetMode="External" /><Relationship Id="rId24" Type="http://schemas.openxmlformats.org/officeDocument/2006/relationships/hyperlink" Target="http://pbs.twimg.com/profile_images/796067903070048256/z_TNAOT0_normal.jpg" TargetMode="External" /><Relationship Id="rId25" Type="http://schemas.openxmlformats.org/officeDocument/2006/relationships/hyperlink" Target="http://pbs.twimg.com/profile_images/1111269046509584385/1mnanTML_normal.jpg" TargetMode="External" /><Relationship Id="rId26" Type="http://schemas.openxmlformats.org/officeDocument/2006/relationships/hyperlink" Target="http://pbs.twimg.com/profile_images/932309059130281984/YWdtBnQL_normal.jpg" TargetMode="External" /><Relationship Id="rId27" Type="http://schemas.openxmlformats.org/officeDocument/2006/relationships/hyperlink" Target="http://pbs.twimg.com/profile_images/1190764108402085888/h5Z2kXo6_normal.jpg" TargetMode="External" /><Relationship Id="rId28" Type="http://schemas.openxmlformats.org/officeDocument/2006/relationships/hyperlink" Target="http://pbs.twimg.com/profile_images/782529312385822720/2KhtYnHq_normal.jpg" TargetMode="External" /><Relationship Id="rId29" Type="http://schemas.openxmlformats.org/officeDocument/2006/relationships/hyperlink" Target="http://pbs.twimg.com/profile_images/3314598258/1a22cd5f629c7eac256f6f8b68491a89_normal.jpeg" TargetMode="External" /><Relationship Id="rId30" Type="http://schemas.openxmlformats.org/officeDocument/2006/relationships/hyperlink" Target="http://pbs.twimg.com/profile_images/1157806384441958403/olXhl4Ik_normal.png" TargetMode="External" /><Relationship Id="rId31" Type="http://schemas.openxmlformats.org/officeDocument/2006/relationships/hyperlink" Target="http://pbs.twimg.com/profile_images/1157806384441958403/olXhl4Ik_normal.png" TargetMode="External" /><Relationship Id="rId32" Type="http://schemas.openxmlformats.org/officeDocument/2006/relationships/hyperlink" Target="http://pbs.twimg.com/profile_images/969388186433552384/K_RK4Emu_normal.jpg" TargetMode="External" /><Relationship Id="rId33" Type="http://schemas.openxmlformats.org/officeDocument/2006/relationships/hyperlink" Target="http://pbs.twimg.com/profile_images/1193230916480643072/6cOYtXGA_normal.jpg" TargetMode="External" /><Relationship Id="rId34" Type="http://schemas.openxmlformats.org/officeDocument/2006/relationships/hyperlink" Target="https://pbs.twimg.com/amplify_video_thumb/1192744884177911808/img/11b-b1sm-BgfBJb_.jpg" TargetMode="External" /><Relationship Id="rId35" Type="http://schemas.openxmlformats.org/officeDocument/2006/relationships/hyperlink" Target="https://pbs.twimg.com/media/EJWGWg6WoAA8Pe6.jpg" TargetMode="External" /><Relationship Id="rId36" Type="http://schemas.openxmlformats.org/officeDocument/2006/relationships/hyperlink" Target="http://pbs.twimg.com/profile_images/1196401092491436032/qEpfX229_normal.jpg" TargetMode="External" /><Relationship Id="rId37" Type="http://schemas.openxmlformats.org/officeDocument/2006/relationships/hyperlink" Target="http://pbs.twimg.com/profile_images/1196401092491436032/qEpfX229_normal.jpg" TargetMode="External" /><Relationship Id="rId38" Type="http://schemas.openxmlformats.org/officeDocument/2006/relationships/hyperlink" Target="http://pbs.twimg.com/profile_images/841233586384752642/zSHf0oQE_normal.jpg" TargetMode="External" /><Relationship Id="rId39" Type="http://schemas.openxmlformats.org/officeDocument/2006/relationships/hyperlink" Target="http://pbs.twimg.com/profile_images/1087657471018258432/q4yiWjg__normal.jpg" TargetMode="External" /><Relationship Id="rId40" Type="http://schemas.openxmlformats.org/officeDocument/2006/relationships/hyperlink" Target="http://pbs.twimg.com/profile_images/669133986791333888/a7vbY7W2_normal.jpg" TargetMode="External" /><Relationship Id="rId41" Type="http://schemas.openxmlformats.org/officeDocument/2006/relationships/hyperlink" Target="http://pbs.twimg.com/profile_images/912967937300066305/BkmW17Pa_normal.jpg" TargetMode="External" /><Relationship Id="rId42" Type="http://schemas.openxmlformats.org/officeDocument/2006/relationships/hyperlink" Target="https://pbs.twimg.com/media/EJWKc9GWwAEFSEe.jpg" TargetMode="External" /><Relationship Id="rId43" Type="http://schemas.openxmlformats.org/officeDocument/2006/relationships/hyperlink" Target="http://pbs.twimg.com/profile_images/3477370899/e825bc6508601d344f3c5c6cc6b61658_normal.jpeg" TargetMode="External" /><Relationship Id="rId44" Type="http://schemas.openxmlformats.org/officeDocument/2006/relationships/hyperlink" Target="https://pbs.twimg.com/media/EJaf6EnX0AEo11T.jpg" TargetMode="External" /><Relationship Id="rId45" Type="http://schemas.openxmlformats.org/officeDocument/2006/relationships/hyperlink" Target="http://pbs.twimg.com/profile_images/1194427474832216064/yDv7wSXC_normal.jpg" TargetMode="External" /><Relationship Id="rId46" Type="http://schemas.openxmlformats.org/officeDocument/2006/relationships/hyperlink" Target="http://pbs.twimg.com/profile_images/1111570060387205120/SrhscBXY_normal.png" TargetMode="External" /><Relationship Id="rId47" Type="http://schemas.openxmlformats.org/officeDocument/2006/relationships/hyperlink" Target="http://pbs.twimg.com/profile_images/1187368468343132161/VzPP0m-3_normal.jpg" TargetMode="External" /><Relationship Id="rId48" Type="http://schemas.openxmlformats.org/officeDocument/2006/relationships/hyperlink" Target="https://pbs.twimg.com/ext_tw_video_thumb/1196357454856118273/pu/img/oizcYlh2MJDPW4e6.jpg" TargetMode="External" /><Relationship Id="rId49" Type="http://schemas.openxmlformats.org/officeDocument/2006/relationships/hyperlink" Target="http://pbs.twimg.com/profile_images/1176885810181939201/zxq8JEzn_normal.jpg" TargetMode="External" /><Relationship Id="rId50" Type="http://schemas.openxmlformats.org/officeDocument/2006/relationships/hyperlink" Target="http://pbs.twimg.com/profile_images/1005097430101065728/5JzW4BRc_normal.jpg" TargetMode="External" /><Relationship Id="rId51" Type="http://schemas.openxmlformats.org/officeDocument/2006/relationships/hyperlink" Target="http://pbs.twimg.com/profile_images/1111554722924806144/Ravr-_rC_normal.png" TargetMode="External" /><Relationship Id="rId52" Type="http://schemas.openxmlformats.org/officeDocument/2006/relationships/hyperlink" Target="http://pbs.twimg.com/profile_images/923930866631499776/yMdB8jYK_normal.jpg" TargetMode="External" /><Relationship Id="rId53" Type="http://schemas.openxmlformats.org/officeDocument/2006/relationships/hyperlink" Target="http://pbs.twimg.com/profile_images/1058292368644935680/cGkIeg7a_normal.jpg" TargetMode="External" /><Relationship Id="rId54" Type="http://schemas.openxmlformats.org/officeDocument/2006/relationships/hyperlink" Target="http://pbs.twimg.com/profile_images/980862293520080896/TSn4-h8-_normal.jpg" TargetMode="External" /><Relationship Id="rId55" Type="http://schemas.openxmlformats.org/officeDocument/2006/relationships/hyperlink" Target="http://pbs.twimg.com/profile_images/1089804733953572864/gNF1wLoY_normal.jpg" TargetMode="External" /><Relationship Id="rId56" Type="http://schemas.openxmlformats.org/officeDocument/2006/relationships/hyperlink" Target="http://pbs.twimg.com/profile_images/1165961704011948034/tcrIFWzM_normal.png" TargetMode="External" /><Relationship Id="rId57" Type="http://schemas.openxmlformats.org/officeDocument/2006/relationships/hyperlink" Target="https://pbs.twimg.com/ext_tw_video_thumb/1194200136240504832/pu/img/y_B3aIGP37XwscEY.jpg" TargetMode="External" /><Relationship Id="rId58" Type="http://schemas.openxmlformats.org/officeDocument/2006/relationships/hyperlink" Target="http://pbs.twimg.com/profile_images/508385681/Picture_6_normal.png" TargetMode="External" /><Relationship Id="rId59" Type="http://schemas.openxmlformats.org/officeDocument/2006/relationships/hyperlink" Target="https://pbs.twimg.com/media/EJqioaSXkAQ5wRp.jpg" TargetMode="External" /><Relationship Id="rId60" Type="http://schemas.openxmlformats.org/officeDocument/2006/relationships/hyperlink" Target="http://pbs.twimg.com/profile_images/378800000709612949/cfd1435ac2c89df971f95fff2d2610a6_normal.jpeg" TargetMode="External" /><Relationship Id="rId61" Type="http://schemas.openxmlformats.org/officeDocument/2006/relationships/hyperlink" Target="http://pbs.twimg.com/profile_images/378800000709612949/cfd1435ac2c89df971f95fff2d2610a6_normal.jpeg" TargetMode="External" /><Relationship Id="rId62" Type="http://schemas.openxmlformats.org/officeDocument/2006/relationships/hyperlink" Target="http://pbs.twimg.com/profile_images/378800000501893520/b4582cd3ce52a7c47133d606b639176e_normal.jpeg" TargetMode="External" /><Relationship Id="rId63" Type="http://schemas.openxmlformats.org/officeDocument/2006/relationships/hyperlink" Target="http://pbs.twimg.com/profile_images/378800000501893520/b4582cd3ce52a7c47133d606b639176e_normal.jpeg" TargetMode="External" /><Relationship Id="rId64" Type="http://schemas.openxmlformats.org/officeDocument/2006/relationships/hyperlink" Target="http://pbs.twimg.com/profile_images/1197050828202369025/nCCwdn3B_normal.jpg" TargetMode="External" /><Relationship Id="rId65" Type="http://schemas.openxmlformats.org/officeDocument/2006/relationships/hyperlink" Target="https://pbs.twimg.com/media/EJqF3w0WkAA_U9n.jpg" TargetMode="External" /><Relationship Id="rId66" Type="http://schemas.openxmlformats.org/officeDocument/2006/relationships/hyperlink" Target="http://pbs.twimg.com/profile_images/976893268339429377/sQT1oTqH_normal.jpg" TargetMode="External" /><Relationship Id="rId67" Type="http://schemas.openxmlformats.org/officeDocument/2006/relationships/hyperlink" Target="https://pbs.twimg.com/media/EEwVT2QWsAA5GgK.jpg" TargetMode="External" /><Relationship Id="rId68" Type="http://schemas.openxmlformats.org/officeDocument/2006/relationships/hyperlink" Target="https://pbs.twimg.com/media/D95aDrgXkAAG-uU.jpg" TargetMode="External" /><Relationship Id="rId69" Type="http://schemas.openxmlformats.org/officeDocument/2006/relationships/hyperlink" Target="https://twitter.com/#!/natoinukraine/status/1194141179295752192" TargetMode="External" /><Relationship Id="rId70" Type="http://schemas.openxmlformats.org/officeDocument/2006/relationships/hyperlink" Target="https://twitter.com/#!/belgiumnato/status/1194145697718816768" TargetMode="External" /><Relationship Id="rId71" Type="http://schemas.openxmlformats.org/officeDocument/2006/relationships/hyperlink" Target="https://twitter.com/#!/lv_nato/status/1194175228181721088" TargetMode="External" /><Relationship Id="rId72" Type="http://schemas.openxmlformats.org/officeDocument/2006/relationships/hyperlink" Target="https://twitter.com/#!/litdelnato/status/1194182156177805317" TargetMode="External" /><Relationship Id="rId73" Type="http://schemas.openxmlformats.org/officeDocument/2006/relationships/hyperlink" Target="https://twitter.com/#!/larteresa/status/1194202319564496896" TargetMode="External" /><Relationship Id="rId74" Type="http://schemas.openxmlformats.org/officeDocument/2006/relationships/hyperlink" Target="https://twitter.com/#!/britisharmyesp/status/1194204193311068161" TargetMode="External" /><Relationship Id="rId75" Type="http://schemas.openxmlformats.org/officeDocument/2006/relationships/hyperlink" Target="https://twitter.com/#!/nataliamakhvil1/status/1194230398794051584" TargetMode="External" /><Relationship Id="rId76" Type="http://schemas.openxmlformats.org/officeDocument/2006/relationships/hyperlink" Target="https://twitter.com/#!/nataliamakhvil1/status/1194230953163575299" TargetMode="External" /><Relationship Id="rId77" Type="http://schemas.openxmlformats.org/officeDocument/2006/relationships/hyperlink" Target="https://twitter.com/#!/latifkohistani/status/1194238995305250816" TargetMode="External" /><Relationship Id="rId78" Type="http://schemas.openxmlformats.org/officeDocument/2006/relationships/hyperlink" Target="https://twitter.com/#!/uttaranhazarika/status/1194251477121818624" TargetMode="External" /><Relationship Id="rId79" Type="http://schemas.openxmlformats.org/officeDocument/2006/relationships/hyperlink" Target="https://twitter.com/#!/trpmbadba/status/1194272913328889856" TargetMode="External" /><Relationship Id="rId80" Type="http://schemas.openxmlformats.org/officeDocument/2006/relationships/hyperlink" Target="https://twitter.com/#!/franceafrik/status/1194337762616520706" TargetMode="External" /><Relationship Id="rId81" Type="http://schemas.openxmlformats.org/officeDocument/2006/relationships/hyperlink" Target="https://twitter.com/#!/herranzb/status/1194368711723044864" TargetMode="External" /><Relationship Id="rId82" Type="http://schemas.openxmlformats.org/officeDocument/2006/relationships/hyperlink" Target="https://twitter.com/#!/amicovcin/status/1194493143145693185" TargetMode="External" /><Relationship Id="rId83" Type="http://schemas.openxmlformats.org/officeDocument/2006/relationships/hyperlink" Target="https://twitter.com/#!/leskevicius/status/1194495626853199872" TargetMode="External" /><Relationship Id="rId84" Type="http://schemas.openxmlformats.org/officeDocument/2006/relationships/hyperlink" Target="https://twitter.com/#!/sarahpilchick/status/1194146400092602369" TargetMode="External" /><Relationship Id="rId85" Type="http://schemas.openxmlformats.org/officeDocument/2006/relationships/hyperlink" Target="https://twitter.com/#!/sarahpilchick/status/1194600261383315456" TargetMode="External" /><Relationship Id="rId86" Type="http://schemas.openxmlformats.org/officeDocument/2006/relationships/hyperlink" Target="https://twitter.com/#!/markovchainer/status/1194612225643892738" TargetMode="External" /><Relationship Id="rId87" Type="http://schemas.openxmlformats.org/officeDocument/2006/relationships/hyperlink" Target="https://twitter.com/#!/majoeverydaylif/status/1194775119266242562" TargetMode="External" /><Relationship Id="rId88" Type="http://schemas.openxmlformats.org/officeDocument/2006/relationships/hyperlink" Target="https://twitter.com/#!/ukinpoland/status/1194282453352898560" TargetMode="External" /><Relationship Id="rId89" Type="http://schemas.openxmlformats.org/officeDocument/2006/relationships/hyperlink" Target="https://twitter.com/#!/ukinpoland/status/1195009001366401026" TargetMode="External" /><Relationship Id="rId90" Type="http://schemas.openxmlformats.org/officeDocument/2006/relationships/hyperlink" Target="https://twitter.com/#!/ambassadorknott/status/1194361082216951809" TargetMode="External" /><Relationship Id="rId91" Type="http://schemas.openxmlformats.org/officeDocument/2006/relationships/hyperlink" Target="https://twitter.com/#!/ambassadorknott/status/1195025049700442114" TargetMode="External" /><Relationship Id="rId92" Type="http://schemas.openxmlformats.org/officeDocument/2006/relationships/hyperlink" Target="https://twitter.com/#!/natodepspox/status/1195056028653633537" TargetMode="External" /><Relationship Id="rId93" Type="http://schemas.openxmlformats.org/officeDocument/2006/relationships/hyperlink" Target="https://twitter.com/#!/eliesian/status/1195079514075934721" TargetMode="External" /><Relationship Id="rId94" Type="http://schemas.openxmlformats.org/officeDocument/2006/relationships/hyperlink" Target="https://twitter.com/#!/superfoot59/status/1195092280107061248" TargetMode="External" /><Relationship Id="rId95" Type="http://schemas.openxmlformats.org/officeDocument/2006/relationships/hyperlink" Target="https://twitter.com/#!/aspen_romania/status/1195243637333995523" TargetMode="External" /><Relationship Id="rId96" Type="http://schemas.openxmlformats.org/officeDocument/2006/relationships/hyperlink" Target="https://twitter.com/#!/mircea_geoana/status/1195013514630483970" TargetMode="External" /><Relationship Id="rId97" Type="http://schemas.openxmlformats.org/officeDocument/2006/relationships/hyperlink" Target="https://twitter.com/#!/franceotan/status/1195263299832700928" TargetMode="External" /><Relationship Id="rId98" Type="http://schemas.openxmlformats.org/officeDocument/2006/relationships/hyperlink" Target="https://twitter.com/#!/ukincroatia/status/1195318581321437185" TargetMode="External" /><Relationship Id="rId99" Type="http://schemas.openxmlformats.org/officeDocument/2006/relationships/hyperlink" Target="https://twitter.com/#!/brandon47301129/status/1195332063399940096" TargetMode="External" /><Relationship Id="rId100" Type="http://schemas.openxmlformats.org/officeDocument/2006/relationships/hyperlink" Target="https://twitter.com/#!/zuzanacaputova/status/1192570044389167104" TargetMode="External" /><Relationship Id="rId101" Type="http://schemas.openxmlformats.org/officeDocument/2006/relationships/hyperlink" Target="https://twitter.com/#!/zardashtkarim/status/1195810433120292865" TargetMode="External" /><Relationship Id="rId102" Type="http://schemas.openxmlformats.org/officeDocument/2006/relationships/hyperlink" Target="https://twitter.com/#!/ukinhungary/status/1196358659707752448" TargetMode="External" /><Relationship Id="rId103" Type="http://schemas.openxmlformats.org/officeDocument/2006/relationships/hyperlink" Target="https://twitter.com/#!/benjaminkraus9/status/1196415901215555587" TargetMode="External" /><Relationship Id="rId104" Type="http://schemas.openxmlformats.org/officeDocument/2006/relationships/hyperlink" Target="https://twitter.com/#!/causticbitchnc/status/1196417091223670786" TargetMode="External" /><Relationship Id="rId105" Type="http://schemas.openxmlformats.org/officeDocument/2006/relationships/hyperlink" Target="https://twitter.com/#!/estnato/status/1196417413442605058" TargetMode="External" /><Relationship Id="rId106" Type="http://schemas.openxmlformats.org/officeDocument/2006/relationships/hyperlink" Target="https://twitter.com/#!/jjcarafano/status/1196417812241272836" TargetMode="External" /><Relationship Id="rId107" Type="http://schemas.openxmlformats.org/officeDocument/2006/relationships/hyperlink" Target="https://twitter.com/#!/radedrugi/status/1196419258214944773" TargetMode="External" /><Relationship Id="rId108" Type="http://schemas.openxmlformats.org/officeDocument/2006/relationships/hyperlink" Target="https://twitter.com/#!/onesvetla/status/1196421339504095235" TargetMode="External" /><Relationship Id="rId109" Type="http://schemas.openxmlformats.org/officeDocument/2006/relationships/hyperlink" Target="https://twitter.com/#!/usnato/status/1194143979341783040" TargetMode="External" /><Relationship Id="rId110" Type="http://schemas.openxmlformats.org/officeDocument/2006/relationships/hyperlink" Target="https://twitter.com/#!/usembvienna/status/1196426413919948801" TargetMode="External" /><Relationship Id="rId111" Type="http://schemas.openxmlformats.org/officeDocument/2006/relationships/hyperlink" Target="https://twitter.com/#!/ukinspain/status/1194200245606977537" TargetMode="External" /><Relationship Id="rId112" Type="http://schemas.openxmlformats.org/officeDocument/2006/relationships/hyperlink" Target="https://twitter.com/#!/estonianata/status/1196439816172457985" TargetMode="External" /><Relationship Id="rId113" Type="http://schemas.openxmlformats.org/officeDocument/2006/relationships/hyperlink" Target="https://twitter.com/#!/natoromeroc/status/1196447475416141824" TargetMode="External" /><Relationship Id="rId114" Type="http://schemas.openxmlformats.org/officeDocument/2006/relationships/hyperlink" Target="https://twitter.com/#!/libertad717/status/1194560696580739072" TargetMode="External" /><Relationship Id="rId115" Type="http://schemas.openxmlformats.org/officeDocument/2006/relationships/hyperlink" Target="https://twitter.com/#!/libertad717/status/1196462166842445827" TargetMode="External" /><Relationship Id="rId116" Type="http://schemas.openxmlformats.org/officeDocument/2006/relationships/hyperlink" Target="https://twitter.com/#!/insdatainter/status/1194117694062153731" TargetMode="External" /><Relationship Id="rId117" Type="http://schemas.openxmlformats.org/officeDocument/2006/relationships/hyperlink" Target="https://twitter.com/#!/insdatainter/status/1196465878906425345" TargetMode="External" /><Relationship Id="rId118" Type="http://schemas.openxmlformats.org/officeDocument/2006/relationships/hyperlink" Target="https://twitter.com/#!/genie_marid/status/1196534236615991297" TargetMode="External" /><Relationship Id="rId119" Type="http://schemas.openxmlformats.org/officeDocument/2006/relationships/hyperlink" Target="https://twitter.com/#!/natopress/status/1196415849504104449" TargetMode="External" /><Relationship Id="rId120" Type="http://schemas.openxmlformats.org/officeDocument/2006/relationships/hyperlink" Target="https://twitter.com/#!/jterheide/status/1196534356875075586" TargetMode="External" /><Relationship Id="rId121" Type="http://schemas.openxmlformats.org/officeDocument/2006/relationships/hyperlink" Target="https://twitter.com/#!/jensstoltenberg/status/1174337038050635778" TargetMode="External" /><Relationship Id="rId122" Type="http://schemas.openxmlformats.org/officeDocument/2006/relationships/hyperlink" Target="https://twitter.com/#!/natopress/status/1193944980030554112" TargetMode="External" /><Relationship Id="rId123" Type="http://schemas.openxmlformats.org/officeDocument/2006/relationships/comments" Target="../comments13.xml" /><Relationship Id="rId124" Type="http://schemas.openxmlformats.org/officeDocument/2006/relationships/vmlDrawing" Target="../drawings/vmlDrawing6.vml" /><Relationship Id="rId125" Type="http://schemas.openxmlformats.org/officeDocument/2006/relationships/table" Target="../tables/table23.xml" /><Relationship Id="rId126"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nato.int/cps/en/natohq/topics_64610.htm" TargetMode="External" /><Relationship Id="rId2" Type="http://schemas.openxmlformats.org/officeDocument/2006/relationships/hyperlink" Target="https://t.co/aVcGOnPJRb" TargetMode="External" /><Relationship Id="rId3" Type="http://schemas.openxmlformats.org/officeDocument/2006/relationships/hyperlink" Target="http://nato.diplomatie.belgium.be/" TargetMode="External" /><Relationship Id="rId4" Type="http://schemas.openxmlformats.org/officeDocument/2006/relationships/hyperlink" Target="http://www.mfa.gov.lv/en/diplomatic-missions/latvian-diplomatic-missions-in-international-organizati" TargetMode="External" /><Relationship Id="rId5" Type="http://schemas.openxmlformats.org/officeDocument/2006/relationships/hyperlink" Target="http://nato.mfa.lt/" TargetMode="External" /><Relationship Id="rId6" Type="http://schemas.openxmlformats.org/officeDocument/2006/relationships/hyperlink" Target="http://gov.uk/government/world/spain" TargetMode="External" /><Relationship Id="rId7" Type="http://schemas.openxmlformats.org/officeDocument/2006/relationships/hyperlink" Target="https://t.co/zZIE5JTw8o" TargetMode="External" /><Relationship Id="rId8" Type="http://schemas.openxmlformats.org/officeDocument/2006/relationships/hyperlink" Target="http://www.nato.int/" TargetMode="External" /><Relationship Id="rId9" Type="http://schemas.openxmlformats.org/officeDocument/2006/relationships/hyperlink" Target="https://t.co/GbAWuXwNbN" TargetMode="External" /><Relationship Id="rId10" Type="http://schemas.openxmlformats.org/officeDocument/2006/relationships/hyperlink" Target="https://www.zuzanacaputova.sk/" TargetMode="External" /><Relationship Id="rId11" Type="http://schemas.openxmlformats.org/officeDocument/2006/relationships/hyperlink" Target="https://t.co/zdIsfIdMDh" TargetMode="External" /><Relationship Id="rId12" Type="http://schemas.openxmlformats.org/officeDocument/2006/relationships/hyperlink" Target="https://github.com/matthewwolff/MarkovTweets" TargetMode="External" /><Relationship Id="rId13" Type="http://schemas.openxmlformats.org/officeDocument/2006/relationships/hyperlink" Target="https://t.co/8yQ6kMj44W" TargetMode="External" /><Relationship Id="rId14" Type="http://schemas.openxmlformats.org/officeDocument/2006/relationships/hyperlink" Target="http://www.brukselanato.msz.gov.pl/" TargetMode="External" /><Relationship Id="rId15" Type="http://schemas.openxmlformats.org/officeDocument/2006/relationships/hyperlink" Target="https://t.co/spfaPijjX2" TargetMode="External" /><Relationship Id="rId16" Type="http://schemas.openxmlformats.org/officeDocument/2006/relationships/hyperlink" Target="http://www.nato.int/" TargetMode="External" /><Relationship Id="rId17" Type="http://schemas.openxmlformats.org/officeDocument/2006/relationships/hyperlink" Target="http://www.nato.int/" TargetMode="External" /><Relationship Id="rId18" Type="http://schemas.openxmlformats.org/officeDocument/2006/relationships/hyperlink" Target="http://www.defense.gouv.fr/" TargetMode="External" /><Relationship Id="rId19" Type="http://schemas.openxmlformats.org/officeDocument/2006/relationships/hyperlink" Target="http://mirceageoana.ro/" TargetMode="External" /><Relationship Id="rId20" Type="http://schemas.openxmlformats.org/officeDocument/2006/relationships/hyperlink" Target="http://www.aspeninstitute.ro/" TargetMode="External" /><Relationship Id="rId21" Type="http://schemas.openxmlformats.org/officeDocument/2006/relationships/hyperlink" Target="http://www.rpfrance-otan.org/" TargetMode="External" /><Relationship Id="rId22" Type="http://schemas.openxmlformats.org/officeDocument/2006/relationships/hyperlink" Target="https://t.co/A8VgBp0t3U" TargetMode="External" /><Relationship Id="rId23" Type="http://schemas.openxmlformats.org/officeDocument/2006/relationships/hyperlink" Target="https://t.co/DmEZNH7H2I" TargetMode="External" /><Relationship Id="rId24" Type="http://schemas.openxmlformats.org/officeDocument/2006/relationships/hyperlink" Target="https://t.co/Bc6In3vRDr" TargetMode="External" /><Relationship Id="rId25" Type="http://schemas.openxmlformats.org/officeDocument/2006/relationships/hyperlink" Target="https://t.co/CHNqLT14J2" TargetMode="External" /><Relationship Id="rId26" Type="http://schemas.openxmlformats.org/officeDocument/2006/relationships/hyperlink" Target="https://www.president.ee/en/" TargetMode="External" /><Relationship Id="rId27" Type="http://schemas.openxmlformats.org/officeDocument/2006/relationships/hyperlink" Target="https://t.co/3CCrUGDXWL" TargetMode="External" /><Relationship Id="rId28" Type="http://schemas.openxmlformats.org/officeDocument/2006/relationships/hyperlink" Target="https://t.co/GBSpDh1dhv" TargetMode="External" /><Relationship Id="rId29" Type="http://schemas.openxmlformats.org/officeDocument/2006/relationships/hyperlink" Target="http://nato.usmission.gov/" TargetMode="External" /><Relationship Id="rId30" Type="http://schemas.openxmlformats.org/officeDocument/2006/relationships/hyperlink" Target="https://t.co/Y8bI5vfX21" TargetMode="External" /><Relationship Id="rId31" Type="http://schemas.openxmlformats.org/officeDocument/2006/relationships/hyperlink" Target="https://t.co/9zG6ZvKVLm" TargetMode="External" /><Relationship Id="rId32" Type="http://schemas.openxmlformats.org/officeDocument/2006/relationships/hyperlink" Target="https://t.co/IxLjEB2zlE" TargetMode="External" /><Relationship Id="rId33" Type="http://schemas.openxmlformats.org/officeDocument/2006/relationships/hyperlink" Target="https://t.co/wyOVgSLgBV" TargetMode="External" /><Relationship Id="rId34" Type="http://schemas.openxmlformats.org/officeDocument/2006/relationships/hyperlink" Target="https://t.co/joqlDQOrZN" TargetMode="External" /><Relationship Id="rId35" Type="http://schemas.openxmlformats.org/officeDocument/2006/relationships/hyperlink" Target="https://t.co/aVcGOnPJRb" TargetMode="External" /><Relationship Id="rId36" Type="http://schemas.openxmlformats.org/officeDocument/2006/relationships/hyperlink" Target="https://t.co/I33BfM7NFN" TargetMode="External" /><Relationship Id="rId37" Type="http://schemas.openxmlformats.org/officeDocument/2006/relationships/hyperlink" Target="https://pbs.twimg.com/profile_banners/3928794501/1559571769" TargetMode="External" /><Relationship Id="rId38" Type="http://schemas.openxmlformats.org/officeDocument/2006/relationships/hyperlink" Target="https://pbs.twimg.com/profile_banners/124418093/1554452837" TargetMode="External" /><Relationship Id="rId39" Type="http://schemas.openxmlformats.org/officeDocument/2006/relationships/hyperlink" Target="https://pbs.twimg.com/profile_banners/785745367874752516/1536909152" TargetMode="External" /><Relationship Id="rId40" Type="http://schemas.openxmlformats.org/officeDocument/2006/relationships/hyperlink" Target="https://pbs.twimg.com/profile_banners/2725831658/1532086834" TargetMode="External" /><Relationship Id="rId41" Type="http://schemas.openxmlformats.org/officeDocument/2006/relationships/hyperlink" Target="https://pbs.twimg.com/profile_banners/2831814903/1565784574" TargetMode="External" /><Relationship Id="rId42" Type="http://schemas.openxmlformats.org/officeDocument/2006/relationships/hyperlink" Target="https://pbs.twimg.com/profile_banners/352978170/1562924058" TargetMode="External" /><Relationship Id="rId43" Type="http://schemas.openxmlformats.org/officeDocument/2006/relationships/hyperlink" Target="https://pbs.twimg.com/profile_banners/16883794/1567418270" TargetMode="External" /><Relationship Id="rId44" Type="http://schemas.openxmlformats.org/officeDocument/2006/relationships/hyperlink" Target="https://pbs.twimg.com/profile_banners/1083005722160439299/1547128576" TargetMode="External" /><Relationship Id="rId45" Type="http://schemas.openxmlformats.org/officeDocument/2006/relationships/hyperlink" Target="https://pbs.twimg.com/profile_banners/1182797754646618113/1571607719" TargetMode="External" /><Relationship Id="rId46" Type="http://schemas.openxmlformats.org/officeDocument/2006/relationships/hyperlink" Target="https://pbs.twimg.com/profile_banners/20796069/1447068520" TargetMode="External" /><Relationship Id="rId47" Type="http://schemas.openxmlformats.org/officeDocument/2006/relationships/hyperlink" Target="https://pbs.twimg.com/profile_banners/914904172625104897/1573560293" TargetMode="External" /><Relationship Id="rId48" Type="http://schemas.openxmlformats.org/officeDocument/2006/relationships/hyperlink" Target="https://pbs.twimg.com/profile_banners/1043541497147269120/1563981225" TargetMode="External" /><Relationship Id="rId49" Type="http://schemas.openxmlformats.org/officeDocument/2006/relationships/hyperlink" Target="https://pbs.twimg.com/profile_banners/851211143238602754/1511114666" TargetMode="External" /><Relationship Id="rId50" Type="http://schemas.openxmlformats.org/officeDocument/2006/relationships/hyperlink" Target="https://pbs.twimg.com/profile_banners/327380760/1564817034" TargetMode="External" /><Relationship Id="rId51" Type="http://schemas.openxmlformats.org/officeDocument/2006/relationships/hyperlink" Target="https://pbs.twimg.com/profile_banners/1111567384148692993/1554195033" TargetMode="External" /><Relationship Id="rId52" Type="http://schemas.openxmlformats.org/officeDocument/2006/relationships/hyperlink" Target="https://pbs.twimg.com/profile_banners/3317432315/1519126339" TargetMode="External" /><Relationship Id="rId53" Type="http://schemas.openxmlformats.org/officeDocument/2006/relationships/hyperlink" Target="https://pbs.twimg.com/profile_banners/946184693610885121/1514424837" TargetMode="External" /><Relationship Id="rId54" Type="http://schemas.openxmlformats.org/officeDocument/2006/relationships/hyperlink" Target="https://pbs.twimg.com/profile_banners/1186690379623686151/1573840612" TargetMode="External" /><Relationship Id="rId55" Type="http://schemas.openxmlformats.org/officeDocument/2006/relationships/hyperlink" Target="https://pbs.twimg.com/profile_banners/85772756/1574162611" TargetMode="External" /><Relationship Id="rId56" Type="http://schemas.openxmlformats.org/officeDocument/2006/relationships/hyperlink" Target="https://pbs.twimg.com/profile_banners/841605077198635008/1561714964" TargetMode="External" /><Relationship Id="rId57" Type="http://schemas.openxmlformats.org/officeDocument/2006/relationships/hyperlink" Target="https://pbs.twimg.com/profile_banners/529352320/1546593610" TargetMode="External" /><Relationship Id="rId58" Type="http://schemas.openxmlformats.org/officeDocument/2006/relationships/hyperlink" Target="https://pbs.twimg.com/profile_banners/715121252734738432/1574224765" TargetMode="External" /><Relationship Id="rId59" Type="http://schemas.openxmlformats.org/officeDocument/2006/relationships/hyperlink" Target="https://pbs.twimg.com/profile_banners/83795099/1554460944" TargetMode="External" /><Relationship Id="rId60" Type="http://schemas.openxmlformats.org/officeDocument/2006/relationships/hyperlink" Target="https://pbs.twimg.com/profile_banners/770174194575347713/1495447937" TargetMode="External" /><Relationship Id="rId61" Type="http://schemas.openxmlformats.org/officeDocument/2006/relationships/hyperlink" Target="https://pbs.twimg.com/profile_banners/877836832406417408/1517588792" TargetMode="External" /><Relationship Id="rId62" Type="http://schemas.openxmlformats.org/officeDocument/2006/relationships/hyperlink" Target="https://pbs.twimg.com/profile_banners/17003103/1565006631" TargetMode="External" /><Relationship Id="rId63" Type="http://schemas.openxmlformats.org/officeDocument/2006/relationships/hyperlink" Target="https://pbs.twimg.com/profile_banners/769802145726132224/1548152295" TargetMode="External" /><Relationship Id="rId64" Type="http://schemas.openxmlformats.org/officeDocument/2006/relationships/hyperlink" Target="https://pbs.twimg.com/profile_banners/909783824229371904/1527778516" TargetMode="External" /><Relationship Id="rId65" Type="http://schemas.openxmlformats.org/officeDocument/2006/relationships/hyperlink" Target="https://pbs.twimg.com/profile_banners/787237266/1530525878" TargetMode="External" /><Relationship Id="rId66" Type="http://schemas.openxmlformats.org/officeDocument/2006/relationships/hyperlink" Target="https://pbs.twimg.com/profile_banners/164199356/1573739028" TargetMode="External" /><Relationship Id="rId67" Type="http://schemas.openxmlformats.org/officeDocument/2006/relationships/hyperlink" Target="https://pbs.twimg.com/profile_banners/2928675806/1522960336" TargetMode="External" /><Relationship Id="rId68" Type="http://schemas.openxmlformats.org/officeDocument/2006/relationships/hyperlink" Target="https://pbs.twimg.com/profile_banners/202553123/1574066207" TargetMode="External" /><Relationship Id="rId69" Type="http://schemas.openxmlformats.org/officeDocument/2006/relationships/hyperlink" Target="https://pbs.twimg.com/profile_banners/1112021207149436934/1554485116" TargetMode="External" /><Relationship Id="rId70" Type="http://schemas.openxmlformats.org/officeDocument/2006/relationships/hyperlink" Target="https://pbs.twimg.com/profile_banners/782910704953225216/1516631575" TargetMode="External" /><Relationship Id="rId71" Type="http://schemas.openxmlformats.org/officeDocument/2006/relationships/hyperlink" Target="https://pbs.twimg.com/profile_banners/1569523518/1542055968" TargetMode="External" /><Relationship Id="rId72" Type="http://schemas.openxmlformats.org/officeDocument/2006/relationships/hyperlink" Target="https://pbs.twimg.com/profile_banners/2891786135/1566197112" TargetMode="External" /><Relationship Id="rId73" Type="http://schemas.openxmlformats.org/officeDocument/2006/relationships/hyperlink" Target="https://pbs.twimg.com/profile_banners/16049790/1542981375" TargetMode="External" /><Relationship Id="rId74" Type="http://schemas.openxmlformats.org/officeDocument/2006/relationships/hyperlink" Target="https://pbs.twimg.com/profile_banners/57981320/1541151580" TargetMode="External" /><Relationship Id="rId75" Type="http://schemas.openxmlformats.org/officeDocument/2006/relationships/hyperlink" Target="https://pbs.twimg.com/profile_banners/980851986001203202/1541056175" TargetMode="External" /><Relationship Id="rId76" Type="http://schemas.openxmlformats.org/officeDocument/2006/relationships/hyperlink" Target="https://pbs.twimg.com/profile_banners/472830024/1573637538" TargetMode="External" /><Relationship Id="rId77" Type="http://schemas.openxmlformats.org/officeDocument/2006/relationships/hyperlink" Target="https://pbs.twimg.com/profile_banners/86029229/1566821908" TargetMode="External" /><Relationship Id="rId78" Type="http://schemas.openxmlformats.org/officeDocument/2006/relationships/hyperlink" Target="https://pbs.twimg.com/profile_banners/818876014390603776/1484852402" TargetMode="External" /><Relationship Id="rId79" Type="http://schemas.openxmlformats.org/officeDocument/2006/relationships/hyperlink" Target="https://pbs.twimg.com/profile_banners/822215679726100480/1549425227" TargetMode="External" /><Relationship Id="rId80" Type="http://schemas.openxmlformats.org/officeDocument/2006/relationships/hyperlink" Target="https://pbs.twimg.com/profile_banners/822215673812119553/1553098760" TargetMode="External" /><Relationship Id="rId81" Type="http://schemas.openxmlformats.org/officeDocument/2006/relationships/hyperlink" Target="https://pbs.twimg.com/profile_banners/87399412/1486394775" TargetMode="External" /><Relationship Id="rId82" Type="http://schemas.openxmlformats.org/officeDocument/2006/relationships/hyperlink" Target="https://pbs.twimg.com/profile_banners/1632821258/1495448473" TargetMode="External" /><Relationship Id="rId83" Type="http://schemas.openxmlformats.org/officeDocument/2006/relationships/hyperlink" Target="https://pbs.twimg.com/profile_banners/301148961/1383880128" TargetMode="External" /><Relationship Id="rId84" Type="http://schemas.openxmlformats.org/officeDocument/2006/relationships/hyperlink" Target="https://pbs.twimg.com/profile_banners/1872223814/1475938754" TargetMode="External" /><Relationship Id="rId85" Type="http://schemas.openxmlformats.org/officeDocument/2006/relationships/hyperlink" Target="https://pbs.twimg.com/profile_banners/1180484795333332992/1574234132" TargetMode="External" /><Relationship Id="rId86" Type="http://schemas.openxmlformats.org/officeDocument/2006/relationships/hyperlink" Target="http://abs.twimg.com/images/themes/theme1/bg.png" TargetMode="External" /><Relationship Id="rId87" Type="http://schemas.openxmlformats.org/officeDocument/2006/relationships/hyperlink" Target="http://abs.twimg.com/images/themes/theme1/bg.png" TargetMode="External" /><Relationship Id="rId88" Type="http://schemas.openxmlformats.org/officeDocument/2006/relationships/hyperlink" Target="http://abs.twimg.com/images/themes/theme1/bg.png" TargetMode="External" /><Relationship Id="rId89" Type="http://schemas.openxmlformats.org/officeDocument/2006/relationships/hyperlink" Target="http://abs.twimg.com/images/themes/theme1/bg.png" TargetMode="External" /><Relationship Id="rId90" Type="http://schemas.openxmlformats.org/officeDocument/2006/relationships/hyperlink" Target="http://abs.twimg.com/images/themes/theme1/bg.png" TargetMode="External" /><Relationship Id="rId91" Type="http://schemas.openxmlformats.org/officeDocument/2006/relationships/hyperlink" Target="http://abs.twimg.com/images/themes/theme1/bg.png" TargetMode="External" /><Relationship Id="rId92" Type="http://schemas.openxmlformats.org/officeDocument/2006/relationships/hyperlink" Target="http://abs.twimg.com/images/themes/theme1/bg.png" TargetMode="External" /><Relationship Id="rId93" Type="http://schemas.openxmlformats.org/officeDocument/2006/relationships/hyperlink" Target="http://abs.twimg.com/images/themes/theme1/bg.png" TargetMode="External" /><Relationship Id="rId94" Type="http://schemas.openxmlformats.org/officeDocument/2006/relationships/hyperlink" Target="http://abs.twimg.com/images/themes/theme1/bg.png" TargetMode="External" /><Relationship Id="rId95" Type="http://schemas.openxmlformats.org/officeDocument/2006/relationships/hyperlink" Target="http://abs.twimg.com/images/themes/theme16/bg.gif" TargetMode="External" /><Relationship Id="rId96" Type="http://schemas.openxmlformats.org/officeDocument/2006/relationships/hyperlink" Target="http://abs.twimg.com/images/themes/theme1/bg.png" TargetMode="External" /><Relationship Id="rId97" Type="http://schemas.openxmlformats.org/officeDocument/2006/relationships/hyperlink" Target="http://abs.twimg.com/images/themes/theme1/bg.png" TargetMode="External" /><Relationship Id="rId98" Type="http://schemas.openxmlformats.org/officeDocument/2006/relationships/hyperlink" Target="http://abs.twimg.com/images/themes/theme1/bg.png" TargetMode="External" /><Relationship Id="rId99" Type="http://schemas.openxmlformats.org/officeDocument/2006/relationships/hyperlink" Target="http://abs.twimg.com/images/themes/theme1/bg.png" TargetMode="External" /><Relationship Id="rId100" Type="http://schemas.openxmlformats.org/officeDocument/2006/relationships/hyperlink" Target="http://abs.twimg.com/images/themes/theme1/bg.png" TargetMode="External" /><Relationship Id="rId101" Type="http://schemas.openxmlformats.org/officeDocument/2006/relationships/hyperlink" Target="http://abs.twimg.com/images/themes/theme1/bg.png" TargetMode="External" /><Relationship Id="rId102" Type="http://schemas.openxmlformats.org/officeDocument/2006/relationships/hyperlink" Target="http://abs.twimg.com/images/themes/theme1/bg.png" TargetMode="External" /><Relationship Id="rId103" Type="http://schemas.openxmlformats.org/officeDocument/2006/relationships/hyperlink" Target="http://abs.twimg.com/images/themes/theme1/bg.png" TargetMode="External" /><Relationship Id="rId104" Type="http://schemas.openxmlformats.org/officeDocument/2006/relationships/hyperlink" Target="http://abs.twimg.com/images/themes/theme1/bg.png" TargetMode="External" /><Relationship Id="rId105" Type="http://schemas.openxmlformats.org/officeDocument/2006/relationships/hyperlink" Target="http://abs.twimg.com/images/themes/theme1/bg.png" TargetMode="External" /><Relationship Id="rId106" Type="http://schemas.openxmlformats.org/officeDocument/2006/relationships/hyperlink" Target="http://abs.twimg.com/images/themes/theme1/bg.png" TargetMode="External" /><Relationship Id="rId107" Type="http://schemas.openxmlformats.org/officeDocument/2006/relationships/hyperlink" Target="http://abs.twimg.com/images/themes/theme15/bg.png" TargetMode="External" /><Relationship Id="rId108" Type="http://schemas.openxmlformats.org/officeDocument/2006/relationships/hyperlink" Target="http://abs.twimg.com/images/themes/theme1/bg.png" TargetMode="External" /><Relationship Id="rId109" Type="http://schemas.openxmlformats.org/officeDocument/2006/relationships/hyperlink" Target="http://abs.twimg.com/images/themes/theme1/bg.png" TargetMode="External" /><Relationship Id="rId110" Type="http://schemas.openxmlformats.org/officeDocument/2006/relationships/hyperlink" Target="http://abs.twimg.com/images/themes/theme1/bg.png" TargetMode="External" /><Relationship Id="rId111" Type="http://schemas.openxmlformats.org/officeDocument/2006/relationships/hyperlink" Target="http://abs.twimg.com/images/themes/theme1/bg.png" TargetMode="External" /><Relationship Id="rId112" Type="http://schemas.openxmlformats.org/officeDocument/2006/relationships/hyperlink" Target="http://abs.twimg.com/images/themes/theme1/bg.png" TargetMode="External" /><Relationship Id="rId113" Type="http://schemas.openxmlformats.org/officeDocument/2006/relationships/hyperlink" Target="http://abs.twimg.com/images/themes/theme1/bg.png" TargetMode="External" /><Relationship Id="rId114" Type="http://schemas.openxmlformats.org/officeDocument/2006/relationships/hyperlink" Target="http://abs.twimg.com/images/themes/theme9/bg.gif" TargetMode="External" /><Relationship Id="rId115" Type="http://schemas.openxmlformats.org/officeDocument/2006/relationships/hyperlink" Target="http://abs.twimg.com/images/themes/theme1/bg.png" TargetMode="External" /><Relationship Id="rId116" Type="http://schemas.openxmlformats.org/officeDocument/2006/relationships/hyperlink" Target="http://abs.twimg.com/images/themes/theme15/bg.png" TargetMode="External" /><Relationship Id="rId117" Type="http://schemas.openxmlformats.org/officeDocument/2006/relationships/hyperlink" Target="http://abs.twimg.com/images/themes/theme1/bg.png" TargetMode="External" /><Relationship Id="rId118" Type="http://schemas.openxmlformats.org/officeDocument/2006/relationships/hyperlink" Target="http://abs.twimg.com/images/themes/theme4/bg.gif" TargetMode="External" /><Relationship Id="rId119" Type="http://schemas.openxmlformats.org/officeDocument/2006/relationships/hyperlink" Target="http://abs.twimg.com/images/themes/theme1/bg.png" TargetMode="External" /><Relationship Id="rId120" Type="http://schemas.openxmlformats.org/officeDocument/2006/relationships/hyperlink" Target="http://abs.twimg.com/images/themes/theme1/bg.png" TargetMode="External" /><Relationship Id="rId121" Type="http://schemas.openxmlformats.org/officeDocument/2006/relationships/hyperlink" Target="http://abs.twimg.com/images/themes/theme1/bg.png" TargetMode="External" /><Relationship Id="rId122" Type="http://schemas.openxmlformats.org/officeDocument/2006/relationships/hyperlink" Target="http://abs.twimg.com/images/themes/theme1/bg.png" TargetMode="External" /><Relationship Id="rId123" Type="http://schemas.openxmlformats.org/officeDocument/2006/relationships/hyperlink" Target="http://pbs.twimg.com/profile_images/884753732654772224/UfILExsQ_normal.jpg" TargetMode="External" /><Relationship Id="rId124" Type="http://schemas.openxmlformats.org/officeDocument/2006/relationships/hyperlink" Target="http://pbs.twimg.com/profile_images/797084351364300801/O2GvHCbO_normal.jpg" TargetMode="External" /><Relationship Id="rId125" Type="http://schemas.openxmlformats.org/officeDocument/2006/relationships/hyperlink" Target="http://pbs.twimg.com/profile_images/785746756378226688/iS2mnfZL_normal.jpg" TargetMode="External" /><Relationship Id="rId126" Type="http://schemas.openxmlformats.org/officeDocument/2006/relationships/hyperlink" Target="http://pbs.twimg.com/profile_images/499154897997017088/7KLtv5rP_normal.png" TargetMode="External" /><Relationship Id="rId127" Type="http://schemas.openxmlformats.org/officeDocument/2006/relationships/hyperlink" Target="http://pbs.twimg.com/profile_images/666197383227797505/Pv59gCjV_normal.jpg" TargetMode="External" /><Relationship Id="rId128" Type="http://schemas.openxmlformats.org/officeDocument/2006/relationships/hyperlink" Target="http://pbs.twimg.com/profile_images/1149612937763422208/cH7z_129_normal.jpg" TargetMode="External" /><Relationship Id="rId129" Type="http://schemas.openxmlformats.org/officeDocument/2006/relationships/hyperlink" Target="http://pbs.twimg.com/profile_images/1148149533962047488/9JDZTe3V_normal.png" TargetMode="External" /><Relationship Id="rId130" Type="http://schemas.openxmlformats.org/officeDocument/2006/relationships/hyperlink" Target="http://pbs.twimg.com/profile_images/1083355490980114433/X3-i-yZf_normal.jpg" TargetMode="External" /><Relationship Id="rId131" Type="http://schemas.openxmlformats.org/officeDocument/2006/relationships/hyperlink" Target="http://pbs.twimg.com/profile_images/1182798433821831169/AnKswLR2_normal.jpg" TargetMode="External" /><Relationship Id="rId132" Type="http://schemas.openxmlformats.org/officeDocument/2006/relationships/hyperlink" Target="http://pbs.twimg.com/profile_images/1230706698/jensfb_normal.jpg" TargetMode="External" /><Relationship Id="rId133" Type="http://schemas.openxmlformats.org/officeDocument/2006/relationships/hyperlink" Target="http://pbs.twimg.com/profile_images/1196698809692295169/C9sl6VI3_normal.jpg" TargetMode="External" /><Relationship Id="rId134" Type="http://schemas.openxmlformats.org/officeDocument/2006/relationships/hyperlink" Target="http://pbs.twimg.com/profile_images/796067903070048256/z_TNAOT0_normal.jpg" TargetMode="External" /><Relationship Id="rId135" Type="http://schemas.openxmlformats.org/officeDocument/2006/relationships/hyperlink" Target="http://pbs.twimg.com/profile_images/1111269046509584385/1mnanTML_normal.jpg" TargetMode="External" /><Relationship Id="rId136" Type="http://schemas.openxmlformats.org/officeDocument/2006/relationships/hyperlink" Target="http://pbs.twimg.com/profile_images/932309059130281984/YWdtBnQL_normal.jpg" TargetMode="External" /><Relationship Id="rId137" Type="http://schemas.openxmlformats.org/officeDocument/2006/relationships/hyperlink" Target="http://pbs.twimg.com/profile_images/1190764108402085888/h5Z2kXo6_normal.jpg" TargetMode="External" /><Relationship Id="rId138" Type="http://schemas.openxmlformats.org/officeDocument/2006/relationships/hyperlink" Target="http://pbs.twimg.com/profile_images/782529312385822720/2KhtYnHq_normal.jpg" TargetMode="External" /><Relationship Id="rId139" Type="http://schemas.openxmlformats.org/officeDocument/2006/relationships/hyperlink" Target="http://pbs.twimg.com/profile_images/1111570060387205120/SrhscBXY_normal.png" TargetMode="External" /><Relationship Id="rId140" Type="http://schemas.openxmlformats.org/officeDocument/2006/relationships/hyperlink" Target="http://pbs.twimg.com/profile_images/3314598258/1a22cd5f629c7eac256f6f8b68491a89_normal.jpeg" TargetMode="External" /><Relationship Id="rId141" Type="http://schemas.openxmlformats.org/officeDocument/2006/relationships/hyperlink" Target="http://pbs.twimg.com/profile_images/1157806384441958403/olXhl4Ik_normal.png" TargetMode="External" /><Relationship Id="rId142" Type="http://schemas.openxmlformats.org/officeDocument/2006/relationships/hyperlink" Target="http://pbs.twimg.com/profile_images/969388186433552384/K_RK4Emu_normal.jpg" TargetMode="External" /><Relationship Id="rId143" Type="http://schemas.openxmlformats.org/officeDocument/2006/relationships/hyperlink" Target="http://pbs.twimg.com/profile_images/1193230916480643072/6cOYtXGA_normal.jpg" TargetMode="External" /><Relationship Id="rId144" Type="http://schemas.openxmlformats.org/officeDocument/2006/relationships/hyperlink" Target="http://pbs.twimg.com/profile_images/1194191926175707138/ShUXieiG_normal.jpg" TargetMode="External" /><Relationship Id="rId145" Type="http://schemas.openxmlformats.org/officeDocument/2006/relationships/hyperlink" Target="http://pbs.twimg.com/profile_images/1165176249305747457/aocV5SAS_normal.jpg" TargetMode="External" /><Relationship Id="rId146" Type="http://schemas.openxmlformats.org/officeDocument/2006/relationships/hyperlink" Target="http://pbs.twimg.com/profile_images/941214109118488577/e59pYDxr_normal.jpg" TargetMode="External" /><Relationship Id="rId147" Type="http://schemas.openxmlformats.org/officeDocument/2006/relationships/hyperlink" Target="http://pbs.twimg.com/profile_images/1196401092491436032/qEpfX229_normal.jpg" TargetMode="External" /><Relationship Id="rId148" Type="http://schemas.openxmlformats.org/officeDocument/2006/relationships/hyperlink" Target="http://pbs.twimg.com/profile_images/875661200784330754/cXTSJeMm_normal.jpg" TargetMode="External" /><Relationship Id="rId149" Type="http://schemas.openxmlformats.org/officeDocument/2006/relationships/hyperlink" Target="http://pbs.twimg.com/profile_images/841233586384752642/zSHf0oQE_normal.jpg" TargetMode="External" /><Relationship Id="rId150" Type="http://schemas.openxmlformats.org/officeDocument/2006/relationships/hyperlink" Target="http://pbs.twimg.com/profile_images/915249381976236032/UtQaUa0m_normal.jpg" TargetMode="External" /><Relationship Id="rId151" Type="http://schemas.openxmlformats.org/officeDocument/2006/relationships/hyperlink" Target="http://pbs.twimg.com/profile_images/1158347880698208257/1ICrZWdx_normal.jpg" TargetMode="External" /><Relationship Id="rId152" Type="http://schemas.openxmlformats.org/officeDocument/2006/relationships/hyperlink" Target="http://pbs.twimg.com/profile_images/1087657471018258432/q4yiWjg__normal.jpg" TargetMode="External" /><Relationship Id="rId153" Type="http://schemas.openxmlformats.org/officeDocument/2006/relationships/hyperlink" Target="http://pbs.twimg.com/profile_images/669133986791333888/a7vbY7W2_normal.jpg" TargetMode="External" /><Relationship Id="rId154" Type="http://schemas.openxmlformats.org/officeDocument/2006/relationships/hyperlink" Target="http://pbs.twimg.com/profile_images/912967937300066305/BkmW17Pa_normal.jpg" TargetMode="External" /><Relationship Id="rId155" Type="http://schemas.openxmlformats.org/officeDocument/2006/relationships/hyperlink" Target="http://pbs.twimg.com/profile_images/3477370899/e825bc6508601d344f3c5c6cc6b61658_normal.jpeg" TargetMode="External" /><Relationship Id="rId156" Type="http://schemas.openxmlformats.org/officeDocument/2006/relationships/hyperlink" Target="http://pbs.twimg.com/profile_images/1194974909652512768/aMp4ITon_normal.jpg" TargetMode="External" /><Relationship Id="rId157" Type="http://schemas.openxmlformats.org/officeDocument/2006/relationships/hyperlink" Target="http://pbs.twimg.com/profile_images/1194427474832216064/yDv7wSXC_normal.jpg" TargetMode="External" /><Relationship Id="rId158" Type="http://schemas.openxmlformats.org/officeDocument/2006/relationships/hyperlink" Target="http://pbs.twimg.com/profile_images/1187368468343132161/VzPP0m-3_normal.jpg" TargetMode="External" /><Relationship Id="rId159" Type="http://schemas.openxmlformats.org/officeDocument/2006/relationships/hyperlink" Target="http://pbs.twimg.com/profile_images/1194274232685023237/Z5ULp76l_normal.jpg" TargetMode="External" /><Relationship Id="rId160" Type="http://schemas.openxmlformats.org/officeDocument/2006/relationships/hyperlink" Target="http://pbs.twimg.com/profile_images/1176885810181939201/zxq8JEzn_normal.jpg" TargetMode="External" /><Relationship Id="rId161" Type="http://schemas.openxmlformats.org/officeDocument/2006/relationships/hyperlink" Target="http://pbs.twimg.com/profile_images/1116257008909455360/qD1SpZn3_normal.png" TargetMode="External" /><Relationship Id="rId162" Type="http://schemas.openxmlformats.org/officeDocument/2006/relationships/hyperlink" Target="http://pbs.twimg.com/profile_images/1005097430101065728/5JzW4BRc_normal.jpg" TargetMode="External" /><Relationship Id="rId163" Type="http://schemas.openxmlformats.org/officeDocument/2006/relationships/hyperlink" Target="http://pbs.twimg.com/profile_images/1111554722924806144/Ravr-_rC_normal.png" TargetMode="External" /><Relationship Id="rId164" Type="http://schemas.openxmlformats.org/officeDocument/2006/relationships/hyperlink" Target="http://pbs.twimg.com/profile_images/923930866631499776/yMdB8jYK_normal.jpg" TargetMode="External" /><Relationship Id="rId165" Type="http://schemas.openxmlformats.org/officeDocument/2006/relationships/hyperlink" Target="http://pbs.twimg.com/profile_images/1058292368644935680/cGkIeg7a_normal.jpg" TargetMode="External" /><Relationship Id="rId166" Type="http://schemas.openxmlformats.org/officeDocument/2006/relationships/hyperlink" Target="http://pbs.twimg.com/profile_images/980862293520080896/TSn4-h8-_normal.jpg" TargetMode="External" /><Relationship Id="rId167" Type="http://schemas.openxmlformats.org/officeDocument/2006/relationships/hyperlink" Target="http://pbs.twimg.com/profile_images/1089804733953572864/gNF1wLoY_normal.jpg" TargetMode="External" /><Relationship Id="rId168" Type="http://schemas.openxmlformats.org/officeDocument/2006/relationships/hyperlink" Target="http://pbs.twimg.com/profile_images/1165961704011948034/tcrIFWzM_normal.png" TargetMode="External" /><Relationship Id="rId169" Type="http://schemas.openxmlformats.org/officeDocument/2006/relationships/hyperlink" Target="http://pbs.twimg.com/profile_images/848946510918295557/RmsOl1zv_normal.jpg" TargetMode="External" /><Relationship Id="rId170" Type="http://schemas.openxmlformats.org/officeDocument/2006/relationships/hyperlink" Target="http://pbs.twimg.com/profile_images/859982100904148992/hv5soju7_normal.jpg" TargetMode="External" /><Relationship Id="rId171" Type="http://schemas.openxmlformats.org/officeDocument/2006/relationships/hyperlink" Target="http://pbs.twimg.com/profile_images/1059888693945630720/yex0Gcbi_normal.jpg" TargetMode="External" /><Relationship Id="rId172" Type="http://schemas.openxmlformats.org/officeDocument/2006/relationships/hyperlink" Target="http://pbs.twimg.com/profile_images/508385681/Picture_6_normal.png" TargetMode="External" /><Relationship Id="rId173" Type="http://schemas.openxmlformats.org/officeDocument/2006/relationships/hyperlink" Target="http://pbs.twimg.com/profile_images/1127507151537287169/v397PmKg_normal.jpg" TargetMode="External" /><Relationship Id="rId174" Type="http://schemas.openxmlformats.org/officeDocument/2006/relationships/hyperlink" Target="http://pbs.twimg.com/profile_images/378800000709612949/cfd1435ac2c89df971f95fff2d2610a6_normal.jpeg" TargetMode="External" /><Relationship Id="rId175" Type="http://schemas.openxmlformats.org/officeDocument/2006/relationships/hyperlink" Target="http://pbs.twimg.com/profile_images/378800000501893520/b4582cd3ce52a7c47133d606b639176e_normal.jpeg" TargetMode="External" /><Relationship Id="rId176" Type="http://schemas.openxmlformats.org/officeDocument/2006/relationships/hyperlink" Target="http://pbs.twimg.com/profile_images/1197050828202369025/nCCwdn3B_normal.jpg" TargetMode="External" /><Relationship Id="rId177" Type="http://schemas.openxmlformats.org/officeDocument/2006/relationships/hyperlink" Target="http://pbs.twimg.com/profile_images/976893268339429377/sQT1oTqH_normal.jpg" TargetMode="External" /><Relationship Id="rId178" Type="http://schemas.openxmlformats.org/officeDocument/2006/relationships/hyperlink" Target="https://twitter.com/natoinukraine" TargetMode="External" /><Relationship Id="rId179" Type="http://schemas.openxmlformats.org/officeDocument/2006/relationships/hyperlink" Target="https://twitter.com/natopress" TargetMode="External" /><Relationship Id="rId180" Type="http://schemas.openxmlformats.org/officeDocument/2006/relationships/hyperlink" Target="https://twitter.com/belgiumnato" TargetMode="External" /><Relationship Id="rId181" Type="http://schemas.openxmlformats.org/officeDocument/2006/relationships/hyperlink" Target="https://twitter.com/lv_nato" TargetMode="External" /><Relationship Id="rId182" Type="http://schemas.openxmlformats.org/officeDocument/2006/relationships/hyperlink" Target="https://twitter.com/litdelnato" TargetMode="External" /><Relationship Id="rId183" Type="http://schemas.openxmlformats.org/officeDocument/2006/relationships/hyperlink" Target="https://twitter.com/larteresa" TargetMode="External" /><Relationship Id="rId184" Type="http://schemas.openxmlformats.org/officeDocument/2006/relationships/hyperlink" Target="https://twitter.com/ukinspain" TargetMode="External" /><Relationship Id="rId185" Type="http://schemas.openxmlformats.org/officeDocument/2006/relationships/hyperlink" Target="https://twitter.com/britisharmyesp" TargetMode="External" /><Relationship Id="rId186" Type="http://schemas.openxmlformats.org/officeDocument/2006/relationships/hyperlink" Target="https://twitter.com/nataliamakhvil1" TargetMode="External" /><Relationship Id="rId187" Type="http://schemas.openxmlformats.org/officeDocument/2006/relationships/hyperlink" Target="https://twitter.com/jensstoltenberg" TargetMode="External" /><Relationship Id="rId188" Type="http://schemas.openxmlformats.org/officeDocument/2006/relationships/hyperlink" Target="https://twitter.com/latifkohistani" TargetMode="External" /><Relationship Id="rId189" Type="http://schemas.openxmlformats.org/officeDocument/2006/relationships/hyperlink" Target="https://twitter.com/uttaranhazarika" TargetMode="External" /><Relationship Id="rId190" Type="http://schemas.openxmlformats.org/officeDocument/2006/relationships/hyperlink" Target="https://twitter.com/trpmbadba" TargetMode="External" /><Relationship Id="rId191" Type="http://schemas.openxmlformats.org/officeDocument/2006/relationships/hyperlink" Target="https://twitter.com/franceafrik" TargetMode="External" /><Relationship Id="rId192" Type="http://schemas.openxmlformats.org/officeDocument/2006/relationships/hyperlink" Target="https://twitter.com/herranzb" TargetMode="External" /><Relationship Id="rId193" Type="http://schemas.openxmlformats.org/officeDocument/2006/relationships/hyperlink" Target="https://twitter.com/amicovcin" TargetMode="External" /><Relationship Id="rId194" Type="http://schemas.openxmlformats.org/officeDocument/2006/relationships/hyperlink" Target="https://twitter.com/zuzanacaputova" TargetMode="External" /><Relationship Id="rId195" Type="http://schemas.openxmlformats.org/officeDocument/2006/relationships/hyperlink" Target="https://twitter.com/leskevicius" TargetMode="External" /><Relationship Id="rId196" Type="http://schemas.openxmlformats.org/officeDocument/2006/relationships/hyperlink" Target="https://twitter.com/sarahpilchick" TargetMode="External" /><Relationship Id="rId197" Type="http://schemas.openxmlformats.org/officeDocument/2006/relationships/hyperlink" Target="https://twitter.com/markovchainer" TargetMode="External" /><Relationship Id="rId198" Type="http://schemas.openxmlformats.org/officeDocument/2006/relationships/hyperlink" Target="https://twitter.com/majoeverydaylif" TargetMode="External" /><Relationship Id="rId199" Type="http://schemas.openxmlformats.org/officeDocument/2006/relationships/hyperlink" Target="https://twitter.com/ukinpoland" TargetMode="External" /><Relationship Id="rId200" Type="http://schemas.openxmlformats.org/officeDocument/2006/relationships/hyperlink" Target="https://twitter.com/bg_poland_efp" TargetMode="External" /><Relationship Id="rId201" Type="http://schemas.openxmlformats.org/officeDocument/2006/relationships/hyperlink" Target="https://twitter.com/plinnato" TargetMode="External" /><Relationship Id="rId202" Type="http://schemas.openxmlformats.org/officeDocument/2006/relationships/hyperlink" Target="https://twitter.com/ambassadorknott" TargetMode="External" /><Relationship Id="rId203" Type="http://schemas.openxmlformats.org/officeDocument/2006/relationships/hyperlink" Target="https://twitter.com/nato" TargetMode="External" /><Relationship Id="rId204" Type="http://schemas.openxmlformats.org/officeDocument/2006/relationships/hyperlink" Target="https://twitter.com/natodepspox" TargetMode="External" /><Relationship Id="rId205" Type="http://schemas.openxmlformats.org/officeDocument/2006/relationships/hyperlink" Target="https://twitter.com/florence_parly" TargetMode="External" /><Relationship Id="rId206" Type="http://schemas.openxmlformats.org/officeDocument/2006/relationships/hyperlink" Target="https://twitter.com/mircea_geoana" TargetMode="External" /><Relationship Id="rId207" Type="http://schemas.openxmlformats.org/officeDocument/2006/relationships/hyperlink" Target="https://twitter.com/eliesian" TargetMode="External" /><Relationship Id="rId208" Type="http://schemas.openxmlformats.org/officeDocument/2006/relationships/hyperlink" Target="https://twitter.com/superfoot59" TargetMode="External" /><Relationship Id="rId209" Type="http://schemas.openxmlformats.org/officeDocument/2006/relationships/hyperlink" Target="https://twitter.com/aspen_romania" TargetMode="External" /><Relationship Id="rId210" Type="http://schemas.openxmlformats.org/officeDocument/2006/relationships/hyperlink" Target="https://twitter.com/franceotan" TargetMode="External" /><Relationship Id="rId211" Type="http://schemas.openxmlformats.org/officeDocument/2006/relationships/hyperlink" Target="https://twitter.com/ukincroatia" TargetMode="External" /><Relationship Id="rId212" Type="http://schemas.openxmlformats.org/officeDocument/2006/relationships/hyperlink" Target="https://twitter.com/brandon47301129" TargetMode="External" /><Relationship Id="rId213" Type="http://schemas.openxmlformats.org/officeDocument/2006/relationships/hyperlink" Target="https://twitter.com/zardashtkarim" TargetMode="External" /><Relationship Id="rId214" Type="http://schemas.openxmlformats.org/officeDocument/2006/relationships/hyperlink" Target="https://twitter.com/ukinhungary" TargetMode="External" /><Relationship Id="rId215" Type="http://schemas.openxmlformats.org/officeDocument/2006/relationships/hyperlink" Target="https://twitter.com/benjaminkraus9" TargetMode="External" /><Relationship Id="rId216" Type="http://schemas.openxmlformats.org/officeDocument/2006/relationships/hyperlink" Target="https://twitter.com/kerstikaljulaid" TargetMode="External" /><Relationship Id="rId217" Type="http://schemas.openxmlformats.org/officeDocument/2006/relationships/hyperlink" Target="https://twitter.com/causticbitchnc" TargetMode="External" /><Relationship Id="rId218" Type="http://schemas.openxmlformats.org/officeDocument/2006/relationships/hyperlink" Target="https://twitter.com/estnato" TargetMode="External" /><Relationship Id="rId219" Type="http://schemas.openxmlformats.org/officeDocument/2006/relationships/hyperlink" Target="https://twitter.com/jjcarafano" TargetMode="External" /><Relationship Id="rId220" Type="http://schemas.openxmlformats.org/officeDocument/2006/relationships/hyperlink" Target="https://twitter.com/radedrugi" TargetMode="External" /><Relationship Id="rId221" Type="http://schemas.openxmlformats.org/officeDocument/2006/relationships/hyperlink" Target="https://twitter.com/onesvetla" TargetMode="External" /><Relationship Id="rId222" Type="http://schemas.openxmlformats.org/officeDocument/2006/relationships/hyperlink" Target="https://twitter.com/usnato" TargetMode="External" /><Relationship Id="rId223" Type="http://schemas.openxmlformats.org/officeDocument/2006/relationships/hyperlink" Target="https://twitter.com/usembvienna" TargetMode="External" /><Relationship Id="rId224" Type="http://schemas.openxmlformats.org/officeDocument/2006/relationships/hyperlink" Target="https://twitter.com/flotus" TargetMode="External" /><Relationship Id="rId225" Type="http://schemas.openxmlformats.org/officeDocument/2006/relationships/hyperlink" Target="https://twitter.com/potus" TargetMode="External" /><Relationship Id="rId226" Type="http://schemas.openxmlformats.org/officeDocument/2006/relationships/hyperlink" Target="https://twitter.com/whitehouse" TargetMode="External" /><Relationship Id="rId227" Type="http://schemas.openxmlformats.org/officeDocument/2006/relationships/hyperlink" Target="https://twitter.com/estonianata" TargetMode="External" /><Relationship Id="rId228" Type="http://schemas.openxmlformats.org/officeDocument/2006/relationships/hyperlink" Target="https://twitter.com/natoromeroc" TargetMode="External" /><Relationship Id="rId229" Type="http://schemas.openxmlformats.org/officeDocument/2006/relationships/hyperlink" Target="https://twitter.com/libertad717" TargetMode="External" /><Relationship Id="rId230" Type="http://schemas.openxmlformats.org/officeDocument/2006/relationships/hyperlink" Target="https://twitter.com/insdatainter" TargetMode="External" /><Relationship Id="rId231" Type="http://schemas.openxmlformats.org/officeDocument/2006/relationships/hyperlink" Target="https://twitter.com/genie_marid" TargetMode="External" /><Relationship Id="rId232" Type="http://schemas.openxmlformats.org/officeDocument/2006/relationships/hyperlink" Target="https://twitter.com/jterheide" TargetMode="External" /><Relationship Id="rId233" Type="http://schemas.openxmlformats.org/officeDocument/2006/relationships/comments" Target="../comments2.xml" /><Relationship Id="rId234" Type="http://schemas.openxmlformats.org/officeDocument/2006/relationships/vmlDrawing" Target="../drawings/vmlDrawing2.vml" /><Relationship Id="rId235" Type="http://schemas.openxmlformats.org/officeDocument/2006/relationships/table" Target="../tables/table2.xml" /><Relationship Id="rId23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nato.int/cps/en/natohq/news_169754.htm#annex" TargetMode="External" /><Relationship Id="rId2" Type="http://schemas.openxmlformats.org/officeDocument/2006/relationships/hyperlink" Target="https://www.nato.int/cps/en/natohq/news_169754.htm" TargetMode="External" /><Relationship Id="rId3" Type="http://schemas.openxmlformats.org/officeDocument/2006/relationships/hyperlink" Target="https://www.nato.int/cps/en/natohq/news_170910.htm?utm_source=twitter&amp;utm_medium=natoromeroc&amp;utm_campaign=20191118_estonia" TargetMode="External" /><Relationship Id="rId4" Type="http://schemas.openxmlformats.org/officeDocument/2006/relationships/hyperlink" Target="https://www.whitehouse.gov/briefings-statements/statement-press-secretary-96/" TargetMode="External" /><Relationship Id="rId5" Type="http://schemas.openxmlformats.org/officeDocument/2006/relationships/hyperlink" Target="https://www.nato.int/cps/en/natohq/news_170910.htm?utm_source=twitter&amp;utm_medium=natopress&amp;utm_campaign=20191118_estonia_web" TargetMode="External" /><Relationship Id="rId6" Type="http://schemas.openxmlformats.org/officeDocument/2006/relationships/hyperlink" Target="https://www.bbc.com/news/uk-england-beds-bucks-herts-50404708" TargetMode="External" /><Relationship Id="rId7" Type="http://schemas.openxmlformats.org/officeDocument/2006/relationships/hyperlink" Target="https://www.nato.int/cps/en/natohq/news_170910.htm?utm_source=twitter&amp;utm_medium=natoromeroc&amp;utm_campaign=20191118_estonia" TargetMode="External" /><Relationship Id="rId8" Type="http://schemas.openxmlformats.org/officeDocument/2006/relationships/hyperlink" Target="https://www.nato.int/cps/en/natohq/news_170910.htm?utm_source=twitter&amp;utm_medium=natopress&amp;utm_campaign=20191118_estonia_web" TargetMode="External" /><Relationship Id="rId9" Type="http://schemas.openxmlformats.org/officeDocument/2006/relationships/hyperlink" Target="https://www.nato.int/cps/en/natohq/news_169754.htm#annex" TargetMode="External" /><Relationship Id="rId10" Type="http://schemas.openxmlformats.org/officeDocument/2006/relationships/hyperlink" Target="https://www.nato.int/cps/en/natohq/news_169754.htm" TargetMode="External" /><Relationship Id="rId11" Type="http://schemas.openxmlformats.org/officeDocument/2006/relationships/hyperlink" Target="https://www.whitehouse.gov/briefings-statements/statement-press-secretary-96/" TargetMode="External" /><Relationship Id="rId12" Type="http://schemas.openxmlformats.org/officeDocument/2006/relationships/hyperlink" Target="https://www.bbc.com/news/uk-england-beds-bucks-herts-50404708" TargetMode="External" /><Relationship Id="rId13" Type="http://schemas.openxmlformats.org/officeDocument/2006/relationships/hyperlink" Target="https://www.nato.int/cps/en/natohq/news_169754.htm#annex" TargetMode="External" /><Relationship Id="rId14" Type="http://schemas.openxmlformats.org/officeDocument/2006/relationships/hyperlink" Target="https://www.nato.int/cps/en/natohq/news_169754.htm" TargetMode="External" /><Relationship Id="rId15" Type="http://schemas.openxmlformats.org/officeDocument/2006/relationships/table" Target="../tables/table11.xml" /><Relationship Id="rId16" Type="http://schemas.openxmlformats.org/officeDocument/2006/relationships/table" Target="../tables/table12.xml" /><Relationship Id="rId17" Type="http://schemas.openxmlformats.org/officeDocument/2006/relationships/table" Target="../tables/table13.xml" /><Relationship Id="rId18" Type="http://schemas.openxmlformats.org/officeDocument/2006/relationships/table" Target="../tables/table14.xml" /><Relationship Id="rId19" Type="http://schemas.openxmlformats.org/officeDocument/2006/relationships/table" Target="../tables/table15.xml" /><Relationship Id="rId20" Type="http://schemas.openxmlformats.org/officeDocument/2006/relationships/table" Target="../tables/table16.xml" /><Relationship Id="rId21" Type="http://schemas.openxmlformats.org/officeDocument/2006/relationships/table" Target="../tables/table17.xml" /><Relationship Id="rId22"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9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901</v>
      </c>
      <c r="BB2" s="13" t="s">
        <v>919</v>
      </c>
      <c r="BC2" s="13" t="s">
        <v>920</v>
      </c>
      <c r="BD2" s="67" t="s">
        <v>1294</v>
      </c>
      <c r="BE2" s="67" t="s">
        <v>1295</v>
      </c>
      <c r="BF2" s="67" t="s">
        <v>1296</v>
      </c>
      <c r="BG2" s="67" t="s">
        <v>1297</v>
      </c>
      <c r="BH2" s="67" t="s">
        <v>1298</v>
      </c>
      <c r="BI2" s="67" t="s">
        <v>1299</v>
      </c>
      <c r="BJ2" s="67" t="s">
        <v>1300</v>
      </c>
      <c r="BK2" s="67" t="s">
        <v>1301</v>
      </c>
      <c r="BL2" s="67" t="s">
        <v>1302</v>
      </c>
    </row>
    <row r="3" spans="1:64" ht="15" customHeight="1">
      <c r="A3" s="84" t="s">
        <v>212</v>
      </c>
      <c r="B3" s="84" t="s">
        <v>256</v>
      </c>
      <c r="C3" s="53" t="s">
        <v>1370</v>
      </c>
      <c r="D3" s="54">
        <v>3</v>
      </c>
      <c r="E3" s="65" t="s">
        <v>132</v>
      </c>
      <c r="F3" s="55">
        <v>35</v>
      </c>
      <c r="G3" s="53"/>
      <c r="H3" s="57"/>
      <c r="I3" s="56"/>
      <c r="J3" s="56"/>
      <c r="K3" s="36" t="s">
        <v>65</v>
      </c>
      <c r="L3" s="62">
        <v>3</v>
      </c>
      <c r="M3" s="62"/>
      <c r="N3" s="63"/>
      <c r="O3" s="85" t="s">
        <v>267</v>
      </c>
      <c r="P3" s="87">
        <v>43781.27334490741</v>
      </c>
      <c r="Q3" s="85" t="s">
        <v>268</v>
      </c>
      <c r="R3" s="85"/>
      <c r="S3" s="85"/>
      <c r="T3" s="85" t="s">
        <v>300</v>
      </c>
      <c r="U3" s="85"/>
      <c r="V3" s="90" t="s">
        <v>322</v>
      </c>
      <c r="W3" s="87">
        <v>43781.27334490741</v>
      </c>
      <c r="X3" s="90" t="s">
        <v>361</v>
      </c>
      <c r="Y3" s="85"/>
      <c r="Z3" s="85"/>
      <c r="AA3" s="91" t="s">
        <v>415</v>
      </c>
      <c r="AB3" s="85"/>
      <c r="AC3" s="85" t="b">
        <v>0</v>
      </c>
      <c r="AD3" s="85">
        <v>0</v>
      </c>
      <c r="AE3" s="91" t="s">
        <v>469</v>
      </c>
      <c r="AF3" s="85" t="b">
        <v>0</v>
      </c>
      <c r="AG3" s="85" t="s">
        <v>470</v>
      </c>
      <c r="AH3" s="85"/>
      <c r="AI3" s="91" t="s">
        <v>469</v>
      </c>
      <c r="AJ3" s="85" t="b">
        <v>0</v>
      </c>
      <c r="AK3" s="85">
        <v>21</v>
      </c>
      <c r="AL3" s="91" t="s">
        <v>468</v>
      </c>
      <c r="AM3" s="85" t="s">
        <v>474</v>
      </c>
      <c r="AN3" s="85" t="b">
        <v>0</v>
      </c>
      <c r="AO3" s="91" t="s">
        <v>468</v>
      </c>
      <c r="AP3" s="85" t="s">
        <v>176</v>
      </c>
      <c r="AQ3" s="85">
        <v>0</v>
      </c>
      <c r="AR3" s="85">
        <v>0</v>
      </c>
      <c r="AS3" s="85"/>
      <c r="AT3" s="85"/>
      <c r="AU3" s="85"/>
      <c r="AV3" s="85"/>
      <c r="AW3" s="85"/>
      <c r="AX3" s="85"/>
      <c r="AY3" s="85"/>
      <c r="AZ3" s="85"/>
      <c r="BA3">
        <v>1</v>
      </c>
      <c r="BB3" s="85" t="str">
        <f>REPLACE(INDEX(GroupVertices[Group],MATCH(Edges[[#This Row],[Vertex 1]],GroupVertices[Vertex],0)),1,1,"")</f>
        <v>2</v>
      </c>
      <c r="BC3" s="85" t="str">
        <f>REPLACE(INDEX(GroupVertices[Group],MATCH(Edges[[#This Row],[Vertex 2]],GroupVertices[Vertex],0)),1,1,"")</f>
        <v>2</v>
      </c>
      <c r="BD3" s="51">
        <v>0</v>
      </c>
      <c r="BE3" s="52">
        <v>0</v>
      </c>
      <c r="BF3" s="51">
        <v>0</v>
      </c>
      <c r="BG3" s="52">
        <v>0</v>
      </c>
      <c r="BH3" s="51">
        <v>0</v>
      </c>
      <c r="BI3" s="52">
        <v>0</v>
      </c>
      <c r="BJ3" s="51">
        <v>22</v>
      </c>
      <c r="BK3" s="52">
        <v>100</v>
      </c>
      <c r="BL3" s="51">
        <v>22</v>
      </c>
    </row>
    <row r="4" spans="1:64" ht="15" customHeight="1">
      <c r="A4" s="84" t="s">
        <v>213</v>
      </c>
      <c r="B4" s="84" t="s">
        <v>256</v>
      </c>
      <c r="C4" s="53" t="s">
        <v>1370</v>
      </c>
      <c r="D4" s="54">
        <v>3</v>
      </c>
      <c r="E4" s="65" t="s">
        <v>132</v>
      </c>
      <c r="F4" s="55">
        <v>35</v>
      </c>
      <c r="G4" s="53"/>
      <c r="H4" s="57"/>
      <c r="I4" s="56"/>
      <c r="J4" s="56"/>
      <c r="K4" s="36" t="s">
        <v>65</v>
      </c>
      <c r="L4" s="83">
        <v>4</v>
      </c>
      <c r="M4" s="83"/>
      <c r="N4" s="63"/>
      <c r="O4" s="86" t="s">
        <v>267</v>
      </c>
      <c r="P4" s="88">
        <v>43781.28582175926</v>
      </c>
      <c r="Q4" s="86" t="s">
        <v>268</v>
      </c>
      <c r="R4" s="86"/>
      <c r="S4" s="86"/>
      <c r="T4" s="86" t="s">
        <v>300</v>
      </c>
      <c r="U4" s="86"/>
      <c r="V4" s="89" t="s">
        <v>323</v>
      </c>
      <c r="W4" s="88">
        <v>43781.28582175926</v>
      </c>
      <c r="X4" s="89" t="s">
        <v>362</v>
      </c>
      <c r="Y4" s="86"/>
      <c r="Z4" s="86"/>
      <c r="AA4" s="92" t="s">
        <v>416</v>
      </c>
      <c r="AB4" s="86"/>
      <c r="AC4" s="86" t="b">
        <v>0</v>
      </c>
      <c r="AD4" s="86">
        <v>0</v>
      </c>
      <c r="AE4" s="92" t="s">
        <v>469</v>
      </c>
      <c r="AF4" s="86" t="b">
        <v>0</v>
      </c>
      <c r="AG4" s="86" t="s">
        <v>470</v>
      </c>
      <c r="AH4" s="86"/>
      <c r="AI4" s="92" t="s">
        <v>469</v>
      </c>
      <c r="AJ4" s="86" t="b">
        <v>0</v>
      </c>
      <c r="AK4" s="86">
        <v>21</v>
      </c>
      <c r="AL4" s="92" t="s">
        <v>468</v>
      </c>
      <c r="AM4" s="86" t="s">
        <v>475</v>
      </c>
      <c r="AN4" s="86" t="b">
        <v>0</v>
      </c>
      <c r="AO4" s="92" t="s">
        <v>468</v>
      </c>
      <c r="AP4" s="86" t="s">
        <v>176</v>
      </c>
      <c r="AQ4" s="86">
        <v>0</v>
      </c>
      <c r="AR4" s="86">
        <v>0</v>
      </c>
      <c r="AS4" s="86"/>
      <c r="AT4" s="86"/>
      <c r="AU4" s="86"/>
      <c r="AV4" s="86"/>
      <c r="AW4" s="86"/>
      <c r="AX4" s="86"/>
      <c r="AY4" s="86"/>
      <c r="AZ4" s="86"/>
      <c r="BA4">
        <v>1</v>
      </c>
      <c r="BB4" s="85" t="str">
        <f>REPLACE(INDEX(GroupVertices[Group],MATCH(Edges[[#This Row],[Vertex 1]],GroupVertices[Vertex],0)),1,1,"")</f>
        <v>2</v>
      </c>
      <c r="BC4" s="85" t="str">
        <f>REPLACE(INDEX(GroupVertices[Group],MATCH(Edges[[#This Row],[Vertex 2]],GroupVertices[Vertex],0)),1,1,"")</f>
        <v>2</v>
      </c>
      <c r="BD4" s="51">
        <v>0</v>
      </c>
      <c r="BE4" s="52">
        <v>0</v>
      </c>
      <c r="BF4" s="51">
        <v>0</v>
      </c>
      <c r="BG4" s="52">
        <v>0</v>
      </c>
      <c r="BH4" s="51">
        <v>0</v>
      </c>
      <c r="BI4" s="52">
        <v>0</v>
      </c>
      <c r="BJ4" s="51">
        <v>22</v>
      </c>
      <c r="BK4" s="52">
        <v>100</v>
      </c>
      <c r="BL4" s="51">
        <v>22</v>
      </c>
    </row>
    <row r="5" spans="1:64" ht="45">
      <c r="A5" s="84" t="s">
        <v>214</v>
      </c>
      <c r="B5" s="84" t="s">
        <v>256</v>
      </c>
      <c r="C5" s="53" t="s">
        <v>1370</v>
      </c>
      <c r="D5" s="54">
        <v>3</v>
      </c>
      <c r="E5" s="65" t="s">
        <v>132</v>
      </c>
      <c r="F5" s="55">
        <v>35</v>
      </c>
      <c r="G5" s="53"/>
      <c r="H5" s="57"/>
      <c r="I5" s="56"/>
      <c r="J5" s="56"/>
      <c r="K5" s="36" t="s">
        <v>65</v>
      </c>
      <c r="L5" s="83">
        <v>5</v>
      </c>
      <c r="M5" s="83"/>
      <c r="N5" s="63"/>
      <c r="O5" s="86" t="s">
        <v>267</v>
      </c>
      <c r="P5" s="88">
        <v>43781.36730324074</v>
      </c>
      <c r="Q5" s="86" t="s">
        <v>268</v>
      </c>
      <c r="R5" s="86"/>
      <c r="S5" s="86"/>
      <c r="T5" s="86" t="s">
        <v>300</v>
      </c>
      <c r="U5" s="86"/>
      <c r="V5" s="89" t="s">
        <v>324</v>
      </c>
      <c r="W5" s="88">
        <v>43781.36730324074</v>
      </c>
      <c r="X5" s="89" t="s">
        <v>363</v>
      </c>
      <c r="Y5" s="86"/>
      <c r="Z5" s="86"/>
      <c r="AA5" s="92" t="s">
        <v>417</v>
      </c>
      <c r="AB5" s="86"/>
      <c r="AC5" s="86" t="b">
        <v>0</v>
      </c>
      <c r="AD5" s="86">
        <v>0</v>
      </c>
      <c r="AE5" s="92" t="s">
        <v>469</v>
      </c>
      <c r="AF5" s="86" t="b">
        <v>0</v>
      </c>
      <c r="AG5" s="86" t="s">
        <v>470</v>
      </c>
      <c r="AH5" s="86"/>
      <c r="AI5" s="92" t="s">
        <v>469</v>
      </c>
      <c r="AJ5" s="86" t="b">
        <v>0</v>
      </c>
      <c r="AK5" s="86">
        <v>21</v>
      </c>
      <c r="AL5" s="92" t="s">
        <v>468</v>
      </c>
      <c r="AM5" s="86" t="s">
        <v>474</v>
      </c>
      <c r="AN5" s="86" t="b">
        <v>0</v>
      </c>
      <c r="AO5" s="92" t="s">
        <v>468</v>
      </c>
      <c r="AP5" s="86" t="s">
        <v>176</v>
      </c>
      <c r="AQ5" s="86">
        <v>0</v>
      </c>
      <c r="AR5" s="86">
        <v>0</v>
      </c>
      <c r="AS5" s="86"/>
      <c r="AT5" s="86"/>
      <c r="AU5" s="86"/>
      <c r="AV5" s="86"/>
      <c r="AW5" s="86"/>
      <c r="AX5" s="86"/>
      <c r="AY5" s="86"/>
      <c r="AZ5" s="86"/>
      <c r="BA5">
        <v>1</v>
      </c>
      <c r="BB5" s="85" t="str">
        <f>REPLACE(INDEX(GroupVertices[Group],MATCH(Edges[[#This Row],[Vertex 1]],GroupVertices[Vertex],0)),1,1,"")</f>
        <v>2</v>
      </c>
      <c r="BC5" s="85" t="str">
        <f>REPLACE(INDEX(GroupVertices[Group],MATCH(Edges[[#This Row],[Vertex 2]],GroupVertices[Vertex],0)),1,1,"")</f>
        <v>2</v>
      </c>
      <c r="BD5" s="51">
        <v>0</v>
      </c>
      <c r="BE5" s="52">
        <v>0</v>
      </c>
      <c r="BF5" s="51">
        <v>0</v>
      </c>
      <c r="BG5" s="52">
        <v>0</v>
      </c>
      <c r="BH5" s="51">
        <v>0</v>
      </c>
      <c r="BI5" s="52">
        <v>0</v>
      </c>
      <c r="BJ5" s="51">
        <v>22</v>
      </c>
      <c r="BK5" s="52">
        <v>100</v>
      </c>
      <c r="BL5" s="51">
        <v>22</v>
      </c>
    </row>
    <row r="6" spans="1:64" ht="45">
      <c r="A6" s="84" t="s">
        <v>215</v>
      </c>
      <c r="B6" s="84" t="s">
        <v>256</v>
      </c>
      <c r="C6" s="53" t="s">
        <v>1370</v>
      </c>
      <c r="D6" s="54">
        <v>3</v>
      </c>
      <c r="E6" s="65" t="s">
        <v>132</v>
      </c>
      <c r="F6" s="55">
        <v>35</v>
      </c>
      <c r="G6" s="53"/>
      <c r="H6" s="57"/>
      <c r="I6" s="56"/>
      <c r="J6" s="56"/>
      <c r="K6" s="36" t="s">
        <v>65</v>
      </c>
      <c r="L6" s="83">
        <v>6</v>
      </c>
      <c r="M6" s="83"/>
      <c r="N6" s="63"/>
      <c r="O6" s="86" t="s">
        <v>267</v>
      </c>
      <c r="P6" s="88">
        <v>43781.38642361111</v>
      </c>
      <c r="Q6" s="86" t="s">
        <v>268</v>
      </c>
      <c r="R6" s="86"/>
      <c r="S6" s="86"/>
      <c r="T6" s="86" t="s">
        <v>300</v>
      </c>
      <c r="U6" s="86"/>
      <c r="V6" s="89" t="s">
        <v>325</v>
      </c>
      <c r="W6" s="88">
        <v>43781.38642361111</v>
      </c>
      <c r="X6" s="89" t="s">
        <v>364</v>
      </c>
      <c r="Y6" s="86"/>
      <c r="Z6" s="86"/>
      <c r="AA6" s="92" t="s">
        <v>418</v>
      </c>
      <c r="AB6" s="86"/>
      <c r="AC6" s="86" t="b">
        <v>0</v>
      </c>
      <c r="AD6" s="86">
        <v>0</v>
      </c>
      <c r="AE6" s="92" t="s">
        <v>469</v>
      </c>
      <c r="AF6" s="86" t="b">
        <v>0</v>
      </c>
      <c r="AG6" s="86" t="s">
        <v>470</v>
      </c>
      <c r="AH6" s="86"/>
      <c r="AI6" s="92" t="s">
        <v>469</v>
      </c>
      <c r="AJ6" s="86" t="b">
        <v>0</v>
      </c>
      <c r="AK6" s="86">
        <v>21</v>
      </c>
      <c r="AL6" s="92" t="s">
        <v>468</v>
      </c>
      <c r="AM6" s="86" t="s">
        <v>476</v>
      </c>
      <c r="AN6" s="86" t="b">
        <v>0</v>
      </c>
      <c r="AO6" s="92" t="s">
        <v>468</v>
      </c>
      <c r="AP6" s="86" t="s">
        <v>176</v>
      </c>
      <c r="AQ6" s="86">
        <v>0</v>
      </c>
      <c r="AR6" s="86">
        <v>0</v>
      </c>
      <c r="AS6" s="86"/>
      <c r="AT6" s="86"/>
      <c r="AU6" s="86"/>
      <c r="AV6" s="86"/>
      <c r="AW6" s="86"/>
      <c r="AX6" s="86"/>
      <c r="AY6" s="86"/>
      <c r="AZ6" s="86"/>
      <c r="BA6">
        <v>1</v>
      </c>
      <c r="BB6" s="85" t="str">
        <f>REPLACE(INDEX(GroupVertices[Group],MATCH(Edges[[#This Row],[Vertex 1]],GroupVertices[Vertex],0)),1,1,"")</f>
        <v>2</v>
      </c>
      <c r="BC6" s="85" t="str">
        <f>REPLACE(INDEX(GroupVertices[Group],MATCH(Edges[[#This Row],[Vertex 2]],GroupVertices[Vertex],0)),1,1,"")</f>
        <v>2</v>
      </c>
      <c r="BD6" s="51">
        <v>0</v>
      </c>
      <c r="BE6" s="52">
        <v>0</v>
      </c>
      <c r="BF6" s="51">
        <v>0</v>
      </c>
      <c r="BG6" s="52">
        <v>0</v>
      </c>
      <c r="BH6" s="51">
        <v>0</v>
      </c>
      <c r="BI6" s="52">
        <v>0</v>
      </c>
      <c r="BJ6" s="51">
        <v>22</v>
      </c>
      <c r="BK6" s="52">
        <v>100</v>
      </c>
      <c r="BL6" s="51">
        <v>22</v>
      </c>
    </row>
    <row r="7" spans="1:64" ht="45">
      <c r="A7" s="84" t="s">
        <v>216</v>
      </c>
      <c r="B7" s="84" t="s">
        <v>250</v>
      </c>
      <c r="C7" s="53" t="s">
        <v>1370</v>
      </c>
      <c r="D7" s="54">
        <v>3</v>
      </c>
      <c r="E7" s="65" t="s">
        <v>132</v>
      </c>
      <c r="F7" s="55">
        <v>35</v>
      </c>
      <c r="G7" s="53"/>
      <c r="H7" s="57"/>
      <c r="I7" s="56"/>
      <c r="J7" s="56"/>
      <c r="K7" s="36" t="s">
        <v>65</v>
      </c>
      <c r="L7" s="83">
        <v>7</v>
      </c>
      <c r="M7" s="83"/>
      <c r="N7" s="63"/>
      <c r="O7" s="86" t="s">
        <v>267</v>
      </c>
      <c r="P7" s="88">
        <v>43781.44206018518</v>
      </c>
      <c r="Q7" s="86" t="s">
        <v>269</v>
      </c>
      <c r="R7" s="86"/>
      <c r="S7" s="86"/>
      <c r="T7" s="86"/>
      <c r="U7" s="86"/>
      <c r="V7" s="89" t="s">
        <v>326</v>
      </c>
      <c r="W7" s="88">
        <v>43781.44206018518</v>
      </c>
      <c r="X7" s="89" t="s">
        <v>365</v>
      </c>
      <c r="Y7" s="86"/>
      <c r="Z7" s="86"/>
      <c r="AA7" s="92" t="s">
        <v>419</v>
      </c>
      <c r="AB7" s="86"/>
      <c r="AC7" s="86" t="b">
        <v>0</v>
      </c>
      <c r="AD7" s="86">
        <v>0</v>
      </c>
      <c r="AE7" s="92" t="s">
        <v>469</v>
      </c>
      <c r="AF7" s="86" t="b">
        <v>0</v>
      </c>
      <c r="AG7" s="86" t="s">
        <v>471</v>
      </c>
      <c r="AH7" s="86"/>
      <c r="AI7" s="92" t="s">
        <v>469</v>
      </c>
      <c r="AJ7" s="86" t="b">
        <v>0</v>
      </c>
      <c r="AK7" s="86">
        <v>4</v>
      </c>
      <c r="AL7" s="92" t="s">
        <v>457</v>
      </c>
      <c r="AM7" s="86" t="s">
        <v>474</v>
      </c>
      <c r="AN7" s="86" t="b">
        <v>0</v>
      </c>
      <c r="AO7" s="92" t="s">
        <v>457</v>
      </c>
      <c r="AP7" s="86" t="s">
        <v>176</v>
      </c>
      <c r="AQ7" s="86">
        <v>0</v>
      </c>
      <c r="AR7" s="86">
        <v>0</v>
      </c>
      <c r="AS7" s="86"/>
      <c r="AT7" s="86"/>
      <c r="AU7" s="86"/>
      <c r="AV7" s="86"/>
      <c r="AW7" s="86"/>
      <c r="AX7" s="86"/>
      <c r="AY7" s="86"/>
      <c r="AZ7" s="86"/>
      <c r="BA7">
        <v>1</v>
      </c>
      <c r="BB7" s="85" t="str">
        <f>REPLACE(INDEX(GroupVertices[Group],MATCH(Edges[[#This Row],[Vertex 1]],GroupVertices[Vertex],0)),1,1,"")</f>
        <v>4</v>
      </c>
      <c r="BC7" s="85" t="str">
        <f>REPLACE(INDEX(GroupVertices[Group],MATCH(Edges[[#This Row],[Vertex 2]],GroupVertices[Vertex],0)),1,1,"")</f>
        <v>4</v>
      </c>
      <c r="BD7" s="51">
        <v>0</v>
      </c>
      <c r="BE7" s="52">
        <v>0</v>
      </c>
      <c r="BF7" s="51">
        <v>0</v>
      </c>
      <c r="BG7" s="52">
        <v>0</v>
      </c>
      <c r="BH7" s="51">
        <v>0</v>
      </c>
      <c r="BI7" s="52">
        <v>0</v>
      </c>
      <c r="BJ7" s="51">
        <v>23</v>
      </c>
      <c r="BK7" s="52">
        <v>100</v>
      </c>
      <c r="BL7" s="51">
        <v>23</v>
      </c>
    </row>
    <row r="8" spans="1:64" ht="45">
      <c r="A8" s="84" t="s">
        <v>217</v>
      </c>
      <c r="B8" s="84" t="s">
        <v>250</v>
      </c>
      <c r="C8" s="53" t="s">
        <v>1370</v>
      </c>
      <c r="D8" s="54">
        <v>3</v>
      </c>
      <c r="E8" s="65" t="s">
        <v>132</v>
      </c>
      <c r="F8" s="55">
        <v>35</v>
      </c>
      <c r="G8" s="53"/>
      <c r="H8" s="57"/>
      <c r="I8" s="56"/>
      <c r="J8" s="56"/>
      <c r="K8" s="36" t="s">
        <v>65</v>
      </c>
      <c r="L8" s="83">
        <v>8</v>
      </c>
      <c r="M8" s="83"/>
      <c r="N8" s="63"/>
      <c r="O8" s="86" t="s">
        <v>267</v>
      </c>
      <c r="P8" s="88">
        <v>43781.447233796294</v>
      </c>
      <c r="Q8" s="86" t="s">
        <v>269</v>
      </c>
      <c r="R8" s="86"/>
      <c r="S8" s="86"/>
      <c r="T8" s="86"/>
      <c r="U8" s="86"/>
      <c r="V8" s="89" t="s">
        <v>327</v>
      </c>
      <c r="W8" s="88">
        <v>43781.447233796294</v>
      </c>
      <c r="X8" s="89" t="s">
        <v>366</v>
      </c>
      <c r="Y8" s="86"/>
      <c r="Z8" s="86"/>
      <c r="AA8" s="92" t="s">
        <v>420</v>
      </c>
      <c r="AB8" s="86"/>
      <c r="AC8" s="86" t="b">
        <v>0</v>
      </c>
      <c r="AD8" s="86">
        <v>0</v>
      </c>
      <c r="AE8" s="92" t="s">
        <v>469</v>
      </c>
      <c r="AF8" s="86" t="b">
        <v>0</v>
      </c>
      <c r="AG8" s="86" t="s">
        <v>471</v>
      </c>
      <c r="AH8" s="86"/>
      <c r="AI8" s="92" t="s">
        <v>469</v>
      </c>
      <c r="AJ8" s="86" t="b">
        <v>0</v>
      </c>
      <c r="AK8" s="86">
        <v>4</v>
      </c>
      <c r="AL8" s="92" t="s">
        <v>457</v>
      </c>
      <c r="AM8" s="86" t="s">
        <v>475</v>
      </c>
      <c r="AN8" s="86" t="b">
        <v>0</v>
      </c>
      <c r="AO8" s="92" t="s">
        <v>457</v>
      </c>
      <c r="AP8" s="86" t="s">
        <v>176</v>
      </c>
      <c r="AQ8" s="86">
        <v>0</v>
      </c>
      <c r="AR8" s="86">
        <v>0</v>
      </c>
      <c r="AS8" s="86"/>
      <c r="AT8" s="86"/>
      <c r="AU8" s="86"/>
      <c r="AV8" s="86"/>
      <c r="AW8" s="86"/>
      <c r="AX8" s="86"/>
      <c r="AY8" s="86"/>
      <c r="AZ8" s="86"/>
      <c r="BA8">
        <v>1</v>
      </c>
      <c r="BB8" s="85" t="str">
        <f>REPLACE(INDEX(GroupVertices[Group],MATCH(Edges[[#This Row],[Vertex 1]],GroupVertices[Vertex],0)),1,1,"")</f>
        <v>4</v>
      </c>
      <c r="BC8" s="85" t="str">
        <f>REPLACE(INDEX(GroupVertices[Group],MATCH(Edges[[#This Row],[Vertex 2]],GroupVertices[Vertex],0)),1,1,"")</f>
        <v>4</v>
      </c>
      <c r="BD8" s="51">
        <v>0</v>
      </c>
      <c r="BE8" s="52">
        <v>0</v>
      </c>
      <c r="BF8" s="51">
        <v>0</v>
      </c>
      <c r="BG8" s="52">
        <v>0</v>
      </c>
      <c r="BH8" s="51">
        <v>0</v>
      </c>
      <c r="BI8" s="52">
        <v>0</v>
      </c>
      <c r="BJ8" s="51">
        <v>23</v>
      </c>
      <c r="BK8" s="52">
        <v>100</v>
      </c>
      <c r="BL8" s="51">
        <v>23</v>
      </c>
    </row>
    <row r="9" spans="1:64" ht="45">
      <c r="A9" s="84" t="s">
        <v>218</v>
      </c>
      <c r="B9" s="84" t="s">
        <v>256</v>
      </c>
      <c r="C9" s="53" t="s">
        <v>1370</v>
      </c>
      <c r="D9" s="54">
        <v>3</v>
      </c>
      <c r="E9" s="65" t="s">
        <v>132</v>
      </c>
      <c r="F9" s="55">
        <v>35</v>
      </c>
      <c r="G9" s="53"/>
      <c r="H9" s="57"/>
      <c r="I9" s="56"/>
      <c r="J9" s="56"/>
      <c r="K9" s="36" t="s">
        <v>65</v>
      </c>
      <c r="L9" s="83">
        <v>9</v>
      </c>
      <c r="M9" s="83"/>
      <c r="N9" s="63"/>
      <c r="O9" s="86" t="s">
        <v>267</v>
      </c>
      <c r="P9" s="88">
        <v>43781.51954861111</v>
      </c>
      <c r="Q9" s="86" t="s">
        <v>268</v>
      </c>
      <c r="R9" s="86"/>
      <c r="S9" s="86"/>
      <c r="T9" s="86" t="s">
        <v>300</v>
      </c>
      <c r="U9" s="86"/>
      <c r="V9" s="89" t="s">
        <v>328</v>
      </c>
      <c r="W9" s="88">
        <v>43781.51954861111</v>
      </c>
      <c r="X9" s="89" t="s">
        <v>367</v>
      </c>
      <c r="Y9" s="86"/>
      <c r="Z9" s="86"/>
      <c r="AA9" s="92" t="s">
        <v>421</v>
      </c>
      <c r="AB9" s="86"/>
      <c r="AC9" s="86" t="b">
        <v>0</v>
      </c>
      <c r="AD9" s="86">
        <v>0</v>
      </c>
      <c r="AE9" s="92" t="s">
        <v>469</v>
      </c>
      <c r="AF9" s="86" t="b">
        <v>0</v>
      </c>
      <c r="AG9" s="86" t="s">
        <v>470</v>
      </c>
      <c r="AH9" s="86"/>
      <c r="AI9" s="92" t="s">
        <v>469</v>
      </c>
      <c r="AJ9" s="86" t="b">
        <v>0</v>
      </c>
      <c r="AK9" s="86">
        <v>21</v>
      </c>
      <c r="AL9" s="92" t="s">
        <v>468</v>
      </c>
      <c r="AM9" s="86" t="s">
        <v>475</v>
      </c>
      <c r="AN9" s="86" t="b">
        <v>0</v>
      </c>
      <c r="AO9" s="92" t="s">
        <v>468</v>
      </c>
      <c r="AP9" s="86" t="s">
        <v>176</v>
      </c>
      <c r="AQ9" s="86">
        <v>0</v>
      </c>
      <c r="AR9" s="86">
        <v>0</v>
      </c>
      <c r="AS9" s="86"/>
      <c r="AT9" s="86"/>
      <c r="AU9" s="86"/>
      <c r="AV9" s="86"/>
      <c r="AW9" s="86"/>
      <c r="AX9" s="86"/>
      <c r="AY9" s="86"/>
      <c r="AZ9" s="86"/>
      <c r="BA9">
        <v>1</v>
      </c>
      <c r="BB9" s="85" t="str">
        <f>REPLACE(INDEX(GroupVertices[Group],MATCH(Edges[[#This Row],[Vertex 1]],GroupVertices[Vertex],0)),1,1,"")</f>
        <v>1</v>
      </c>
      <c r="BC9" s="85" t="str">
        <f>REPLACE(INDEX(GroupVertices[Group],MATCH(Edges[[#This Row],[Vertex 2]],GroupVertices[Vertex],0)),1,1,"")</f>
        <v>2</v>
      </c>
      <c r="BD9" s="51">
        <v>0</v>
      </c>
      <c r="BE9" s="52">
        <v>0</v>
      </c>
      <c r="BF9" s="51">
        <v>0</v>
      </c>
      <c r="BG9" s="52">
        <v>0</v>
      </c>
      <c r="BH9" s="51">
        <v>0</v>
      </c>
      <c r="BI9" s="52">
        <v>0</v>
      </c>
      <c r="BJ9" s="51">
        <v>22</v>
      </c>
      <c r="BK9" s="52">
        <v>100</v>
      </c>
      <c r="BL9" s="51">
        <v>22</v>
      </c>
    </row>
    <row r="10" spans="1:64" ht="45">
      <c r="A10" s="84" t="s">
        <v>218</v>
      </c>
      <c r="B10" s="84" t="s">
        <v>258</v>
      </c>
      <c r="C10" s="53" t="s">
        <v>1370</v>
      </c>
      <c r="D10" s="54">
        <v>3</v>
      </c>
      <c r="E10" s="65" t="s">
        <v>132</v>
      </c>
      <c r="F10" s="55">
        <v>35</v>
      </c>
      <c r="G10" s="53"/>
      <c r="H10" s="57"/>
      <c r="I10" s="56"/>
      <c r="J10" s="56"/>
      <c r="K10" s="36" t="s">
        <v>65</v>
      </c>
      <c r="L10" s="83">
        <v>10</v>
      </c>
      <c r="M10" s="83"/>
      <c r="N10" s="63"/>
      <c r="O10" s="86" t="s">
        <v>267</v>
      </c>
      <c r="P10" s="88">
        <v>43781.52107638889</v>
      </c>
      <c r="Q10" s="86" t="s">
        <v>270</v>
      </c>
      <c r="R10" s="86"/>
      <c r="S10" s="86"/>
      <c r="T10" s="86" t="s">
        <v>261</v>
      </c>
      <c r="U10" s="86"/>
      <c r="V10" s="89" t="s">
        <v>328</v>
      </c>
      <c r="W10" s="88">
        <v>43781.52107638889</v>
      </c>
      <c r="X10" s="89" t="s">
        <v>368</v>
      </c>
      <c r="Y10" s="86"/>
      <c r="Z10" s="86"/>
      <c r="AA10" s="92" t="s">
        <v>422</v>
      </c>
      <c r="AB10" s="86"/>
      <c r="AC10" s="86" t="b">
        <v>0</v>
      </c>
      <c r="AD10" s="86">
        <v>0</v>
      </c>
      <c r="AE10" s="92" t="s">
        <v>469</v>
      </c>
      <c r="AF10" s="86" t="b">
        <v>0</v>
      </c>
      <c r="AG10" s="86" t="s">
        <v>470</v>
      </c>
      <c r="AH10" s="86"/>
      <c r="AI10" s="92" t="s">
        <v>469</v>
      </c>
      <c r="AJ10" s="86" t="b">
        <v>0</v>
      </c>
      <c r="AK10" s="86">
        <v>143</v>
      </c>
      <c r="AL10" s="92" t="s">
        <v>467</v>
      </c>
      <c r="AM10" s="86" t="s">
        <v>475</v>
      </c>
      <c r="AN10" s="86" t="b">
        <v>0</v>
      </c>
      <c r="AO10" s="92" t="s">
        <v>467</v>
      </c>
      <c r="AP10" s="86" t="s">
        <v>176</v>
      </c>
      <c r="AQ10" s="86">
        <v>0</v>
      </c>
      <c r="AR10" s="86">
        <v>0</v>
      </c>
      <c r="AS10" s="86"/>
      <c r="AT10" s="86"/>
      <c r="AU10" s="86"/>
      <c r="AV10" s="86"/>
      <c r="AW10" s="86"/>
      <c r="AX10" s="86"/>
      <c r="AY10" s="86"/>
      <c r="AZ10" s="86"/>
      <c r="BA10">
        <v>1</v>
      </c>
      <c r="BB10" s="85" t="str">
        <f>REPLACE(INDEX(GroupVertices[Group],MATCH(Edges[[#This Row],[Vertex 1]],GroupVertices[Vertex],0)),1,1,"")</f>
        <v>1</v>
      </c>
      <c r="BC10" s="85" t="str">
        <f>REPLACE(INDEX(GroupVertices[Group],MATCH(Edges[[#This Row],[Vertex 2]],GroupVertices[Vertex],0)),1,1,"")</f>
        <v>1</v>
      </c>
      <c r="BD10" s="51">
        <v>0</v>
      </c>
      <c r="BE10" s="52">
        <v>0</v>
      </c>
      <c r="BF10" s="51">
        <v>0</v>
      </c>
      <c r="BG10" s="52">
        <v>0</v>
      </c>
      <c r="BH10" s="51">
        <v>0</v>
      </c>
      <c r="BI10" s="52">
        <v>0</v>
      </c>
      <c r="BJ10" s="51">
        <v>23</v>
      </c>
      <c r="BK10" s="52">
        <v>100</v>
      </c>
      <c r="BL10" s="51">
        <v>23</v>
      </c>
    </row>
    <row r="11" spans="1:64" ht="45">
      <c r="A11" s="84" t="s">
        <v>219</v>
      </c>
      <c r="B11" s="84" t="s">
        <v>256</v>
      </c>
      <c r="C11" s="53" t="s">
        <v>1370</v>
      </c>
      <c r="D11" s="54">
        <v>3</v>
      </c>
      <c r="E11" s="65" t="s">
        <v>132</v>
      </c>
      <c r="F11" s="55">
        <v>35</v>
      </c>
      <c r="G11" s="53"/>
      <c r="H11" s="57"/>
      <c r="I11" s="56"/>
      <c r="J11" s="56"/>
      <c r="K11" s="36" t="s">
        <v>65</v>
      </c>
      <c r="L11" s="83">
        <v>11</v>
      </c>
      <c r="M11" s="83"/>
      <c r="N11" s="63"/>
      <c r="O11" s="86" t="s">
        <v>267</v>
      </c>
      <c r="P11" s="88">
        <v>43781.543275462966</v>
      </c>
      <c r="Q11" s="86" t="s">
        <v>268</v>
      </c>
      <c r="R11" s="86"/>
      <c r="S11" s="86"/>
      <c r="T11" s="86" t="s">
        <v>300</v>
      </c>
      <c r="U11" s="86"/>
      <c r="V11" s="89" t="s">
        <v>329</v>
      </c>
      <c r="W11" s="88">
        <v>43781.543275462966</v>
      </c>
      <c r="X11" s="89" t="s">
        <v>369</v>
      </c>
      <c r="Y11" s="86"/>
      <c r="Z11" s="86"/>
      <c r="AA11" s="92" t="s">
        <v>423</v>
      </c>
      <c r="AB11" s="86"/>
      <c r="AC11" s="86" t="b">
        <v>0</v>
      </c>
      <c r="AD11" s="86">
        <v>0</v>
      </c>
      <c r="AE11" s="92" t="s">
        <v>469</v>
      </c>
      <c r="AF11" s="86" t="b">
        <v>0</v>
      </c>
      <c r="AG11" s="86" t="s">
        <v>470</v>
      </c>
      <c r="AH11" s="86"/>
      <c r="AI11" s="92" t="s">
        <v>469</v>
      </c>
      <c r="AJ11" s="86" t="b">
        <v>0</v>
      </c>
      <c r="AK11" s="86">
        <v>21</v>
      </c>
      <c r="AL11" s="92" t="s">
        <v>468</v>
      </c>
      <c r="AM11" s="86" t="s">
        <v>474</v>
      </c>
      <c r="AN11" s="86" t="b">
        <v>0</v>
      </c>
      <c r="AO11" s="92" t="s">
        <v>468</v>
      </c>
      <c r="AP11" s="86" t="s">
        <v>176</v>
      </c>
      <c r="AQ11" s="86">
        <v>0</v>
      </c>
      <c r="AR11" s="86">
        <v>0</v>
      </c>
      <c r="AS11" s="86"/>
      <c r="AT11" s="86"/>
      <c r="AU11" s="86"/>
      <c r="AV11" s="86"/>
      <c r="AW11" s="86"/>
      <c r="AX11" s="86"/>
      <c r="AY11" s="86"/>
      <c r="AZ11" s="86"/>
      <c r="BA11">
        <v>1</v>
      </c>
      <c r="BB11" s="85" t="str">
        <f>REPLACE(INDEX(GroupVertices[Group],MATCH(Edges[[#This Row],[Vertex 1]],GroupVertices[Vertex],0)),1,1,"")</f>
        <v>2</v>
      </c>
      <c r="BC11" s="85" t="str">
        <f>REPLACE(INDEX(GroupVertices[Group],MATCH(Edges[[#This Row],[Vertex 2]],GroupVertices[Vertex],0)),1,1,"")</f>
        <v>2</v>
      </c>
      <c r="BD11" s="51">
        <v>0</v>
      </c>
      <c r="BE11" s="52">
        <v>0</v>
      </c>
      <c r="BF11" s="51">
        <v>0</v>
      </c>
      <c r="BG11" s="52">
        <v>0</v>
      </c>
      <c r="BH11" s="51">
        <v>0</v>
      </c>
      <c r="BI11" s="52">
        <v>0</v>
      </c>
      <c r="BJ11" s="51">
        <v>22</v>
      </c>
      <c r="BK11" s="52">
        <v>100</v>
      </c>
      <c r="BL11" s="51">
        <v>22</v>
      </c>
    </row>
    <row r="12" spans="1:64" ht="45">
      <c r="A12" s="84" t="s">
        <v>220</v>
      </c>
      <c r="B12" s="84" t="s">
        <v>256</v>
      </c>
      <c r="C12" s="53" t="s">
        <v>1370</v>
      </c>
      <c r="D12" s="54">
        <v>3</v>
      </c>
      <c r="E12" s="65" t="s">
        <v>132</v>
      </c>
      <c r="F12" s="55">
        <v>35</v>
      </c>
      <c r="G12" s="53"/>
      <c r="H12" s="57"/>
      <c r="I12" s="56"/>
      <c r="J12" s="56"/>
      <c r="K12" s="36" t="s">
        <v>65</v>
      </c>
      <c r="L12" s="83">
        <v>12</v>
      </c>
      <c r="M12" s="83"/>
      <c r="N12" s="63"/>
      <c r="O12" s="86" t="s">
        <v>267</v>
      </c>
      <c r="P12" s="88">
        <v>43781.57770833333</v>
      </c>
      <c r="Q12" s="86" t="s">
        <v>268</v>
      </c>
      <c r="R12" s="86"/>
      <c r="S12" s="86"/>
      <c r="T12" s="86" t="s">
        <v>300</v>
      </c>
      <c r="U12" s="86"/>
      <c r="V12" s="89" t="s">
        <v>330</v>
      </c>
      <c r="W12" s="88">
        <v>43781.57770833333</v>
      </c>
      <c r="X12" s="89" t="s">
        <v>370</v>
      </c>
      <c r="Y12" s="86"/>
      <c r="Z12" s="86"/>
      <c r="AA12" s="92" t="s">
        <v>424</v>
      </c>
      <c r="AB12" s="86"/>
      <c r="AC12" s="86" t="b">
        <v>0</v>
      </c>
      <c r="AD12" s="86">
        <v>0</v>
      </c>
      <c r="AE12" s="92" t="s">
        <v>469</v>
      </c>
      <c r="AF12" s="86" t="b">
        <v>0</v>
      </c>
      <c r="AG12" s="86" t="s">
        <v>470</v>
      </c>
      <c r="AH12" s="86"/>
      <c r="AI12" s="92" t="s">
        <v>469</v>
      </c>
      <c r="AJ12" s="86" t="b">
        <v>0</v>
      </c>
      <c r="AK12" s="86">
        <v>21</v>
      </c>
      <c r="AL12" s="92" t="s">
        <v>468</v>
      </c>
      <c r="AM12" s="86" t="s">
        <v>474</v>
      </c>
      <c r="AN12" s="86" t="b">
        <v>0</v>
      </c>
      <c r="AO12" s="92" t="s">
        <v>468</v>
      </c>
      <c r="AP12" s="86" t="s">
        <v>176</v>
      </c>
      <c r="AQ12" s="86">
        <v>0</v>
      </c>
      <c r="AR12" s="86">
        <v>0</v>
      </c>
      <c r="AS12" s="86"/>
      <c r="AT12" s="86"/>
      <c r="AU12" s="86"/>
      <c r="AV12" s="86"/>
      <c r="AW12" s="86"/>
      <c r="AX12" s="86"/>
      <c r="AY12" s="86"/>
      <c r="AZ12" s="86"/>
      <c r="BA12">
        <v>1</v>
      </c>
      <c r="BB12" s="85" t="str">
        <f>REPLACE(INDEX(GroupVertices[Group],MATCH(Edges[[#This Row],[Vertex 1]],GroupVertices[Vertex],0)),1,1,"")</f>
        <v>2</v>
      </c>
      <c r="BC12" s="85" t="str">
        <f>REPLACE(INDEX(GroupVertices[Group],MATCH(Edges[[#This Row],[Vertex 2]],GroupVertices[Vertex],0)),1,1,"")</f>
        <v>2</v>
      </c>
      <c r="BD12" s="51">
        <v>0</v>
      </c>
      <c r="BE12" s="52">
        <v>0</v>
      </c>
      <c r="BF12" s="51">
        <v>0</v>
      </c>
      <c r="BG12" s="52">
        <v>0</v>
      </c>
      <c r="BH12" s="51">
        <v>0</v>
      </c>
      <c r="BI12" s="52">
        <v>0</v>
      </c>
      <c r="BJ12" s="51">
        <v>22</v>
      </c>
      <c r="BK12" s="52">
        <v>100</v>
      </c>
      <c r="BL12" s="51">
        <v>22</v>
      </c>
    </row>
    <row r="13" spans="1:64" ht="45">
      <c r="A13" s="84" t="s">
        <v>221</v>
      </c>
      <c r="B13" s="84" t="s">
        <v>256</v>
      </c>
      <c r="C13" s="53" t="s">
        <v>1370</v>
      </c>
      <c r="D13" s="54">
        <v>3</v>
      </c>
      <c r="E13" s="65" t="s">
        <v>132</v>
      </c>
      <c r="F13" s="55">
        <v>35</v>
      </c>
      <c r="G13" s="53"/>
      <c r="H13" s="57"/>
      <c r="I13" s="56"/>
      <c r="J13" s="56"/>
      <c r="K13" s="36" t="s">
        <v>65</v>
      </c>
      <c r="L13" s="83">
        <v>13</v>
      </c>
      <c r="M13" s="83"/>
      <c r="N13" s="63"/>
      <c r="O13" s="86" t="s">
        <v>267</v>
      </c>
      <c r="P13" s="88">
        <v>43781.63686342593</v>
      </c>
      <c r="Q13" s="86" t="s">
        <v>268</v>
      </c>
      <c r="R13" s="86"/>
      <c r="S13" s="86"/>
      <c r="T13" s="86" t="s">
        <v>300</v>
      </c>
      <c r="U13" s="86"/>
      <c r="V13" s="89" t="s">
        <v>331</v>
      </c>
      <c r="W13" s="88">
        <v>43781.63686342593</v>
      </c>
      <c r="X13" s="89" t="s">
        <v>371</v>
      </c>
      <c r="Y13" s="86"/>
      <c r="Z13" s="86"/>
      <c r="AA13" s="92" t="s">
        <v>425</v>
      </c>
      <c r="AB13" s="86"/>
      <c r="AC13" s="86" t="b">
        <v>0</v>
      </c>
      <c r="AD13" s="86">
        <v>0</v>
      </c>
      <c r="AE13" s="92" t="s">
        <v>469</v>
      </c>
      <c r="AF13" s="86" t="b">
        <v>0</v>
      </c>
      <c r="AG13" s="86" t="s">
        <v>470</v>
      </c>
      <c r="AH13" s="86"/>
      <c r="AI13" s="92" t="s">
        <v>469</v>
      </c>
      <c r="AJ13" s="86" t="b">
        <v>0</v>
      </c>
      <c r="AK13" s="86">
        <v>21</v>
      </c>
      <c r="AL13" s="92" t="s">
        <v>468</v>
      </c>
      <c r="AM13" s="86" t="s">
        <v>474</v>
      </c>
      <c r="AN13" s="86" t="b">
        <v>0</v>
      </c>
      <c r="AO13" s="92" t="s">
        <v>468</v>
      </c>
      <c r="AP13" s="86" t="s">
        <v>176</v>
      </c>
      <c r="AQ13" s="86">
        <v>0</v>
      </c>
      <c r="AR13" s="86">
        <v>0</v>
      </c>
      <c r="AS13" s="86"/>
      <c r="AT13" s="86"/>
      <c r="AU13" s="86"/>
      <c r="AV13" s="86"/>
      <c r="AW13" s="86"/>
      <c r="AX13" s="86"/>
      <c r="AY13" s="86"/>
      <c r="AZ13" s="86"/>
      <c r="BA13">
        <v>1</v>
      </c>
      <c r="BB13" s="85" t="str">
        <f>REPLACE(INDEX(GroupVertices[Group],MATCH(Edges[[#This Row],[Vertex 1]],GroupVertices[Vertex],0)),1,1,"")</f>
        <v>2</v>
      </c>
      <c r="BC13" s="85" t="str">
        <f>REPLACE(INDEX(GroupVertices[Group],MATCH(Edges[[#This Row],[Vertex 2]],GroupVertices[Vertex],0)),1,1,"")</f>
        <v>2</v>
      </c>
      <c r="BD13" s="51">
        <v>0</v>
      </c>
      <c r="BE13" s="52">
        <v>0</v>
      </c>
      <c r="BF13" s="51">
        <v>0</v>
      </c>
      <c r="BG13" s="52">
        <v>0</v>
      </c>
      <c r="BH13" s="51">
        <v>0</v>
      </c>
      <c r="BI13" s="52">
        <v>0</v>
      </c>
      <c r="BJ13" s="51">
        <v>22</v>
      </c>
      <c r="BK13" s="52">
        <v>100</v>
      </c>
      <c r="BL13" s="51">
        <v>22</v>
      </c>
    </row>
    <row r="14" spans="1:64" ht="45">
      <c r="A14" s="84" t="s">
        <v>222</v>
      </c>
      <c r="B14" s="84" t="s">
        <v>256</v>
      </c>
      <c r="C14" s="53" t="s">
        <v>1370</v>
      </c>
      <c r="D14" s="54">
        <v>3</v>
      </c>
      <c r="E14" s="65" t="s">
        <v>132</v>
      </c>
      <c r="F14" s="55">
        <v>35</v>
      </c>
      <c r="G14" s="53"/>
      <c r="H14" s="57"/>
      <c r="I14" s="56"/>
      <c r="J14" s="56"/>
      <c r="K14" s="36" t="s">
        <v>65</v>
      </c>
      <c r="L14" s="83">
        <v>14</v>
      </c>
      <c r="M14" s="83"/>
      <c r="N14" s="63"/>
      <c r="O14" s="86" t="s">
        <v>267</v>
      </c>
      <c r="P14" s="88">
        <v>43781.81581018519</v>
      </c>
      <c r="Q14" s="86" t="s">
        <v>268</v>
      </c>
      <c r="R14" s="86"/>
      <c r="S14" s="86"/>
      <c r="T14" s="86" t="s">
        <v>300</v>
      </c>
      <c r="U14" s="86"/>
      <c r="V14" s="89" t="s">
        <v>332</v>
      </c>
      <c r="W14" s="88">
        <v>43781.81581018519</v>
      </c>
      <c r="X14" s="89" t="s">
        <v>372</v>
      </c>
      <c r="Y14" s="86"/>
      <c r="Z14" s="86"/>
      <c r="AA14" s="92" t="s">
        <v>426</v>
      </c>
      <c r="AB14" s="86"/>
      <c r="AC14" s="86" t="b">
        <v>0</v>
      </c>
      <c r="AD14" s="86">
        <v>0</v>
      </c>
      <c r="AE14" s="92" t="s">
        <v>469</v>
      </c>
      <c r="AF14" s="86" t="b">
        <v>0</v>
      </c>
      <c r="AG14" s="86" t="s">
        <v>470</v>
      </c>
      <c r="AH14" s="86"/>
      <c r="AI14" s="92" t="s">
        <v>469</v>
      </c>
      <c r="AJ14" s="86" t="b">
        <v>0</v>
      </c>
      <c r="AK14" s="86">
        <v>21</v>
      </c>
      <c r="AL14" s="92" t="s">
        <v>468</v>
      </c>
      <c r="AM14" s="86" t="s">
        <v>476</v>
      </c>
      <c r="AN14" s="86" t="b">
        <v>0</v>
      </c>
      <c r="AO14" s="92" t="s">
        <v>468</v>
      </c>
      <c r="AP14" s="86" t="s">
        <v>176</v>
      </c>
      <c r="AQ14" s="86">
        <v>0</v>
      </c>
      <c r="AR14" s="86">
        <v>0</v>
      </c>
      <c r="AS14" s="86"/>
      <c r="AT14" s="86"/>
      <c r="AU14" s="86"/>
      <c r="AV14" s="86"/>
      <c r="AW14" s="86"/>
      <c r="AX14" s="86"/>
      <c r="AY14" s="86"/>
      <c r="AZ14" s="86"/>
      <c r="BA14">
        <v>1</v>
      </c>
      <c r="BB14" s="85" t="str">
        <f>REPLACE(INDEX(GroupVertices[Group],MATCH(Edges[[#This Row],[Vertex 1]],GroupVertices[Vertex],0)),1,1,"")</f>
        <v>2</v>
      </c>
      <c r="BC14" s="85" t="str">
        <f>REPLACE(INDEX(GroupVertices[Group],MATCH(Edges[[#This Row],[Vertex 2]],GroupVertices[Vertex],0)),1,1,"")</f>
        <v>2</v>
      </c>
      <c r="BD14" s="51">
        <v>0</v>
      </c>
      <c r="BE14" s="52">
        <v>0</v>
      </c>
      <c r="BF14" s="51">
        <v>0</v>
      </c>
      <c r="BG14" s="52">
        <v>0</v>
      </c>
      <c r="BH14" s="51">
        <v>0</v>
      </c>
      <c r="BI14" s="52">
        <v>0</v>
      </c>
      <c r="BJ14" s="51">
        <v>22</v>
      </c>
      <c r="BK14" s="52">
        <v>100</v>
      </c>
      <c r="BL14" s="51">
        <v>22</v>
      </c>
    </row>
    <row r="15" spans="1:64" ht="45">
      <c r="A15" s="84" t="s">
        <v>223</v>
      </c>
      <c r="B15" s="84" t="s">
        <v>250</v>
      </c>
      <c r="C15" s="53" t="s">
        <v>1370</v>
      </c>
      <c r="D15" s="54">
        <v>3</v>
      </c>
      <c r="E15" s="65" t="s">
        <v>132</v>
      </c>
      <c r="F15" s="55">
        <v>35</v>
      </c>
      <c r="G15" s="53"/>
      <c r="H15" s="57"/>
      <c r="I15" s="56"/>
      <c r="J15" s="56"/>
      <c r="K15" s="36" t="s">
        <v>65</v>
      </c>
      <c r="L15" s="83">
        <v>15</v>
      </c>
      <c r="M15" s="83"/>
      <c r="N15" s="63"/>
      <c r="O15" s="86" t="s">
        <v>267</v>
      </c>
      <c r="P15" s="88">
        <v>43781.90121527778</v>
      </c>
      <c r="Q15" s="86" t="s">
        <v>269</v>
      </c>
      <c r="R15" s="86"/>
      <c r="S15" s="86"/>
      <c r="T15" s="86"/>
      <c r="U15" s="86"/>
      <c r="V15" s="89" t="s">
        <v>333</v>
      </c>
      <c r="W15" s="88">
        <v>43781.90121527778</v>
      </c>
      <c r="X15" s="89" t="s">
        <v>373</v>
      </c>
      <c r="Y15" s="86"/>
      <c r="Z15" s="86"/>
      <c r="AA15" s="92" t="s">
        <v>427</v>
      </c>
      <c r="AB15" s="86"/>
      <c r="AC15" s="86" t="b">
        <v>0</v>
      </c>
      <c r="AD15" s="86">
        <v>0</v>
      </c>
      <c r="AE15" s="92" t="s">
        <v>469</v>
      </c>
      <c r="AF15" s="86" t="b">
        <v>0</v>
      </c>
      <c r="AG15" s="86" t="s">
        <v>471</v>
      </c>
      <c r="AH15" s="86"/>
      <c r="AI15" s="92" t="s">
        <v>469</v>
      </c>
      <c r="AJ15" s="86" t="b">
        <v>0</v>
      </c>
      <c r="AK15" s="86">
        <v>4</v>
      </c>
      <c r="AL15" s="92" t="s">
        <v>457</v>
      </c>
      <c r="AM15" s="86" t="s">
        <v>476</v>
      </c>
      <c r="AN15" s="86" t="b">
        <v>0</v>
      </c>
      <c r="AO15" s="92" t="s">
        <v>457</v>
      </c>
      <c r="AP15" s="86" t="s">
        <v>176</v>
      </c>
      <c r="AQ15" s="86">
        <v>0</v>
      </c>
      <c r="AR15" s="86">
        <v>0</v>
      </c>
      <c r="AS15" s="86"/>
      <c r="AT15" s="86"/>
      <c r="AU15" s="86"/>
      <c r="AV15" s="86"/>
      <c r="AW15" s="86"/>
      <c r="AX15" s="86"/>
      <c r="AY15" s="86"/>
      <c r="AZ15" s="86"/>
      <c r="BA15">
        <v>1</v>
      </c>
      <c r="BB15" s="85" t="str">
        <f>REPLACE(INDEX(GroupVertices[Group],MATCH(Edges[[#This Row],[Vertex 1]],GroupVertices[Vertex],0)),1,1,"")</f>
        <v>4</v>
      </c>
      <c r="BC15" s="85" t="str">
        <f>REPLACE(INDEX(GroupVertices[Group],MATCH(Edges[[#This Row],[Vertex 2]],GroupVertices[Vertex],0)),1,1,"")</f>
        <v>4</v>
      </c>
      <c r="BD15" s="51">
        <v>0</v>
      </c>
      <c r="BE15" s="52">
        <v>0</v>
      </c>
      <c r="BF15" s="51">
        <v>0</v>
      </c>
      <c r="BG15" s="52">
        <v>0</v>
      </c>
      <c r="BH15" s="51">
        <v>0</v>
      </c>
      <c r="BI15" s="52">
        <v>0</v>
      </c>
      <c r="BJ15" s="51">
        <v>23</v>
      </c>
      <c r="BK15" s="52">
        <v>100</v>
      </c>
      <c r="BL15" s="51">
        <v>23</v>
      </c>
    </row>
    <row r="16" spans="1:64" ht="45">
      <c r="A16" s="84" t="s">
        <v>224</v>
      </c>
      <c r="B16" s="84" t="s">
        <v>239</v>
      </c>
      <c r="C16" s="53" t="s">
        <v>1370</v>
      </c>
      <c r="D16" s="54">
        <v>3</v>
      </c>
      <c r="E16" s="65" t="s">
        <v>132</v>
      </c>
      <c r="F16" s="55">
        <v>35</v>
      </c>
      <c r="G16" s="53"/>
      <c r="H16" s="57"/>
      <c r="I16" s="56"/>
      <c r="J16" s="56"/>
      <c r="K16" s="36" t="s">
        <v>65</v>
      </c>
      <c r="L16" s="83">
        <v>16</v>
      </c>
      <c r="M16" s="83"/>
      <c r="N16" s="63"/>
      <c r="O16" s="86" t="s">
        <v>267</v>
      </c>
      <c r="P16" s="88">
        <v>43782.24458333333</v>
      </c>
      <c r="Q16" s="86" t="s">
        <v>271</v>
      </c>
      <c r="R16" s="86"/>
      <c r="S16" s="86"/>
      <c r="T16" s="86"/>
      <c r="U16" s="86"/>
      <c r="V16" s="89" t="s">
        <v>334</v>
      </c>
      <c r="W16" s="88">
        <v>43782.24458333333</v>
      </c>
      <c r="X16" s="89" t="s">
        <v>374</v>
      </c>
      <c r="Y16" s="86"/>
      <c r="Z16" s="86"/>
      <c r="AA16" s="92" t="s">
        <v>428</v>
      </c>
      <c r="AB16" s="86"/>
      <c r="AC16" s="86" t="b">
        <v>0</v>
      </c>
      <c r="AD16" s="86">
        <v>0</v>
      </c>
      <c r="AE16" s="92" t="s">
        <v>469</v>
      </c>
      <c r="AF16" s="86" t="b">
        <v>0</v>
      </c>
      <c r="AG16" s="86" t="s">
        <v>470</v>
      </c>
      <c r="AH16" s="86"/>
      <c r="AI16" s="92" t="s">
        <v>469</v>
      </c>
      <c r="AJ16" s="86" t="b">
        <v>0</v>
      </c>
      <c r="AK16" s="86">
        <v>63</v>
      </c>
      <c r="AL16" s="92" t="s">
        <v>446</v>
      </c>
      <c r="AM16" s="86" t="s">
        <v>475</v>
      </c>
      <c r="AN16" s="86" t="b">
        <v>0</v>
      </c>
      <c r="AO16" s="92" t="s">
        <v>446</v>
      </c>
      <c r="AP16" s="86" t="s">
        <v>176</v>
      </c>
      <c r="AQ16" s="86">
        <v>0</v>
      </c>
      <c r="AR16" s="86">
        <v>0</v>
      </c>
      <c r="AS16" s="86"/>
      <c r="AT16" s="86"/>
      <c r="AU16" s="86"/>
      <c r="AV16" s="86"/>
      <c r="AW16" s="86"/>
      <c r="AX16" s="86"/>
      <c r="AY16" s="86"/>
      <c r="AZ16" s="86"/>
      <c r="BA16">
        <v>1</v>
      </c>
      <c r="BB16" s="85" t="str">
        <f>REPLACE(INDEX(GroupVertices[Group],MATCH(Edges[[#This Row],[Vertex 1]],GroupVertices[Vertex],0)),1,1,"")</f>
        <v>6</v>
      </c>
      <c r="BC16" s="85" t="str">
        <f>REPLACE(INDEX(GroupVertices[Group],MATCH(Edges[[#This Row],[Vertex 2]],GroupVertices[Vertex],0)),1,1,"")</f>
        <v>6</v>
      </c>
      <c r="BD16" s="51">
        <v>2</v>
      </c>
      <c r="BE16" s="52">
        <v>8.333333333333334</v>
      </c>
      <c r="BF16" s="51">
        <v>0</v>
      </c>
      <c r="BG16" s="52">
        <v>0</v>
      </c>
      <c r="BH16" s="51">
        <v>0</v>
      </c>
      <c r="BI16" s="52">
        <v>0</v>
      </c>
      <c r="BJ16" s="51">
        <v>22</v>
      </c>
      <c r="BK16" s="52">
        <v>91.66666666666667</v>
      </c>
      <c r="BL16" s="51">
        <v>24</v>
      </c>
    </row>
    <row r="17" spans="1:64" ht="45">
      <c r="A17" s="84" t="s">
        <v>225</v>
      </c>
      <c r="B17" s="84" t="s">
        <v>256</v>
      </c>
      <c r="C17" s="53" t="s">
        <v>1370</v>
      </c>
      <c r="D17" s="54">
        <v>3</v>
      </c>
      <c r="E17" s="65" t="s">
        <v>132</v>
      </c>
      <c r="F17" s="55">
        <v>35</v>
      </c>
      <c r="G17" s="53"/>
      <c r="H17" s="57"/>
      <c r="I17" s="56"/>
      <c r="J17" s="56"/>
      <c r="K17" s="36" t="s">
        <v>65</v>
      </c>
      <c r="L17" s="83">
        <v>17</v>
      </c>
      <c r="M17" s="83"/>
      <c r="N17" s="63"/>
      <c r="O17" s="86" t="s">
        <v>267</v>
      </c>
      <c r="P17" s="88">
        <v>43782.251435185186</v>
      </c>
      <c r="Q17" s="86" t="s">
        <v>268</v>
      </c>
      <c r="R17" s="86"/>
      <c r="S17" s="86"/>
      <c r="T17" s="86" t="s">
        <v>300</v>
      </c>
      <c r="U17" s="86"/>
      <c r="V17" s="89" t="s">
        <v>335</v>
      </c>
      <c r="W17" s="88">
        <v>43782.251435185186</v>
      </c>
      <c r="X17" s="89" t="s">
        <v>375</v>
      </c>
      <c r="Y17" s="86"/>
      <c r="Z17" s="86"/>
      <c r="AA17" s="92" t="s">
        <v>429</v>
      </c>
      <c r="AB17" s="86"/>
      <c r="AC17" s="86" t="b">
        <v>0</v>
      </c>
      <c r="AD17" s="86">
        <v>0</v>
      </c>
      <c r="AE17" s="92" t="s">
        <v>469</v>
      </c>
      <c r="AF17" s="86" t="b">
        <v>0</v>
      </c>
      <c r="AG17" s="86" t="s">
        <v>470</v>
      </c>
      <c r="AH17" s="86"/>
      <c r="AI17" s="92" t="s">
        <v>469</v>
      </c>
      <c r="AJ17" s="86" t="b">
        <v>0</v>
      </c>
      <c r="AK17" s="86">
        <v>21</v>
      </c>
      <c r="AL17" s="92" t="s">
        <v>468</v>
      </c>
      <c r="AM17" s="86" t="s">
        <v>474</v>
      </c>
      <c r="AN17" s="86" t="b">
        <v>0</v>
      </c>
      <c r="AO17" s="92" t="s">
        <v>468</v>
      </c>
      <c r="AP17" s="86" t="s">
        <v>176</v>
      </c>
      <c r="AQ17" s="86">
        <v>0</v>
      </c>
      <c r="AR17" s="86">
        <v>0</v>
      </c>
      <c r="AS17" s="86"/>
      <c r="AT17" s="86"/>
      <c r="AU17" s="86"/>
      <c r="AV17" s="86"/>
      <c r="AW17" s="86"/>
      <c r="AX17" s="86"/>
      <c r="AY17" s="86"/>
      <c r="AZ17" s="86"/>
      <c r="BA17">
        <v>1</v>
      </c>
      <c r="BB17" s="85" t="str">
        <f>REPLACE(INDEX(GroupVertices[Group],MATCH(Edges[[#This Row],[Vertex 1]],GroupVertices[Vertex],0)),1,1,"")</f>
        <v>2</v>
      </c>
      <c r="BC17" s="85" t="str">
        <f>REPLACE(INDEX(GroupVertices[Group],MATCH(Edges[[#This Row],[Vertex 2]],GroupVertices[Vertex],0)),1,1,"")</f>
        <v>2</v>
      </c>
      <c r="BD17" s="51">
        <v>0</v>
      </c>
      <c r="BE17" s="52">
        <v>0</v>
      </c>
      <c r="BF17" s="51">
        <v>0</v>
      </c>
      <c r="BG17" s="52">
        <v>0</v>
      </c>
      <c r="BH17" s="51">
        <v>0</v>
      </c>
      <c r="BI17" s="52">
        <v>0</v>
      </c>
      <c r="BJ17" s="51">
        <v>22</v>
      </c>
      <c r="BK17" s="52">
        <v>100</v>
      </c>
      <c r="BL17" s="51">
        <v>22</v>
      </c>
    </row>
    <row r="18" spans="1:64" ht="30">
      <c r="A18" s="84" t="s">
        <v>226</v>
      </c>
      <c r="B18" s="84" t="s">
        <v>226</v>
      </c>
      <c r="C18" s="53" t="s">
        <v>1371</v>
      </c>
      <c r="D18" s="54">
        <v>3</v>
      </c>
      <c r="E18" s="65" t="s">
        <v>136</v>
      </c>
      <c r="F18" s="55">
        <v>35</v>
      </c>
      <c r="G18" s="53"/>
      <c r="H18" s="57"/>
      <c r="I18" s="56"/>
      <c r="J18" s="56"/>
      <c r="K18" s="36" t="s">
        <v>65</v>
      </c>
      <c r="L18" s="83">
        <v>18</v>
      </c>
      <c r="M18" s="83"/>
      <c r="N18" s="63"/>
      <c r="O18" s="86" t="s">
        <v>176</v>
      </c>
      <c r="P18" s="88">
        <v>43781.28775462963</v>
      </c>
      <c r="Q18" s="86" t="s">
        <v>272</v>
      </c>
      <c r="R18" s="86" t="s">
        <v>291</v>
      </c>
      <c r="S18" s="86" t="s">
        <v>296</v>
      </c>
      <c r="T18" s="86" t="s">
        <v>301</v>
      </c>
      <c r="U18" s="86"/>
      <c r="V18" s="89" t="s">
        <v>336</v>
      </c>
      <c r="W18" s="88">
        <v>43781.28775462963</v>
      </c>
      <c r="X18" s="89" t="s">
        <v>376</v>
      </c>
      <c r="Y18" s="86"/>
      <c r="Z18" s="86"/>
      <c r="AA18" s="92" t="s">
        <v>430</v>
      </c>
      <c r="AB18" s="86"/>
      <c r="AC18" s="86" t="b">
        <v>0</v>
      </c>
      <c r="AD18" s="86">
        <v>0</v>
      </c>
      <c r="AE18" s="92" t="s">
        <v>469</v>
      </c>
      <c r="AF18" s="86" t="b">
        <v>0</v>
      </c>
      <c r="AG18" s="86" t="s">
        <v>470</v>
      </c>
      <c r="AH18" s="86"/>
      <c r="AI18" s="92" t="s">
        <v>469</v>
      </c>
      <c r="AJ18" s="86" t="b">
        <v>0</v>
      </c>
      <c r="AK18" s="86">
        <v>0</v>
      </c>
      <c r="AL18" s="92" t="s">
        <v>469</v>
      </c>
      <c r="AM18" s="86" t="s">
        <v>477</v>
      </c>
      <c r="AN18" s="86" t="b">
        <v>0</v>
      </c>
      <c r="AO18" s="92" t="s">
        <v>430</v>
      </c>
      <c r="AP18" s="86" t="s">
        <v>176</v>
      </c>
      <c r="AQ18" s="86">
        <v>0</v>
      </c>
      <c r="AR18" s="86">
        <v>0</v>
      </c>
      <c r="AS18" s="86"/>
      <c r="AT18" s="86"/>
      <c r="AU18" s="86"/>
      <c r="AV18" s="86"/>
      <c r="AW18" s="86"/>
      <c r="AX18" s="86"/>
      <c r="AY18" s="86"/>
      <c r="AZ18" s="86"/>
      <c r="BA18">
        <v>2</v>
      </c>
      <c r="BB18" s="85" t="str">
        <f>REPLACE(INDEX(GroupVertices[Group],MATCH(Edges[[#This Row],[Vertex 1]],GroupVertices[Vertex],0)),1,1,"")</f>
        <v>8</v>
      </c>
      <c r="BC18" s="85" t="str">
        <f>REPLACE(INDEX(GroupVertices[Group],MATCH(Edges[[#This Row],[Vertex 2]],GroupVertices[Vertex],0)),1,1,"")</f>
        <v>8</v>
      </c>
      <c r="BD18" s="51">
        <v>0</v>
      </c>
      <c r="BE18" s="52">
        <v>0</v>
      </c>
      <c r="BF18" s="51">
        <v>0</v>
      </c>
      <c r="BG18" s="52">
        <v>0</v>
      </c>
      <c r="BH18" s="51">
        <v>0</v>
      </c>
      <c r="BI18" s="52">
        <v>0</v>
      </c>
      <c r="BJ18" s="51">
        <v>28</v>
      </c>
      <c r="BK18" s="52">
        <v>100</v>
      </c>
      <c r="BL18" s="51">
        <v>28</v>
      </c>
    </row>
    <row r="19" spans="1:64" ht="30">
      <c r="A19" s="84" t="s">
        <v>226</v>
      </c>
      <c r="B19" s="84" t="s">
        <v>226</v>
      </c>
      <c r="C19" s="53" t="s">
        <v>1371</v>
      </c>
      <c r="D19" s="54">
        <v>3</v>
      </c>
      <c r="E19" s="65" t="s">
        <v>136</v>
      </c>
      <c r="F19" s="55">
        <v>35</v>
      </c>
      <c r="G19" s="53"/>
      <c r="H19" s="57"/>
      <c r="I19" s="56"/>
      <c r="J19" s="56"/>
      <c r="K19" s="36" t="s">
        <v>65</v>
      </c>
      <c r="L19" s="83">
        <v>19</v>
      </c>
      <c r="M19" s="83"/>
      <c r="N19" s="63"/>
      <c r="O19" s="86" t="s">
        <v>176</v>
      </c>
      <c r="P19" s="88">
        <v>43782.54017361111</v>
      </c>
      <c r="Q19" s="86" t="s">
        <v>273</v>
      </c>
      <c r="R19" s="89" t="s">
        <v>292</v>
      </c>
      <c r="S19" s="86" t="s">
        <v>297</v>
      </c>
      <c r="T19" s="86" t="s">
        <v>301</v>
      </c>
      <c r="U19" s="86"/>
      <c r="V19" s="89" t="s">
        <v>336</v>
      </c>
      <c r="W19" s="88">
        <v>43782.54017361111</v>
      </c>
      <c r="X19" s="89" t="s">
        <v>377</v>
      </c>
      <c r="Y19" s="86"/>
      <c r="Z19" s="86"/>
      <c r="AA19" s="92" t="s">
        <v>431</v>
      </c>
      <c r="AB19" s="86"/>
      <c r="AC19" s="86" t="b">
        <v>0</v>
      </c>
      <c r="AD19" s="86">
        <v>1</v>
      </c>
      <c r="AE19" s="92" t="s">
        <v>469</v>
      </c>
      <c r="AF19" s="86" t="b">
        <v>0</v>
      </c>
      <c r="AG19" s="86" t="s">
        <v>470</v>
      </c>
      <c r="AH19" s="86"/>
      <c r="AI19" s="92" t="s">
        <v>469</v>
      </c>
      <c r="AJ19" s="86" t="b">
        <v>0</v>
      </c>
      <c r="AK19" s="86">
        <v>0</v>
      </c>
      <c r="AL19" s="92" t="s">
        <v>469</v>
      </c>
      <c r="AM19" s="86" t="s">
        <v>478</v>
      </c>
      <c r="AN19" s="86" t="b">
        <v>0</v>
      </c>
      <c r="AO19" s="92" t="s">
        <v>431</v>
      </c>
      <c r="AP19" s="86" t="s">
        <v>176</v>
      </c>
      <c r="AQ19" s="86">
        <v>0</v>
      </c>
      <c r="AR19" s="86">
        <v>0</v>
      </c>
      <c r="AS19" s="86"/>
      <c r="AT19" s="86"/>
      <c r="AU19" s="86"/>
      <c r="AV19" s="86"/>
      <c r="AW19" s="86"/>
      <c r="AX19" s="86"/>
      <c r="AY19" s="86"/>
      <c r="AZ19" s="86"/>
      <c r="BA19">
        <v>2</v>
      </c>
      <c r="BB19" s="85" t="str">
        <f>REPLACE(INDEX(GroupVertices[Group],MATCH(Edges[[#This Row],[Vertex 1]],GroupVertices[Vertex],0)),1,1,"")</f>
        <v>8</v>
      </c>
      <c r="BC19" s="85" t="str">
        <f>REPLACE(INDEX(GroupVertices[Group],MATCH(Edges[[#This Row],[Vertex 2]],GroupVertices[Vertex],0)),1,1,"")</f>
        <v>8</v>
      </c>
      <c r="BD19" s="51">
        <v>0</v>
      </c>
      <c r="BE19" s="52">
        <v>0</v>
      </c>
      <c r="BF19" s="51">
        <v>0</v>
      </c>
      <c r="BG19" s="52">
        <v>0</v>
      </c>
      <c r="BH19" s="51">
        <v>0</v>
      </c>
      <c r="BI19" s="52">
        <v>0</v>
      </c>
      <c r="BJ19" s="51">
        <v>9</v>
      </c>
      <c r="BK19" s="52">
        <v>100</v>
      </c>
      <c r="BL19" s="51">
        <v>9</v>
      </c>
    </row>
    <row r="20" spans="1:64" ht="45">
      <c r="A20" s="84" t="s">
        <v>227</v>
      </c>
      <c r="B20" s="84" t="s">
        <v>227</v>
      </c>
      <c r="C20" s="53" t="s">
        <v>1370</v>
      </c>
      <c r="D20" s="54">
        <v>3</v>
      </c>
      <c r="E20" s="65" t="s">
        <v>132</v>
      </c>
      <c r="F20" s="55">
        <v>35</v>
      </c>
      <c r="G20" s="53"/>
      <c r="H20" s="57"/>
      <c r="I20" s="56"/>
      <c r="J20" s="56"/>
      <c r="K20" s="36" t="s">
        <v>65</v>
      </c>
      <c r="L20" s="83">
        <v>20</v>
      </c>
      <c r="M20" s="83"/>
      <c r="N20" s="63"/>
      <c r="O20" s="86" t="s">
        <v>176</v>
      </c>
      <c r="P20" s="88">
        <v>43782.57319444444</v>
      </c>
      <c r="Q20" s="86" t="s">
        <v>274</v>
      </c>
      <c r="R20" s="86"/>
      <c r="S20" s="86"/>
      <c r="T20" s="86" t="s">
        <v>302</v>
      </c>
      <c r="U20" s="86"/>
      <c r="V20" s="89" t="s">
        <v>337</v>
      </c>
      <c r="W20" s="88">
        <v>43782.57319444444</v>
      </c>
      <c r="X20" s="89" t="s">
        <v>378</v>
      </c>
      <c r="Y20" s="86"/>
      <c r="Z20" s="86"/>
      <c r="AA20" s="92" t="s">
        <v>432</v>
      </c>
      <c r="AB20" s="86"/>
      <c r="AC20" s="86" t="b">
        <v>0</v>
      </c>
      <c r="AD20" s="86">
        <v>0</v>
      </c>
      <c r="AE20" s="92" t="s">
        <v>469</v>
      </c>
      <c r="AF20" s="86" t="b">
        <v>0</v>
      </c>
      <c r="AG20" s="86" t="s">
        <v>470</v>
      </c>
      <c r="AH20" s="86"/>
      <c r="AI20" s="92" t="s">
        <v>469</v>
      </c>
      <c r="AJ20" s="86" t="b">
        <v>0</v>
      </c>
      <c r="AK20" s="86">
        <v>0</v>
      </c>
      <c r="AL20" s="92" t="s">
        <v>469</v>
      </c>
      <c r="AM20" s="86" t="s">
        <v>479</v>
      </c>
      <c r="AN20" s="86" t="b">
        <v>0</v>
      </c>
      <c r="AO20" s="92" t="s">
        <v>432</v>
      </c>
      <c r="AP20" s="86" t="s">
        <v>176</v>
      </c>
      <c r="AQ20" s="86">
        <v>0</v>
      </c>
      <c r="AR20" s="86">
        <v>0</v>
      </c>
      <c r="AS20" s="86"/>
      <c r="AT20" s="86"/>
      <c r="AU20" s="86"/>
      <c r="AV20" s="86"/>
      <c r="AW20" s="86"/>
      <c r="AX20" s="86"/>
      <c r="AY20" s="86"/>
      <c r="AZ20" s="86"/>
      <c r="BA20">
        <v>1</v>
      </c>
      <c r="BB20" s="85" t="str">
        <f>REPLACE(INDEX(GroupVertices[Group],MATCH(Edges[[#This Row],[Vertex 1]],GroupVertices[Vertex],0)),1,1,"")</f>
        <v>8</v>
      </c>
      <c r="BC20" s="85" t="str">
        <f>REPLACE(INDEX(GroupVertices[Group],MATCH(Edges[[#This Row],[Vertex 2]],GroupVertices[Vertex],0)),1,1,"")</f>
        <v>8</v>
      </c>
      <c r="BD20" s="51">
        <v>5</v>
      </c>
      <c r="BE20" s="52">
        <v>17.857142857142858</v>
      </c>
      <c r="BF20" s="51">
        <v>0</v>
      </c>
      <c r="BG20" s="52">
        <v>0</v>
      </c>
      <c r="BH20" s="51">
        <v>0</v>
      </c>
      <c r="BI20" s="52">
        <v>0</v>
      </c>
      <c r="BJ20" s="51">
        <v>23</v>
      </c>
      <c r="BK20" s="52">
        <v>82.14285714285714</v>
      </c>
      <c r="BL20" s="51">
        <v>28</v>
      </c>
    </row>
    <row r="21" spans="1:64" ht="45">
      <c r="A21" s="84" t="s">
        <v>228</v>
      </c>
      <c r="B21" s="84" t="s">
        <v>239</v>
      </c>
      <c r="C21" s="53" t="s">
        <v>1370</v>
      </c>
      <c r="D21" s="54">
        <v>3</v>
      </c>
      <c r="E21" s="65" t="s">
        <v>132</v>
      </c>
      <c r="F21" s="55">
        <v>35</v>
      </c>
      <c r="G21" s="53"/>
      <c r="H21" s="57"/>
      <c r="I21" s="56"/>
      <c r="J21" s="56"/>
      <c r="K21" s="36" t="s">
        <v>65</v>
      </c>
      <c r="L21" s="83">
        <v>21</v>
      </c>
      <c r="M21" s="83"/>
      <c r="N21" s="63"/>
      <c r="O21" s="86" t="s">
        <v>267</v>
      </c>
      <c r="P21" s="88">
        <v>43783.022685185184</v>
      </c>
      <c r="Q21" s="86" t="s">
        <v>271</v>
      </c>
      <c r="R21" s="86"/>
      <c r="S21" s="86"/>
      <c r="T21" s="86"/>
      <c r="U21" s="86"/>
      <c r="V21" s="89" t="s">
        <v>338</v>
      </c>
      <c r="W21" s="88">
        <v>43783.022685185184</v>
      </c>
      <c r="X21" s="89" t="s">
        <v>379</v>
      </c>
      <c r="Y21" s="86"/>
      <c r="Z21" s="86"/>
      <c r="AA21" s="92" t="s">
        <v>433</v>
      </c>
      <c r="AB21" s="86"/>
      <c r="AC21" s="86" t="b">
        <v>0</v>
      </c>
      <c r="AD21" s="86">
        <v>0</v>
      </c>
      <c r="AE21" s="92" t="s">
        <v>469</v>
      </c>
      <c r="AF21" s="86" t="b">
        <v>0</v>
      </c>
      <c r="AG21" s="86" t="s">
        <v>470</v>
      </c>
      <c r="AH21" s="86"/>
      <c r="AI21" s="92" t="s">
        <v>469</v>
      </c>
      <c r="AJ21" s="86" t="b">
        <v>0</v>
      </c>
      <c r="AK21" s="86">
        <v>63</v>
      </c>
      <c r="AL21" s="92" t="s">
        <v>446</v>
      </c>
      <c r="AM21" s="86" t="s">
        <v>474</v>
      </c>
      <c r="AN21" s="86" t="b">
        <v>0</v>
      </c>
      <c r="AO21" s="92" t="s">
        <v>446</v>
      </c>
      <c r="AP21" s="86" t="s">
        <v>176</v>
      </c>
      <c r="AQ21" s="86">
        <v>0</v>
      </c>
      <c r="AR21" s="86">
        <v>0</v>
      </c>
      <c r="AS21" s="86"/>
      <c r="AT21" s="86"/>
      <c r="AU21" s="86"/>
      <c r="AV21" s="86"/>
      <c r="AW21" s="86"/>
      <c r="AX21" s="86"/>
      <c r="AY21" s="86"/>
      <c r="AZ21" s="86"/>
      <c r="BA21">
        <v>1</v>
      </c>
      <c r="BB21" s="85" t="str">
        <f>REPLACE(INDEX(GroupVertices[Group],MATCH(Edges[[#This Row],[Vertex 1]],GroupVertices[Vertex],0)),1,1,"")</f>
        <v>6</v>
      </c>
      <c r="BC21" s="85" t="str">
        <f>REPLACE(INDEX(GroupVertices[Group],MATCH(Edges[[#This Row],[Vertex 2]],GroupVertices[Vertex],0)),1,1,"")</f>
        <v>6</v>
      </c>
      <c r="BD21" s="51">
        <v>2</v>
      </c>
      <c r="BE21" s="52">
        <v>8.333333333333334</v>
      </c>
      <c r="BF21" s="51">
        <v>0</v>
      </c>
      <c r="BG21" s="52">
        <v>0</v>
      </c>
      <c r="BH21" s="51">
        <v>0</v>
      </c>
      <c r="BI21" s="52">
        <v>0</v>
      </c>
      <c r="BJ21" s="51">
        <v>22</v>
      </c>
      <c r="BK21" s="52">
        <v>91.66666666666667</v>
      </c>
      <c r="BL21" s="51">
        <v>24</v>
      </c>
    </row>
    <row r="22" spans="1:64" ht="30">
      <c r="A22" s="84" t="s">
        <v>229</v>
      </c>
      <c r="B22" s="84" t="s">
        <v>259</v>
      </c>
      <c r="C22" s="53" t="s">
        <v>1371</v>
      </c>
      <c r="D22" s="54">
        <v>3</v>
      </c>
      <c r="E22" s="65" t="s">
        <v>136</v>
      </c>
      <c r="F22" s="55">
        <v>35</v>
      </c>
      <c r="G22" s="53"/>
      <c r="H22" s="57"/>
      <c r="I22" s="56"/>
      <c r="J22" s="56"/>
      <c r="K22" s="36" t="s">
        <v>65</v>
      </c>
      <c r="L22" s="83">
        <v>22</v>
      </c>
      <c r="M22" s="83"/>
      <c r="N22" s="63"/>
      <c r="O22" s="86" t="s">
        <v>267</v>
      </c>
      <c r="P22" s="88">
        <v>43781.663194444445</v>
      </c>
      <c r="Q22" s="86" t="s">
        <v>275</v>
      </c>
      <c r="R22" s="86"/>
      <c r="S22" s="86"/>
      <c r="T22" s="86" t="s">
        <v>303</v>
      </c>
      <c r="U22" s="89" t="s">
        <v>312</v>
      </c>
      <c r="V22" s="89" t="s">
        <v>312</v>
      </c>
      <c r="W22" s="88">
        <v>43781.663194444445</v>
      </c>
      <c r="X22" s="89" t="s">
        <v>380</v>
      </c>
      <c r="Y22" s="86"/>
      <c r="Z22" s="86"/>
      <c r="AA22" s="92" t="s">
        <v>434</v>
      </c>
      <c r="AB22" s="86"/>
      <c r="AC22" s="86" t="b">
        <v>0</v>
      </c>
      <c r="AD22" s="86">
        <v>2</v>
      </c>
      <c r="AE22" s="92" t="s">
        <v>469</v>
      </c>
      <c r="AF22" s="86" t="b">
        <v>0</v>
      </c>
      <c r="AG22" s="86" t="s">
        <v>472</v>
      </c>
      <c r="AH22" s="86"/>
      <c r="AI22" s="92" t="s">
        <v>469</v>
      </c>
      <c r="AJ22" s="86" t="b">
        <v>0</v>
      </c>
      <c r="AK22" s="86">
        <v>1</v>
      </c>
      <c r="AL22" s="92" t="s">
        <v>469</v>
      </c>
      <c r="AM22" s="86" t="s">
        <v>480</v>
      </c>
      <c r="AN22" s="86" t="b">
        <v>0</v>
      </c>
      <c r="AO22" s="92" t="s">
        <v>434</v>
      </c>
      <c r="AP22" s="86" t="s">
        <v>176</v>
      </c>
      <c r="AQ22" s="86">
        <v>0</v>
      </c>
      <c r="AR22" s="86">
        <v>0</v>
      </c>
      <c r="AS22" s="86"/>
      <c r="AT22" s="86"/>
      <c r="AU22" s="86"/>
      <c r="AV22" s="86"/>
      <c r="AW22" s="86"/>
      <c r="AX22" s="86"/>
      <c r="AY22" s="86"/>
      <c r="AZ22" s="86"/>
      <c r="BA22">
        <v>2</v>
      </c>
      <c r="BB22" s="85" t="str">
        <f>REPLACE(INDEX(GroupVertices[Group],MATCH(Edges[[#This Row],[Vertex 1]],GroupVertices[Vertex],0)),1,1,"")</f>
        <v>3</v>
      </c>
      <c r="BC22" s="85" t="str">
        <f>REPLACE(INDEX(GroupVertices[Group],MATCH(Edges[[#This Row],[Vertex 2]],GroupVertices[Vertex],0)),1,1,"")</f>
        <v>3</v>
      </c>
      <c r="BD22" s="51"/>
      <c r="BE22" s="52"/>
      <c r="BF22" s="51"/>
      <c r="BG22" s="52"/>
      <c r="BH22" s="51"/>
      <c r="BI22" s="52"/>
      <c r="BJ22" s="51"/>
      <c r="BK22" s="52"/>
      <c r="BL22" s="51"/>
    </row>
    <row r="23" spans="1:64" ht="30">
      <c r="A23" s="84" t="s">
        <v>229</v>
      </c>
      <c r="B23" s="84" t="s">
        <v>259</v>
      </c>
      <c r="C23" s="53" t="s">
        <v>1371</v>
      </c>
      <c r="D23" s="54">
        <v>3</v>
      </c>
      <c r="E23" s="65" t="s">
        <v>136</v>
      </c>
      <c r="F23" s="55">
        <v>35</v>
      </c>
      <c r="G23" s="53"/>
      <c r="H23" s="57"/>
      <c r="I23" s="56"/>
      <c r="J23" s="56"/>
      <c r="K23" s="36" t="s">
        <v>65</v>
      </c>
      <c r="L23" s="83">
        <v>23</v>
      </c>
      <c r="M23" s="83"/>
      <c r="N23" s="63"/>
      <c r="O23" s="86" t="s">
        <v>267</v>
      </c>
      <c r="P23" s="88">
        <v>43783.668078703704</v>
      </c>
      <c r="Q23" s="86" t="s">
        <v>276</v>
      </c>
      <c r="R23" s="86"/>
      <c r="S23" s="86"/>
      <c r="T23" s="86" t="s">
        <v>303</v>
      </c>
      <c r="U23" s="89" t="s">
        <v>313</v>
      </c>
      <c r="V23" s="89" t="s">
        <v>313</v>
      </c>
      <c r="W23" s="88">
        <v>43783.668078703704</v>
      </c>
      <c r="X23" s="89" t="s">
        <v>381</v>
      </c>
      <c r="Y23" s="86"/>
      <c r="Z23" s="86"/>
      <c r="AA23" s="92" t="s">
        <v>435</v>
      </c>
      <c r="AB23" s="86"/>
      <c r="AC23" s="86" t="b">
        <v>0</v>
      </c>
      <c r="AD23" s="86">
        <v>3</v>
      </c>
      <c r="AE23" s="92" t="s">
        <v>469</v>
      </c>
      <c r="AF23" s="86" t="b">
        <v>0</v>
      </c>
      <c r="AG23" s="86" t="s">
        <v>472</v>
      </c>
      <c r="AH23" s="86"/>
      <c r="AI23" s="92" t="s">
        <v>469</v>
      </c>
      <c r="AJ23" s="86" t="b">
        <v>0</v>
      </c>
      <c r="AK23" s="86">
        <v>3</v>
      </c>
      <c r="AL23" s="92" t="s">
        <v>469</v>
      </c>
      <c r="AM23" s="86" t="s">
        <v>481</v>
      </c>
      <c r="AN23" s="86" t="b">
        <v>0</v>
      </c>
      <c r="AO23" s="92" t="s">
        <v>435</v>
      </c>
      <c r="AP23" s="86" t="s">
        <v>176</v>
      </c>
      <c r="AQ23" s="86">
        <v>0</v>
      </c>
      <c r="AR23" s="86">
        <v>0</v>
      </c>
      <c r="AS23" s="86"/>
      <c r="AT23" s="86"/>
      <c r="AU23" s="86"/>
      <c r="AV23" s="86"/>
      <c r="AW23" s="86"/>
      <c r="AX23" s="86"/>
      <c r="AY23" s="86"/>
      <c r="AZ23" s="86"/>
      <c r="BA23">
        <v>2</v>
      </c>
      <c r="BB23" s="85" t="str">
        <f>REPLACE(INDEX(GroupVertices[Group],MATCH(Edges[[#This Row],[Vertex 1]],GroupVertices[Vertex],0)),1,1,"")</f>
        <v>3</v>
      </c>
      <c r="BC23" s="85" t="str">
        <f>REPLACE(INDEX(GroupVertices[Group],MATCH(Edges[[#This Row],[Vertex 2]],GroupVertices[Vertex],0)),1,1,"")</f>
        <v>3</v>
      </c>
      <c r="BD23" s="51"/>
      <c r="BE23" s="52"/>
      <c r="BF23" s="51"/>
      <c r="BG23" s="52"/>
      <c r="BH23" s="51"/>
      <c r="BI23" s="52"/>
      <c r="BJ23" s="51"/>
      <c r="BK23" s="52"/>
      <c r="BL23" s="51"/>
    </row>
    <row r="24" spans="1:64" ht="30">
      <c r="A24" s="84" t="s">
        <v>229</v>
      </c>
      <c r="B24" s="84" t="s">
        <v>260</v>
      </c>
      <c r="C24" s="53" t="s">
        <v>1371</v>
      </c>
      <c r="D24" s="54">
        <v>3</v>
      </c>
      <c r="E24" s="65" t="s">
        <v>136</v>
      </c>
      <c r="F24" s="55">
        <v>35</v>
      </c>
      <c r="G24" s="53"/>
      <c r="H24" s="57"/>
      <c r="I24" s="56"/>
      <c r="J24" s="56"/>
      <c r="K24" s="36" t="s">
        <v>65</v>
      </c>
      <c r="L24" s="83">
        <v>24</v>
      </c>
      <c r="M24" s="83"/>
      <c r="N24" s="63"/>
      <c r="O24" s="86" t="s">
        <v>267</v>
      </c>
      <c r="P24" s="88">
        <v>43781.663194444445</v>
      </c>
      <c r="Q24" s="86" t="s">
        <v>275</v>
      </c>
      <c r="R24" s="86"/>
      <c r="S24" s="86"/>
      <c r="T24" s="86" t="s">
        <v>303</v>
      </c>
      <c r="U24" s="89" t="s">
        <v>312</v>
      </c>
      <c r="V24" s="89" t="s">
        <v>312</v>
      </c>
      <c r="W24" s="88">
        <v>43781.663194444445</v>
      </c>
      <c r="X24" s="89" t="s">
        <v>380</v>
      </c>
      <c r="Y24" s="86"/>
      <c r="Z24" s="86"/>
      <c r="AA24" s="92" t="s">
        <v>434</v>
      </c>
      <c r="AB24" s="86"/>
      <c r="AC24" s="86" t="b">
        <v>0</v>
      </c>
      <c r="AD24" s="86">
        <v>2</v>
      </c>
      <c r="AE24" s="92" t="s">
        <v>469</v>
      </c>
      <c r="AF24" s="86" t="b">
        <v>0</v>
      </c>
      <c r="AG24" s="86" t="s">
        <v>472</v>
      </c>
      <c r="AH24" s="86"/>
      <c r="AI24" s="92" t="s">
        <v>469</v>
      </c>
      <c r="AJ24" s="86" t="b">
        <v>0</v>
      </c>
      <c r="AK24" s="86">
        <v>1</v>
      </c>
      <c r="AL24" s="92" t="s">
        <v>469</v>
      </c>
      <c r="AM24" s="86" t="s">
        <v>480</v>
      </c>
      <c r="AN24" s="86" t="b">
        <v>0</v>
      </c>
      <c r="AO24" s="92" t="s">
        <v>434</v>
      </c>
      <c r="AP24" s="86" t="s">
        <v>176</v>
      </c>
      <c r="AQ24" s="86">
        <v>0</v>
      </c>
      <c r="AR24" s="86">
        <v>0</v>
      </c>
      <c r="AS24" s="86"/>
      <c r="AT24" s="86"/>
      <c r="AU24" s="86"/>
      <c r="AV24" s="86"/>
      <c r="AW24" s="86"/>
      <c r="AX24" s="86"/>
      <c r="AY24" s="86"/>
      <c r="AZ24" s="86"/>
      <c r="BA24">
        <v>2</v>
      </c>
      <c r="BB24" s="85" t="str">
        <f>REPLACE(INDEX(GroupVertices[Group],MATCH(Edges[[#This Row],[Vertex 1]],GroupVertices[Vertex],0)),1,1,"")</f>
        <v>3</v>
      </c>
      <c r="BC24" s="85" t="str">
        <f>REPLACE(INDEX(GroupVertices[Group],MATCH(Edges[[#This Row],[Vertex 2]],GroupVertices[Vertex],0)),1,1,"")</f>
        <v>3</v>
      </c>
      <c r="BD24" s="51"/>
      <c r="BE24" s="52"/>
      <c r="BF24" s="51"/>
      <c r="BG24" s="52"/>
      <c r="BH24" s="51"/>
      <c r="BI24" s="52"/>
      <c r="BJ24" s="51"/>
      <c r="BK24" s="52"/>
      <c r="BL24" s="51"/>
    </row>
    <row r="25" spans="1:64" ht="30">
      <c r="A25" s="84" t="s">
        <v>229</v>
      </c>
      <c r="B25" s="84" t="s">
        <v>260</v>
      </c>
      <c r="C25" s="53" t="s">
        <v>1371</v>
      </c>
      <c r="D25" s="54">
        <v>3</v>
      </c>
      <c r="E25" s="65" t="s">
        <v>136</v>
      </c>
      <c r="F25" s="55">
        <v>35</v>
      </c>
      <c r="G25" s="53"/>
      <c r="H25" s="57"/>
      <c r="I25" s="56"/>
      <c r="J25" s="56"/>
      <c r="K25" s="36" t="s">
        <v>65</v>
      </c>
      <c r="L25" s="83">
        <v>25</v>
      </c>
      <c r="M25" s="83"/>
      <c r="N25" s="63"/>
      <c r="O25" s="86" t="s">
        <v>267</v>
      </c>
      <c r="P25" s="88">
        <v>43783.668078703704</v>
      </c>
      <c r="Q25" s="86" t="s">
        <v>276</v>
      </c>
      <c r="R25" s="86"/>
      <c r="S25" s="86"/>
      <c r="T25" s="86" t="s">
        <v>303</v>
      </c>
      <c r="U25" s="89" t="s">
        <v>313</v>
      </c>
      <c r="V25" s="89" t="s">
        <v>313</v>
      </c>
      <c r="W25" s="88">
        <v>43783.668078703704</v>
      </c>
      <c r="X25" s="89" t="s">
        <v>381</v>
      </c>
      <c r="Y25" s="86"/>
      <c r="Z25" s="86"/>
      <c r="AA25" s="92" t="s">
        <v>435</v>
      </c>
      <c r="AB25" s="86"/>
      <c r="AC25" s="86" t="b">
        <v>0</v>
      </c>
      <c r="AD25" s="86">
        <v>3</v>
      </c>
      <c r="AE25" s="92" t="s">
        <v>469</v>
      </c>
      <c r="AF25" s="86" t="b">
        <v>0</v>
      </c>
      <c r="AG25" s="86" t="s">
        <v>472</v>
      </c>
      <c r="AH25" s="86"/>
      <c r="AI25" s="92" t="s">
        <v>469</v>
      </c>
      <c r="AJ25" s="86" t="b">
        <v>0</v>
      </c>
      <c r="AK25" s="86">
        <v>3</v>
      </c>
      <c r="AL25" s="92" t="s">
        <v>469</v>
      </c>
      <c r="AM25" s="86" t="s">
        <v>481</v>
      </c>
      <c r="AN25" s="86" t="b">
        <v>0</v>
      </c>
      <c r="AO25" s="92" t="s">
        <v>435</v>
      </c>
      <c r="AP25" s="86" t="s">
        <v>176</v>
      </c>
      <c r="AQ25" s="86">
        <v>0</v>
      </c>
      <c r="AR25" s="86">
        <v>0</v>
      </c>
      <c r="AS25" s="86"/>
      <c r="AT25" s="86"/>
      <c r="AU25" s="86"/>
      <c r="AV25" s="86"/>
      <c r="AW25" s="86"/>
      <c r="AX25" s="86"/>
      <c r="AY25" s="86"/>
      <c r="AZ25" s="86"/>
      <c r="BA25">
        <v>2</v>
      </c>
      <c r="BB25" s="85" t="str">
        <f>REPLACE(INDEX(GroupVertices[Group],MATCH(Edges[[#This Row],[Vertex 1]],GroupVertices[Vertex],0)),1,1,"")</f>
        <v>3</v>
      </c>
      <c r="BC25" s="85" t="str">
        <f>REPLACE(INDEX(GroupVertices[Group],MATCH(Edges[[#This Row],[Vertex 2]],GroupVertices[Vertex],0)),1,1,"")</f>
        <v>3</v>
      </c>
      <c r="BD25" s="51">
        <v>0</v>
      </c>
      <c r="BE25" s="52">
        <v>0</v>
      </c>
      <c r="BF25" s="51">
        <v>0</v>
      </c>
      <c r="BG25" s="52">
        <v>0</v>
      </c>
      <c r="BH25" s="51">
        <v>0</v>
      </c>
      <c r="BI25" s="52">
        <v>0</v>
      </c>
      <c r="BJ25" s="51">
        <v>27</v>
      </c>
      <c r="BK25" s="52">
        <v>100</v>
      </c>
      <c r="BL25" s="51">
        <v>27</v>
      </c>
    </row>
    <row r="26" spans="1:64" ht="45">
      <c r="A26" s="84" t="s">
        <v>230</v>
      </c>
      <c r="B26" s="84" t="s">
        <v>261</v>
      </c>
      <c r="C26" s="53" t="s">
        <v>1370</v>
      </c>
      <c r="D26" s="54">
        <v>3</v>
      </c>
      <c r="E26" s="65" t="s">
        <v>132</v>
      </c>
      <c r="F26" s="55">
        <v>35</v>
      </c>
      <c r="G26" s="53"/>
      <c r="H26" s="57"/>
      <c r="I26" s="56"/>
      <c r="J26" s="56"/>
      <c r="K26" s="36" t="s">
        <v>65</v>
      </c>
      <c r="L26" s="83">
        <v>26</v>
      </c>
      <c r="M26" s="83"/>
      <c r="N26" s="63"/>
      <c r="O26" s="86" t="s">
        <v>267</v>
      </c>
      <c r="P26" s="88">
        <v>43781.880162037036</v>
      </c>
      <c r="Q26" s="86" t="s">
        <v>277</v>
      </c>
      <c r="R26" s="86"/>
      <c r="S26" s="86"/>
      <c r="T26" s="86"/>
      <c r="U26" s="86"/>
      <c r="V26" s="89" t="s">
        <v>339</v>
      </c>
      <c r="W26" s="88">
        <v>43781.880162037036</v>
      </c>
      <c r="X26" s="89" t="s">
        <v>382</v>
      </c>
      <c r="Y26" s="86"/>
      <c r="Z26" s="86"/>
      <c r="AA26" s="92" t="s">
        <v>436</v>
      </c>
      <c r="AB26" s="86"/>
      <c r="AC26" s="86" t="b">
        <v>0</v>
      </c>
      <c r="AD26" s="86">
        <v>0</v>
      </c>
      <c r="AE26" s="92" t="s">
        <v>469</v>
      </c>
      <c r="AF26" s="86" t="b">
        <v>0</v>
      </c>
      <c r="AG26" s="86" t="s">
        <v>472</v>
      </c>
      <c r="AH26" s="86"/>
      <c r="AI26" s="92" t="s">
        <v>469</v>
      </c>
      <c r="AJ26" s="86" t="b">
        <v>0</v>
      </c>
      <c r="AK26" s="86">
        <v>1</v>
      </c>
      <c r="AL26" s="92" t="s">
        <v>434</v>
      </c>
      <c r="AM26" s="86" t="s">
        <v>475</v>
      </c>
      <c r="AN26" s="86" t="b">
        <v>0</v>
      </c>
      <c r="AO26" s="92" t="s">
        <v>434</v>
      </c>
      <c r="AP26" s="86" t="s">
        <v>176</v>
      </c>
      <c r="AQ26" s="86">
        <v>0</v>
      </c>
      <c r="AR26" s="86">
        <v>0</v>
      </c>
      <c r="AS26" s="86"/>
      <c r="AT26" s="86"/>
      <c r="AU26" s="86"/>
      <c r="AV26" s="86"/>
      <c r="AW26" s="86"/>
      <c r="AX26" s="86"/>
      <c r="AY26" s="86"/>
      <c r="AZ26" s="86"/>
      <c r="BA26">
        <v>1</v>
      </c>
      <c r="BB26" s="85" t="str">
        <f>REPLACE(INDEX(GroupVertices[Group],MATCH(Edges[[#This Row],[Vertex 1]],GroupVertices[Vertex],0)),1,1,"")</f>
        <v>3</v>
      </c>
      <c r="BC26" s="85" t="str">
        <f>REPLACE(INDEX(GroupVertices[Group],MATCH(Edges[[#This Row],[Vertex 2]],GroupVertices[Vertex],0)),1,1,"")</f>
        <v>3</v>
      </c>
      <c r="BD26" s="51">
        <v>0</v>
      </c>
      <c r="BE26" s="52">
        <v>0</v>
      </c>
      <c r="BF26" s="51">
        <v>0</v>
      </c>
      <c r="BG26" s="52">
        <v>0</v>
      </c>
      <c r="BH26" s="51">
        <v>0</v>
      </c>
      <c r="BI26" s="52">
        <v>0</v>
      </c>
      <c r="BJ26" s="51">
        <v>19</v>
      </c>
      <c r="BK26" s="52">
        <v>100</v>
      </c>
      <c r="BL26" s="51">
        <v>19</v>
      </c>
    </row>
    <row r="27" spans="1:64" ht="30">
      <c r="A27" s="84" t="s">
        <v>230</v>
      </c>
      <c r="B27" s="84" t="s">
        <v>229</v>
      </c>
      <c r="C27" s="53" t="s">
        <v>1371</v>
      </c>
      <c r="D27" s="54">
        <v>3</v>
      </c>
      <c r="E27" s="65" t="s">
        <v>136</v>
      </c>
      <c r="F27" s="55">
        <v>35</v>
      </c>
      <c r="G27" s="53"/>
      <c r="H27" s="57"/>
      <c r="I27" s="56"/>
      <c r="J27" s="56"/>
      <c r="K27" s="36" t="s">
        <v>65</v>
      </c>
      <c r="L27" s="83">
        <v>27</v>
      </c>
      <c r="M27" s="83"/>
      <c r="N27" s="63"/>
      <c r="O27" s="86" t="s">
        <v>267</v>
      </c>
      <c r="P27" s="88">
        <v>43781.880162037036</v>
      </c>
      <c r="Q27" s="86" t="s">
        <v>277</v>
      </c>
      <c r="R27" s="86"/>
      <c r="S27" s="86"/>
      <c r="T27" s="86"/>
      <c r="U27" s="86"/>
      <c r="V27" s="89" t="s">
        <v>339</v>
      </c>
      <c r="W27" s="88">
        <v>43781.880162037036</v>
      </c>
      <c r="X27" s="89" t="s">
        <v>382</v>
      </c>
      <c r="Y27" s="86"/>
      <c r="Z27" s="86"/>
      <c r="AA27" s="92" t="s">
        <v>436</v>
      </c>
      <c r="AB27" s="86"/>
      <c r="AC27" s="86" t="b">
        <v>0</v>
      </c>
      <c r="AD27" s="86">
        <v>0</v>
      </c>
      <c r="AE27" s="92" t="s">
        <v>469</v>
      </c>
      <c r="AF27" s="86" t="b">
        <v>0</v>
      </c>
      <c r="AG27" s="86" t="s">
        <v>472</v>
      </c>
      <c r="AH27" s="86"/>
      <c r="AI27" s="92" t="s">
        <v>469</v>
      </c>
      <c r="AJ27" s="86" t="b">
        <v>0</v>
      </c>
      <c r="AK27" s="86">
        <v>1</v>
      </c>
      <c r="AL27" s="92" t="s">
        <v>434</v>
      </c>
      <c r="AM27" s="86" t="s">
        <v>475</v>
      </c>
      <c r="AN27" s="86" t="b">
        <v>0</v>
      </c>
      <c r="AO27" s="92" t="s">
        <v>434</v>
      </c>
      <c r="AP27" s="86" t="s">
        <v>176</v>
      </c>
      <c r="AQ27" s="86">
        <v>0</v>
      </c>
      <c r="AR27" s="86">
        <v>0</v>
      </c>
      <c r="AS27" s="86"/>
      <c r="AT27" s="86"/>
      <c r="AU27" s="86"/>
      <c r="AV27" s="86"/>
      <c r="AW27" s="86"/>
      <c r="AX27" s="86"/>
      <c r="AY27" s="86"/>
      <c r="AZ27" s="86"/>
      <c r="BA27">
        <v>2</v>
      </c>
      <c r="BB27" s="85" t="str">
        <f>REPLACE(INDEX(GroupVertices[Group],MATCH(Edges[[#This Row],[Vertex 1]],GroupVertices[Vertex],0)),1,1,"")</f>
        <v>3</v>
      </c>
      <c r="BC27" s="85" t="str">
        <f>REPLACE(INDEX(GroupVertices[Group],MATCH(Edges[[#This Row],[Vertex 2]],GroupVertices[Vertex],0)),1,1,"")</f>
        <v>3</v>
      </c>
      <c r="BD27" s="51"/>
      <c r="BE27" s="52"/>
      <c r="BF27" s="51"/>
      <c r="BG27" s="52"/>
      <c r="BH27" s="51"/>
      <c r="BI27" s="52"/>
      <c r="BJ27" s="51"/>
      <c r="BK27" s="52"/>
      <c r="BL27" s="51"/>
    </row>
    <row r="28" spans="1:64" ht="30">
      <c r="A28" s="84" t="s">
        <v>230</v>
      </c>
      <c r="B28" s="84" t="s">
        <v>229</v>
      </c>
      <c r="C28" s="53" t="s">
        <v>1371</v>
      </c>
      <c r="D28" s="54">
        <v>3</v>
      </c>
      <c r="E28" s="65" t="s">
        <v>136</v>
      </c>
      <c r="F28" s="55">
        <v>35</v>
      </c>
      <c r="G28" s="53"/>
      <c r="H28" s="57"/>
      <c r="I28" s="56"/>
      <c r="J28" s="56"/>
      <c r="K28" s="36" t="s">
        <v>65</v>
      </c>
      <c r="L28" s="83">
        <v>28</v>
      </c>
      <c r="M28" s="83"/>
      <c r="N28" s="63"/>
      <c r="O28" s="86" t="s">
        <v>267</v>
      </c>
      <c r="P28" s="88">
        <v>43783.71236111111</v>
      </c>
      <c r="Q28" s="86" t="s">
        <v>278</v>
      </c>
      <c r="R28" s="86"/>
      <c r="S28" s="86"/>
      <c r="T28" s="86" t="s">
        <v>261</v>
      </c>
      <c r="U28" s="86"/>
      <c r="V28" s="89" t="s">
        <v>339</v>
      </c>
      <c r="W28" s="88">
        <v>43783.71236111111</v>
      </c>
      <c r="X28" s="89" t="s">
        <v>383</v>
      </c>
      <c r="Y28" s="86"/>
      <c r="Z28" s="86"/>
      <c r="AA28" s="92" t="s">
        <v>437</v>
      </c>
      <c r="AB28" s="86"/>
      <c r="AC28" s="86" t="b">
        <v>0</v>
      </c>
      <c r="AD28" s="86">
        <v>0</v>
      </c>
      <c r="AE28" s="92" t="s">
        <v>469</v>
      </c>
      <c r="AF28" s="86" t="b">
        <v>0</v>
      </c>
      <c r="AG28" s="86" t="s">
        <v>472</v>
      </c>
      <c r="AH28" s="86"/>
      <c r="AI28" s="92" t="s">
        <v>469</v>
      </c>
      <c r="AJ28" s="86" t="b">
        <v>0</v>
      </c>
      <c r="AK28" s="86">
        <v>3</v>
      </c>
      <c r="AL28" s="92" t="s">
        <v>435</v>
      </c>
      <c r="AM28" s="86" t="s">
        <v>475</v>
      </c>
      <c r="AN28" s="86" t="b">
        <v>0</v>
      </c>
      <c r="AO28" s="92" t="s">
        <v>435</v>
      </c>
      <c r="AP28" s="86" t="s">
        <v>176</v>
      </c>
      <c r="AQ28" s="86">
        <v>0</v>
      </c>
      <c r="AR28" s="86">
        <v>0</v>
      </c>
      <c r="AS28" s="86"/>
      <c r="AT28" s="86"/>
      <c r="AU28" s="86"/>
      <c r="AV28" s="86"/>
      <c r="AW28" s="86"/>
      <c r="AX28" s="86"/>
      <c r="AY28" s="86"/>
      <c r="AZ28" s="86"/>
      <c r="BA28">
        <v>2</v>
      </c>
      <c r="BB28" s="85" t="str">
        <f>REPLACE(INDEX(GroupVertices[Group],MATCH(Edges[[#This Row],[Vertex 1]],GroupVertices[Vertex],0)),1,1,"")</f>
        <v>3</v>
      </c>
      <c r="BC28" s="85" t="str">
        <f>REPLACE(INDEX(GroupVertices[Group],MATCH(Edges[[#This Row],[Vertex 2]],GroupVertices[Vertex],0)),1,1,"")</f>
        <v>3</v>
      </c>
      <c r="BD28" s="51">
        <v>0</v>
      </c>
      <c r="BE28" s="52">
        <v>0</v>
      </c>
      <c r="BF28" s="51">
        <v>0</v>
      </c>
      <c r="BG28" s="52">
        <v>0</v>
      </c>
      <c r="BH28" s="51">
        <v>0</v>
      </c>
      <c r="BI28" s="52">
        <v>0</v>
      </c>
      <c r="BJ28" s="51">
        <v>21</v>
      </c>
      <c r="BK28" s="52">
        <v>100</v>
      </c>
      <c r="BL28" s="51">
        <v>21</v>
      </c>
    </row>
    <row r="29" spans="1:64" ht="45">
      <c r="A29" s="84" t="s">
        <v>231</v>
      </c>
      <c r="B29" s="84" t="s">
        <v>262</v>
      </c>
      <c r="C29" s="53" t="s">
        <v>1370</v>
      </c>
      <c r="D29" s="54">
        <v>3</v>
      </c>
      <c r="E29" s="65" t="s">
        <v>132</v>
      </c>
      <c r="F29" s="55">
        <v>35</v>
      </c>
      <c r="G29" s="53"/>
      <c r="H29" s="57"/>
      <c r="I29" s="56"/>
      <c r="J29" s="56"/>
      <c r="K29" s="36" t="s">
        <v>65</v>
      </c>
      <c r="L29" s="83">
        <v>29</v>
      </c>
      <c r="M29" s="83"/>
      <c r="N29" s="63"/>
      <c r="O29" s="86" t="s">
        <v>267</v>
      </c>
      <c r="P29" s="88">
        <v>43783.797847222224</v>
      </c>
      <c r="Q29" s="86" t="s">
        <v>279</v>
      </c>
      <c r="R29" s="86"/>
      <c r="S29" s="86"/>
      <c r="T29" s="86" t="s">
        <v>304</v>
      </c>
      <c r="U29" s="86"/>
      <c r="V29" s="89" t="s">
        <v>340</v>
      </c>
      <c r="W29" s="88">
        <v>43783.797847222224</v>
      </c>
      <c r="X29" s="89" t="s">
        <v>384</v>
      </c>
      <c r="Y29" s="86"/>
      <c r="Z29" s="86"/>
      <c r="AA29" s="92" t="s">
        <v>438</v>
      </c>
      <c r="AB29" s="86"/>
      <c r="AC29" s="86" t="b">
        <v>0</v>
      </c>
      <c r="AD29" s="86">
        <v>0</v>
      </c>
      <c r="AE29" s="92" t="s">
        <v>469</v>
      </c>
      <c r="AF29" s="86" t="b">
        <v>0</v>
      </c>
      <c r="AG29" s="86" t="s">
        <v>470</v>
      </c>
      <c r="AH29" s="86"/>
      <c r="AI29" s="92" t="s">
        <v>469</v>
      </c>
      <c r="AJ29" s="86" t="b">
        <v>0</v>
      </c>
      <c r="AK29" s="86">
        <v>3</v>
      </c>
      <c r="AL29" s="92" t="s">
        <v>442</v>
      </c>
      <c r="AM29" s="86" t="s">
        <v>475</v>
      </c>
      <c r="AN29" s="86" t="b">
        <v>0</v>
      </c>
      <c r="AO29" s="92" t="s">
        <v>442</v>
      </c>
      <c r="AP29" s="86" t="s">
        <v>176</v>
      </c>
      <c r="AQ29" s="86">
        <v>0</v>
      </c>
      <c r="AR29" s="86">
        <v>0</v>
      </c>
      <c r="AS29" s="86"/>
      <c r="AT29" s="86"/>
      <c r="AU29" s="86"/>
      <c r="AV29" s="86"/>
      <c r="AW29" s="86"/>
      <c r="AX29" s="86"/>
      <c r="AY29" s="86"/>
      <c r="AZ29" s="86"/>
      <c r="BA29">
        <v>1</v>
      </c>
      <c r="BB29" s="85" t="str">
        <f>REPLACE(INDEX(GroupVertices[Group],MATCH(Edges[[#This Row],[Vertex 1]],GroupVertices[Vertex],0)),1,1,"")</f>
        <v>7</v>
      </c>
      <c r="BC29" s="85" t="str">
        <f>REPLACE(INDEX(GroupVertices[Group],MATCH(Edges[[#This Row],[Vertex 2]],GroupVertices[Vertex],0)),1,1,"")</f>
        <v>7</v>
      </c>
      <c r="BD29" s="51"/>
      <c r="BE29" s="52"/>
      <c r="BF29" s="51"/>
      <c r="BG29" s="52"/>
      <c r="BH29" s="51"/>
      <c r="BI29" s="52"/>
      <c r="BJ29" s="51"/>
      <c r="BK29" s="52"/>
      <c r="BL29" s="51"/>
    </row>
    <row r="30" spans="1:64" ht="45">
      <c r="A30" s="84" t="s">
        <v>231</v>
      </c>
      <c r="B30" s="84" t="s">
        <v>235</v>
      </c>
      <c r="C30" s="53" t="s">
        <v>1370</v>
      </c>
      <c r="D30" s="54">
        <v>3</v>
      </c>
      <c r="E30" s="65" t="s">
        <v>132</v>
      </c>
      <c r="F30" s="55">
        <v>35</v>
      </c>
      <c r="G30" s="53"/>
      <c r="H30" s="57"/>
      <c r="I30" s="56"/>
      <c r="J30" s="56"/>
      <c r="K30" s="36" t="s">
        <v>65</v>
      </c>
      <c r="L30" s="83">
        <v>30</v>
      </c>
      <c r="M30" s="83"/>
      <c r="N30" s="63"/>
      <c r="O30" s="86" t="s">
        <v>267</v>
      </c>
      <c r="P30" s="88">
        <v>43783.797847222224</v>
      </c>
      <c r="Q30" s="86" t="s">
        <v>279</v>
      </c>
      <c r="R30" s="86"/>
      <c r="S30" s="86"/>
      <c r="T30" s="86" t="s">
        <v>304</v>
      </c>
      <c r="U30" s="86"/>
      <c r="V30" s="89" t="s">
        <v>340</v>
      </c>
      <c r="W30" s="88">
        <v>43783.797847222224</v>
      </c>
      <c r="X30" s="89" t="s">
        <v>384</v>
      </c>
      <c r="Y30" s="86"/>
      <c r="Z30" s="86"/>
      <c r="AA30" s="92" t="s">
        <v>438</v>
      </c>
      <c r="AB30" s="86"/>
      <c r="AC30" s="86" t="b">
        <v>0</v>
      </c>
      <c r="AD30" s="86">
        <v>0</v>
      </c>
      <c r="AE30" s="92" t="s">
        <v>469</v>
      </c>
      <c r="AF30" s="86" t="b">
        <v>0</v>
      </c>
      <c r="AG30" s="86" t="s">
        <v>470</v>
      </c>
      <c r="AH30" s="86"/>
      <c r="AI30" s="92" t="s">
        <v>469</v>
      </c>
      <c r="AJ30" s="86" t="b">
        <v>0</v>
      </c>
      <c r="AK30" s="86">
        <v>3</v>
      </c>
      <c r="AL30" s="92" t="s">
        <v>442</v>
      </c>
      <c r="AM30" s="86" t="s">
        <v>475</v>
      </c>
      <c r="AN30" s="86" t="b">
        <v>0</v>
      </c>
      <c r="AO30" s="92" t="s">
        <v>442</v>
      </c>
      <c r="AP30" s="86" t="s">
        <v>176</v>
      </c>
      <c r="AQ30" s="86">
        <v>0</v>
      </c>
      <c r="AR30" s="86">
        <v>0</v>
      </c>
      <c r="AS30" s="86"/>
      <c r="AT30" s="86"/>
      <c r="AU30" s="86"/>
      <c r="AV30" s="86"/>
      <c r="AW30" s="86"/>
      <c r="AX30" s="86"/>
      <c r="AY30" s="86"/>
      <c r="AZ30" s="86"/>
      <c r="BA30">
        <v>1</v>
      </c>
      <c r="BB30" s="85" t="str">
        <f>REPLACE(INDEX(GroupVertices[Group],MATCH(Edges[[#This Row],[Vertex 1]],GroupVertices[Vertex],0)),1,1,"")</f>
        <v>7</v>
      </c>
      <c r="BC30" s="85" t="str">
        <f>REPLACE(INDEX(GroupVertices[Group],MATCH(Edges[[#This Row],[Vertex 2]],GroupVertices[Vertex],0)),1,1,"")</f>
        <v>7</v>
      </c>
      <c r="BD30" s="51">
        <v>2</v>
      </c>
      <c r="BE30" s="52">
        <v>10.526315789473685</v>
      </c>
      <c r="BF30" s="51">
        <v>0</v>
      </c>
      <c r="BG30" s="52">
        <v>0</v>
      </c>
      <c r="BH30" s="51">
        <v>0</v>
      </c>
      <c r="BI30" s="52">
        <v>0</v>
      </c>
      <c r="BJ30" s="51">
        <v>17</v>
      </c>
      <c r="BK30" s="52">
        <v>89.47368421052632</v>
      </c>
      <c r="BL30" s="51">
        <v>19</v>
      </c>
    </row>
    <row r="31" spans="1:64" ht="45">
      <c r="A31" s="84" t="s">
        <v>232</v>
      </c>
      <c r="B31" s="84" t="s">
        <v>229</v>
      </c>
      <c r="C31" s="53" t="s">
        <v>1370</v>
      </c>
      <c r="D31" s="54">
        <v>3</v>
      </c>
      <c r="E31" s="65" t="s">
        <v>132</v>
      </c>
      <c r="F31" s="55">
        <v>35</v>
      </c>
      <c r="G31" s="53"/>
      <c r="H31" s="57"/>
      <c r="I31" s="56"/>
      <c r="J31" s="56"/>
      <c r="K31" s="36" t="s">
        <v>65</v>
      </c>
      <c r="L31" s="83">
        <v>31</v>
      </c>
      <c r="M31" s="83"/>
      <c r="N31" s="63"/>
      <c r="O31" s="86" t="s">
        <v>267</v>
      </c>
      <c r="P31" s="88">
        <v>43783.862662037034</v>
      </c>
      <c r="Q31" s="86" t="s">
        <v>278</v>
      </c>
      <c r="R31" s="86"/>
      <c r="S31" s="86"/>
      <c r="T31" s="86" t="s">
        <v>261</v>
      </c>
      <c r="U31" s="86"/>
      <c r="V31" s="89" t="s">
        <v>341</v>
      </c>
      <c r="W31" s="88">
        <v>43783.862662037034</v>
      </c>
      <c r="X31" s="89" t="s">
        <v>385</v>
      </c>
      <c r="Y31" s="86"/>
      <c r="Z31" s="86"/>
      <c r="AA31" s="92" t="s">
        <v>439</v>
      </c>
      <c r="AB31" s="86"/>
      <c r="AC31" s="86" t="b">
        <v>0</v>
      </c>
      <c r="AD31" s="86">
        <v>0</v>
      </c>
      <c r="AE31" s="92" t="s">
        <v>469</v>
      </c>
      <c r="AF31" s="86" t="b">
        <v>0</v>
      </c>
      <c r="AG31" s="86" t="s">
        <v>472</v>
      </c>
      <c r="AH31" s="86"/>
      <c r="AI31" s="92" t="s">
        <v>469</v>
      </c>
      <c r="AJ31" s="86" t="b">
        <v>0</v>
      </c>
      <c r="AK31" s="86">
        <v>3</v>
      </c>
      <c r="AL31" s="92" t="s">
        <v>435</v>
      </c>
      <c r="AM31" s="86" t="s">
        <v>475</v>
      </c>
      <c r="AN31" s="86" t="b">
        <v>0</v>
      </c>
      <c r="AO31" s="92" t="s">
        <v>435</v>
      </c>
      <c r="AP31" s="86" t="s">
        <v>176</v>
      </c>
      <c r="AQ31" s="86">
        <v>0</v>
      </c>
      <c r="AR31" s="86">
        <v>0</v>
      </c>
      <c r="AS31" s="86"/>
      <c r="AT31" s="86"/>
      <c r="AU31" s="86"/>
      <c r="AV31" s="86"/>
      <c r="AW31" s="86"/>
      <c r="AX31" s="86"/>
      <c r="AY31" s="86"/>
      <c r="AZ31" s="86"/>
      <c r="BA31">
        <v>1</v>
      </c>
      <c r="BB31" s="85" t="str">
        <f>REPLACE(INDEX(GroupVertices[Group],MATCH(Edges[[#This Row],[Vertex 1]],GroupVertices[Vertex],0)),1,1,"")</f>
        <v>3</v>
      </c>
      <c r="BC31" s="85" t="str">
        <f>REPLACE(INDEX(GroupVertices[Group],MATCH(Edges[[#This Row],[Vertex 2]],GroupVertices[Vertex],0)),1,1,"")</f>
        <v>3</v>
      </c>
      <c r="BD31" s="51">
        <v>0</v>
      </c>
      <c r="BE31" s="52">
        <v>0</v>
      </c>
      <c r="BF31" s="51">
        <v>0</v>
      </c>
      <c r="BG31" s="52">
        <v>0</v>
      </c>
      <c r="BH31" s="51">
        <v>0</v>
      </c>
      <c r="BI31" s="52">
        <v>0</v>
      </c>
      <c r="BJ31" s="51">
        <v>21</v>
      </c>
      <c r="BK31" s="52">
        <v>100</v>
      </c>
      <c r="BL31" s="51">
        <v>21</v>
      </c>
    </row>
    <row r="32" spans="1:64" ht="45">
      <c r="A32" s="84" t="s">
        <v>229</v>
      </c>
      <c r="B32" s="84" t="s">
        <v>261</v>
      </c>
      <c r="C32" s="53" t="s">
        <v>1370</v>
      </c>
      <c r="D32" s="54">
        <v>3</v>
      </c>
      <c r="E32" s="65" t="s">
        <v>132</v>
      </c>
      <c r="F32" s="55">
        <v>35</v>
      </c>
      <c r="G32" s="53"/>
      <c r="H32" s="57"/>
      <c r="I32" s="56"/>
      <c r="J32" s="56"/>
      <c r="K32" s="36" t="s">
        <v>65</v>
      </c>
      <c r="L32" s="83">
        <v>32</v>
      </c>
      <c r="M32" s="83"/>
      <c r="N32" s="63"/>
      <c r="O32" s="86" t="s">
        <v>267</v>
      </c>
      <c r="P32" s="88">
        <v>43781.663194444445</v>
      </c>
      <c r="Q32" s="86" t="s">
        <v>275</v>
      </c>
      <c r="R32" s="86"/>
      <c r="S32" s="86"/>
      <c r="T32" s="86" t="s">
        <v>303</v>
      </c>
      <c r="U32" s="89" t="s">
        <v>312</v>
      </c>
      <c r="V32" s="89" t="s">
        <v>312</v>
      </c>
      <c r="W32" s="88">
        <v>43781.663194444445</v>
      </c>
      <c r="X32" s="89" t="s">
        <v>380</v>
      </c>
      <c r="Y32" s="86"/>
      <c r="Z32" s="86"/>
      <c r="AA32" s="92" t="s">
        <v>434</v>
      </c>
      <c r="AB32" s="86"/>
      <c r="AC32" s="86" t="b">
        <v>0</v>
      </c>
      <c r="AD32" s="86">
        <v>2</v>
      </c>
      <c r="AE32" s="92" t="s">
        <v>469</v>
      </c>
      <c r="AF32" s="86" t="b">
        <v>0</v>
      </c>
      <c r="AG32" s="86" t="s">
        <v>472</v>
      </c>
      <c r="AH32" s="86"/>
      <c r="AI32" s="92" t="s">
        <v>469</v>
      </c>
      <c r="AJ32" s="86" t="b">
        <v>0</v>
      </c>
      <c r="AK32" s="86">
        <v>1</v>
      </c>
      <c r="AL32" s="92" t="s">
        <v>469</v>
      </c>
      <c r="AM32" s="86" t="s">
        <v>480</v>
      </c>
      <c r="AN32" s="86" t="b">
        <v>0</v>
      </c>
      <c r="AO32" s="92" t="s">
        <v>434</v>
      </c>
      <c r="AP32" s="86" t="s">
        <v>176</v>
      </c>
      <c r="AQ32" s="86">
        <v>0</v>
      </c>
      <c r="AR32" s="86">
        <v>0</v>
      </c>
      <c r="AS32" s="86"/>
      <c r="AT32" s="86"/>
      <c r="AU32" s="86"/>
      <c r="AV32" s="86"/>
      <c r="AW32" s="86"/>
      <c r="AX32" s="86"/>
      <c r="AY32" s="86"/>
      <c r="AZ32" s="86"/>
      <c r="BA32">
        <v>1</v>
      </c>
      <c r="BB32" s="85" t="str">
        <f>REPLACE(INDEX(GroupVertices[Group],MATCH(Edges[[#This Row],[Vertex 1]],GroupVertices[Vertex],0)),1,1,"")</f>
        <v>3</v>
      </c>
      <c r="BC32" s="85" t="str">
        <f>REPLACE(INDEX(GroupVertices[Group],MATCH(Edges[[#This Row],[Vertex 2]],GroupVertices[Vertex],0)),1,1,"")</f>
        <v>3</v>
      </c>
      <c r="BD32" s="51">
        <v>0</v>
      </c>
      <c r="BE32" s="52">
        <v>0</v>
      </c>
      <c r="BF32" s="51">
        <v>0</v>
      </c>
      <c r="BG32" s="52">
        <v>0</v>
      </c>
      <c r="BH32" s="51">
        <v>0</v>
      </c>
      <c r="BI32" s="52">
        <v>0</v>
      </c>
      <c r="BJ32" s="51">
        <v>31</v>
      </c>
      <c r="BK32" s="52">
        <v>100</v>
      </c>
      <c r="BL32" s="51">
        <v>31</v>
      </c>
    </row>
    <row r="33" spans="1:64" ht="45">
      <c r="A33" s="84" t="s">
        <v>233</v>
      </c>
      <c r="B33" s="84" t="s">
        <v>229</v>
      </c>
      <c r="C33" s="53" t="s">
        <v>1370</v>
      </c>
      <c r="D33" s="54">
        <v>3</v>
      </c>
      <c r="E33" s="65" t="s">
        <v>132</v>
      </c>
      <c r="F33" s="55">
        <v>35</v>
      </c>
      <c r="G33" s="53"/>
      <c r="H33" s="57"/>
      <c r="I33" s="56"/>
      <c r="J33" s="56"/>
      <c r="K33" s="36" t="s">
        <v>65</v>
      </c>
      <c r="L33" s="83">
        <v>33</v>
      </c>
      <c r="M33" s="83"/>
      <c r="N33" s="63"/>
      <c r="O33" s="86" t="s">
        <v>267</v>
      </c>
      <c r="P33" s="88">
        <v>43783.897881944446</v>
      </c>
      <c r="Q33" s="86" t="s">
        <v>278</v>
      </c>
      <c r="R33" s="86"/>
      <c r="S33" s="86"/>
      <c r="T33" s="86" t="s">
        <v>261</v>
      </c>
      <c r="U33" s="86"/>
      <c r="V33" s="89" t="s">
        <v>342</v>
      </c>
      <c r="W33" s="88">
        <v>43783.897881944446</v>
      </c>
      <c r="X33" s="89" t="s">
        <v>386</v>
      </c>
      <c r="Y33" s="86"/>
      <c r="Z33" s="86"/>
      <c r="AA33" s="92" t="s">
        <v>440</v>
      </c>
      <c r="AB33" s="86"/>
      <c r="AC33" s="86" t="b">
        <v>0</v>
      </c>
      <c r="AD33" s="86">
        <v>0</v>
      </c>
      <c r="AE33" s="92" t="s">
        <v>469</v>
      </c>
      <c r="AF33" s="86" t="b">
        <v>0</v>
      </c>
      <c r="AG33" s="86" t="s">
        <v>472</v>
      </c>
      <c r="AH33" s="86"/>
      <c r="AI33" s="92" t="s">
        <v>469</v>
      </c>
      <c r="AJ33" s="86" t="b">
        <v>0</v>
      </c>
      <c r="AK33" s="86">
        <v>3</v>
      </c>
      <c r="AL33" s="92" t="s">
        <v>435</v>
      </c>
      <c r="AM33" s="86" t="s">
        <v>475</v>
      </c>
      <c r="AN33" s="86" t="b">
        <v>0</v>
      </c>
      <c r="AO33" s="92" t="s">
        <v>435</v>
      </c>
      <c r="AP33" s="86" t="s">
        <v>176</v>
      </c>
      <c r="AQ33" s="86">
        <v>0</v>
      </c>
      <c r="AR33" s="86">
        <v>0</v>
      </c>
      <c r="AS33" s="86"/>
      <c r="AT33" s="86"/>
      <c r="AU33" s="86"/>
      <c r="AV33" s="86"/>
      <c r="AW33" s="86"/>
      <c r="AX33" s="86"/>
      <c r="AY33" s="86"/>
      <c r="AZ33" s="86"/>
      <c r="BA33">
        <v>1</v>
      </c>
      <c r="BB33" s="85" t="str">
        <f>REPLACE(INDEX(GroupVertices[Group],MATCH(Edges[[#This Row],[Vertex 1]],GroupVertices[Vertex],0)),1,1,"")</f>
        <v>3</v>
      </c>
      <c r="BC33" s="85" t="str">
        <f>REPLACE(INDEX(GroupVertices[Group],MATCH(Edges[[#This Row],[Vertex 2]],GroupVertices[Vertex],0)),1,1,"")</f>
        <v>3</v>
      </c>
      <c r="BD33" s="51">
        <v>0</v>
      </c>
      <c r="BE33" s="52">
        <v>0</v>
      </c>
      <c r="BF33" s="51">
        <v>0</v>
      </c>
      <c r="BG33" s="52">
        <v>0</v>
      </c>
      <c r="BH33" s="51">
        <v>0</v>
      </c>
      <c r="BI33" s="52">
        <v>0</v>
      </c>
      <c r="BJ33" s="51">
        <v>21</v>
      </c>
      <c r="BK33" s="52">
        <v>100</v>
      </c>
      <c r="BL33" s="51">
        <v>21</v>
      </c>
    </row>
    <row r="34" spans="1:64" ht="45">
      <c r="A34" s="84" t="s">
        <v>234</v>
      </c>
      <c r="B34" s="84" t="s">
        <v>262</v>
      </c>
      <c r="C34" s="53" t="s">
        <v>1370</v>
      </c>
      <c r="D34" s="54">
        <v>3</v>
      </c>
      <c r="E34" s="65" t="s">
        <v>132</v>
      </c>
      <c r="F34" s="55">
        <v>35</v>
      </c>
      <c r="G34" s="53"/>
      <c r="H34" s="57"/>
      <c r="I34" s="56"/>
      <c r="J34" s="56"/>
      <c r="K34" s="36" t="s">
        <v>65</v>
      </c>
      <c r="L34" s="83">
        <v>34</v>
      </c>
      <c r="M34" s="83"/>
      <c r="N34" s="63"/>
      <c r="O34" s="86" t="s">
        <v>267</v>
      </c>
      <c r="P34" s="88">
        <v>43784.31555555556</v>
      </c>
      <c r="Q34" s="86" t="s">
        <v>279</v>
      </c>
      <c r="R34" s="86"/>
      <c r="S34" s="86"/>
      <c r="T34" s="86" t="s">
        <v>304</v>
      </c>
      <c r="U34" s="86"/>
      <c r="V34" s="89" t="s">
        <v>343</v>
      </c>
      <c r="W34" s="88">
        <v>43784.31555555556</v>
      </c>
      <c r="X34" s="89" t="s">
        <v>387</v>
      </c>
      <c r="Y34" s="86"/>
      <c r="Z34" s="86"/>
      <c r="AA34" s="92" t="s">
        <v>441</v>
      </c>
      <c r="AB34" s="86"/>
      <c r="AC34" s="86" t="b">
        <v>0</v>
      </c>
      <c r="AD34" s="86">
        <v>0</v>
      </c>
      <c r="AE34" s="92" t="s">
        <v>469</v>
      </c>
      <c r="AF34" s="86" t="b">
        <v>0</v>
      </c>
      <c r="AG34" s="86" t="s">
        <v>470</v>
      </c>
      <c r="AH34" s="86"/>
      <c r="AI34" s="92" t="s">
        <v>469</v>
      </c>
      <c r="AJ34" s="86" t="b">
        <v>0</v>
      </c>
      <c r="AK34" s="86">
        <v>3</v>
      </c>
      <c r="AL34" s="92" t="s">
        <v>442</v>
      </c>
      <c r="AM34" s="86" t="s">
        <v>474</v>
      </c>
      <c r="AN34" s="86" t="b">
        <v>0</v>
      </c>
      <c r="AO34" s="92" t="s">
        <v>442</v>
      </c>
      <c r="AP34" s="86" t="s">
        <v>176</v>
      </c>
      <c r="AQ34" s="86">
        <v>0</v>
      </c>
      <c r="AR34" s="86">
        <v>0</v>
      </c>
      <c r="AS34" s="86"/>
      <c r="AT34" s="86"/>
      <c r="AU34" s="86"/>
      <c r="AV34" s="86"/>
      <c r="AW34" s="86"/>
      <c r="AX34" s="86"/>
      <c r="AY34" s="86"/>
      <c r="AZ34" s="86"/>
      <c r="BA34">
        <v>1</v>
      </c>
      <c r="BB34" s="85" t="str">
        <f>REPLACE(INDEX(GroupVertices[Group],MATCH(Edges[[#This Row],[Vertex 1]],GroupVertices[Vertex],0)),1,1,"")</f>
        <v>7</v>
      </c>
      <c r="BC34" s="85" t="str">
        <f>REPLACE(INDEX(GroupVertices[Group],MATCH(Edges[[#This Row],[Vertex 2]],GroupVertices[Vertex],0)),1,1,"")</f>
        <v>7</v>
      </c>
      <c r="BD34" s="51"/>
      <c r="BE34" s="52"/>
      <c r="BF34" s="51"/>
      <c r="BG34" s="52"/>
      <c r="BH34" s="51"/>
      <c r="BI34" s="52"/>
      <c r="BJ34" s="51"/>
      <c r="BK34" s="52"/>
      <c r="BL34" s="51"/>
    </row>
    <row r="35" spans="1:64" ht="45">
      <c r="A35" s="84" t="s">
        <v>234</v>
      </c>
      <c r="B35" s="84" t="s">
        <v>235</v>
      </c>
      <c r="C35" s="53" t="s">
        <v>1370</v>
      </c>
      <c r="D35" s="54">
        <v>3</v>
      </c>
      <c r="E35" s="65" t="s">
        <v>132</v>
      </c>
      <c r="F35" s="55">
        <v>35</v>
      </c>
      <c r="G35" s="53"/>
      <c r="H35" s="57"/>
      <c r="I35" s="56"/>
      <c r="J35" s="56"/>
      <c r="K35" s="36" t="s">
        <v>65</v>
      </c>
      <c r="L35" s="83">
        <v>35</v>
      </c>
      <c r="M35" s="83"/>
      <c r="N35" s="63"/>
      <c r="O35" s="86" t="s">
        <v>267</v>
      </c>
      <c r="P35" s="88">
        <v>43784.31555555556</v>
      </c>
      <c r="Q35" s="86" t="s">
        <v>279</v>
      </c>
      <c r="R35" s="86"/>
      <c r="S35" s="86"/>
      <c r="T35" s="86" t="s">
        <v>304</v>
      </c>
      <c r="U35" s="86"/>
      <c r="V35" s="89" t="s">
        <v>343</v>
      </c>
      <c r="W35" s="88">
        <v>43784.31555555556</v>
      </c>
      <c r="X35" s="89" t="s">
        <v>387</v>
      </c>
      <c r="Y35" s="86"/>
      <c r="Z35" s="86"/>
      <c r="AA35" s="92" t="s">
        <v>441</v>
      </c>
      <c r="AB35" s="86"/>
      <c r="AC35" s="86" t="b">
        <v>0</v>
      </c>
      <c r="AD35" s="86">
        <v>0</v>
      </c>
      <c r="AE35" s="92" t="s">
        <v>469</v>
      </c>
      <c r="AF35" s="86" t="b">
        <v>0</v>
      </c>
      <c r="AG35" s="86" t="s">
        <v>470</v>
      </c>
      <c r="AH35" s="86"/>
      <c r="AI35" s="92" t="s">
        <v>469</v>
      </c>
      <c r="AJ35" s="86" t="b">
        <v>0</v>
      </c>
      <c r="AK35" s="86">
        <v>3</v>
      </c>
      <c r="AL35" s="92" t="s">
        <v>442</v>
      </c>
      <c r="AM35" s="86" t="s">
        <v>474</v>
      </c>
      <c r="AN35" s="86" t="b">
        <v>0</v>
      </c>
      <c r="AO35" s="92" t="s">
        <v>442</v>
      </c>
      <c r="AP35" s="86" t="s">
        <v>176</v>
      </c>
      <c r="AQ35" s="86">
        <v>0</v>
      </c>
      <c r="AR35" s="86">
        <v>0</v>
      </c>
      <c r="AS35" s="86"/>
      <c r="AT35" s="86"/>
      <c r="AU35" s="86"/>
      <c r="AV35" s="86"/>
      <c r="AW35" s="86"/>
      <c r="AX35" s="86"/>
      <c r="AY35" s="86"/>
      <c r="AZ35" s="86"/>
      <c r="BA35">
        <v>1</v>
      </c>
      <c r="BB35" s="85" t="str">
        <f>REPLACE(INDEX(GroupVertices[Group],MATCH(Edges[[#This Row],[Vertex 1]],GroupVertices[Vertex],0)),1,1,"")</f>
        <v>7</v>
      </c>
      <c r="BC35" s="85" t="str">
        <f>REPLACE(INDEX(GroupVertices[Group],MATCH(Edges[[#This Row],[Vertex 2]],GroupVertices[Vertex],0)),1,1,"")</f>
        <v>7</v>
      </c>
      <c r="BD35" s="51">
        <v>2</v>
      </c>
      <c r="BE35" s="52">
        <v>10.526315789473685</v>
      </c>
      <c r="BF35" s="51">
        <v>0</v>
      </c>
      <c r="BG35" s="52">
        <v>0</v>
      </c>
      <c r="BH35" s="51">
        <v>0</v>
      </c>
      <c r="BI35" s="52">
        <v>0</v>
      </c>
      <c r="BJ35" s="51">
        <v>17</v>
      </c>
      <c r="BK35" s="52">
        <v>89.47368421052632</v>
      </c>
      <c r="BL35" s="51">
        <v>19</v>
      </c>
    </row>
    <row r="36" spans="1:64" ht="45">
      <c r="A36" s="84" t="s">
        <v>235</v>
      </c>
      <c r="B36" s="84" t="s">
        <v>262</v>
      </c>
      <c r="C36" s="53" t="s">
        <v>1370</v>
      </c>
      <c r="D36" s="54">
        <v>3</v>
      </c>
      <c r="E36" s="65" t="s">
        <v>132</v>
      </c>
      <c r="F36" s="55">
        <v>35</v>
      </c>
      <c r="G36" s="53"/>
      <c r="H36" s="57"/>
      <c r="I36" s="56"/>
      <c r="J36" s="56"/>
      <c r="K36" s="36" t="s">
        <v>65</v>
      </c>
      <c r="L36" s="83">
        <v>36</v>
      </c>
      <c r="M36" s="83"/>
      <c r="N36" s="63"/>
      <c r="O36" s="86" t="s">
        <v>267</v>
      </c>
      <c r="P36" s="88">
        <v>43783.68053240741</v>
      </c>
      <c r="Q36" s="86" t="s">
        <v>280</v>
      </c>
      <c r="R36" s="86"/>
      <c r="S36" s="86"/>
      <c r="T36" s="86" t="s">
        <v>305</v>
      </c>
      <c r="U36" s="89" t="s">
        <v>314</v>
      </c>
      <c r="V36" s="89" t="s">
        <v>314</v>
      </c>
      <c r="W36" s="88">
        <v>43783.68053240741</v>
      </c>
      <c r="X36" s="89" t="s">
        <v>388</v>
      </c>
      <c r="Y36" s="86"/>
      <c r="Z36" s="86"/>
      <c r="AA36" s="92" t="s">
        <v>442</v>
      </c>
      <c r="AB36" s="86"/>
      <c r="AC36" s="86" t="b">
        <v>0</v>
      </c>
      <c r="AD36" s="86">
        <v>14</v>
      </c>
      <c r="AE36" s="92" t="s">
        <v>469</v>
      </c>
      <c r="AF36" s="86" t="b">
        <v>0</v>
      </c>
      <c r="AG36" s="86" t="s">
        <v>470</v>
      </c>
      <c r="AH36" s="86"/>
      <c r="AI36" s="92" t="s">
        <v>469</v>
      </c>
      <c r="AJ36" s="86" t="b">
        <v>0</v>
      </c>
      <c r="AK36" s="86">
        <v>3</v>
      </c>
      <c r="AL36" s="92" t="s">
        <v>469</v>
      </c>
      <c r="AM36" s="86" t="s">
        <v>475</v>
      </c>
      <c r="AN36" s="86" t="b">
        <v>0</v>
      </c>
      <c r="AO36" s="92" t="s">
        <v>442</v>
      </c>
      <c r="AP36" s="86" t="s">
        <v>176</v>
      </c>
      <c r="AQ36" s="86">
        <v>0</v>
      </c>
      <c r="AR36" s="86">
        <v>0</v>
      </c>
      <c r="AS36" s="86"/>
      <c r="AT36" s="86"/>
      <c r="AU36" s="86"/>
      <c r="AV36" s="86"/>
      <c r="AW36" s="86"/>
      <c r="AX36" s="86"/>
      <c r="AY36" s="86"/>
      <c r="AZ36" s="86"/>
      <c r="BA36">
        <v>1</v>
      </c>
      <c r="BB36" s="85" t="str">
        <f>REPLACE(INDEX(GroupVertices[Group],MATCH(Edges[[#This Row],[Vertex 1]],GroupVertices[Vertex],0)),1,1,"")</f>
        <v>7</v>
      </c>
      <c r="BC36" s="85" t="str">
        <f>REPLACE(INDEX(GroupVertices[Group],MATCH(Edges[[#This Row],[Vertex 2]],GroupVertices[Vertex],0)),1,1,"")</f>
        <v>7</v>
      </c>
      <c r="BD36" s="51">
        <v>2</v>
      </c>
      <c r="BE36" s="52">
        <v>7.142857142857143</v>
      </c>
      <c r="BF36" s="51">
        <v>0</v>
      </c>
      <c r="BG36" s="52">
        <v>0</v>
      </c>
      <c r="BH36" s="51">
        <v>0</v>
      </c>
      <c r="BI36" s="52">
        <v>0</v>
      </c>
      <c r="BJ36" s="51">
        <v>26</v>
      </c>
      <c r="BK36" s="52">
        <v>92.85714285714286</v>
      </c>
      <c r="BL36" s="51">
        <v>28</v>
      </c>
    </row>
    <row r="37" spans="1:64" ht="45">
      <c r="A37" s="84" t="s">
        <v>236</v>
      </c>
      <c r="B37" s="84" t="s">
        <v>262</v>
      </c>
      <c r="C37" s="53" t="s">
        <v>1370</v>
      </c>
      <c r="D37" s="54">
        <v>3</v>
      </c>
      <c r="E37" s="65" t="s">
        <v>132</v>
      </c>
      <c r="F37" s="55">
        <v>35</v>
      </c>
      <c r="G37" s="53"/>
      <c r="H37" s="57"/>
      <c r="I37" s="56"/>
      <c r="J37" s="56"/>
      <c r="K37" s="36" t="s">
        <v>65</v>
      </c>
      <c r="L37" s="83">
        <v>37</v>
      </c>
      <c r="M37" s="83"/>
      <c r="N37" s="63"/>
      <c r="O37" s="86" t="s">
        <v>267</v>
      </c>
      <c r="P37" s="88">
        <v>43784.36981481482</v>
      </c>
      <c r="Q37" s="86" t="s">
        <v>279</v>
      </c>
      <c r="R37" s="86"/>
      <c r="S37" s="86"/>
      <c r="T37" s="86" t="s">
        <v>304</v>
      </c>
      <c r="U37" s="86"/>
      <c r="V37" s="89" t="s">
        <v>344</v>
      </c>
      <c r="W37" s="88">
        <v>43784.36981481482</v>
      </c>
      <c r="X37" s="89" t="s">
        <v>389</v>
      </c>
      <c r="Y37" s="86"/>
      <c r="Z37" s="86"/>
      <c r="AA37" s="92" t="s">
        <v>443</v>
      </c>
      <c r="AB37" s="86"/>
      <c r="AC37" s="86" t="b">
        <v>0</v>
      </c>
      <c r="AD37" s="86">
        <v>0</v>
      </c>
      <c r="AE37" s="92" t="s">
        <v>469</v>
      </c>
      <c r="AF37" s="86" t="b">
        <v>0</v>
      </c>
      <c r="AG37" s="86" t="s">
        <v>470</v>
      </c>
      <c r="AH37" s="86"/>
      <c r="AI37" s="92" t="s">
        <v>469</v>
      </c>
      <c r="AJ37" s="86" t="b">
        <v>0</v>
      </c>
      <c r="AK37" s="86">
        <v>3</v>
      </c>
      <c r="AL37" s="92" t="s">
        <v>442</v>
      </c>
      <c r="AM37" s="86" t="s">
        <v>476</v>
      </c>
      <c r="AN37" s="86" t="b">
        <v>0</v>
      </c>
      <c r="AO37" s="92" t="s">
        <v>442</v>
      </c>
      <c r="AP37" s="86" t="s">
        <v>176</v>
      </c>
      <c r="AQ37" s="86">
        <v>0</v>
      </c>
      <c r="AR37" s="86">
        <v>0</v>
      </c>
      <c r="AS37" s="86"/>
      <c r="AT37" s="86"/>
      <c r="AU37" s="86"/>
      <c r="AV37" s="86"/>
      <c r="AW37" s="86"/>
      <c r="AX37" s="86"/>
      <c r="AY37" s="86"/>
      <c r="AZ37" s="86"/>
      <c r="BA37">
        <v>1</v>
      </c>
      <c r="BB37" s="85" t="str">
        <f>REPLACE(INDEX(GroupVertices[Group],MATCH(Edges[[#This Row],[Vertex 1]],GroupVertices[Vertex],0)),1,1,"")</f>
        <v>7</v>
      </c>
      <c r="BC37" s="85" t="str">
        <f>REPLACE(INDEX(GroupVertices[Group],MATCH(Edges[[#This Row],[Vertex 2]],GroupVertices[Vertex],0)),1,1,"")</f>
        <v>7</v>
      </c>
      <c r="BD37" s="51"/>
      <c r="BE37" s="52"/>
      <c r="BF37" s="51"/>
      <c r="BG37" s="52"/>
      <c r="BH37" s="51"/>
      <c r="BI37" s="52"/>
      <c r="BJ37" s="51"/>
      <c r="BK37" s="52"/>
      <c r="BL37" s="51"/>
    </row>
    <row r="38" spans="1:64" ht="45">
      <c r="A38" s="84" t="s">
        <v>236</v>
      </c>
      <c r="B38" s="84" t="s">
        <v>235</v>
      </c>
      <c r="C38" s="53" t="s">
        <v>1370</v>
      </c>
      <c r="D38" s="54">
        <v>3</v>
      </c>
      <c r="E38" s="65" t="s">
        <v>132</v>
      </c>
      <c r="F38" s="55">
        <v>35</v>
      </c>
      <c r="G38" s="53"/>
      <c r="H38" s="57"/>
      <c r="I38" s="56"/>
      <c r="J38" s="56"/>
      <c r="K38" s="36" t="s">
        <v>65</v>
      </c>
      <c r="L38" s="83">
        <v>38</v>
      </c>
      <c r="M38" s="83"/>
      <c r="N38" s="63"/>
      <c r="O38" s="86" t="s">
        <v>267</v>
      </c>
      <c r="P38" s="88">
        <v>43784.36981481482</v>
      </c>
      <c r="Q38" s="86" t="s">
        <v>279</v>
      </c>
      <c r="R38" s="86"/>
      <c r="S38" s="86"/>
      <c r="T38" s="86" t="s">
        <v>304</v>
      </c>
      <c r="U38" s="86"/>
      <c r="V38" s="89" t="s">
        <v>344</v>
      </c>
      <c r="W38" s="88">
        <v>43784.36981481482</v>
      </c>
      <c r="X38" s="89" t="s">
        <v>389</v>
      </c>
      <c r="Y38" s="86"/>
      <c r="Z38" s="86"/>
      <c r="AA38" s="92" t="s">
        <v>443</v>
      </c>
      <c r="AB38" s="86"/>
      <c r="AC38" s="86" t="b">
        <v>0</v>
      </c>
      <c r="AD38" s="86">
        <v>0</v>
      </c>
      <c r="AE38" s="92" t="s">
        <v>469</v>
      </c>
      <c r="AF38" s="86" t="b">
        <v>0</v>
      </c>
      <c r="AG38" s="86" t="s">
        <v>470</v>
      </c>
      <c r="AH38" s="86"/>
      <c r="AI38" s="92" t="s">
        <v>469</v>
      </c>
      <c r="AJ38" s="86" t="b">
        <v>0</v>
      </c>
      <c r="AK38" s="86">
        <v>3</v>
      </c>
      <c r="AL38" s="92" t="s">
        <v>442</v>
      </c>
      <c r="AM38" s="86" t="s">
        <v>476</v>
      </c>
      <c r="AN38" s="86" t="b">
        <v>0</v>
      </c>
      <c r="AO38" s="92" t="s">
        <v>442</v>
      </c>
      <c r="AP38" s="86" t="s">
        <v>176</v>
      </c>
      <c r="AQ38" s="86">
        <v>0</v>
      </c>
      <c r="AR38" s="86">
        <v>0</v>
      </c>
      <c r="AS38" s="86"/>
      <c r="AT38" s="86"/>
      <c r="AU38" s="86"/>
      <c r="AV38" s="86"/>
      <c r="AW38" s="86"/>
      <c r="AX38" s="86"/>
      <c r="AY38" s="86"/>
      <c r="AZ38" s="86"/>
      <c r="BA38">
        <v>1</v>
      </c>
      <c r="BB38" s="85" t="str">
        <f>REPLACE(INDEX(GroupVertices[Group],MATCH(Edges[[#This Row],[Vertex 1]],GroupVertices[Vertex],0)),1,1,"")</f>
        <v>7</v>
      </c>
      <c r="BC38" s="85" t="str">
        <f>REPLACE(INDEX(GroupVertices[Group],MATCH(Edges[[#This Row],[Vertex 2]],GroupVertices[Vertex],0)),1,1,"")</f>
        <v>7</v>
      </c>
      <c r="BD38" s="51">
        <v>2</v>
      </c>
      <c r="BE38" s="52">
        <v>10.526315789473685</v>
      </c>
      <c r="BF38" s="51">
        <v>0</v>
      </c>
      <c r="BG38" s="52">
        <v>0</v>
      </c>
      <c r="BH38" s="51">
        <v>0</v>
      </c>
      <c r="BI38" s="52">
        <v>0</v>
      </c>
      <c r="BJ38" s="51">
        <v>17</v>
      </c>
      <c r="BK38" s="52">
        <v>89.47368421052632</v>
      </c>
      <c r="BL38" s="51">
        <v>19</v>
      </c>
    </row>
    <row r="39" spans="1:64" ht="45">
      <c r="A39" s="84" t="s">
        <v>237</v>
      </c>
      <c r="B39" s="84" t="s">
        <v>237</v>
      </c>
      <c r="C39" s="53" t="s">
        <v>1370</v>
      </c>
      <c r="D39" s="54">
        <v>3</v>
      </c>
      <c r="E39" s="65" t="s">
        <v>132</v>
      </c>
      <c r="F39" s="55">
        <v>35</v>
      </c>
      <c r="G39" s="53"/>
      <c r="H39" s="57"/>
      <c r="I39" s="56"/>
      <c r="J39" s="56"/>
      <c r="K39" s="36" t="s">
        <v>65</v>
      </c>
      <c r="L39" s="83">
        <v>39</v>
      </c>
      <c r="M39" s="83"/>
      <c r="N39" s="63"/>
      <c r="O39" s="86" t="s">
        <v>176</v>
      </c>
      <c r="P39" s="88">
        <v>43784.522361111114</v>
      </c>
      <c r="Q39" s="86" t="s">
        <v>281</v>
      </c>
      <c r="R39" s="86"/>
      <c r="S39" s="86"/>
      <c r="T39" s="86" t="s">
        <v>301</v>
      </c>
      <c r="U39" s="89" t="s">
        <v>315</v>
      </c>
      <c r="V39" s="89" t="s">
        <v>315</v>
      </c>
      <c r="W39" s="88">
        <v>43784.522361111114</v>
      </c>
      <c r="X39" s="89" t="s">
        <v>390</v>
      </c>
      <c r="Y39" s="86"/>
      <c r="Z39" s="86"/>
      <c r="AA39" s="92" t="s">
        <v>444</v>
      </c>
      <c r="AB39" s="86"/>
      <c r="AC39" s="86" t="b">
        <v>0</v>
      </c>
      <c r="AD39" s="86">
        <v>0</v>
      </c>
      <c r="AE39" s="92" t="s">
        <v>469</v>
      </c>
      <c r="AF39" s="86" t="b">
        <v>0</v>
      </c>
      <c r="AG39" s="86" t="s">
        <v>473</v>
      </c>
      <c r="AH39" s="86"/>
      <c r="AI39" s="92" t="s">
        <v>469</v>
      </c>
      <c r="AJ39" s="86" t="b">
        <v>0</v>
      </c>
      <c r="AK39" s="86">
        <v>0</v>
      </c>
      <c r="AL39" s="92" t="s">
        <v>469</v>
      </c>
      <c r="AM39" s="86" t="s">
        <v>476</v>
      </c>
      <c r="AN39" s="86" t="b">
        <v>0</v>
      </c>
      <c r="AO39" s="92" t="s">
        <v>444</v>
      </c>
      <c r="AP39" s="86" t="s">
        <v>176</v>
      </c>
      <c r="AQ39" s="86">
        <v>0</v>
      </c>
      <c r="AR39" s="86">
        <v>0</v>
      </c>
      <c r="AS39" s="86"/>
      <c r="AT39" s="86"/>
      <c r="AU39" s="86"/>
      <c r="AV39" s="86"/>
      <c r="AW39" s="86"/>
      <c r="AX39" s="86"/>
      <c r="AY39" s="86"/>
      <c r="AZ39" s="86"/>
      <c r="BA39">
        <v>1</v>
      </c>
      <c r="BB39" s="85" t="str">
        <f>REPLACE(INDEX(GroupVertices[Group],MATCH(Edges[[#This Row],[Vertex 1]],GroupVertices[Vertex],0)),1,1,"")</f>
        <v>8</v>
      </c>
      <c r="BC39" s="85" t="str">
        <f>REPLACE(INDEX(GroupVertices[Group],MATCH(Edges[[#This Row],[Vertex 2]],GroupVertices[Vertex],0)),1,1,"")</f>
        <v>8</v>
      </c>
      <c r="BD39" s="51">
        <v>0</v>
      </c>
      <c r="BE39" s="52">
        <v>0</v>
      </c>
      <c r="BF39" s="51">
        <v>0</v>
      </c>
      <c r="BG39" s="52">
        <v>0</v>
      </c>
      <c r="BH39" s="51">
        <v>0</v>
      </c>
      <c r="BI39" s="52">
        <v>0</v>
      </c>
      <c r="BJ39" s="51">
        <v>2</v>
      </c>
      <c r="BK39" s="52">
        <v>100</v>
      </c>
      <c r="BL39" s="51">
        <v>2</v>
      </c>
    </row>
    <row r="40" spans="1:64" ht="45">
      <c r="A40" s="84" t="s">
        <v>238</v>
      </c>
      <c r="B40" s="84" t="s">
        <v>239</v>
      </c>
      <c r="C40" s="53" t="s">
        <v>1370</v>
      </c>
      <c r="D40" s="54">
        <v>3</v>
      </c>
      <c r="E40" s="65" t="s">
        <v>132</v>
      </c>
      <c r="F40" s="55">
        <v>35</v>
      </c>
      <c r="G40" s="53"/>
      <c r="H40" s="57"/>
      <c r="I40" s="56"/>
      <c r="J40" s="56"/>
      <c r="K40" s="36" t="s">
        <v>65</v>
      </c>
      <c r="L40" s="83">
        <v>40</v>
      </c>
      <c r="M40" s="83"/>
      <c r="N40" s="63"/>
      <c r="O40" s="86" t="s">
        <v>267</v>
      </c>
      <c r="P40" s="88">
        <v>43784.55956018518</v>
      </c>
      <c r="Q40" s="86" t="s">
        <v>271</v>
      </c>
      <c r="R40" s="86"/>
      <c r="S40" s="86"/>
      <c r="T40" s="86"/>
      <c r="U40" s="86"/>
      <c r="V40" s="89" t="s">
        <v>345</v>
      </c>
      <c r="W40" s="88">
        <v>43784.55956018518</v>
      </c>
      <c r="X40" s="89" t="s">
        <v>391</v>
      </c>
      <c r="Y40" s="86"/>
      <c r="Z40" s="86"/>
      <c r="AA40" s="92" t="s">
        <v>445</v>
      </c>
      <c r="AB40" s="86"/>
      <c r="AC40" s="86" t="b">
        <v>0</v>
      </c>
      <c r="AD40" s="86">
        <v>0</v>
      </c>
      <c r="AE40" s="92" t="s">
        <v>469</v>
      </c>
      <c r="AF40" s="86" t="b">
        <v>0</v>
      </c>
      <c r="AG40" s="86" t="s">
        <v>470</v>
      </c>
      <c r="AH40" s="86"/>
      <c r="AI40" s="92" t="s">
        <v>469</v>
      </c>
      <c r="AJ40" s="86" t="b">
        <v>0</v>
      </c>
      <c r="AK40" s="86">
        <v>63</v>
      </c>
      <c r="AL40" s="92" t="s">
        <v>446</v>
      </c>
      <c r="AM40" s="86" t="s">
        <v>476</v>
      </c>
      <c r="AN40" s="86" t="b">
        <v>0</v>
      </c>
      <c r="AO40" s="92" t="s">
        <v>446</v>
      </c>
      <c r="AP40" s="86" t="s">
        <v>176</v>
      </c>
      <c r="AQ40" s="86">
        <v>0</v>
      </c>
      <c r="AR40" s="86">
        <v>0</v>
      </c>
      <c r="AS40" s="86"/>
      <c r="AT40" s="86"/>
      <c r="AU40" s="86"/>
      <c r="AV40" s="86"/>
      <c r="AW40" s="86"/>
      <c r="AX40" s="86"/>
      <c r="AY40" s="86"/>
      <c r="AZ40" s="86"/>
      <c r="BA40">
        <v>1</v>
      </c>
      <c r="BB40" s="85" t="str">
        <f>REPLACE(INDEX(GroupVertices[Group],MATCH(Edges[[#This Row],[Vertex 1]],GroupVertices[Vertex],0)),1,1,"")</f>
        <v>6</v>
      </c>
      <c r="BC40" s="85" t="str">
        <f>REPLACE(INDEX(GroupVertices[Group],MATCH(Edges[[#This Row],[Vertex 2]],GroupVertices[Vertex],0)),1,1,"")</f>
        <v>6</v>
      </c>
      <c r="BD40" s="51">
        <v>2</v>
      </c>
      <c r="BE40" s="52">
        <v>8.333333333333334</v>
      </c>
      <c r="BF40" s="51">
        <v>0</v>
      </c>
      <c r="BG40" s="52">
        <v>0</v>
      </c>
      <c r="BH40" s="51">
        <v>0</v>
      </c>
      <c r="BI40" s="52">
        <v>0</v>
      </c>
      <c r="BJ40" s="51">
        <v>22</v>
      </c>
      <c r="BK40" s="52">
        <v>91.66666666666667</v>
      </c>
      <c r="BL40" s="51">
        <v>24</v>
      </c>
    </row>
    <row r="41" spans="1:64" ht="45">
      <c r="A41" s="84" t="s">
        <v>239</v>
      </c>
      <c r="B41" s="84" t="s">
        <v>239</v>
      </c>
      <c r="C41" s="53" t="s">
        <v>1370</v>
      </c>
      <c r="D41" s="54">
        <v>3</v>
      </c>
      <c r="E41" s="65" t="s">
        <v>132</v>
      </c>
      <c r="F41" s="55">
        <v>35</v>
      </c>
      <c r="G41" s="53"/>
      <c r="H41" s="57"/>
      <c r="I41" s="56"/>
      <c r="J41" s="56"/>
      <c r="K41" s="36" t="s">
        <v>65</v>
      </c>
      <c r="L41" s="83">
        <v>41</v>
      </c>
      <c r="M41" s="83"/>
      <c r="N41" s="63"/>
      <c r="O41" s="86" t="s">
        <v>176</v>
      </c>
      <c r="P41" s="88">
        <v>43776.93784722222</v>
      </c>
      <c r="Q41" s="86" t="s">
        <v>282</v>
      </c>
      <c r="R41" s="86"/>
      <c r="S41" s="86"/>
      <c r="T41" s="86" t="s">
        <v>306</v>
      </c>
      <c r="U41" s="86"/>
      <c r="V41" s="89" t="s">
        <v>346</v>
      </c>
      <c r="W41" s="88">
        <v>43776.93784722222</v>
      </c>
      <c r="X41" s="89" t="s">
        <v>392</v>
      </c>
      <c r="Y41" s="86"/>
      <c r="Z41" s="86"/>
      <c r="AA41" s="92" t="s">
        <v>446</v>
      </c>
      <c r="AB41" s="86"/>
      <c r="AC41" s="86" t="b">
        <v>0</v>
      </c>
      <c r="AD41" s="86">
        <v>434</v>
      </c>
      <c r="AE41" s="92" t="s">
        <v>469</v>
      </c>
      <c r="AF41" s="86" t="b">
        <v>0</v>
      </c>
      <c r="AG41" s="86" t="s">
        <v>470</v>
      </c>
      <c r="AH41" s="86"/>
      <c r="AI41" s="92" t="s">
        <v>469</v>
      </c>
      <c r="AJ41" s="86" t="b">
        <v>0</v>
      </c>
      <c r="AK41" s="86">
        <v>63</v>
      </c>
      <c r="AL41" s="92" t="s">
        <v>469</v>
      </c>
      <c r="AM41" s="86" t="s">
        <v>474</v>
      </c>
      <c r="AN41" s="86" t="b">
        <v>0</v>
      </c>
      <c r="AO41" s="92" t="s">
        <v>446</v>
      </c>
      <c r="AP41" s="86" t="s">
        <v>482</v>
      </c>
      <c r="AQ41" s="86">
        <v>0</v>
      </c>
      <c r="AR41" s="86">
        <v>0</v>
      </c>
      <c r="AS41" s="86"/>
      <c r="AT41" s="86"/>
      <c r="AU41" s="86"/>
      <c r="AV41" s="86"/>
      <c r="AW41" s="86"/>
      <c r="AX41" s="86"/>
      <c r="AY41" s="86"/>
      <c r="AZ41" s="86"/>
      <c r="BA41">
        <v>1</v>
      </c>
      <c r="BB41" s="85" t="str">
        <f>REPLACE(INDEX(GroupVertices[Group],MATCH(Edges[[#This Row],[Vertex 1]],GroupVertices[Vertex],0)),1,1,"")</f>
        <v>6</v>
      </c>
      <c r="BC41" s="85" t="str">
        <f>REPLACE(INDEX(GroupVertices[Group],MATCH(Edges[[#This Row],[Vertex 2]],GroupVertices[Vertex],0)),1,1,"")</f>
        <v>6</v>
      </c>
      <c r="BD41" s="51">
        <v>2</v>
      </c>
      <c r="BE41" s="52">
        <v>6.896551724137931</v>
      </c>
      <c r="BF41" s="51">
        <v>0</v>
      </c>
      <c r="BG41" s="52">
        <v>0</v>
      </c>
      <c r="BH41" s="51">
        <v>0</v>
      </c>
      <c r="BI41" s="52">
        <v>0</v>
      </c>
      <c r="BJ41" s="51">
        <v>27</v>
      </c>
      <c r="BK41" s="52">
        <v>93.10344827586206</v>
      </c>
      <c r="BL41" s="51">
        <v>29</v>
      </c>
    </row>
    <row r="42" spans="1:64" ht="45">
      <c r="A42" s="84" t="s">
        <v>240</v>
      </c>
      <c r="B42" s="84" t="s">
        <v>239</v>
      </c>
      <c r="C42" s="53" t="s">
        <v>1370</v>
      </c>
      <c r="D42" s="54">
        <v>3</v>
      </c>
      <c r="E42" s="65" t="s">
        <v>132</v>
      </c>
      <c r="F42" s="55">
        <v>35</v>
      </c>
      <c r="G42" s="53"/>
      <c r="H42" s="57"/>
      <c r="I42" s="56"/>
      <c r="J42" s="56"/>
      <c r="K42" s="36" t="s">
        <v>65</v>
      </c>
      <c r="L42" s="83">
        <v>42</v>
      </c>
      <c r="M42" s="83"/>
      <c r="N42" s="63"/>
      <c r="O42" s="86" t="s">
        <v>267</v>
      </c>
      <c r="P42" s="88">
        <v>43785.87960648148</v>
      </c>
      <c r="Q42" s="86" t="s">
        <v>271</v>
      </c>
      <c r="R42" s="86"/>
      <c r="S42" s="86"/>
      <c r="T42" s="86"/>
      <c r="U42" s="86"/>
      <c r="V42" s="89" t="s">
        <v>347</v>
      </c>
      <c r="W42" s="88">
        <v>43785.87960648148</v>
      </c>
      <c r="X42" s="89" t="s">
        <v>393</v>
      </c>
      <c r="Y42" s="86"/>
      <c r="Z42" s="86"/>
      <c r="AA42" s="92" t="s">
        <v>447</v>
      </c>
      <c r="AB42" s="86"/>
      <c r="AC42" s="86" t="b">
        <v>0</v>
      </c>
      <c r="AD42" s="86">
        <v>0</v>
      </c>
      <c r="AE42" s="92" t="s">
        <v>469</v>
      </c>
      <c r="AF42" s="86" t="b">
        <v>0</v>
      </c>
      <c r="AG42" s="86" t="s">
        <v>470</v>
      </c>
      <c r="AH42" s="86"/>
      <c r="AI42" s="92" t="s">
        <v>469</v>
      </c>
      <c r="AJ42" s="86" t="b">
        <v>0</v>
      </c>
      <c r="AK42" s="86">
        <v>63</v>
      </c>
      <c r="AL42" s="92" t="s">
        <v>446</v>
      </c>
      <c r="AM42" s="86" t="s">
        <v>475</v>
      </c>
      <c r="AN42" s="86" t="b">
        <v>0</v>
      </c>
      <c r="AO42" s="92" t="s">
        <v>446</v>
      </c>
      <c r="AP42" s="86" t="s">
        <v>176</v>
      </c>
      <c r="AQ42" s="86">
        <v>0</v>
      </c>
      <c r="AR42" s="86">
        <v>0</v>
      </c>
      <c r="AS42" s="86"/>
      <c r="AT42" s="86"/>
      <c r="AU42" s="86"/>
      <c r="AV42" s="86"/>
      <c r="AW42" s="86"/>
      <c r="AX42" s="86"/>
      <c r="AY42" s="86"/>
      <c r="AZ42" s="86"/>
      <c r="BA42">
        <v>1</v>
      </c>
      <c r="BB42" s="85" t="str">
        <f>REPLACE(INDEX(GroupVertices[Group],MATCH(Edges[[#This Row],[Vertex 1]],GroupVertices[Vertex],0)),1,1,"")</f>
        <v>6</v>
      </c>
      <c r="BC42" s="85" t="str">
        <f>REPLACE(INDEX(GroupVertices[Group],MATCH(Edges[[#This Row],[Vertex 2]],GroupVertices[Vertex],0)),1,1,"")</f>
        <v>6</v>
      </c>
      <c r="BD42" s="51">
        <v>2</v>
      </c>
      <c r="BE42" s="52">
        <v>8.333333333333334</v>
      </c>
      <c r="BF42" s="51">
        <v>0</v>
      </c>
      <c r="BG42" s="52">
        <v>0</v>
      </c>
      <c r="BH42" s="51">
        <v>0</v>
      </c>
      <c r="BI42" s="52">
        <v>0</v>
      </c>
      <c r="BJ42" s="51">
        <v>22</v>
      </c>
      <c r="BK42" s="52">
        <v>91.66666666666667</v>
      </c>
      <c r="BL42" s="51">
        <v>24</v>
      </c>
    </row>
    <row r="43" spans="1:64" ht="45">
      <c r="A43" s="84" t="s">
        <v>241</v>
      </c>
      <c r="B43" s="84" t="s">
        <v>241</v>
      </c>
      <c r="C43" s="53" t="s">
        <v>1370</v>
      </c>
      <c r="D43" s="54">
        <v>3</v>
      </c>
      <c r="E43" s="65" t="s">
        <v>132</v>
      </c>
      <c r="F43" s="55">
        <v>35</v>
      </c>
      <c r="G43" s="53"/>
      <c r="H43" s="57"/>
      <c r="I43" s="56"/>
      <c r="J43" s="56"/>
      <c r="K43" s="36" t="s">
        <v>65</v>
      </c>
      <c r="L43" s="83">
        <v>43</v>
      </c>
      <c r="M43" s="83"/>
      <c r="N43" s="63"/>
      <c r="O43" s="86" t="s">
        <v>176</v>
      </c>
      <c r="P43" s="88">
        <v>43787.392430555556</v>
      </c>
      <c r="Q43" s="86" t="s">
        <v>283</v>
      </c>
      <c r="R43" s="86"/>
      <c r="S43" s="86"/>
      <c r="T43" s="86" t="s">
        <v>307</v>
      </c>
      <c r="U43" s="89" t="s">
        <v>316</v>
      </c>
      <c r="V43" s="89" t="s">
        <v>316</v>
      </c>
      <c r="W43" s="88">
        <v>43787.392430555556</v>
      </c>
      <c r="X43" s="89" t="s">
        <v>394</v>
      </c>
      <c r="Y43" s="86"/>
      <c r="Z43" s="86"/>
      <c r="AA43" s="92" t="s">
        <v>448</v>
      </c>
      <c r="AB43" s="86"/>
      <c r="AC43" s="86" t="b">
        <v>0</v>
      </c>
      <c r="AD43" s="86">
        <v>3</v>
      </c>
      <c r="AE43" s="92" t="s">
        <v>469</v>
      </c>
      <c r="AF43" s="86" t="b">
        <v>0</v>
      </c>
      <c r="AG43" s="86" t="s">
        <v>470</v>
      </c>
      <c r="AH43" s="86"/>
      <c r="AI43" s="92" t="s">
        <v>469</v>
      </c>
      <c r="AJ43" s="86" t="b">
        <v>0</v>
      </c>
      <c r="AK43" s="86">
        <v>0</v>
      </c>
      <c r="AL43" s="92" t="s">
        <v>469</v>
      </c>
      <c r="AM43" s="86" t="s">
        <v>481</v>
      </c>
      <c r="AN43" s="86" t="b">
        <v>0</v>
      </c>
      <c r="AO43" s="92" t="s">
        <v>448</v>
      </c>
      <c r="AP43" s="86" t="s">
        <v>176</v>
      </c>
      <c r="AQ43" s="86">
        <v>0</v>
      </c>
      <c r="AR43" s="86">
        <v>0</v>
      </c>
      <c r="AS43" s="86"/>
      <c r="AT43" s="86"/>
      <c r="AU43" s="86"/>
      <c r="AV43" s="86"/>
      <c r="AW43" s="86"/>
      <c r="AX43" s="86"/>
      <c r="AY43" s="86"/>
      <c r="AZ43" s="86"/>
      <c r="BA43">
        <v>1</v>
      </c>
      <c r="BB43" s="85" t="str">
        <f>REPLACE(INDEX(GroupVertices[Group],MATCH(Edges[[#This Row],[Vertex 1]],GroupVertices[Vertex],0)),1,1,"")</f>
        <v>8</v>
      </c>
      <c r="BC43" s="85" t="str">
        <f>REPLACE(INDEX(GroupVertices[Group],MATCH(Edges[[#This Row],[Vertex 2]],GroupVertices[Vertex],0)),1,1,"")</f>
        <v>8</v>
      </c>
      <c r="BD43" s="51">
        <v>1</v>
      </c>
      <c r="BE43" s="52">
        <v>2.5641025641025643</v>
      </c>
      <c r="BF43" s="51">
        <v>0</v>
      </c>
      <c r="BG43" s="52">
        <v>0</v>
      </c>
      <c r="BH43" s="51">
        <v>0</v>
      </c>
      <c r="BI43" s="52">
        <v>0</v>
      </c>
      <c r="BJ43" s="51">
        <v>38</v>
      </c>
      <c r="BK43" s="52">
        <v>97.43589743589743</v>
      </c>
      <c r="BL43" s="51">
        <v>39</v>
      </c>
    </row>
    <row r="44" spans="1:64" ht="45">
      <c r="A44" s="84" t="s">
        <v>242</v>
      </c>
      <c r="B44" s="84" t="s">
        <v>263</v>
      </c>
      <c r="C44" s="53" t="s">
        <v>1370</v>
      </c>
      <c r="D44" s="54">
        <v>3</v>
      </c>
      <c r="E44" s="65" t="s">
        <v>132</v>
      </c>
      <c r="F44" s="55">
        <v>35</v>
      </c>
      <c r="G44" s="53"/>
      <c r="H44" s="57"/>
      <c r="I44" s="56"/>
      <c r="J44" s="56"/>
      <c r="K44" s="36" t="s">
        <v>65</v>
      </c>
      <c r="L44" s="83">
        <v>44</v>
      </c>
      <c r="M44" s="83"/>
      <c r="N44" s="63"/>
      <c r="O44" s="86" t="s">
        <v>267</v>
      </c>
      <c r="P44" s="88">
        <v>43787.55038194444</v>
      </c>
      <c r="Q44" s="86" t="s">
        <v>284</v>
      </c>
      <c r="R44" s="86"/>
      <c r="S44" s="86"/>
      <c r="T44" s="86" t="s">
        <v>308</v>
      </c>
      <c r="U44" s="86"/>
      <c r="V44" s="89" t="s">
        <v>348</v>
      </c>
      <c r="W44" s="88">
        <v>43787.55038194444</v>
      </c>
      <c r="X44" s="89" t="s">
        <v>395</v>
      </c>
      <c r="Y44" s="86"/>
      <c r="Z44" s="86"/>
      <c r="AA44" s="92" t="s">
        <v>449</v>
      </c>
      <c r="AB44" s="86"/>
      <c r="AC44" s="86" t="b">
        <v>0</v>
      </c>
      <c r="AD44" s="86">
        <v>0</v>
      </c>
      <c r="AE44" s="92" t="s">
        <v>469</v>
      </c>
      <c r="AF44" s="86" t="b">
        <v>0</v>
      </c>
      <c r="AG44" s="86" t="s">
        <v>470</v>
      </c>
      <c r="AH44" s="86"/>
      <c r="AI44" s="92" t="s">
        <v>469</v>
      </c>
      <c r="AJ44" s="86" t="b">
        <v>0</v>
      </c>
      <c r="AK44" s="86">
        <v>12</v>
      </c>
      <c r="AL44" s="92" t="s">
        <v>465</v>
      </c>
      <c r="AM44" s="86" t="s">
        <v>475</v>
      </c>
      <c r="AN44" s="86" t="b">
        <v>0</v>
      </c>
      <c r="AO44" s="92" t="s">
        <v>465</v>
      </c>
      <c r="AP44" s="86" t="s">
        <v>176</v>
      </c>
      <c r="AQ44" s="86">
        <v>0</v>
      </c>
      <c r="AR44" s="86">
        <v>0</v>
      </c>
      <c r="AS44" s="86"/>
      <c r="AT44" s="86"/>
      <c r="AU44" s="86"/>
      <c r="AV44" s="86"/>
      <c r="AW44" s="86"/>
      <c r="AX44" s="86"/>
      <c r="AY44" s="86"/>
      <c r="AZ44" s="86"/>
      <c r="BA44">
        <v>1</v>
      </c>
      <c r="BB44" s="85" t="str">
        <f>REPLACE(INDEX(GroupVertices[Group],MATCH(Edges[[#This Row],[Vertex 1]],GroupVertices[Vertex],0)),1,1,"")</f>
        <v>1</v>
      </c>
      <c r="BC44" s="85" t="str">
        <f>REPLACE(INDEX(GroupVertices[Group],MATCH(Edges[[#This Row],[Vertex 2]],GroupVertices[Vertex],0)),1,1,"")</f>
        <v>1</v>
      </c>
      <c r="BD44" s="51">
        <v>0</v>
      </c>
      <c r="BE44" s="52">
        <v>0</v>
      </c>
      <c r="BF44" s="51">
        <v>0</v>
      </c>
      <c r="BG44" s="52">
        <v>0</v>
      </c>
      <c r="BH44" s="51">
        <v>0</v>
      </c>
      <c r="BI44" s="52">
        <v>0</v>
      </c>
      <c r="BJ44" s="51">
        <v>17</v>
      </c>
      <c r="BK44" s="52">
        <v>100</v>
      </c>
      <c r="BL44" s="51">
        <v>17</v>
      </c>
    </row>
    <row r="45" spans="1:64" ht="45">
      <c r="A45" s="84" t="s">
        <v>242</v>
      </c>
      <c r="B45" s="84" t="s">
        <v>258</v>
      </c>
      <c r="C45" s="53" t="s">
        <v>1370</v>
      </c>
      <c r="D45" s="54">
        <v>3</v>
      </c>
      <c r="E45" s="65" t="s">
        <v>132</v>
      </c>
      <c r="F45" s="55">
        <v>35</v>
      </c>
      <c r="G45" s="53"/>
      <c r="H45" s="57"/>
      <c r="I45" s="56"/>
      <c r="J45" s="56"/>
      <c r="K45" s="36" t="s">
        <v>65</v>
      </c>
      <c r="L45" s="83">
        <v>45</v>
      </c>
      <c r="M45" s="83"/>
      <c r="N45" s="63"/>
      <c r="O45" s="86" t="s">
        <v>267</v>
      </c>
      <c r="P45" s="88">
        <v>43787.55038194444</v>
      </c>
      <c r="Q45" s="86" t="s">
        <v>284</v>
      </c>
      <c r="R45" s="86"/>
      <c r="S45" s="86"/>
      <c r="T45" s="86" t="s">
        <v>308</v>
      </c>
      <c r="U45" s="86"/>
      <c r="V45" s="89" t="s">
        <v>348</v>
      </c>
      <c r="W45" s="88">
        <v>43787.55038194444</v>
      </c>
      <c r="X45" s="89" t="s">
        <v>395</v>
      </c>
      <c r="Y45" s="86"/>
      <c r="Z45" s="86"/>
      <c r="AA45" s="92" t="s">
        <v>449</v>
      </c>
      <c r="AB45" s="86"/>
      <c r="AC45" s="86" t="b">
        <v>0</v>
      </c>
      <c r="AD45" s="86">
        <v>0</v>
      </c>
      <c r="AE45" s="92" t="s">
        <v>469</v>
      </c>
      <c r="AF45" s="86" t="b">
        <v>0</v>
      </c>
      <c r="AG45" s="86" t="s">
        <v>470</v>
      </c>
      <c r="AH45" s="86"/>
      <c r="AI45" s="92" t="s">
        <v>469</v>
      </c>
      <c r="AJ45" s="86" t="b">
        <v>0</v>
      </c>
      <c r="AK45" s="86">
        <v>12</v>
      </c>
      <c r="AL45" s="92" t="s">
        <v>465</v>
      </c>
      <c r="AM45" s="86" t="s">
        <v>475</v>
      </c>
      <c r="AN45" s="86" t="b">
        <v>0</v>
      </c>
      <c r="AO45" s="92" t="s">
        <v>465</v>
      </c>
      <c r="AP45" s="86" t="s">
        <v>176</v>
      </c>
      <c r="AQ45" s="86">
        <v>0</v>
      </c>
      <c r="AR45" s="86">
        <v>0</v>
      </c>
      <c r="AS45" s="86"/>
      <c r="AT45" s="86"/>
      <c r="AU45" s="86"/>
      <c r="AV45" s="86"/>
      <c r="AW45" s="86"/>
      <c r="AX45" s="86"/>
      <c r="AY45" s="86"/>
      <c r="AZ45" s="86"/>
      <c r="BA45">
        <v>1</v>
      </c>
      <c r="BB45" s="85" t="str">
        <f>REPLACE(INDEX(GroupVertices[Group],MATCH(Edges[[#This Row],[Vertex 1]],GroupVertices[Vertex],0)),1,1,"")</f>
        <v>1</v>
      </c>
      <c r="BC45" s="85" t="str">
        <f>REPLACE(INDEX(GroupVertices[Group],MATCH(Edges[[#This Row],[Vertex 2]],GroupVertices[Vertex],0)),1,1,"")</f>
        <v>1</v>
      </c>
      <c r="BD45" s="51"/>
      <c r="BE45" s="52"/>
      <c r="BF45" s="51"/>
      <c r="BG45" s="52"/>
      <c r="BH45" s="51"/>
      <c r="BI45" s="52"/>
      <c r="BJ45" s="51"/>
      <c r="BK45" s="52"/>
      <c r="BL45" s="51"/>
    </row>
    <row r="46" spans="1:64" ht="45">
      <c r="A46" s="84" t="s">
        <v>242</v>
      </c>
      <c r="B46" s="84" t="s">
        <v>256</v>
      </c>
      <c r="C46" s="53" t="s">
        <v>1370</v>
      </c>
      <c r="D46" s="54">
        <v>3</v>
      </c>
      <c r="E46" s="65" t="s">
        <v>132</v>
      </c>
      <c r="F46" s="55">
        <v>35</v>
      </c>
      <c r="G46" s="53"/>
      <c r="H46" s="57"/>
      <c r="I46" s="56"/>
      <c r="J46" s="56"/>
      <c r="K46" s="36" t="s">
        <v>65</v>
      </c>
      <c r="L46" s="83">
        <v>46</v>
      </c>
      <c r="M46" s="83"/>
      <c r="N46" s="63"/>
      <c r="O46" s="86" t="s">
        <v>267</v>
      </c>
      <c r="P46" s="88">
        <v>43787.55038194444</v>
      </c>
      <c r="Q46" s="86" t="s">
        <v>284</v>
      </c>
      <c r="R46" s="86"/>
      <c r="S46" s="86"/>
      <c r="T46" s="86" t="s">
        <v>308</v>
      </c>
      <c r="U46" s="86"/>
      <c r="V46" s="89" t="s">
        <v>348</v>
      </c>
      <c r="W46" s="88">
        <v>43787.55038194444</v>
      </c>
      <c r="X46" s="89" t="s">
        <v>395</v>
      </c>
      <c r="Y46" s="86"/>
      <c r="Z46" s="86"/>
      <c r="AA46" s="92" t="s">
        <v>449</v>
      </c>
      <c r="AB46" s="86"/>
      <c r="AC46" s="86" t="b">
        <v>0</v>
      </c>
      <c r="AD46" s="86">
        <v>0</v>
      </c>
      <c r="AE46" s="92" t="s">
        <v>469</v>
      </c>
      <c r="AF46" s="86" t="b">
        <v>0</v>
      </c>
      <c r="AG46" s="86" t="s">
        <v>470</v>
      </c>
      <c r="AH46" s="86"/>
      <c r="AI46" s="92" t="s">
        <v>469</v>
      </c>
      <c r="AJ46" s="86" t="b">
        <v>0</v>
      </c>
      <c r="AK46" s="86">
        <v>12</v>
      </c>
      <c r="AL46" s="92" t="s">
        <v>465</v>
      </c>
      <c r="AM46" s="86" t="s">
        <v>475</v>
      </c>
      <c r="AN46" s="86" t="b">
        <v>0</v>
      </c>
      <c r="AO46" s="92" t="s">
        <v>465</v>
      </c>
      <c r="AP46" s="86" t="s">
        <v>176</v>
      </c>
      <c r="AQ46" s="86">
        <v>0</v>
      </c>
      <c r="AR46" s="86">
        <v>0</v>
      </c>
      <c r="AS46" s="86"/>
      <c r="AT46" s="86"/>
      <c r="AU46" s="86"/>
      <c r="AV46" s="86"/>
      <c r="AW46" s="86"/>
      <c r="AX46" s="86"/>
      <c r="AY46" s="86"/>
      <c r="AZ46" s="86"/>
      <c r="BA46">
        <v>1</v>
      </c>
      <c r="BB46" s="85" t="str">
        <f>REPLACE(INDEX(GroupVertices[Group],MATCH(Edges[[#This Row],[Vertex 1]],GroupVertices[Vertex],0)),1,1,"")</f>
        <v>1</v>
      </c>
      <c r="BC46" s="85" t="str">
        <f>REPLACE(INDEX(GroupVertices[Group],MATCH(Edges[[#This Row],[Vertex 2]],GroupVertices[Vertex],0)),1,1,"")</f>
        <v>2</v>
      </c>
      <c r="BD46" s="51"/>
      <c r="BE46" s="52"/>
      <c r="BF46" s="51"/>
      <c r="BG46" s="52"/>
      <c r="BH46" s="51"/>
      <c r="BI46" s="52"/>
      <c r="BJ46" s="51"/>
      <c r="BK46" s="52"/>
      <c r="BL46" s="51"/>
    </row>
    <row r="47" spans="1:64" ht="45">
      <c r="A47" s="84" t="s">
        <v>243</v>
      </c>
      <c r="B47" s="84" t="s">
        <v>263</v>
      </c>
      <c r="C47" s="53" t="s">
        <v>1370</v>
      </c>
      <c r="D47" s="54">
        <v>3</v>
      </c>
      <c r="E47" s="65" t="s">
        <v>132</v>
      </c>
      <c r="F47" s="55">
        <v>35</v>
      </c>
      <c r="G47" s="53"/>
      <c r="H47" s="57"/>
      <c r="I47" s="56"/>
      <c r="J47" s="56"/>
      <c r="K47" s="36" t="s">
        <v>65</v>
      </c>
      <c r="L47" s="83">
        <v>47</v>
      </c>
      <c r="M47" s="83"/>
      <c r="N47" s="63"/>
      <c r="O47" s="86" t="s">
        <v>267</v>
      </c>
      <c r="P47" s="88">
        <v>43787.55366898148</v>
      </c>
      <c r="Q47" s="86" t="s">
        <v>284</v>
      </c>
      <c r="R47" s="86"/>
      <c r="S47" s="86"/>
      <c r="T47" s="86" t="s">
        <v>308</v>
      </c>
      <c r="U47" s="86"/>
      <c r="V47" s="89" t="s">
        <v>349</v>
      </c>
      <c r="W47" s="88">
        <v>43787.55366898148</v>
      </c>
      <c r="X47" s="89" t="s">
        <v>396</v>
      </c>
      <c r="Y47" s="86"/>
      <c r="Z47" s="86"/>
      <c r="AA47" s="92" t="s">
        <v>450</v>
      </c>
      <c r="AB47" s="86"/>
      <c r="AC47" s="86" t="b">
        <v>0</v>
      </c>
      <c r="AD47" s="86">
        <v>0</v>
      </c>
      <c r="AE47" s="92" t="s">
        <v>469</v>
      </c>
      <c r="AF47" s="86" t="b">
        <v>0</v>
      </c>
      <c r="AG47" s="86" t="s">
        <v>470</v>
      </c>
      <c r="AH47" s="86"/>
      <c r="AI47" s="92" t="s">
        <v>469</v>
      </c>
      <c r="AJ47" s="86" t="b">
        <v>0</v>
      </c>
      <c r="AK47" s="86">
        <v>12</v>
      </c>
      <c r="AL47" s="92" t="s">
        <v>465</v>
      </c>
      <c r="AM47" s="86" t="s">
        <v>474</v>
      </c>
      <c r="AN47" s="86" t="b">
        <v>0</v>
      </c>
      <c r="AO47" s="92" t="s">
        <v>465</v>
      </c>
      <c r="AP47" s="86" t="s">
        <v>176</v>
      </c>
      <c r="AQ47" s="86">
        <v>0</v>
      </c>
      <c r="AR47" s="86">
        <v>0</v>
      </c>
      <c r="AS47" s="86"/>
      <c r="AT47" s="86"/>
      <c r="AU47" s="86"/>
      <c r="AV47" s="86"/>
      <c r="AW47" s="86"/>
      <c r="AX47" s="86"/>
      <c r="AY47" s="86"/>
      <c r="AZ47" s="86"/>
      <c r="BA47">
        <v>1</v>
      </c>
      <c r="BB47" s="85" t="str">
        <f>REPLACE(INDEX(GroupVertices[Group],MATCH(Edges[[#This Row],[Vertex 1]],GroupVertices[Vertex],0)),1,1,"")</f>
        <v>1</v>
      </c>
      <c r="BC47" s="85" t="str">
        <f>REPLACE(INDEX(GroupVertices[Group],MATCH(Edges[[#This Row],[Vertex 2]],GroupVertices[Vertex],0)),1,1,"")</f>
        <v>1</v>
      </c>
      <c r="BD47" s="51"/>
      <c r="BE47" s="52"/>
      <c r="BF47" s="51"/>
      <c r="BG47" s="52"/>
      <c r="BH47" s="51"/>
      <c r="BI47" s="52"/>
      <c r="BJ47" s="51"/>
      <c r="BK47" s="52"/>
      <c r="BL47" s="51"/>
    </row>
    <row r="48" spans="1:64" ht="45">
      <c r="A48" s="84" t="s">
        <v>243</v>
      </c>
      <c r="B48" s="84" t="s">
        <v>258</v>
      </c>
      <c r="C48" s="53" t="s">
        <v>1370</v>
      </c>
      <c r="D48" s="54">
        <v>3</v>
      </c>
      <c r="E48" s="65" t="s">
        <v>132</v>
      </c>
      <c r="F48" s="55">
        <v>35</v>
      </c>
      <c r="G48" s="53"/>
      <c r="H48" s="57"/>
      <c r="I48" s="56"/>
      <c r="J48" s="56"/>
      <c r="K48" s="36" t="s">
        <v>65</v>
      </c>
      <c r="L48" s="83">
        <v>48</v>
      </c>
      <c r="M48" s="83"/>
      <c r="N48" s="63"/>
      <c r="O48" s="86" t="s">
        <v>267</v>
      </c>
      <c r="P48" s="88">
        <v>43787.55366898148</v>
      </c>
      <c r="Q48" s="86" t="s">
        <v>284</v>
      </c>
      <c r="R48" s="86"/>
      <c r="S48" s="86"/>
      <c r="T48" s="86" t="s">
        <v>308</v>
      </c>
      <c r="U48" s="86"/>
      <c r="V48" s="89" t="s">
        <v>349</v>
      </c>
      <c r="W48" s="88">
        <v>43787.55366898148</v>
      </c>
      <c r="X48" s="89" t="s">
        <v>396</v>
      </c>
      <c r="Y48" s="86"/>
      <c r="Z48" s="86"/>
      <c r="AA48" s="92" t="s">
        <v>450</v>
      </c>
      <c r="AB48" s="86"/>
      <c r="AC48" s="86" t="b">
        <v>0</v>
      </c>
      <c r="AD48" s="86">
        <v>0</v>
      </c>
      <c r="AE48" s="92" t="s">
        <v>469</v>
      </c>
      <c r="AF48" s="86" t="b">
        <v>0</v>
      </c>
      <c r="AG48" s="86" t="s">
        <v>470</v>
      </c>
      <c r="AH48" s="86"/>
      <c r="AI48" s="92" t="s">
        <v>469</v>
      </c>
      <c r="AJ48" s="86" t="b">
        <v>0</v>
      </c>
      <c r="AK48" s="86">
        <v>12</v>
      </c>
      <c r="AL48" s="92" t="s">
        <v>465</v>
      </c>
      <c r="AM48" s="86" t="s">
        <v>474</v>
      </c>
      <c r="AN48" s="86" t="b">
        <v>0</v>
      </c>
      <c r="AO48" s="92" t="s">
        <v>465</v>
      </c>
      <c r="AP48" s="86" t="s">
        <v>176</v>
      </c>
      <c r="AQ48" s="86">
        <v>0</v>
      </c>
      <c r="AR48" s="86">
        <v>0</v>
      </c>
      <c r="AS48" s="86"/>
      <c r="AT48" s="86"/>
      <c r="AU48" s="86"/>
      <c r="AV48" s="86"/>
      <c r="AW48" s="86"/>
      <c r="AX48" s="86"/>
      <c r="AY48" s="86"/>
      <c r="AZ48" s="86"/>
      <c r="BA48">
        <v>1</v>
      </c>
      <c r="BB48" s="85" t="str">
        <f>REPLACE(INDEX(GroupVertices[Group],MATCH(Edges[[#This Row],[Vertex 1]],GroupVertices[Vertex],0)),1,1,"")</f>
        <v>1</v>
      </c>
      <c r="BC48" s="85" t="str">
        <f>REPLACE(INDEX(GroupVertices[Group],MATCH(Edges[[#This Row],[Vertex 2]],GroupVertices[Vertex],0)),1,1,"")</f>
        <v>1</v>
      </c>
      <c r="BD48" s="51"/>
      <c r="BE48" s="52"/>
      <c r="BF48" s="51"/>
      <c r="BG48" s="52"/>
      <c r="BH48" s="51"/>
      <c r="BI48" s="52"/>
      <c r="BJ48" s="51"/>
      <c r="BK48" s="52"/>
      <c r="BL48" s="51"/>
    </row>
    <row r="49" spans="1:64" ht="45">
      <c r="A49" s="84" t="s">
        <v>243</v>
      </c>
      <c r="B49" s="84" t="s">
        <v>256</v>
      </c>
      <c r="C49" s="53" t="s">
        <v>1370</v>
      </c>
      <c r="D49" s="54">
        <v>3</v>
      </c>
      <c r="E49" s="65" t="s">
        <v>132</v>
      </c>
      <c r="F49" s="55">
        <v>35</v>
      </c>
      <c r="G49" s="53"/>
      <c r="H49" s="57"/>
      <c r="I49" s="56"/>
      <c r="J49" s="56"/>
      <c r="K49" s="36" t="s">
        <v>65</v>
      </c>
      <c r="L49" s="83">
        <v>49</v>
      </c>
      <c r="M49" s="83"/>
      <c r="N49" s="63"/>
      <c r="O49" s="86" t="s">
        <v>267</v>
      </c>
      <c r="P49" s="88">
        <v>43787.55366898148</v>
      </c>
      <c r="Q49" s="86" t="s">
        <v>284</v>
      </c>
      <c r="R49" s="86"/>
      <c r="S49" s="86"/>
      <c r="T49" s="86" t="s">
        <v>308</v>
      </c>
      <c r="U49" s="86"/>
      <c r="V49" s="89" t="s">
        <v>349</v>
      </c>
      <c r="W49" s="88">
        <v>43787.55366898148</v>
      </c>
      <c r="X49" s="89" t="s">
        <v>396</v>
      </c>
      <c r="Y49" s="86"/>
      <c r="Z49" s="86"/>
      <c r="AA49" s="92" t="s">
        <v>450</v>
      </c>
      <c r="AB49" s="86"/>
      <c r="AC49" s="86" t="b">
        <v>0</v>
      </c>
      <c r="AD49" s="86">
        <v>0</v>
      </c>
      <c r="AE49" s="92" t="s">
        <v>469</v>
      </c>
      <c r="AF49" s="86" t="b">
        <v>0</v>
      </c>
      <c r="AG49" s="86" t="s">
        <v>470</v>
      </c>
      <c r="AH49" s="86"/>
      <c r="AI49" s="92" t="s">
        <v>469</v>
      </c>
      <c r="AJ49" s="86" t="b">
        <v>0</v>
      </c>
      <c r="AK49" s="86">
        <v>12</v>
      </c>
      <c r="AL49" s="92" t="s">
        <v>465</v>
      </c>
      <c r="AM49" s="86" t="s">
        <v>474</v>
      </c>
      <c r="AN49" s="86" t="b">
        <v>0</v>
      </c>
      <c r="AO49" s="92" t="s">
        <v>465</v>
      </c>
      <c r="AP49" s="86" t="s">
        <v>176</v>
      </c>
      <c r="AQ49" s="86">
        <v>0</v>
      </c>
      <c r="AR49" s="86">
        <v>0</v>
      </c>
      <c r="AS49" s="86"/>
      <c r="AT49" s="86"/>
      <c r="AU49" s="86"/>
      <c r="AV49" s="86"/>
      <c r="AW49" s="86"/>
      <c r="AX49" s="86"/>
      <c r="AY49" s="86"/>
      <c r="AZ49" s="86"/>
      <c r="BA49">
        <v>1</v>
      </c>
      <c r="BB49" s="85" t="str">
        <f>REPLACE(INDEX(GroupVertices[Group],MATCH(Edges[[#This Row],[Vertex 1]],GroupVertices[Vertex],0)),1,1,"")</f>
        <v>1</v>
      </c>
      <c r="BC49" s="85" t="str">
        <f>REPLACE(INDEX(GroupVertices[Group],MATCH(Edges[[#This Row],[Vertex 2]],GroupVertices[Vertex],0)),1,1,"")</f>
        <v>2</v>
      </c>
      <c r="BD49" s="51">
        <v>0</v>
      </c>
      <c r="BE49" s="52">
        <v>0</v>
      </c>
      <c r="BF49" s="51">
        <v>0</v>
      </c>
      <c r="BG49" s="52">
        <v>0</v>
      </c>
      <c r="BH49" s="51">
        <v>0</v>
      </c>
      <c r="BI49" s="52">
        <v>0</v>
      </c>
      <c r="BJ49" s="51">
        <v>17</v>
      </c>
      <c r="BK49" s="52">
        <v>100</v>
      </c>
      <c r="BL49" s="51">
        <v>17</v>
      </c>
    </row>
    <row r="50" spans="1:64" ht="45">
      <c r="A50" s="84" t="s">
        <v>244</v>
      </c>
      <c r="B50" s="84" t="s">
        <v>263</v>
      </c>
      <c r="C50" s="53" t="s">
        <v>1370</v>
      </c>
      <c r="D50" s="54">
        <v>3</v>
      </c>
      <c r="E50" s="65" t="s">
        <v>132</v>
      </c>
      <c r="F50" s="55">
        <v>35</v>
      </c>
      <c r="G50" s="53"/>
      <c r="H50" s="57"/>
      <c r="I50" s="56"/>
      <c r="J50" s="56"/>
      <c r="K50" s="36" t="s">
        <v>65</v>
      </c>
      <c r="L50" s="83">
        <v>50</v>
      </c>
      <c r="M50" s="83"/>
      <c r="N50" s="63"/>
      <c r="O50" s="86" t="s">
        <v>267</v>
      </c>
      <c r="P50" s="88">
        <v>43787.554560185185</v>
      </c>
      <c r="Q50" s="86" t="s">
        <v>284</v>
      </c>
      <c r="R50" s="86"/>
      <c r="S50" s="86"/>
      <c r="T50" s="86" t="s">
        <v>308</v>
      </c>
      <c r="U50" s="86"/>
      <c r="V50" s="89" t="s">
        <v>350</v>
      </c>
      <c r="W50" s="88">
        <v>43787.554560185185</v>
      </c>
      <c r="X50" s="89" t="s">
        <v>397</v>
      </c>
      <c r="Y50" s="86"/>
      <c r="Z50" s="86"/>
      <c r="AA50" s="92" t="s">
        <v>451</v>
      </c>
      <c r="AB50" s="86"/>
      <c r="AC50" s="86" t="b">
        <v>0</v>
      </c>
      <c r="AD50" s="86">
        <v>0</v>
      </c>
      <c r="AE50" s="92" t="s">
        <v>469</v>
      </c>
      <c r="AF50" s="86" t="b">
        <v>0</v>
      </c>
      <c r="AG50" s="86" t="s">
        <v>470</v>
      </c>
      <c r="AH50" s="86"/>
      <c r="AI50" s="92" t="s">
        <v>469</v>
      </c>
      <c r="AJ50" s="86" t="b">
        <v>0</v>
      </c>
      <c r="AK50" s="86">
        <v>12</v>
      </c>
      <c r="AL50" s="92" t="s">
        <v>465</v>
      </c>
      <c r="AM50" s="86" t="s">
        <v>475</v>
      </c>
      <c r="AN50" s="86" t="b">
        <v>0</v>
      </c>
      <c r="AO50" s="92" t="s">
        <v>465</v>
      </c>
      <c r="AP50" s="86" t="s">
        <v>176</v>
      </c>
      <c r="AQ50" s="86">
        <v>0</v>
      </c>
      <c r="AR50" s="86">
        <v>0</v>
      </c>
      <c r="AS50" s="86"/>
      <c r="AT50" s="86"/>
      <c r="AU50" s="86"/>
      <c r="AV50" s="86"/>
      <c r="AW50" s="86"/>
      <c r="AX50" s="86"/>
      <c r="AY50" s="86"/>
      <c r="AZ50" s="86"/>
      <c r="BA50">
        <v>1</v>
      </c>
      <c r="BB50" s="85" t="str">
        <f>REPLACE(INDEX(GroupVertices[Group],MATCH(Edges[[#This Row],[Vertex 1]],GroupVertices[Vertex],0)),1,1,"")</f>
        <v>1</v>
      </c>
      <c r="BC50" s="85" t="str">
        <f>REPLACE(INDEX(GroupVertices[Group],MATCH(Edges[[#This Row],[Vertex 2]],GroupVertices[Vertex],0)),1,1,"")</f>
        <v>1</v>
      </c>
      <c r="BD50" s="51"/>
      <c r="BE50" s="52"/>
      <c r="BF50" s="51"/>
      <c r="BG50" s="52"/>
      <c r="BH50" s="51"/>
      <c r="BI50" s="52"/>
      <c r="BJ50" s="51"/>
      <c r="BK50" s="52"/>
      <c r="BL50" s="51"/>
    </row>
    <row r="51" spans="1:64" ht="45">
      <c r="A51" s="84" t="s">
        <v>244</v>
      </c>
      <c r="B51" s="84" t="s">
        <v>258</v>
      </c>
      <c r="C51" s="53" t="s">
        <v>1370</v>
      </c>
      <c r="D51" s="54">
        <v>3</v>
      </c>
      <c r="E51" s="65" t="s">
        <v>132</v>
      </c>
      <c r="F51" s="55">
        <v>35</v>
      </c>
      <c r="G51" s="53"/>
      <c r="H51" s="57"/>
      <c r="I51" s="56"/>
      <c r="J51" s="56"/>
      <c r="K51" s="36" t="s">
        <v>65</v>
      </c>
      <c r="L51" s="83">
        <v>51</v>
      </c>
      <c r="M51" s="83"/>
      <c r="N51" s="63"/>
      <c r="O51" s="86" t="s">
        <v>267</v>
      </c>
      <c r="P51" s="88">
        <v>43787.554560185185</v>
      </c>
      <c r="Q51" s="86" t="s">
        <v>284</v>
      </c>
      <c r="R51" s="86"/>
      <c r="S51" s="86"/>
      <c r="T51" s="86" t="s">
        <v>308</v>
      </c>
      <c r="U51" s="86"/>
      <c r="V51" s="89" t="s">
        <v>350</v>
      </c>
      <c r="W51" s="88">
        <v>43787.554560185185</v>
      </c>
      <c r="X51" s="89" t="s">
        <v>397</v>
      </c>
      <c r="Y51" s="86"/>
      <c r="Z51" s="86"/>
      <c r="AA51" s="92" t="s">
        <v>451</v>
      </c>
      <c r="AB51" s="86"/>
      <c r="AC51" s="86" t="b">
        <v>0</v>
      </c>
      <c r="AD51" s="86">
        <v>0</v>
      </c>
      <c r="AE51" s="92" t="s">
        <v>469</v>
      </c>
      <c r="AF51" s="86" t="b">
        <v>0</v>
      </c>
      <c r="AG51" s="86" t="s">
        <v>470</v>
      </c>
      <c r="AH51" s="86"/>
      <c r="AI51" s="92" t="s">
        <v>469</v>
      </c>
      <c r="AJ51" s="86" t="b">
        <v>0</v>
      </c>
      <c r="AK51" s="86">
        <v>12</v>
      </c>
      <c r="AL51" s="92" t="s">
        <v>465</v>
      </c>
      <c r="AM51" s="86" t="s">
        <v>475</v>
      </c>
      <c r="AN51" s="86" t="b">
        <v>0</v>
      </c>
      <c r="AO51" s="92" t="s">
        <v>465</v>
      </c>
      <c r="AP51" s="86" t="s">
        <v>176</v>
      </c>
      <c r="AQ51" s="86">
        <v>0</v>
      </c>
      <c r="AR51" s="86">
        <v>0</v>
      </c>
      <c r="AS51" s="86"/>
      <c r="AT51" s="86"/>
      <c r="AU51" s="86"/>
      <c r="AV51" s="86"/>
      <c r="AW51" s="86"/>
      <c r="AX51" s="86"/>
      <c r="AY51" s="86"/>
      <c r="AZ51" s="86"/>
      <c r="BA51">
        <v>1</v>
      </c>
      <c r="BB51" s="85" t="str">
        <f>REPLACE(INDEX(GroupVertices[Group],MATCH(Edges[[#This Row],[Vertex 1]],GroupVertices[Vertex],0)),1,1,"")</f>
        <v>1</v>
      </c>
      <c r="BC51" s="85" t="str">
        <f>REPLACE(INDEX(GroupVertices[Group],MATCH(Edges[[#This Row],[Vertex 2]],GroupVertices[Vertex],0)),1,1,"")</f>
        <v>1</v>
      </c>
      <c r="BD51" s="51"/>
      <c r="BE51" s="52"/>
      <c r="BF51" s="51"/>
      <c r="BG51" s="52"/>
      <c r="BH51" s="51"/>
      <c r="BI51" s="52"/>
      <c r="BJ51" s="51"/>
      <c r="BK51" s="52"/>
      <c r="BL51" s="51"/>
    </row>
    <row r="52" spans="1:64" ht="45">
      <c r="A52" s="84" t="s">
        <v>244</v>
      </c>
      <c r="B52" s="84" t="s">
        <v>256</v>
      </c>
      <c r="C52" s="53" t="s">
        <v>1370</v>
      </c>
      <c r="D52" s="54">
        <v>3</v>
      </c>
      <c r="E52" s="65" t="s">
        <v>132</v>
      </c>
      <c r="F52" s="55">
        <v>35</v>
      </c>
      <c r="G52" s="53"/>
      <c r="H52" s="57"/>
      <c r="I52" s="56"/>
      <c r="J52" s="56"/>
      <c r="K52" s="36" t="s">
        <v>65</v>
      </c>
      <c r="L52" s="83">
        <v>52</v>
      </c>
      <c r="M52" s="83"/>
      <c r="N52" s="63"/>
      <c r="O52" s="86" t="s">
        <v>267</v>
      </c>
      <c r="P52" s="88">
        <v>43787.554560185185</v>
      </c>
      <c r="Q52" s="86" t="s">
        <v>284</v>
      </c>
      <c r="R52" s="86"/>
      <c r="S52" s="86"/>
      <c r="T52" s="86" t="s">
        <v>308</v>
      </c>
      <c r="U52" s="86"/>
      <c r="V52" s="89" t="s">
        <v>350</v>
      </c>
      <c r="W52" s="88">
        <v>43787.554560185185</v>
      </c>
      <c r="X52" s="89" t="s">
        <v>397</v>
      </c>
      <c r="Y52" s="86"/>
      <c r="Z52" s="86"/>
      <c r="AA52" s="92" t="s">
        <v>451</v>
      </c>
      <c r="AB52" s="86"/>
      <c r="AC52" s="86" t="b">
        <v>0</v>
      </c>
      <c r="AD52" s="86">
        <v>0</v>
      </c>
      <c r="AE52" s="92" t="s">
        <v>469</v>
      </c>
      <c r="AF52" s="86" t="b">
        <v>0</v>
      </c>
      <c r="AG52" s="86" t="s">
        <v>470</v>
      </c>
      <c r="AH52" s="86"/>
      <c r="AI52" s="92" t="s">
        <v>469</v>
      </c>
      <c r="AJ52" s="86" t="b">
        <v>0</v>
      </c>
      <c r="AK52" s="86">
        <v>12</v>
      </c>
      <c r="AL52" s="92" t="s">
        <v>465</v>
      </c>
      <c r="AM52" s="86" t="s">
        <v>475</v>
      </c>
      <c r="AN52" s="86" t="b">
        <v>0</v>
      </c>
      <c r="AO52" s="92" t="s">
        <v>465</v>
      </c>
      <c r="AP52" s="86" t="s">
        <v>176</v>
      </c>
      <c r="AQ52" s="86">
        <v>0</v>
      </c>
      <c r="AR52" s="86">
        <v>0</v>
      </c>
      <c r="AS52" s="86"/>
      <c r="AT52" s="86"/>
      <c r="AU52" s="86"/>
      <c r="AV52" s="86"/>
      <c r="AW52" s="86"/>
      <c r="AX52" s="86"/>
      <c r="AY52" s="86"/>
      <c r="AZ52" s="86"/>
      <c r="BA52">
        <v>1</v>
      </c>
      <c r="BB52" s="85" t="str">
        <f>REPLACE(INDEX(GroupVertices[Group],MATCH(Edges[[#This Row],[Vertex 1]],GroupVertices[Vertex],0)),1,1,"")</f>
        <v>1</v>
      </c>
      <c r="BC52" s="85" t="str">
        <f>REPLACE(INDEX(GroupVertices[Group],MATCH(Edges[[#This Row],[Vertex 2]],GroupVertices[Vertex],0)),1,1,"")</f>
        <v>2</v>
      </c>
      <c r="BD52" s="51">
        <v>0</v>
      </c>
      <c r="BE52" s="52">
        <v>0</v>
      </c>
      <c r="BF52" s="51">
        <v>0</v>
      </c>
      <c r="BG52" s="52">
        <v>0</v>
      </c>
      <c r="BH52" s="51">
        <v>0</v>
      </c>
      <c r="BI52" s="52">
        <v>0</v>
      </c>
      <c r="BJ52" s="51">
        <v>17</v>
      </c>
      <c r="BK52" s="52">
        <v>100</v>
      </c>
      <c r="BL52" s="51">
        <v>17</v>
      </c>
    </row>
    <row r="53" spans="1:64" ht="45">
      <c r="A53" s="84" t="s">
        <v>245</v>
      </c>
      <c r="B53" s="84" t="s">
        <v>263</v>
      </c>
      <c r="C53" s="53" t="s">
        <v>1370</v>
      </c>
      <c r="D53" s="54">
        <v>3</v>
      </c>
      <c r="E53" s="65" t="s">
        <v>132</v>
      </c>
      <c r="F53" s="55">
        <v>35</v>
      </c>
      <c r="G53" s="53"/>
      <c r="H53" s="57"/>
      <c r="I53" s="56"/>
      <c r="J53" s="56"/>
      <c r="K53" s="36" t="s">
        <v>65</v>
      </c>
      <c r="L53" s="83">
        <v>53</v>
      </c>
      <c r="M53" s="83"/>
      <c r="N53" s="63"/>
      <c r="O53" s="86" t="s">
        <v>267</v>
      </c>
      <c r="P53" s="88">
        <v>43787.555659722224</v>
      </c>
      <c r="Q53" s="86" t="s">
        <v>284</v>
      </c>
      <c r="R53" s="86"/>
      <c r="S53" s="86"/>
      <c r="T53" s="86" t="s">
        <v>308</v>
      </c>
      <c r="U53" s="86"/>
      <c r="V53" s="89" t="s">
        <v>351</v>
      </c>
      <c r="W53" s="88">
        <v>43787.555659722224</v>
      </c>
      <c r="X53" s="89" t="s">
        <v>398</v>
      </c>
      <c r="Y53" s="86"/>
      <c r="Z53" s="86"/>
      <c r="AA53" s="92" t="s">
        <v>452</v>
      </c>
      <c r="AB53" s="86"/>
      <c r="AC53" s="86" t="b">
        <v>0</v>
      </c>
      <c r="AD53" s="86">
        <v>0</v>
      </c>
      <c r="AE53" s="92" t="s">
        <v>469</v>
      </c>
      <c r="AF53" s="86" t="b">
        <v>0</v>
      </c>
      <c r="AG53" s="86" t="s">
        <v>470</v>
      </c>
      <c r="AH53" s="86"/>
      <c r="AI53" s="92" t="s">
        <v>469</v>
      </c>
      <c r="AJ53" s="86" t="b">
        <v>0</v>
      </c>
      <c r="AK53" s="86">
        <v>12</v>
      </c>
      <c r="AL53" s="92" t="s">
        <v>465</v>
      </c>
      <c r="AM53" s="86" t="s">
        <v>475</v>
      </c>
      <c r="AN53" s="86" t="b">
        <v>0</v>
      </c>
      <c r="AO53" s="92" t="s">
        <v>465</v>
      </c>
      <c r="AP53" s="86" t="s">
        <v>176</v>
      </c>
      <c r="AQ53" s="86">
        <v>0</v>
      </c>
      <c r="AR53" s="86">
        <v>0</v>
      </c>
      <c r="AS53" s="86"/>
      <c r="AT53" s="86"/>
      <c r="AU53" s="86"/>
      <c r="AV53" s="86"/>
      <c r="AW53" s="86"/>
      <c r="AX53" s="86"/>
      <c r="AY53" s="86"/>
      <c r="AZ53" s="86"/>
      <c r="BA53">
        <v>1</v>
      </c>
      <c r="BB53" s="85" t="str">
        <f>REPLACE(INDEX(GroupVertices[Group],MATCH(Edges[[#This Row],[Vertex 1]],GroupVertices[Vertex],0)),1,1,"")</f>
        <v>1</v>
      </c>
      <c r="BC53" s="85" t="str">
        <f>REPLACE(INDEX(GroupVertices[Group],MATCH(Edges[[#This Row],[Vertex 2]],GroupVertices[Vertex],0)),1,1,"")</f>
        <v>1</v>
      </c>
      <c r="BD53" s="51"/>
      <c r="BE53" s="52"/>
      <c r="BF53" s="51"/>
      <c r="BG53" s="52"/>
      <c r="BH53" s="51"/>
      <c r="BI53" s="52"/>
      <c r="BJ53" s="51"/>
      <c r="BK53" s="52"/>
      <c r="BL53" s="51"/>
    </row>
    <row r="54" spans="1:64" ht="45">
      <c r="A54" s="84" t="s">
        <v>245</v>
      </c>
      <c r="B54" s="84" t="s">
        <v>258</v>
      </c>
      <c r="C54" s="53" t="s">
        <v>1370</v>
      </c>
      <c r="D54" s="54">
        <v>3</v>
      </c>
      <c r="E54" s="65" t="s">
        <v>132</v>
      </c>
      <c r="F54" s="55">
        <v>35</v>
      </c>
      <c r="G54" s="53"/>
      <c r="H54" s="57"/>
      <c r="I54" s="56"/>
      <c r="J54" s="56"/>
      <c r="K54" s="36" t="s">
        <v>65</v>
      </c>
      <c r="L54" s="83">
        <v>54</v>
      </c>
      <c r="M54" s="83"/>
      <c r="N54" s="63"/>
      <c r="O54" s="86" t="s">
        <v>267</v>
      </c>
      <c r="P54" s="88">
        <v>43787.555659722224</v>
      </c>
      <c r="Q54" s="86" t="s">
        <v>284</v>
      </c>
      <c r="R54" s="86"/>
      <c r="S54" s="86"/>
      <c r="T54" s="86" t="s">
        <v>308</v>
      </c>
      <c r="U54" s="86"/>
      <c r="V54" s="89" t="s">
        <v>351</v>
      </c>
      <c r="W54" s="88">
        <v>43787.555659722224</v>
      </c>
      <c r="X54" s="89" t="s">
        <v>398</v>
      </c>
      <c r="Y54" s="86"/>
      <c r="Z54" s="86"/>
      <c r="AA54" s="92" t="s">
        <v>452</v>
      </c>
      <c r="AB54" s="86"/>
      <c r="AC54" s="86" t="b">
        <v>0</v>
      </c>
      <c r="AD54" s="86">
        <v>0</v>
      </c>
      <c r="AE54" s="92" t="s">
        <v>469</v>
      </c>
      <c r="AF54" s="86" t="b">
        <v>0</v>
      </c>
      <c r="AG54" s="86" t="s">
        <v>470</v>
      </c>
      <c r="AH54" s="86"/>
      <c r="AI54" s="92" t="s">
        <v>469</v>
      </c>
      <c r="AJ54" s="86" t="b">
        <v>0</v>
      </c>
      <c r="AK54" s="86">
        <v>12</v>
      </c>
      <c r="AL54" s="92" t="s">
        <v>465</v>
      </c>
      <c r="AM54" s="86" t="s">
        <v>475</v>
      </c>
      <c r="AN54" s="86" t="b">
        <v>0</v>
      </c>
      <c r="AO54" s="92" t="s">
        <v>465</v>
      </c>
      <c r="AP54" s="86" t="s">
        <v>176</v>
      </c>
      <c r="AQ54" s="86">
        <v>0</v>
      </c>
      <c r="AR54" s="86">
        <v>0</v>
      </c>
      <c r="AS54" s="86"/>
      <c r="AT54" s="86"/>
      <c r="AU54" s="86"/>
      <c r="AV54" s="86"/>
      <c r="AW54" s="86"/>
      <c r="AX54" s="86"/>
      <c r="AY54" s="86"/>
      <c r="AZ54" s="86"/>
      <c r="BA54">
        <v>1</v>
      </c>
      <c r="BB54" s="85" t="str">
        <f>REPLACE(INDEX(GroupVertices[Group],MATCH(Edges[[#This Row],[Vertex 1]],GroupVertices[Vertex],0)),1,1,"")</f>
        <v>1</v>
      </c>
      <c r="BC54" s="85" t="str">
        <f>REPLACE(INDEX(GroupVertices[Group],MATCH(Edges[[#This Row],[Vertex 2]],GroupVertices[Vertex],0)),1,1,"")</f>
        <v>1</v>
      </c>
      <c r="BD54" s="51"/>
      <c r="BE54" s="52"/>
      <c r="BF54" s="51"/>
      <c r="BG54" s="52"/>
      <c r="BH54" s="51"/>
      <c r="BI54" s="52"/>
      <c r="BJ54" s="51"/>
      <c r="BK54" s="52"/>
      <c r="BL54" s="51"/>
    </row>
    <row r="55" spans="1:64" ht="45">
      <c r="A55" s="84" t="s">
        <v>245</v>
      </c>
      <c r="B55" s="84" t="s">
        <v>256</v>
      </c>
      <c r="C55" s="53" t="s">
        <v>1370</v>
      </c>
      <c r="D55" s="54">
        <v>3</v>
      </c>
      <c r="E55" s="65" t="s">
        <v>132</v>
      </c>
      <c r="F55" s="55">
        <v>35</v>
      </c>
      <c r="G55" s="53"/>
      <c r="H55" s="57"/>
      <c r="I55" s="56"/>
      <c r="J55" s="56"/>
      <c r="K55" s="36" t="s">
        <v>65</v>
      </c>
      <c r="L55" s="83">
        <v>55</v>
      </c>
      <c r="M55" s="83"/>
      <c r="N55" s="63"/>
      <c r="O55" s="86" t="s">
        <v>267</v>
      </c>
      <c r="P55" s="88">
        <v>43787.555659722224</v>
      </c>
      <c r="Q55" s="86" t="s">
        <v>284</v>
      </c>
      <c r="R55" s="86"/>
      <c r="S55" s="86"/>
      <c r="T55" s="86" t="s">
        <v>308</v>
      </c>
      <c r="U55" s="86"/>
      <c r="V55" s="89" t="s">
        <v>351</v>
      </c>
      <c r="W55" s="88">
        <v>43787.555659722224</v>
      </c>
      <c r="X55" s="89" t="s">
        <v>398</v>
      </c>
      <c r="Y55" s="86"/>
      <c r="Z55" s="86"/>
      <c r="AA55" s="92" t="s">
        <v>452</v>
      </c>
      <c r="AB55" s="86"/>
      <c r="AC55" s="86" t="b">
        <v>0</v>
      </c>
      <c r="AD55" s="86">
        <v>0</v>
      </c>
      <c r="AE55" s="92" t="s">
        <v>469</v>
      </c>
      <c r="AF55" s="86" t="b">
        <v>0</v>
      </c>
      <c r="AG55" s="86" t="s">
        <v>470</v>
      </c>
      <c r="AH55" s="86"/>
      <c r="AI55" s="92" t="s">
        <v>469</v>
      </c>
      <c r="AJ55" s="86" t="b">
        <v>0</v>
      </c>
      <c r="AK55" s="86">
        <v>12</v>
      </c>
      <c r="AL55" s="92" t="s">
        <v>465</v>
      </c>
      <c r="AM55" s="86" t="s">
        <v>475</v>
      </c>
      <c r="AN55" s="86" t="b">
        <v>0</v>
      </c>
      <c r="AO55" s="92" t="s">
        <v>465</v>
      </c>
      <c r="AP55" s="86" t="s">
        <v>176</v>
      </c>
      <c r="AQ55" s="86">
        <v>0</v>
      </c>
      <c r="AR55" s="86">
        <v>0</v>
      </c>
      <c r="AS55" s="86"/>
      <c r="AT55" s="86"/>
      <c r="AU55" s="86"/>
      <c r="AV55" s="86"/>
      <c r="AW55" s="86"/>
      <c r="AX55" s="86"/>
      <c r="AY55" s="86"/>
      <c r="AZ55" s="86"/>
      <c r="BA55">
        <v>1</v>
      </c>
      <c r="BB55" s="85" t="str">
        <f>REPLACE(INDEX(GroupVertices[Group],MATCH(Edges[[#This Row],[Vertex 1]],GroupVertices[Vertex],0)),1,1,"")</f>
        <v>1</v>
      </c>
      <c r="BC55" s="85" t="str">
        <f>REPLACE(INDEX(GroupVertices[Group],MATCH(Edges[[#This Row],[Vertex 2]],GroupVertices[Vertex],0)),1,1,"")</f>
        <v>2</v>
      </c>
      <c r="BD55" s="51">
        <v>0</v>
      </c>
      <c r="BE55" s="52">
        <v>0</v>
      </c>
      <c r="BF55" s="51">
        <v>0</v>
      </c>
      <c r="BG55" s="52">
        <v>0</v>
      </c>
      <c r="BH55" s="51">
        <v>0</v>
      </c>
      <c r="BI55" s="52">
        <v>0</v>
      </c>
      <c r="BJ55" s="51">
        <v>17</v>
      </c>
      <c r="BK55" s="52">
        <v>100</v>
      </c>
      <c r="BL55" s="51">
        <v>17</v>
      </c>
    </row>
    <row r="56" spans="1:64" ht="45">
      <c r="A56" s="84" t="s">
        <v>246</v>
      </c>
      <c r="B56" s="84" t="s">
        <v>263</v>
      </c>
      <c r="C56" s="53" t="s">
        <v>1370</v>
      </c>
      <c r="D56" s="54">
        <v>3</v>
      </c>
      <c r="E56" s="65" t="s">
        <v>132</v>
      </c>
      <c r="F56" s="55">
        <v>35</v>
      </c>
      <c r="G56" s="53"/>
      <c r="H56" s="57"/>
      <c r="I56" s="56"/>
      <c r="J56" s="56"/>
      <c r="K56" s="36" t="s">
        <v>65</v>
      </c>
      <c r="L56" s="83">
        <v>56</v>
      </c>
      <c r="M56" s="83"/>
      <c r="N56" s="63"/>
      <c r="O56" s="86" t="s">
        <v>267</v>
      </c>
      <c r="P56" s="88">
        <v>43787.559652777774</v>
      </c>
      <c r="Q56" s="86" t="s">
        <v>284</v>
      </c>
      <c r="R56" s="86"/>
      <c r="S56" s="86"/>
      <c r="T56" s="86" t="s">
        <v>308</v>
      </c>
      <c r="U56" s="86"/>
      <c r="V56" s="89" t="s">
        <v>352</v>
      </c>
      <c r="W56" s="88">
        <v>43787.559652777774</v>
      </c>
      <c r="X56" s="89" t="s">
        <v>399</v>
      </c>
      <c r="Y56" s="86"/>
      <c r="Z56" s="86"/>
      <c r="AA56" s="92" t="s">
        <v>453</v>
      </c>
      <c r="AB56" s="86"/>
      <c r="AC56" s="86" t="b">
        <v>0</v>
      </c>
      <c r="AD56" s="86">
        <v>0</v>
      </c>
      <c r="AE56" s="92" t="s">
        <v>469</v>
      </c>
      <c r="AF56" s="86" t="b">
        <v>0</v>
      </c>
      <c r="AG56" s="86" t="s">
        <v>470</v>
      </c>
      <c r="AH56" s="86"/>
      <c r="AI56" s="92" t="s">
        <v>469</v>
      </c>
      <c r="AJ56" s="86" t="b">
        <v>0</v>
      </c>
      <c r="AK56" s="86">
        <v>12</v>
      </c>
      <c r="AL56" s="92" t="s">
        <v>465</v>
      </c>
      <c r="AM56" s="86" t="s">
        <v>476</v>
      </c>
      <c r="AN56" s="86" t="b">
        <v>0</v>
      </c>
      <c r="AO56" s="92" t="s">
        <v>465</v>
      </c>
      <c r="AP56" s="86" t="s">
        <v>176</v>
      </c>
      <c r="AQ56" s="86">
        <v>0</v>
      </c>
      <c r="AR56" s="86">
        <v>0</v>
      </c>
      <c r="AS56" s="86"/>
      <c r="AT56" s="86"/>
      <c r="AU56" s="86"/>
      <c r="AV56" s="86"/>
      <c r="AW56" s="86"/>
      <c r="AX56" s="86"/>
      <c r="AY56" s="86"/>
      <c r="AZ56" s="86"/>
      <c r="BA56">
        <v>1</v>
      </c>
      <c r="BB56" s="85" t="str">
        <f>REPLACE(INDEX(GroupVertices[Group],MATCH(Edges[[#This Row],[Vertex 1]],GroupVertices[Vertex],0)),1,1,"")</f>
        <v>1</v>
      </c>
      <c r="BC56" s="85" t="str">
        <f>REPLACE(INDEX(GroupVertices[Group],MATCH(Edges[[#This Row],[Vertex 2]],GroupVertices[Vertex],0)),1,1,"")</f>
        <v>1</v>
      </c>
      <c r="BD56" s="51"/>
      <c r="BE56" s="52"/>
      <c r="BF56" s="51"/>
      <c r="BG56" s="52"/>
      <c r="BH56" s="51"/>
      <c r="BI56" s="52"/>
      <c r="BJ56" s="51"/>
      <c r="BK56" s="52"/>
      <c r="BL56" s="51"/>
    </row>
    <row r="57" spans="1:64" ht="45">
      <c r="A57" s="84" t="s">
        <v>246</v>
      </c>
      <c r="B57" s="84" t="s">
        <v>258</v>
      </c>
      <c r="C57" s="53" t="s">
        <v>1370</v>
      </c>
      <c r="D57" s="54">
        <v>3</v>
      </c>
      <c r="E57" s="65" t="s">
        <v>132</v>
      </c>
      <c r="F57" s="55">
        <v>35</v>
      </c>
      <c r="G57" s="53"/>
      <c r="H57" s="57"/>
      <c r="I57" s="56"/>
      <c r="J57" s="56"/>
      <c r="K57" s="36" t="s">
        <v>65</v>
      </c>
      <c r="L57" s="83">
        <v>57</v>
      </c>
      <c r="M57" s="83"/>
      <c r="N57" s="63"/>
      <c r="O57" s="86" t="s">
        <v>267</v>
      </c>
      <c r="P57" s="88">
        <v>43787.559652777774</v>
      </c>
      <c r="Q57" s="86" t="s">
        <v>284</v>
      </c>
      <c r="R57" s="86"/>
      <c r="S57" s="86"/>
      <c r="T57" s="86" t="s">
        <v>308</v>
      </c>
      <c r="U57" s="86"/>
      <c r="V57" s="89" t="s">
        <v>352</v>
      </c>
      <c r="W57" s="88">
        <v>43787.559652777774</v>
      </c>
      <c r="X57" s="89" t="s">
        <v>399</v>
      </c>
      <c r="Y57" s="86"/>
      <c r="Z57" s="86"/>
      <c r="AA57" s="92" t="s">
        <v>453</v>
      </c>
      <c r="AB57" s="86"/>
      <c r="AC57" s="86" t="b">
        <v>0</v>
      </c>
      <c r="AD57" s="86">
        <v>0</v>
      </c>
      <c r="AE57" s="92" t="s">
        <v>469</v>
      </c>
      <c r="AF57" s="86" t="b">
        <v>0</v>
      </c>
      <c r="AG57" s="86" t="s">
        <v>470</v>
      </c>
      <c r="AH57" s="86"/>
      <c r="AI57" s="92" t="s">
        <v>469</v>
      </c>
      <c r="AJ57" s="86" t="b">
        <v>0</v>
      </c>
      <c r="AK57" s="86">
        <v>12</v>
      </c>
      <c r="AL57" s="92" t="s">
        <v>465</v>
      </c>
      <c r="AM57" s="86" t="s">
        <v>476</v>
      </c>
      <c r="AN57" s="86" t="b">
        <v>0</v>
      </c>
      <c r="AO57" s="92" t="s">
        <v>465</v>
      </c>
      <c r="AP57" s="86" t="s">
        <v>176</v>
      </c>
      <c r="AQ57" s="86">
        <v>0</v>
      </c>
      <c r="AR57" s="86">
        <v>0</v>
      </c>
      <c r="AS57" s="86"/>
      <c r="AT57" s="86"/>
      <c r="AU57" s="86"/>
      <c r="AV57" s="86"/>
      <c r="AW57" s="86"/>
      <c r="AX57" s="86"/>
      <c r="AY57" s="86"/>
      <c r="AZ57" s="86"/>
      <c r="BA57">
        <v>1</v>
      </c>
      <c r="BB57" s="85" t="str">
        <f>REPLACE(INDEX(GroupVertices[Group],MATCH(Edges[[#This Row],[Vertex 1]],GroupVertices[Vertex],0)),1,1,"")</f>
        <v>1</v>
      </c>
      <c r="BC57" s="85" t="str">
        <f>REPLACE(INDEX(GroupVertices[Group],MATCH(Edges[[#This Row],[Vertex 2]],GroupVertices[Vertex],0)),1,1,"")</f>
        <v>1</v>
      </c>
      <c r="BD57" s="51"/>
      <c r="BE57" s="52"/>
      <c r="BF57" s="51"/>
      <c r="BG57" s="52"/>
      <c r="BH57" s="51"/>
      <c r="BI57" s="52"/>
      <c r="BJ57" s="51"/>
      <c r="BK57" s="52"/>
      <c r="BL57" s="51"/>
    </row>
    <row r="58" spans="1:64" ht="45">
      <c r="A58" s="84" t="s">
        <v>246</v>
      </c>
      <c r="B58" s="84" t="s">
        <v>256</v>
      </c>
      <c r="C58" s="53" t="s">
        <v>1370</v>
      </c>
      <c r="D58" s="54">
        <v>3</v>
      </c>
      <c r="E58" s="65" t="s">
        <v>132</v>
      </c>
      <c r="F58" s="55">
        <v>35</v>
      </c>
      <c r="G58" s="53"/>
      <c r="H58" s="57"/>
      <c r="I58" s="56"/>
      <c r="J58" s="56"/>
      <c r="K58" s="36" t="s">
        <v>65</v>
      </c>
      <c r="L58" s="83">
        <v>58</v>
      </c>
      <c r="M58" s="83"/>
      <c r="N58" s="63"/>
      <c r="O58" s="86" t="s">
        <v>267</v>
      </c>
      <c r="P58" s="88">
        <v>43787.559652777774</v>
      </c>
      <c r="Q58" s="86" t="s">
        <v>284</v>
      </c>
      <c r="R58" s="86"/>
      <c r="S58" s="86"/>
      <c r="T58" s="86" t="s">
        <v>308</v>
      </c>
      <c r="U58" s="86"/>
      <c r="V58" s="89" t="s">
        <v>352</v>
      </c>
      <c r="W58" s="88">
        <v>43787.559652777774</v>
      </c>
      <c r="X58" s="89" t="s">
        <v>399</v>
      </c>
      <c r="Y58" s="86"/>
      <c r="Z58" s="86"/>
      <c r="AA58" s="92" t="s">
        <v>453</v>
      </c>
      <c r="AB58" s="86"/>
      <c r="AC58" s="86" t="b">
        <v>0</v>
      </c>
      <c r="AD58" s="86">
        <v>0</v>
      </c>
      <c r="AE58" s="92" t="s">
        <v>469</v>
      </c>
      <c r="AF58" s="86" t="b">
        <v>0</v>
      </c>
      <c r="AG58" s="86" t="s">
        <v>470</v>
      </c>
      <c r="AH58" s="86"/>
      <c r="AI58" s="92" t="s">
        <v>469</v>
      </c>
      <c r="AJ58" s="86" t="b">
        <v>0</v>
      </c>
      <c r="AK58" s="86">
        <v>12</v>
      </c>
      <c r="AL58" s="92" t="s">
        <v>465</v>
      </c>
      <c r="AM58" s="86" t="s">
        <v>476</v>
      </c>
      <c r="AN58" s="86" t="b">
        <v>0</v>
      </c>
      <c r="AO58" s="92" t="s">
        <v>465</v>
      </c>
      <c r="AP58" s="86" t="s">
        <v>176</v>
      </c>
      <c r="AQ58" s="86">
        <v>0</v>
      </c>
      <c r="AR58" s="86">
        <v>0</v>
      </c>
      <c r="AS58" s="86"/>
      <c r="AT58" s="86"/>
      <c r="AU58" s="86"/>
      <c r="AV58" s="86"/>
      <c r="AW58" s="86"/>
      <c r="AX58" s="86"/>
      <c r="AY58" s="86"/>
      <c r="AZ58" s="86"/>
      <c r="BA58">
        <v>1</v>
      </c>
      <c r="BB58" s="85" t="str">
        <f>REPLACE(INDEX(GroupVertices[Group],MATCH(Edges[[#This Row],[Vertex 1]],GroupVertices[Vertex],0)),1,1,"")</f>
        <v>1</v>
      </c>
      <c r="BC58" s="85" t="str">
        <f>REPLACE(INDEX(GroupVertices[Group],MATCH(Edges[[#This Row],[Vertex 2]],GroupVertices[Vertex],0)),1,1,"")</f>
        <v>2</v>
      </c>
      <c r="BD58" s="51">
        <v>0</v>
      </c>
      <c r="BE58" s="52">
        <v>0</v>
      </c>
      <c r="BF58" s="51">
        <v>0</v>
      </c>
      <c r="BG58" s="52">
        <v>0</v>
      </c>
      <c r="BH58" s="51">
        <v>0</v>
      </c>
      <c r="BI58" s="52">
        <v>0</v>
      </c>
      <c r="BJ58" s="51">
        <v>17</v>
      </c>
      <c r="BK58" s="52">
        <v>100</v>
      </c>
      <c r="BL58" s="51">
        <v>17</v>
      </c>
    </row>
    <row r="59" spans="1:64" ht="45">
      <c r="A59" s="84" t="s">
        <v>247</v>
      </c>
      <c r="B59" s="84" t="s">
        <v>263</v>
      </c>
      <c r="C59" s="53" t="s">
        <v>1370</v>
      </c>
      <c r="D59" s="54">
        <v>3</v>
      </c>
      <c r="E59" s="65" t="s">
        <v>132</v>
      </c>
      <c r="F59" s="55">
        <v>35</v>
      </c>
      <c r="G59" s="53"/>
      <c r="H59" s="57"/>
      <c r="I59" s="56"/>
      <c r="J59" s="56"/>
      <c r="K59" s="36" t="s">
        <v>65</v>
      </c>
      <c r="L59" s="83">
        <v>59</v>
      </c>
      <c r="M59" s="83"/>
      <c r="N59" s="63"/>
      <c r="O59" s="86" t="s">
        <v>267</v>
      </c>
      <c r="P59" s="88">
        <v>43787.56539351852</v>
      </c>
      <c r="Q59" s="86" t="s">
        <v>284</v>
      </c>
      <c r="R59" s="86"/>
      <c r="S59" s="86"/>
      <c r="T59" s="86" t="s">
        <v>308</v>
      </c>
      <c r="U59" s="86"/>
      <c r="V59" s="89" t="s">
        <v>353</v>
      </c>
      <c r="W59" s="88">
        <v>43787.56539351852</v>
      </c>
      <c r="X59" s="89" t="s">
        <v>400</v>
      </c>
      <c r="Y59" s="86"/>
      <c r="Z59" s="86"/>
      <c r="AA59" s="92" t="s">
        <v>454</v>
      </c>
      <c r="AB59" s="86"/>
      <c r="AC59" s="86" t="b">
        <v>0</v>
      </c>
      <c r="AD59" s="86">
        <v>0</v>
      </c>
      <c r="AE59" s="92" t="s">
        <v>469</v>
      </c>
      <c r="AF59" s="86" t="b">
        <v>0</v>
      </c>
      <c r="AG59" s="86" t="s">
        <v>470</v>
      </c>
      <c r="AH59" s="86"/>
      <c r="AI59" s="92" t="s">
        <v>469</v>
      </c>
      <c r="AJ59" s="86" t="b">
        <v>0</v>
      </c>
      <c r="AK59" s="86">
        <v>12</v>
      </c>
      <c r="AL59" s="92" t="s">
        <v>465</v>
      </c>
      <c r="AM59" s="86" t="s">
        <v>476</v>
      </c>
      <c r="AN59" s="86" t="b">
        <v>0</v>
      </c>
      <c r="AO59" s="92" t="s">
        <v>465</v>
      </c>
      <c r="AP59" s="86" t="s">
        <v>176</v>
      </c>
      <c r="AQ59" s="86">
        <v>0</v>
      </c>
      <c r="AR59" s="86">
        <v>0</v>
      </c>
      <c r="AS59" s="86"/>
      <c r="AT59" s="86"/>
      <c r="AU59" s="86"/>
      <c r="AV59" s="86"/>
      <c r="AW59" s="86"/>
      <c r="AX59" s="86"/>
      <c r="AY59" s="86"/>
      <c r="AZ59" s="86"/>
      <c r="BA59">
        <v>1</v>
      </c>
      <c r="BB59" s="85" t="str">
        <f>REPLACE(INDEX(GroupVertices[Group],MATCH(Edges[[#This Row],[Vertex 1]],GroupVertices[Vertex],0)),1,1,"")</f>
        <v>1</v>
      </c>
      <c r="BC59" s="85" t="str">
        <f>REPLACE(INDEX(GroupVertices[Group],MATCH(Edges[[#This Row],[Vertex 2]],GroupVertices[Vertex],0)),1,1,"")</f>
        <v>1</v>
      </c>
      <c r="BD59" s="51"/>
      <c r="BE59" s="52"/>
      <c r="BF59" s="51"/>
      <c r="BG59" s="52"/>
      <c r="BH59" s="51"/>
      <c r="BI59" s="52"/>
      <c r="BJ59" s="51"/>
      <c r="BK59" s="52"/>
      <c r="BL59" s="51"/>
    </row>
    <row r="60" spans="1:64" ht="45">
      <c r="A60" s="84" t="s">
        <v>247</v>
      </c>
      <c r="B60" s="84" t="s">
        <v>258</v>
      </c>
      <c r="C60" s="53" t="s">
        <v>1370</v>
      </c>
      <c r="D60" s="54">
        <v>3</v>
      </c>
      <c r="E60" s="65" t="s">
        <v>132</v>
      </c>
      <c r="F60" s="55">
        <v>35</v>
      </c>
      <c r="G60" s="53"/>
      <c r="H60" s="57"/>
      <c r="I60" s="56"/>
      <c r="J60" s="56"/>
      <c r="K60" s="36" t="s">
        <v>65</v>
      </c>
      <c r="L60" s="83">
        <v>60</v>
      </c>
      <c r="M60" s="83"/>
      <c r="N60" s="63"/>
      <c r="O60" s="86" t="s">
        <v>267</v>
      </c>
      <c r="P60" s="88">
        <v>43787.56539351852</v>
      </c>
      <c r="Q60" s="86" t="s">
        <v>284</v>
      </c>
      <c r="R60" s="86"/>
      <c r="S60" s="86"/>
      <c r="T60" s="86" t="s">
        <v>308</v>
      </c>
      <c r="U60" s="86"/>
      <c r="V60" s="89" t="s">
        <v>353</v>
      </c>
      <c r="W60" s="88">
        <v>43787.56539351852</v>
      </c>
      <c r="X60" s="89" t="s">
        <v>400</v>
      </c>
      <c r="Y60" s="86"/>
      <c r="Z60" s="86"/>
      <c r="AA60" s="92" t="s">
        <v>454</v>
      </c>
      <c r="AB60" s="86"/>
      <c r="AC60" s="86" t="b">
        <v>0</v>
      </c>
      <c r="AD60" s="86">
        <v>0</v>
      </c>
      <c r="AE60" s="92" t="s">
        <v>469</v>
      </c>
      <c r="AF60" s="86" t="b">
        <v>0</v>
      </c>
      <c r="AG60" s="86" t="s">
        <v>470</v>
      </c>
      <c r="AH60" s="86"/>
      <c r="AI60" s="92" t="s">
        <v>469</v>
      </c>
      <c r="AJ60" s="86" t="b">
        <v>0</v>
      </c>
      <c r="AK60" s="86">
        <v>12</v>
      </c>
      <c r="AL60" s="92" t="s">
        <v>465</v>
      </c>
      <c r="AM60" s="86" t="s">
        <v>476</v>
      </c>
      <c r="AN60" s="86" t="b">
        <v>0</v>
      </c>
      <c r="AO60" s="92" t="s">
        <v>465</v>
      </c>
      <c r="AP60" s="86" t="s">
        <v>176</v>
      </c>
      <c r="AQ60" s="86">
        <v>0</v>
      </c>
      <c r="AR60" s="86">
        <v>0</v>
      </c>
      <c r="AS60" s="86"/>
      <c r="AT60" s="86"/>
      <c r="AU60" s="86"/>
      <c r="AV60" s="86"/>
      <c r="AW60" s="86"/>
      <c r="AX60" s="86"/>
      <c r="AY60" s="86"/>
      <c r="AZ60" s="86"/>
      <c r="BA60">
        <v>1</v>
      </c>
      <c r="BB60" s="85" t="str">
        <f>REPLACE(INDEX(GroupVertices[Group],MATCH(Edges[[#This Row],[Vertex 1]],GroupVertices[Vertex],0)),1,1,"")</f>
        <v>1</v>
      </c>
      <c r="BC60" s="85" t="str">
        <f>REPLACE(INDEX(GroupVertices[Group],MATCH(Edges[[#This Row],[Vertex 2]],GroupVertices[Vertex],0)),1,1,"")</f>
        <v>1</v>
      </c>
      <c r="BD60" s="51"/>
      <c r="BE60" s="52"/>
      <c r="BF60" s="51"/>
      <c r="BG60" s="52"/>
      <c r="BH60" s="51"/>
      <c r="BI60" s="52"/>
      <c r="BJ60" s="51"/>
      <c r="BK60" s="52"/>
      <c r="BL60" s="51"/>
    </row>
    <row r="61" spans="1:64" ht="45">
      <c r="A61" s="84" t="s">
        <v>247</v>
      </c>
      <c r="B61" s="84" t="s">
        <v>256</v>
      </c>
      <c r="C61" s="53" t="s">
        <v>1370</v>
      </c>
      <c r="D61" s="54">
        <v>3</v>
      </c>
      <c r="E61" s="65" t="s">
        <v>132</v>
      </c>
      <c r="F61" s="55">
        <v>35</v>
      </c>
      <c r="G61" s="53"/>
      <c r="H61" s="57"/>
      <c r="I61" s="56"/>
      <c r="J61" s="56"/>
      <c r="K61" s="36" t="s">
        <v>65</v>
      </c>
      <c r="L61" s="83">
        <v>61</v>
      </c>
      <c r="M61" s="83"/>
      <c r="N61" s="63"/>
      <c r="O61" s="86" t="s">
        <v>267</v>
      </c>
      <c r="P61" s="88">
        <v>43787.56539351852</v>
      </c>
      <c r="Q61" s="86" t="s">
        <v>284</v>
      </c>
      <c r="R61" s="86"/>
      <c r="S61" s="86"/>
      <c r="T61" s="86" t="s">
        <v>308</v>
      </c>
      <c r="U61" s="86"/>
      <c r="V61" s="89" t="s">
        <v>353</v>
      </c>
      <c r="W61" s="88">
        <v>43787.56539351852</v>
      </c>
      <c r="X61" s="89" t="s">
        <v>400</v>
      </c>
      <c r="Y61" s="86"/>
      <c r="Z61" s="86"/>
      <c r="AA61" s="92" t="s">
        <v>454</v>
      </c>
      <c r="AB61" s="86"/>
      <c r="AC61" s="86" t="b">
        <v>0</v>
      </c>
      <c r="AD61" s="86">
        <v>0</v>
      </c>
      <c r="AE61" s="92" t="s">
        <v>469</v>
      </c>
      <c r="AF61" s="86" t="b">
        <v>0</v>
      </c>
      <c r="AG61" s="86" t="s">
        <v>470</v>
      </c>
      <c r="AH61" s="86"/>
      <c r="AI61" s="92" t="s">
        <v>469</v>
      </c>
      <c r="AJ61" s="86" t="b">
        <v>0</v>
      </c>
      <c r="AK61" s="86">
        <v>12</v>
      </c>
      <c r="AL61" s="92" t="s">
        <v>465</v>
      </c>
      <c r="AM61" s="86" t="s">
        <v>476</v>
      </c>
      <c r="AN61" s="86" t="b">
        <v>0</v>
      </c>
      <c r="AO61" s="92" t="s">
        <v>465</v>
      </c>
      <c r="AP61" s="86" t="s">
        <v>176</v>
      </c>
      <c r="AQ61" s="86">
        <v>0</v>
      </c>
      <c r="AR61" s="86">
        <v>0</v>
      </c>
      <c r="AS61" s="86"/>
      <c r="AT61" s="86"/>
      <c r="AU61" s="86"/>
      <c r="AV61" s="86"/>
      <c r="AW61" s="86"/>
      <c r="AX61" s="86"/>
      <c r="AY61" s="86"/>
      <c r="AZ61" s="86"/>
      <c r="BA61">
        <v>1</v>
      </c>
      <c r="BB61" s="85" t="str">
        <f>REPLACE(INDEX(GroupVertices[Group],MATCH(Edges[[#This Row],[Vertex 1]],GroupVertices[Vertex],0)),1,1,"")</f>
        <v>1</v>
      </c>
      <c r="BC61" s="85" t="str">
        <f>REPLACE(INDEX(GroupVertices[Group],MATCH(Edges[[#This Row],[Vertex 2]],GroupVertices[Vertex],0)),1,1,"")</f>
        <v>2</v>
      </c>
      <c r="BD61" s="51">
        <v>0</v>
      </c>
      <c r="BE61" s="52">
        <v>0</v>
      </c>
      <c r="BF61" s="51">
        <v>0</v>
      </c>
      <c r="BG61" s="52">
        <v>0</v>
      </c>
      <c r="BH61" s="51">
        <v>0</v>
      </c>
      <c r="BI61" s="52">
        <v>0</v>
      </c>
      <c r="BJ61" s="51">
        <v>17</v>
      </c>
      <c r="BK61" s="52">
        <v>100</v>
      </c>
      <c r="BL61" s="51">
        <v>17</v>
      </c>
    </row>
    <row r="62" spans="1:64" ht="45">
      <c r="A62" s="84" t="s">
        <v>248</v>
      </c>
      <c r="B62" s="84" t="s">
        <v>256</v>
      </c>
      <c r="C62" s="53" t="s">
        <v>1370</v>
      </c>
      <c r="D62" s="54">
        <v>3</v>
      </c>
      <c r="E62" s="65" t="s">
        <v>132</v>
      </c>
      <c r="F62" s="55">
        <v>35</v>
      </c>
      <c r="G62" s="53"/>
      <c r="H62" s="57"/>
      <c r="I62" s="56"/>
      <c r="J62" s="56"/>
      <c r="K62" s="36" t="s">
        <v>65</v>
      </c>
      <c r="L62" s="83">
        <v>62</v>
      </c>
      <c r="M62" s="83"/>
      <c r="N62" s="63"/>
      <c r="O62" s="86" t="s">
        <v>267</v>
      </c>
      <c r="P62" s="88">
        <v>43781.28107638889</v>
      </c>
      <c r="Q62" s="86" t="s">
        <v>268</v>
      </c>
      <c r="R62" s="86"/>
      <c r="S62" s="86"/>
      <c r="T62" s="86" t="s">
        <v>300</v>
      </c>
      <c r="U62" s="86"/>
      <c r="V62" s="89" t="s">
        <v>354</v>
      </c>
      <c r="W62" s="88">
        <v>43781.28107638889</v>
      </c>
      <c r="X62" s="89" t="s">
        <v>401</v>
      </c>
      <c r="Y62" s="86"/>
      <c r="Z62" s="86"/>
      <c r="AA62" s="92" t="s">
        <v>455</v>
      </c>
      <c r="AB62" s="86"/>
      <c r="AC62" s="86" t="b">
        <v>0</v>
      </c>
      <c r="AD62" s="86">
        <v>0</v>
      </c>
      <c r="AE62" s="92" t="s">
        <v>469</v>
      </c>
      <c r="AF62" s="86" t="b">
        <v>0</v>
      </c>
      <c r="AG62" s="86" t="s">
        <v>470</v>
      </c>
      <c r="AH62" s="86"/>
      <c r="AI62" s="92" t="s">
        <v>469</v>
      </c>
      <c r="AJ62" s="86" t="b">
        <v>0</v>
      </c>
      <c r="AK62" s="86">
        <v>21</v>
      </c>
      <c r="AL62" s="92" t="s">
        <v>468</v>
      </c>
      <c r="AM62" s="86" t="s">
        <v>476</v>
      </c>
      <c r="AN62" s="86" t="b">
        <v>0</v>
      </c>
      <c r="AO62" s="92" t="s">
        <v>468</v>
      </c>
      <c r="AP62" s="86" t="s">
        <v>176</v>
      </c>
      <c r="AQ62" s="86">
        <v>0</v>
      </c>
      <c r="AR62" s="86">
        <v>0</v>
      </c>
      <c r="AS62" s="86"/>
      <c r="AT62" s="86"/>
      <c r="AU62" s="86"/>
      <c r="AV62" s="86"/>
      <c r="AW62" s="86"/>
      <c r="AX62" s="86"/>
      <c r="AY62" s="86"/>
      <c r="AZ62" s="86"/>
      <c r="BA62">
        <v>1</v>
      </c>
      <c r="BB62" s="85" t="str">
        <f>REPLACE(INDEX(GroupVertices[Group],MATCH(Edges[[#This Row],[Vertex 1]],GroupVertices[Vertex],0)),1,1,"")</f>
        <v>5</v>
      </c>
      <c r="BC62" s="85" t="str">
        <f>REPLACE(INDEX(GroupVertices[Group],MATCH(Edges[[#This Row],[Vertex 2]],GroupVertices[Vertex],0)),1,1,"")</f>
        <v>2</v>
      </c>
      <c r="BD62" s="51">
        <v>0</v>
      </c>
      <c r="BE62" s="52">
        <v>0</v>
      </c>
      <c r="BF62" s="51">
        <v>0</v>
      </c>
      <c r="BG62" s="52">
        <v>0</v>
      </c>
      <c r="BH62" s="51">
        <v>0</v>
      </c>
      <c r="BI62" s="52">
        <v>0</v>
      </c>
      <c r="BJ62" s="51">
        <v>22</v>
      </c>
      <c r="BK62" s="52">
        <v>100</v>
      </c>
      <c r="BL62" s="51">
        <v>22</v>
      </c>
    </row>
    <row r="63" spans="1:64" ht="45">
      <c r="A63" s="84" t="s">
        <v>249</v>
      </c>
      <c r="B63" s="84" t="s">
        <v>248</v>
      </c>
      <c r="C63" s="53" t="s">
        <v>1370</v>
      </c>
      <c r="D63" s="54">
        <v>3</v>
      </c>
      <c r="E63" s="65" t="s">
        <v>132</v>
      </c>
      <c r="F63" s="55">
        <v>35</v>
      </c>
      <c r="G63" s="53"/>
      <c r="H63" s="57"/>
      <c r="I63" s="56"/>
      <c r="J63" s="56"/>
      <c r="K63" s="36" t="s">
        <v>65</v>
      </c>
      <c r="L63" s="83">
        <v>63</v>
      </c>
      <c r="M63" s="83"/>
      <c r="N63" s="63"/>
      <c r="O63" s="86" t="s">
        <v>267</v>
      </c>
      <c r="P63" s="88">
        <v>43787.57939814815</v>
      </c>
      <c r="Q63" s="86" t="s">
        <v>285</v>
      </c>
      <c r="R63" s="89" t="s">
        <v>293</v>
      </c>
      <c r="S63" s="86" t="s">
        <v>298</v>
      </c>
      <c r="T63" s="86" t="s">
        <v>300</v>
      </c>
      <c r="U63" s="86"/>
      <c r="V63" s="89" t="s">
        <v>355</v>
      </c>
      <c r="W63" s="88">
        <v>43787.57939814815</v>
      </c>
      <c r="X63" s="89" t="s">
        <v>402</v>
      </c>
      <c r="Y63" s="86"/>
      <c r="Z63" s="86"/>
      <c r="AA63" s="92" t="s">
        <v>456</v>
      </c>
      <c r="AB63" s="86"/>
      <c r="AC63" s="86" t="b">
        <v>0</v>
      </c>
      <c r="AD63" s="86">
        <v>0</v>
      </c>
      <c r="AE63" s="92" t="s">
        <v>469</v>
      </c>
      <c r="AF63" s="86" t="b">
        <v>0</v>
      </c>
      <c r="AG63" s="86" t="s">
        <v>470</v>
      </c>
      <c r="AH63" s="86"/>
      <c r="AI63" s="92" t="s">
        <v>469</v>
      </c>
      <c r="AJ63" s="86" t="b">
        <v>0</v>
      </c>
      <c r="AK63" s="86">
        <v>1</v>
      </c>
      <c r="AL63" s="92" t="s">
        <v>469</v>
      </c>
      <c r="AM63" s="86" t="s">
        <v>476</v>
      </c>
      <c r="AN63" s="86" t="b">
        <v>0</v>
      </c>
      <c r="AO63" s="92" t="s">
        <v>456</v>
      </c>
      <c r="AP63" s="86" t="s">
        <v>176</v>
      </c>
      <c r="AQ63" s="86">
        <v>0</v>
      </c>
      <c r="AR63" s="86">
        <v>0</v>
      </c>
      <c r="AS63" s="86"/>
      <c r="AT63" s="86"/>
      <c r="AU63" s="86"/>
      <c r="AV63" s="86"/>
      <c r="AW63" s="86"/>
      <c r="AX63" s="86"/>
      <c r="AY63" s="86"/>
      <c r="AZ63" s="86"/>
      <c r="BA63">
        <v>1</v>
      </c>
      <c r="BB63" s="85" t="str">
        <f>REPLACE(INDEX(GroupVertices[Group],MATCH(Edges[[#This Row],[Vertex 1]],GroupVertices[Vertex],0)),1,1,"")</f>
        <v>5</v>
      </c>
      <c r="BC63" s="85" t="str">
        <f>REPLACE(INDEX(GroupVertices[Group],MATCH(Edges[[#This Row],[Vertex 2]],GroupVertices[Vertex],0)),1,1,"")</f>
        <v>5</v>
      </c>
      <c r="BD63" s="51"/>
      <c r="BE63" s="52"/>
      <c r="BF63" s="51"/>
      <c r="BG63" s="52"/>
      <c r="BH63" s="51"/>
      <c r="BI63" s="52"/>
      <c r="BJ63" s="51"/>
      <c r="BK63" s="52"/>
      <c r="BL63" s="51"/>
    </row>
    <row r="64" spans="1:64" ht="45">
      <c r="A64" s="84" t="s">
        <v>250</v>
      </c>
      <c r="B64" s="84" t="s">
        <v>261</v>
      </c>
      <c r="C64" s="53" t="s">
        <v>1370</v>
      </c>
      <c r="D64" s="54">
        <v>3</v>
      </c>
      <c r="E64" s="65" t="s">
        <v>132</v>
      </c>
      <c r="F64" s="55">
        <v>35</v>
      </c>
      <c r="G64" s="53"/>
      <c r="H64" s="57"/>
      <c r="I64" s="56"/>
      <c r="J64" s="56"/>
      <c r="K64" s="36" t="s">
        <v>65</v>
      </c>
      <c r="L64" s="83">
        <v>64</v>
      </c>
      <c r="M64" s="83"/>
      <c r="N64" s="63"/>
      <c r="O64" s="86" t="s">
        <v>267</v>
      </c>
      <c r="P64" s="88">
        <v>43781.43634259259</v>
      </c>
      <c r="Q64" s="86" t="s">
        <v>286</v>
      </c>
      <c r="R64" s="86"/>
      <c r="S64" s="86"/>
      <c r="T64" s="86" t="s">
        <v>309</v>
      </c>
      <c r="U64" s="89" t="s">
        <v>317</v>
      </c>
      <c r="V64" s="89" t="s">
        <v>317</v>
      </c>
      <c r="W64" s="88">
        <v>43781.43634259259</v>
      </c>
      <c r="X64" s="89" t="s">
        <v>403</v>
      </c>
      <c r="Y64" s="86"/>
      <c r="Z64" s="86"/>
      <c r="AA64" s="92" t="s">
        <v>457</v>
      </c>
      <c r="AB64" s="86"/>
      <c r="AC64" s="86" t="b">
        <v>0</v>
      </c>
      <c r="AD64" s="86">
        <v>4</v>
      </c>
      <c r="AE64" s="92" t="s">
        <v>469</v>
      </c>
      <c r="AF64" s="86" t="b">
        <v>0</v>
      </c>
      <c r="AG64" s="86" t="s">
        <v>471</v>
      </c>
      <c r="AH64" s="86"/>
      <c r="AI64" s="92" t="s">
        <v>469</v>
      </c>
      <c r="AJ64" s="86" t="b">
        <v>0</v>
      </c>
      <c r="AK64" s="86">
        <v>4</v>
      </c>
      <c r="AL64" s="92" t="s">
        <v>469</v>
      </c>
      <c r="AM64" s="86" t="s">
        <v>476</v>
      </c>
      <c r="AN64" s="86" t="b">
        <v>0</v>
      </c>
      <c r="AO64" s="92" t="s">
        <v>457</v>
      </c>
      <c r="AP64" s="86" t="s">
        <v>176</v>
      </c>
      <c r="AQ64" s="86">
        <v>0</v>
      </c>
      <c r="AR64" s="86">
        <v>0</v>
      </c>
      <c r="AS64" s="86"/>
      <c r="AT64" s="86"/>
      <c r="AU64" s="86"/>
      <c r="AV64" s="86"/>
      <c r="AW64" s="86"/>
      <c r="AX64" s="86"/>
      <c r="AY64" s="86"/>
      <c r="AZ64" s="86"/>
      <c r="BA64">
        <v>1</v>
      </c>
      <c r="BB64" s="85" t="str">
        <f>REPLACE(INDEX(GroupVertices[Group],MATCH(Edges[[#This Row],[Vertex 1]],GroupVertices[Vertex],0)),1,1,"")</f>
        <v>4</v>
      </c>
      <c r="BC64" s="85" t="str">
        <f>REPLACE(INDEX(GroupVertices[Group],MATCH(Edges[[#This Row],[Vertex 2]],GroupVertices[Vertex],0)),1,1,"")</f>
        <v>3</v>
      </c>
      <c r="BD64" s="51">
        <v>0</v>
      </c>
      <c r="BE64" s="52">
        <v>0</v>
      </c>
      <c r="BF64" s="51">
        <v>0</v>
      </c>
      <c r="BG64" s="52">
        <v>0</v>
      </c>
      <c r="BH64" s="51">
        <v>0</v>
      </c>
      <c r="BI64" s="52">
        <v>0</v>
      </c>
      <c r="BJ64" s="51">
        <v>43</v>
      </c>
      <c r="BK64" s="52">
        <v>100</v>
      </c>
      <c r="BL64" s="51">
        <v>43</v>
      </c>
    </row>
    <row r="65" spans="1:64" ht="45">
      <c r="A65" s="84" t="s">
        <v>249</v>
      </c>
      <c r="B65" s="84" t="s">
        <v>261</v>
      </c>
      <c r="C65" s="53" t="s">
        <v>1370</v>
      </c>
      <c r="D65" s="54">
        <v>3</v>
      </c>
      <c r="E65" s="65" t="s">
        <v>132</v>
      </c>
      <c r="F65" s="55">
        <v>35</v>
      </c>
      <c r="G65" s="53"/>
      <c r="H65" s="57"/>
      <c r="I65" s="56"/>
      <c r="J65" s="56"/>
      <c r="K65" s="36" t="s">
        <v>65</v>
      </c>
      <c r="L65" s="83">
        <v>65</v>
      </c>
      <c r="M65" s="83"/>
      <c r="N65" s="63"/>
      <c r="O65" s="86" t="s">
        <v>267</v>
      </c>
      <c r="P65" s="88">
        <v>43787.57939814815</v>
      </c>
      <c r="Q65" s="86" t="s">
        <v>285</v>
      </c>
      <c r="R65" s="89" t="s">
        <v>293</v>
      </c>
      <c r="S65" s="86" t="s">
        <v>298</v>
      </c>
      <c r="T65" s="86" t="s">
        <v>300</v>
      </c>
      <c r="U65" s="86"/>
      <c r="V65" s="89" t="s">
        <v>355</v>
      </c>
      <c r="W65" s="88">
        <v>43787.57939814815</v>
      </c>
      <c r="X65" s="89" t="s">
        <v>402</v>
      </c>
      <c r="Y65" s="86"/>
      <c r="Z65" s="86"/>
      <c r="AA65" s="92" t="s">
        <v>456</v>
      </c>
      <c r="AB65" s="86"/>
      <c r="AC65" s="86" t="b">
        <v>0</v>
      </c>
      <c r="AD65" s="86">
        <v>0</v>
      </c>
      <c r="AE65" s="92" t="s">
        <v>469</v>
      </c>
      <c r="AF65" s="86" t="b">
        <v>0</v>
      </c>
      <c r="AG65" s="86" t="s">
        <v>470</v>
      </c>
      <c r="AH65" s="86"/>
      <c r="AI65" s="92" t="s">
        <v>469</v>
      </c>
      <c r="AJ65" s="86" t="b">
        <v>0</v>
      </c>
      <c r="AK65" s="86">
        <v>1</v>
      </c>
      <c r="AL65" s="92" t="s">
        <v>469</v>
      </c>
      <c r="AM65" s="86" t="s">
        <v>476</v>
      </c>
      <c r="AN65" s="86" t="b">
        <v>0</v>
      </c>
      <c r="AO65" s="92" t="s">
        <v>456</v>
      </c>
      <c r="AP65" s="86" t="s">
        <v>176</v>
      </c>
      <c r="AQ65" s="86">
        <v>0</v>
      </c>
      <c r="AR65" s="86">
        <v>0</v>
      </c>
      <c r="AS65" s="86"/>
      <c r="AT65" s="86"/>
      <c r="AU65" s="86"/>
      <c r="AV65" s="86"/>
      <c r="AW65" s="86"/>
      <c r="AX65" s="86"/>
      <c r="AY65" s="86"/>
      <c r="AZ65" s="86"/>
      <c r="BA65">
        <v>1</v>
      </c>
      <c r="BB65" s="85" t="str">
        <f>REPLACE(INDEX(GroupVertices[Group],MATCH(Edges[[#This Row],[Vertex 1]],GroupVertices[Vertex],0)),1,1,"")</f>
        <v>5</v>
      </c>
      <c r="BC65" s="85" t="str">
        <f>REPLACE(INDEX(GroupVertices[Group],MATCH(Edges[[#This Row],[Vertex 2]],GroupVertices[Vertex],0)),1,1,"")</f>
        <v>3</v>
      </c>
      <c r="BD65" s="51"/>
      <c r="BE65" s="52"/>
      <c r="BF65" s="51"/>
      <c r="BG65" s="52"/>
      <c r="BH65" s="51"/>
      <c r="BI65" s="52"/>
      <c r="BJ65" s="51"/>
      <c r="BK65" s="52"/>
      <c r="BL65" s="51"/>
    </row>
    <row r="66" spans="1:64" ht="45">
      <c r="A66" s="84" t="s">
        <v>249</v>
      </c>
      <c r="B66" s="84" t="s">
        <v>264</v>
      </c>
      <c r="C66" s="53" t="s">
        <v>1370</v>
      </c>
      <c r="D66" s="54">
        <v>3</v>
      </c>
      <c r="E66" s="65" t="s">
        <v>132</v>
      </c>
      <c r="F66" s="55">
        <v>35</v>
      </c>
      <c r="G66" s="53"/>
      <c r="H66" s="57"/>
      <c r="I66" s="56"/>
      <c r="J66" s="56"/>
      <c r="K66" s="36" t="s">
        <v>65</v>
      </c>
      <c r="L66" s="83">
        <v>66</v>
      </c>
      <c r="M66" s="83"/>
      <c r="N66" s="63"/>
      <c r="O66" s="86" t="s">
        <v>267</v>
      </c>
      <c r="P66" s="88">
        <v>43787.57939814815</v>
      </c>
      <c r="Q66" s="86" t="s">
        <v>285</v>
      </c>
      <c r="R66" s="89" t="s">
        <v>293</v>
      </c>
      <c r="S66" s="86" t="s">
        <v>298</v>
      </c>
      <c r="T66" s="86" t="s">
        <v>300</v>
      </c>
      <c r="U66" s="86"/>
      <c r="V66" s="89" t="s">
        <v>355</v>
      </c>
      <c r="W66" s="88">
        <v>43787.57939814815</v>
      </c>
      <c r="X66" s="89" t="s">
        <v>402</v>
      </c>
      <c r="Y66" s="86"/>
      <c r="Z66" s="86"/>
      <c r="AA66" s="92" t="s">
        <v>456</v>
      </c>
      <c r="AB66" s="86"/>
      <c r="AC66" s="86" t="b">
        <v>0</v>
      </c>
      <c r="AD66" s="86">
        <v>0</v>
      </c>
      <c r="AE66" s="92" t="s">
        <v>469</v>
      </c>
      <c r="AF66" s="86" t="b">
        <v>0</v>
      </c>
      <c r="AG66" s="86" t="s">
        <v>470</v>
      </c>
      <c r="AH66" s="86"/>
      <c r="AI66" s="92" t="s">
        <v>469</v>
      </c>
      <c r="AJ66" s="86" t="b">
        <v>0</v>
      </c>
      <c r="AK66" s="86">
        <v>1</v>
      </c>
      <c r="AL66" s="92" t="s">
        <v>469</v>
      </c>
      <c r="AM66" s="86" t="s">
        <v>476</v>
      </c>
      <c r="AN66" s="86" t="b">
        <v>0</v>
      </c>
      <c r="AO66" s="92" t="s">
        <v>456</v>
      </c>
      <c r="AP66" s="86" t="s">
        <v>176</v>
      </c>
      <c r="AQ66" s="86">
        <v>0</v>
      </c>
      <c r="AR66" s="86">
        <v>0</v>
      </c>
      <c r="AS66" s="86"/>
      <c r="AT66" s="86"/>
      <c r="AU66" s="86"/>
      <c r="AV66" s="86"/>
      <c r="AW66" s="86"/>
      <c r="AX66" s="86"/>
      <c r="AY66" s="86"/>
      <c r="AZ66" s="86"/>
      <c r="BA66">
        <v>1</v>
      </c>
      <c r="BB66" s="85" t="str">
        <f>REPLACE(INDEX(GroupVertices[Group],MATCH(Edges[[#This Row],[Vertex 1]],GroupVertices[Vertex],0)),1,1,"")</f>
        <v>5</v>
      </c>
      <c r="BC66" s="85" t="str">
        <f>REPLACE(INDEX(GroupVertices[Group],MATCH(Edges[[#This Row],[Vertex 2]],GroupVertices[Vertex],0)),1,1,"")</f>
        <v>5</v>
      </c>
      <c r="BD66" s="51"/>
      <c r="BE66" s="52"/>
      <c r="BF66" s="51"/>
      <c r="BG66" s="52"/>
      <c r="BH66" s="51"/>
      <c r="BI66" s="52"/>
      <c r="BJ66" s="51"/>
      <c r="BK66" s="52"/>
      <c r="BL66" s="51"/>
    </row>
    <row r="67" spans="1:64" ht="45">
      <c r="A67" s="84" t="s">
        <v>249</v>
      </c>
      <c r="B67" s="84" t="s">
        <v>265</v>
      </c>
      <c r="C67" s="53" t="s">
        <v>1370</v>
      </c>
      <c r="D67" s="54">
        <v>3</v>
      </c>
      <c r="E67" s="65" t="s">
        <v>132</v>
      </c>
      <c r="F67" s="55">
        <v>35</v>
      </c>
      <c r="G67" s="53"/>
      <c r="H67" s="57"/>
      <c r="I67" s="56"/>
      <c r="J67" s="56"/>
      <c r="K67" s="36" t="s">
        <v>65</v>
      </c>
      <c r="L67" s="83">
        <v>67</v>
      </c>
      <c r="M67" s="83"/>
      <c r="N67" s="63"/>
      <c r="O67" s="86" t="s">
        <v>267</v>
      </c>
      <c r="P67" s="88">
        <v>43787.57939814815</v>
      </c>
      <c r="Q67" s="86" t="s">
        <v>285</v>
      </c>
      <c r="R67" s="89" t="s">
        <v>293</v>
      </c>
      <c r="S67" s="86" t="s">
        <v>298</v>
      </c>
      <c r="T67" s="86" t="s">
        <v>300</v>
      </c>
      <c r="U67" s="86"/>
      <c r="V67" s="89" t="s">
        <v>355</v>
      </c>
      <c r="W67" s="88">
        <v>43787.57939814815</v>
      </c>
      <c r="X67" s="89" t="s">
        <v>402</v>
      </c>
      <c r="Y67" s="86"/>
      <c r="Z67" s="86"/>
      <c r="AA67" s="92" t="s">
        <v>456</v>
      </c>
      <c r="AB67" s="86"/>
      <c r="AC67" s="86" t="b">
        <v>0</v>
      </c>
      <c r="AD67" s="86">
        <v>0</v>
      </c>
      <c r="AE67" s="92" t="s">
        <v>469</v>
      </c>
      <c r="AF67" s="86" t="b">
        <v>0</v>
      </c>
      <c r="AG67" s="86" t="s">
        <v>470</v>
      </c>
      <c r="AH67" s="86"/>
      <c r="AI67" s="92" t="s">
        <v>469</v>
      </c>
      <c r="AJ67" s="86" t="b">
        <v>0</v>
      </c>
      <c r="AK67" s="86">
        <v>1</v>
      </c>
      <c r="AL67" s="92" t="s">
        <v>469</v>
      </c>
      <c r="AM67" s="86" t="s">
        <v>476</v>
      </c>
      <c r="AN67" s="86" t="b">
        <v>0</v>
      </c>
      <c r="AO67" s="92" t="s">
        <v>456</v>
      </c>
      <c r="AP67" s="86" t="s">
        <v>176</v>
      </c>
      <c r="AQ67" s="86">
        <v>0</v>
      </c>
      <c r="AR67" s="86">
        <v>0</v>
      </c>
      <c r="AS67" s="86"/>
      <c r="AT67" s="86"/>
      <c r="AU67" s="86"/>
      <c r="AV67" s="86"/>
      <c r="AW67" s="86"/>
      <c r="AX67" s="86"/>
      <c r="AY67" s="86"/>
      <c r="AZ67" s="86"/>
      <c r="BA67">
        <v>1</v>
      </c>
      <c r="BB67" s="85" t="str">
        <f>REPLACE(INDEX(GroupVertices[Group],MATCH(Edges[[#This Row],[Vertex 1]],GroupVertices[Vertex],0)),1,1,"")</f>
        <v>5</v>
      </c>
      <c r="BC67" s="85" t="str">
        <f>REPLACE(INDEX(GroupVertices[Group],MATCH(Edges[[#This Row],[Vertex 2]],GroupVertices[Vertex],0)),1,1,"")</f>
        <v>5</v>
      </c>
      <c r="BD67" s="51"/>
      <c r="BE67" s="52"/>
      <c r="BF67" s="51"/>
      <c r="BG67" s="52"/>
      <c r="BH67" s="51"/>
      <c r="BI67" s="52"/>
      <c r="BJ67" s="51"/>
      <c r="BK67" s="52"/>
      <c r="BL67" s="51"/>
    </row>
    <row r="68" spans="1:64" ht="45">
      <c r="A68" s="84" t="s">
        <v>249</v>
      </c>
      <c r="B68" s="84" t="s">
        <v>266</v>
      </c>
      <c r="C68" s="53" t="s">
        <v>1370</v>
      </c>
      <c r="D68" s="54">
        <v>3</v>
      </c>
      <c r="E68" s="65" t="s">
        <v>132</v>
      </c>
      <c r="F68" s="55">
        <v>35</v>
      </c>
      <c r="G68" s="53"/>
      <c r="H68" s="57"/>
      <c r="I68" s="56"/>
      <c r="J68" s="56"/>
      <c r="K68" s="36" t="s">
        <v>65</v>
      </c>
      <c r="L68" s="83">
        <v>68</v>
      </c>
      <c r="M68" s="83"/>
      <c r="N68" s="63"/>
      <c r="O68" s="86" t="s">
        <v>267</v>
      </c>
      <c r="P68" s="88">
        <v>43787.57939814815</v>
      </c>
      <c r="Q68" s="86" t="s">
        <v>285</v>
      </c>
      <c r="R68" s="89" t="s">
        <v>293</v>
      </c>
      <c r="S68" s="86" t="s">
        <v>298</v>
      </c>
      <c r="T68" s="86" t="s">
        <v>300</v>
      </c>
      <c r="U68" s="86"/>
      <c r="V68" s="89" t="s">
        <v>355</v>
      </c>
      <c r="W68" s="88">
        <v>43787.57939814815</v>
      </c>
      <c r="X68" s="89" t="s">
        <v>402</v>
      </c>
      <c r="Y68" s="86"/>
      <c r="Z68" s="86"/>
      <c r="AA68" s="92" t="s">
        <v>456</v>
      </c>
      <c r="AB68" s="86"/>
      <c r="AC68" s="86" t="b">
        <v>0</v>
      </c>
      <c r="AD68" s="86">
        <v>0</v>
      </c>
      <c r="AE68" s="92" t="s">
        <v>469</v>
      </c>
      <c r="AF68" s="86" t="b">
        <v>0</v>
      </c>
      <c r="AG68" s="86" t="s">
        <v>470</v>
      </c>
      <c r="AH68" s="86"/>
      <c r="AI68" s="92" t="s">
        <v>469</v>
      </c>
      <c r="AJ68" s="86" t="b">
        <v>0</v>
      </c>
      <c r="AK68" s="86">
        <v>1</v>
      </c>
      <c r="AL68" s="92" t="s">
        <v>469</v>
      </c>
      <c r="AM68" s="86" t="s">
        <v>476</v>
      </c>
      <c r="AN68" s="86" t="b">
        <v>0</v>
      </c>
      <c r="AO68" s="92" t="s">
        <v>456</v>
      </c>
      <c r="AP68" s="86" t="s">
        <v>176</v>
      </c>
      <c r="AQ68" s="86">
        <v>0</v>
      </c>
      <c r="AR68" s="86">
        <v>0</v>
      </c>
      <c r="AS68" s="86"/>
      <c r="AT68" s="86"/>
      <c r="AU68" s="86"/>
      <c r="AV68" s="86"/>
      <c r="AW68" s="86"/>
      <c r="AX68" s="86"/>
      <c r="AY68" s="86"/>
      <c r="AZ68" s="86"/>
      <c r="BA68">
        <v>1</v>
      </c>
      <c r="BB68" s="85" t="str">
        <f>REPLACE(INDEX(GroupVertices[Group],MATCH(Edges[[#This Row],[Vertex 1]],GroupVertices[Vertex],0)),1,1,"")</f>
        <v>5</v>
      </c>
      <c r="BC68" s="85" t="str">
        <f>REPLACE(INDEX(GroupVertices[Group],MATCH(Edges[[#This Row],[Vertex 2]],GroupVertices[Vertex],0)),1,1,"")</f>
        <v>5</v>
      </c>
      <c r="BD68" s="51">
        <v>2</v>
      </c>
      <c r="BE68" s="52">
        <v>4.761904761904762</v>
      </c>
      <c r="BF68" s="51">
        <v>0</v>
      </c>
      <c r="BG68" s="52">
        <v>0</v>
      </c>
      <c r="BH68" s="51">
        <v>0</v>
      </c>
      <c r="BI68" s="52">
        <v>0</v>
      </c>
      <c r="BJ68" s="51">
        <v>40</v>
      </c>
      <c r="BK68" s="52">
        <v>95.23809523809524</v>
      </c>
      <c r="BL68" s="51">
        <v>42</v>
      </c>
    </row>
    <row r="69" spans="1:64" ht="45">
      <c r="A69" s="84" t="s">
        <v>251</v>
      </c>
      <c r="B69" s="84" t="s">
        <v>263</v>
      </c>
      <c r="C69" s="53" t="s">
        <v>1370</v>
      </c>
      <c r="D69" s="54">
        <v>3</v>
      </c>
      <c r="E69" s="65" t="s">
        <v>132</v>
      </c>
      <c r="F69" s="55">
        <v>35</v>
      </c>
      <c r="G69" s="53"/>
      <c r="H69" s="57"/>
      <c r="I69" s="56"/>
      <c r="J69" s="56"/>
      <c r="K69" s="36" t="s">
        <v>65</v>
      </c>
      <c r="L69" s="83">
        <v>69</v>
      </c>
      <c r="M69" s="83"/>
      <c r="N69" s="63"/>
      <c r="O69" s="86" t="s">
        <v>267</v>
      </c>
      <c r="P69" s="88">
        <v>43787.616377314815</v>
      </c>
      <c r="Q69" s="86" t="s">
        <v>284</v>
      </c>
      <c r="R69" s="86"/>
      <c r="S69" s="86"/>
      <c r="T69" s="86" t="s">
        <v>308</v>
      </c>
      <c r="U69" s="86"/>
      <c r="V69" s="89" t="s">
        <v>356</v>
      </c>
      <c r="W69" s="88">
        <v>43787.616377314815</v>
      </c>
      <c r="X69" s="89" t="s">
        <v>404</v>
      </c>
      <c r="Y69" s="86"/>
      <c r="Z69" s="86"/>
      <c r="AA69" s="92" t="s">
        <v>458</v>
      </c>
      <c r="AB69" s="86"/>
      <c r="AC69" s="86" t="b">
        <v>0</v>
      </c>
      <c r="AD69" s="86">
        <v>0</v>
      </c>
      <c r="AE69" s="92" t="s">
        <v>469</v>
      </c>
      <c r="AF69" s="86" t="b">
        <v>0</v>
      </c>
      <c r="AG69" s="86" t="s">
        <v>470</v>
      </c>
      <c r="AH69" s="86"/>
      <c r="AI69" s="92" t="s">
        <v>469</v>
      </c>
      <c r="AJ69" s="86" t="b">
        <v>0</v>
      </c>
      <c r="AK69" s="86">
        <v>12</v>
      </c>
      <c r="AL69" s="92" t="s">
        <v>465</v>
      </c>
      <c r="AM69" s="86" t="s">
        <v>475</v>
      </c>
      <c r="AN69" s="86" t="b">
        <v>0</v>
      </c>
      <c r="AO69" s="92" t="s">
        <v>465</v>
      </c>
      <c r="AP69" s="86" t="s">
        <v>176</v>
      </c>
      <c r="AQ69" s="86">
        <v>0</v>
      </c>
      <c r="AR69" s="86">
        <v>0</v>
      </c>
      <c r="AS69" s="86"/>
      <c r="AT69" s="86"/>
      <c r="AU69" s="86"/>
      <c r="AV69" s="86"/>
      <c r="AW69" s="86"/>
      <c r="AX69" s="86"/>
      <c r="AY69" s="86"/>
      <c r="AZ69" s="86"/>
      <c r="BA69">
        <v>1</v>
      </c>
      <c r="BB69" s="85" t="str">
        <f>REPLACE(INDEX(GroupVertices[Group],MATCH(Edges[[#This Row],[Vertex 1]],GroupVertices[Vertex],0)),1,1,"")</f>
        <v>1</v>
      </c>
      <c r="BC69" s="85" t="str">
        <f>REPLACE(INDEX(GroupVertices[Group],MATCH(Edges[[#This Row],[Vertex 2]],GroupVertices[Vertex],0)),1,1,"")</f>
        <v>1</v>
      </c>
      <c r="BD69" s="51"/>
      <c r="BE69" s="52"/>
      <c r="BF69" s="51"/>
      <c r="BG69" s="52"/>
      <c r="BH69" s="51"/>
      <c r="BI69" s="52"/>
      <c r="BJ69" s="51"/>
      <c r="BK69" s="52"/>
      <c r="BL69" s="51"/>
    </row>
    <row r="70" spans="1:64" ht="45">
      <c r="A70" s="84" t="s">
        <v>251</v>
      </c>
      <c r="B70" s="84" t="s">
        <v>258</v>
      </c>
      <c r="C70" s="53" t="s">
        <v>1370</v>
      </c>
      <c r="D70" s="54">
        <v>3</v>
      </c>
      <c r="E70" s="65" t="s">
        <v>132</v>
      </c>
      <c r="F70" s="55">
        <v>35</v>
      </c>
      <c r="G70" s="53"/>
      <c r="H70" s="57"/>
      <c r="I70" s="56"/>
      <c r="J70" s="56"/>
      <c r="K70" s="36" t="s">
        <v>65</v>
      </c>
      <c r="L70" s="83">
        <v>70</v>
      </c>
      <c r="M70" s="83"/>
      <c r="N70" s="63"/>
      <c r="O70" s="86" t="s">
        <v>267</v>
      </c>
      <c r="P70" s="88">
        <v>43787.616377314815</v>
      </c>
      <c r="Q70" s="86" t="s">
        <v>284</v>
      </c>
      <c r="R70" s="86"/>
      <c r="S70" s="86"/>
      <c r="T70" s="86" t="s">
        <v>308</v>
      </c>
      <c r="U70" s="86"/>
      <c r="V70" s="89" t="s">
        <v>356</v>
      </c>
      <c r="W70" s="88">
        <v>43787.616377314815</v>
      </c>
      <c r="X70" s="89" t="s">
        <v>404</v>
      </c>
      <c r="Y70" s="86"/>
      <c r="Z70" s="86"/>
      <c r="AA70" s="92" t="s">
        <v>458</v>
      </c>
      <c r="AB70" s="86"/>
      <c r="AC70" s="86" t="b">
        <v>0</v>
      </c>
      <c r="AD70" s="86">
        <v>0</v>
      </c>
      <c r="AE70" s="92" t="s">
        <v>469</v>
      </c>
      <c r="AF70" s="86" t="b">
        <v>0</v>
      </c>
      <c r="AG70" s="86" t="s">
        <v>470</v>
      </c>
      <c r="AH70" s="86"/>
      <c r="AI70" s="92" t="s">
        <v>469</v>
      </c>
      <c r="AJ70" s="86" t="b">
        <v>0</v>
      </c>
      <c r="AK70" s="86">
        <v>12</v>
      </c>
      <c r="AL70" s="92" t="s">
        <v>465</v>
      </c>
      <c r="AM70" s="86" t="s">
        <v>475</v>
      </c>
      <c r="AN70" s="86" t="b">
        <v>0</v>
      </c>
      <c r="AO70" s="92" t="s">
        <v>465</v>
      </c>
      <c r="AP70" s="86" t="s">
        <v>176</v>
      </c>
      <c r="AQ70" s="86">
        <v>0</v>
      </c>
      <c r="AR70" s="86">
        <v>0</v>
      </c>
      <c r="AS70" s="86"/>
      <c r="AT70" s="86"/>
      <c r="AU70" s="86"/>
      <c r="AV70" s="86"/>
      <c r="AW70" s="86"/>
      <c r="AX70" s="86"/>
      <c r="AY70" s="86"/>
      <c r="AZ70" s="86"/>
      <c r="BA70">
        <v>1</v>
      </c>
      <c r="BB70" s="85" t="str">
        <f>REPLACE(INDEX(GroupVertices[Group],MATCH(Edges[[#This Row],[Vertex 1]],GroupVertices[Vertex],0)),1,1,"")</f>
        <v>1</v>
      </c>
      <c r="BC70" s="85" t="str">
        <f>REPLACE(INDEX(GroupVertices[Group],MATCH(Edges[[#This Row],[Vertex 2]],GroupVertices[Vertex],0)),1,1,"")</f>
        <v>1</v>
      </c>
      <c r="BD70" s="51"/>
      <c r="BE70" s="52"/>
      <c r="BF70" s="51"/>
      <c r="BG70" s="52"/>
      <c r="BH70" s="51"/>
      <c r="BI70" s="52"/>
      <c r="BJ70" s="51"/>
      <c r="BK70" s="52"/>
      <c r="BL70" s="51"/>
    </row>
    <row r="71" spans="1:64" ht="45">
      <c r="A71" s="84" t="s">
        <v>251</v>
      </c>
      <c r="B71" s="84" t="s">
        <v>256</v>
      </c>
      <c r="C71" s="53" t="s">
        <v>1370</v>
      </c>
      <c r="D71" s="54">
        <v>3</v>
      </c>
      <c r="E71" s="65" t="s">
        <v>132</v>
      </c>
      <c r="F71" s="55">
        <v>35</v>
      </c>
      <c r="G71" s="53"/>
      <c r="H71" s="57"/>
      <c r="I71" s="56"/>
      <c r="J71" s="56"/>
      <c r="K71" s="36" t="s">
        <v>65</v>
      </c>
      <c r="L71" s="83">
        <v>71</v>
      </c>
      <c r="M71" s="83"/>
      <c r="N71" s="63"/>
      <c r="O71" s="86" t="s">
        <v>267</v>
      </c>
      <c r="P71" s="88">
        <v>43787.616377314815</v>
      </c>
      <c r="Q71" s="86" t="s">
        <v>284</v>
      </c>
      <c r="R71" s="86"/>
      <c r="S71" s="86"/>
      <c r="T71" s="86" t="s">
        <v>308</v>
      </c>
      <c r="U71" s="86"/>
      <c r="V71" s="89" t="s">
        <v>356</v>
      </c>
      <c r="W71" s="88">
        <v>43787.616377314815</v>
      </c>
      <c r="X71" s="89" t="s">
        <v>404</v>
      </c>
      <c r="Y71" s="86"/>
      <c r="Z71" s="86"/>
      <c r="AA71" s="92" t="s">
        <v>458</v>
      </c>
      <c r="AB71" s="86"/>
      <c r="AC71" s="86" t="b">
        <v>0</v>
      </c>
      <c r="AD71" s="86">
        <v>0</v>
      </c>
      <c r="AE71" s="92" t="s">
        <v>469</v>
      </c>
      <c r="AF71" s="86" t="b">
        <v>0</v>
      </c>
      <c r="AG71" s="86" t="s">
        <v>470</v>
      </c>
      <c r="AH71" s="86"/>
      <c r="AI71" s="92" t="s">
        <v>469</v>
      </c>
      <c r="AJ71" s="86" t="b">
        <v>0</v>
      </c>
      <c r="AK71" s="86">
        <v>12</v>
      </c>
      <c r="AL71" s="92" t="s">
        <v>465</v>
      </c>
      <c r="AM71" s="86" t="s">
        <v>475</v>
      </c>
      <c r="AN71" s="86" t="b">
        <v>0</v>
      </c>
      <c r="AO71" s="92" t="s">
        <v>465</v>
      </c>
      <c r="AP71" s="86" t="s">
        <v>176</v>
      </c>
      <c r="AQ71" s="86">
        <v>0</v>
      </c>
      <c r="AR71" s="86">
        <v>0</v>
      </c>
      <c r="AS71" s="86"/>
      <c r="AT71" s="86"/>
      <c r="AU71" s="86"/>
      <c r="AV71" s="86"/>
      <c r="AW71" s="86"/>
      <c r="AX71" s="86"/>
      <c r="AY71" s="86"/>
      <c r="AZ71" s="86"/>
      <c r="BA71">
        <v>1</v>
      </c>
      <c r="BB71" s="85" t="str">
        <f>REPLACE(INDEX(GroupVertices[Group],MATCH(Edges[[#This Row],[Vertex 1]],GroupVertices[Vertex],0)),1,1,"")</f>
        <v>1</v>
      </c>
      <c r="BC71" s="85" t="str">
        <f>REPLACE(INDEX(GroupVertices[Group],MATCH(Edges[[#This Row],[Vertex 2]],GroupVertices[Vertex],0)),1,1,"")</f>
        <v>2</v>
      </c>
      <c r="BD71" s="51">
        <v>0</v>
      </c>
      <c r="BE71" s="52">
        <v>0</v>
      </c>
      <c r="BF71" s="51">
        <v>0</v>
      </c>
      <c r="BG71" s="52">
        <v>0</v>
      </c>
      <c r="BH71" s="51">
        <v>0</v>
      </c>
      <c r="BI71" s="52">
        <v>0</v>
      </c>
      <c r="BJ71" s="51">
        <v>17</v>
      </c>
      <c r="BK71" s="52">
        <v>100</v>
      </c>
      <c r="BL71" s="51">
        <v>17</v>
      </c>
    </row>
    <row r="72" spans="1:64" ht="45">
      <c r="A72" s="84" t="s">
        <v>252</v>
      </c>
      <c r="B72" s="84" t="s">
        <v>263</v>
      </c>
      <c r="C72" s="53" t="s">
        <v>1370</v>
      </c>
      <c r="D72" s="54">
        <v>3</v>
      </c>
      <c r="E72" s="65" t="s">
        <v>132</v>
      </c>
      <c r="F72" s="55">
        <v>35</v>
      </c>
      <c r="G72" s="53"/>
      <c r="H72" s="57"/>
      <c r="I72" s="56"/>
      <c r="J72" s="56"/>
      <c r="K72" s="36" t="s">
        <v>65</v>
      </c>
      <c r="L72" s="83">
        <v>72</v>
      </c>
      <c r="M72" s="83"/>
      <c r="N72" s="63"/>
      <c r="O72" s="86" t="s">
        <v>267</v>
      </c>
      <c r="P72" s="88">
        <v>43787.637511574074</v>
      </c>
      <c r="Q72" s="86" t="s">
        <v>287</v>
      </c>
      <c r="R72" s="89" t="s">
        <v>294</v>
      </c>
      <c r="S72" s="86" t="s">
        <v>299</v>
      </c>
      <c r="T72" s="86" t="s">
        <v>310</v>
      </c>
      <c r="U72" s="89" t="s">
        <v>318</v>
      </c>
      <c r="V72" s="89" t="s">
        <v>318</v>
      </c>
      <c r="W72" s="88">
        <v>43787.637511574074</v>
      </c>
      <c r="X72" s="89" t="s">
        <v>405</v>
      </c>
      <c r="Y72" s="86"/>
      <c r="Z72" s="86"/>
      <c r="AA72" s="92" t="s">
        <v>459</v>
      </c>
      <c r="AB72" s="86"/>
      <c r="AC72" s="86" t="b">
        <v>0</v>
      </c>
      <c r="AD72" s="86">
        <v>7</v>
      </c>
      <c r="AE72" s="92" t="s">
        <v>469</v>
      </c>
      <c r="AF72" s="86" t="b">
        <v>0</v>
      </c>
      <c r="AG72" s="86" t="s">
        <v>470</v>
      </c>
      <c r="AH72" s="86"/>
      <c r="AI72" s="92" t="s">
        <v>469</v>
      </c>
      <c r="AJ72" s="86" t="b">
        <v>0</v>
      </c>
      <c r="AK72" s="86">
        <v>0</v>
      </c>
      <c r="AL72" s="92" t="s">
        <v>469</v>
      </c>
      <c r="AM72" s="86" t="s">
        <v>476</v>
      </c>
      <c r="AN72" s="86" t="b">
        <v>0</v>
      </c>
      <c r="AO72" s="92" t="s">
        <v>459</v>
      </c>
      <c r="AP72" s="86" t="s">
        <v>176</v>
      </c>
      <c r="AQ72" s="86">
        <v>0</v>
      </c>
      <c r="AR72" s="86">
        <v>0</v>
      </c>
      <c r="AS72" s="86"/>
      <c r="AT72" s="86"/>
      <c r="AU72" s="86"/>
      <c r="AV72" s="86"/>
      <c r="AW72" s="86"/>
      <c r="AX72" s="86"/>
      <c r="AY72" s="86"/>
      <c r="AZ72" s="86"/>
      <c r="BA72">
        <v>1</v>
      </c>
      <c r="BB72" s="85" t="str">
        <f>REPLACE(INDEX(GroupVertices[Group],MATCH(Edges[[#This Row],[Vertex 1]],GroupVertices[Vertex],0)),1,1,"")</f>
        <v>1</v>
      </c>
      <c r="BC72" s="85" t="str">
        <f>REPLACE(INDEX(GroupVertices[Group],MATCH(Edges[[#This Row],[Vertex 2]],GroupVertices[Vertex],0)),1,1,"")</f>
        <v>1</v>
      </c>
      <c r="BD72" s="51"/>
      <c r="BE72" s="52"/>
      <c r="BF72" s="51"/>
      <c r="BG72" s="52"/>
      <c r="BH72" s="51"/>
      <c r="BI72" s="52"/>
      <c r="BJ72" s="51"/>
      <c r="BK72" s="52"/>
      <c r="BL72" s="51"/>
    </row>
    <row r="73" spans="1:64" ht="45">
      <c r="A73" s="84" t="s">
        <v>252</v>
      </c>
      <c r="B73" s="84" t="s">
        <v>258</v>
      </c>
      <c r="C73" s="53" t="s">
        <v>1370</v>
      </c>
      <c r="D73" s="54">
        <v>3</v>
      </c>
      <c r="E73" s="65" t="s">
        <v>132</v>
      </c>
      <c r="F73" s="55">
        <v>35</v>
      </c>
      <c r="G73" s="53"/>
      <c r="H73" s="57"/>
      <c r="I73" s="56"/>
      <c r="J73" s="56"/>
      <c r="K73" s="36" t="s">
        <v>65</v>
      </c>
      <c r="L73" s="83">
        <v>73</v>
      </c>
      <c r="M73" s="83"/>
      <c r="N73" s="63"/>
      <c r="O73" s="86" t="s">
        <v>267</v>
      </c>
      <c r="P73" s="88">
        <v>43787.637511574074</v>
      </c>
      <c r="Q73" s="86" t="s">
        <v>287</v>
      </c>
      <c r="R73" s="89" t="s">
        <v>294</v>
      </c>
      <c r="S73" s="86" t="s">
        <v>299</v>
      </c>
      <c r="T73" s="86" t="s">
        <v>310</v>
      </c>
      <c r="U73" s="89" t="s">
        <v>318</v>
      </c>
      <c r="V73" s="89" t="s">
        <v>318</v>
      </c>
      <c r="W73" s="88">
        <v>43787.637511574074</v>
      </c>
      <c r="X73" s="89" t="s">
        <v>405</v>
      </c>
      <c r="Y73" s="86"/>
      <c r="Z73" s="86"/>
      <c r="AA73" s="92" t="s">
        <v>459</v>
      </c>
      <c r="AB73" s="86"/>
      <c r="AC73" s="86" t="b">
        <v>0</v>
      </c>
      <c r="AD73" s="86">
        <v>7</v>
      </c>
      <c r="AE73" s="92" t="s">
        <v>469</v>
      </c>
      <c r="AF73" s="86" t="b">
        <v>0</v>
      </c>
      <c r="AG73" s="86" t="s">
        <v>470</v>
      </c>
      <c r="AH73" s="86"/>
      <c r="AI73" s="92" t="s">
        <v>469</v>
      </c>
      <c r="AJ73" s="86" t="b">
        <v>0</v>
      </c>
      <c r="AK73" s="86">
        <v>0</v>
      </c>
      <c r="AL73" s="92" t="s">
        <v>469</v>
      </c>
      <c r="AM73" s="86" t="s">
        <v>476</v>
      </c>
      <c r="AN73" s="86" t="b">
        <v>0</v>
      </c>
      <c r="AO73" s="92" t="s">
        <v>459</v>
      </c>
      <c r="AP73" s="86" t="s">
        <v>176</v>
      </c>
      <c r="AQ73" s="86">
        <v>0</v>
      </c>
      <c r="AR73" s="86">
        <v>0</v>
      </c>
      <c r="AS73" s="86"/>
      <c r="AT73" s="86"/>
      <c r="AU73" s="86"/>
      <c r="AV73" s="86"/>
      <c r="AW73" s="86"/>
      <c r="AX73" s="86"/>
      <c r="AY73" s="86"/>
      <c r="AZ73" s="86"/>
      <c r="BA73">
        <v>1</v>
      </c>
      <c r="BB73" s="85" t="str">
        <f>REPLACE(INDEX(GroupVertices[Group],MATCH(Edges[[#This Row],[Vertex 1]],GroupVertices[Vertex],0)),1,1,"")</f>
        <v>1</v>
      </c>
      <c r="BC73" s="85" t="str">
        <f>REPLACE(INDEX(GroupVertices[Group],MATCH(Edges[[#This Row],[Vertex 2]],GroupVertices[Vertex],0)),1,1,"")</f>
        <v>1</v>
      </c>
      <c r="BD73" s="51">
        <v>0</v>
      </c>
      <c r="BE73" s="52">
        <v>0</v>
      </c>
      <c r="BF73" s="51">
        <v>0</v>
      </c>
      <c r="BG73" s="52">
        <v>0</v>
      </c>
      <c r="BH73" s="51">
        <v>0</v>
      </c>
      <c r="BI73" s="52">
        <v>0</v>
      </c>
      <c r="BJ73" s="51">
        <v>12</v>
      </c>
      <c r="BK73" s="52">
        <v>100</v>
      </c>
      <c r="BL73" s="51">
        <v>12</v>
      </c>
    </row>
    <row r="74" spans="1:64" ht="45">
      <c r="A74" s="84" t="s">
        <v>253</v>
      </c>
      <c r="B74" s="84" t="s">
        <v>250</v>
      </c>
      <c r="C74" s="53" t="s">
        <v>1370</v>
      </c>
      <c r="D74" s="54">
        <v>3</v>
      </c>
      <c r="E74" s="65" t="s">
        <v>132</v>
      </c>
      <c r="F74" s="55">
        <v>35</v>
      </c>
      <c r="G74" s="53"/>
      <c r="H74" s="57"/>
      <c r="I74" s="56"/>
      <c r="J74" s="56"/>
      <c r="K74" s="36" t="s">
        <v>65</v>
      </c>
      <c r="L74" s="83">
        <v>74</v>
      </c>
      <c r="M74" s="83"/>
      <c r="N74" s="63"/>
      <c r="O74" s="86" t="s">
        <v>267</v>
      </c>
      <c r="P74" s="88">
        <v>43782.43099537037</v>
      </c>
      <c r="Q74" s="86" t="s">
        <v>269</v>
      </c>
      <c r="R74" s="86"/>
      <c r="S74" s="86"/>
      <c r="T74" s="86"/>
      <c r="U74" s="86"/>
      <c r="V74" s="89" t="s">
        <v>357</v>
      </c>
      <c r="W74" s="88">
        <v>43782.43099537037</v>
      </c>
      <c r="X74" s="89" t="s">
        <v>406</v>
      </c>
      <c r="Y74" s="86"/>
      <c r="Z74" s="86"/>
      <c r="AA74" s="92" t="s">
        <v>460</v>
      </c>
      <c r="AB74" s="86"/>
      <c r="AC74" s="86" t="b">
        <v>0</v>
      </c>
      <c r="AD74" s="86">
        <v>0</v>
      </c>
      <c r="AE74" s="92" t="s">
        <v>469</v>
      </c>
      <c r="AF74" s="86" t="b">
        <v>0</v>
      </c>
      <c r="AG74" s="86" t="s">
        <v>471</v>
      </c>
      <c r="AH74" s="86"/>
      <c r="AI74" s="92" t="s">
        <v>469</v>
      </c>
      <c r="AJ74" s="86" t="b">
        <v>0</v>
      </c>
      <c r="AK74" s="86">
        <v>4</v>
      </c>
      <c r="AL74" s="92" t="s">
        <v>457</v>
      </c>
      <c r="AM74" s="86" t="s">
        <v>474</v>
      </c>
      <c r="AN74" s="86" t="b">
        <v>0</v>
      </c>
      <c r="AO74" s="92" t="s">
        <v>457</v>
      </c>
      <c r="AP74" s="86" t="s">
        <v>176</v>
      </c>
      <c r="AQ74" s="86">
        <v>0</v>
      </c>
      <c r="AR74" s="86">
        <v>0</v>
      </c>
      <c r="AS74" s="86"/>
      <c r="AT74" s="86"/>
      <c r="AU74" s="86"/>
      <c r="AV74" s="86"/>
      <c r="AW74" s="86"/>
      <c r="AX74" s="86"/>
      <c r="AY74" s="86"/>
      <c r="AZ74" s="86"/>
      <c r="BA74">
        <v>1</v>
      </c>
      <c r="BB74" s="85" t="str">
        <f>REPLACE(INDEX(GroupVertices[Group],MATCH(Edges[[#This Row],[Vertex 1]],GroupVertices[Vertex],0)),1,1,"")</f>
        <v>4</v>
      </c>
      <c r="BC74" s="85" t="str">
        <f>REPLACE(INDEX(GroupVertices[Group],MATCH(Edges[[#This Row],[Vertex 2]],GroupVertices[Vertex],0)),1,1,"")</f>
        <v>4</v>
      </c>
      <c r="BD74" s="51">
        <v>0</v>
      </c>
      <c r="BE74" s="52">
        <v>0</v>
      </c>
      <c r="BF74" s="51">
        <v>0</v>
      </c>
      <c r="BG74" s="52">
        <v>0</v>
      </c>
      <c r="BH74" s="51">
        <v>0</v>
      </c>
      <c r="BI74" s="52">
        <v>0</v>
      </c>
      <c r="BJ74" s="51">
        <v>23</v>
      </c>
      <c r="BK74" s="52">
        <v>100</v>
      </c>
      <c r="BL74" s="51">
        <v>23</v>
      </c>
    </row>
    <row r="75" spans="1:64" ht="45">
      <c r="A75" s="84" t="s">
        <v>253</v>
      </c>
      <c r="B75" s="84" t="s">
        <v>263</v>
      </c>
      <c r="C75" s="53" t="s">
        <v>1370</v>
      </c>
      <c r="D75" s="54">
        <v>3</v>
      </c>
      <c r="E75" s="65" t="s">
        <v>132</v>
      </c>
      <c r="F75" s="55">
        <v>35</v>
      </c>
      <c r="G75" s="53"/>
      <c r="H75" s="57"/>
      <c r="I75" s="56"/>
      <c r="J75" s="56"/>
      <c r="K75" s="36" t="s">
        <v>65</v>
      </c>
      <c r="L75" s="83">
        <v>75</v>
      </c>
      <c r="M75" s="83"/>
      <c r="N75" s="63"/>
      <c r="O75" s="86" t="s">
        <v>267</v>
      </c>
      <c r="P75" s="88">
        <v>43787.67805555555</v>
      </c>
      <c r="Q75" s="86" t="s">
        <v>284</v>
      </c>
      <c r="R75" s="86"/>
      <c r="S75" s="86"/>
      <c r="T75" s="86" t="s">
        <v>308</v>
      </c>
      <c r="U75" s="86"/>
      <c r="V75" s="89" t="s">
        <v>357</v>
      </c>
      <c r="W75" s="88">
        <v>43787.67805555555</v>
      </c>
      <c r="X75" s="89" t="s">
        <v>407</v>
      </c>
      <c r="Y75" s="86"/>
      <c r="Z75" s="86"/>
      <c r="AA75" s="92" t="s">
        <v>461</v>
      </c>
      <c r="AB75" s="86"/>
      <c r="AC75" s="86" t="b">
        <v>0</v>
      </c>
      <c r="AD75" s="86">
        <v>0</v>
      </c>
      <c r="AE75" s="92" t="s">
        <v>469</v>
      </c>
      <c r="AF75" s="86" t="b">
        <v>0</v>
      </c>
      <c r="AG75" s="86" t="s">
        <v>470</v>
      </c>
      <c r="AH75" s="86"/>
      <c r="AI75" s="92" t="s">
        <v>469</v>
      </c>
      <c r="AJ75" s="86" t="b">
        <v>0</v>
      </c>
      <c r="AK75" s="86">
        <v>12</v>
      </c>
      <c r="AL75" s="92" t="s">
        <v>465</v>
      </c>
      <c r="AM75" s="86" t="s">
        <v>474</v>
      </c>
      <c r="AN75" s="86" t="b">
        <v>0</v>
      </c>
      <c r="AO75" s="92" t="s">
        <v>465</v>
      </c>
      <c r="AP75" s="86" t="s">
        <v>176</v>
      </c>
      <c r="AQ75" s="86">
        <v>0</v>
      </c>
      <c r="AR75" s="86">
        <v>0</v>
      </c>
      <c r="AS75" s="86"/>
      <c r="AT75" s="86"/>
      <c r="AU75" s="86"/>
      <c r="AV75" s="86"/>
      <c r="AW75" s="86"/>
      <c r="AX75" s="86"/>
      <c r="AY75" s="86"/>
      <c r="AZ75" s="86"/>
      <c r="BA75">
        <v>1</v>
      </c>
      <c r="BB75" s="85" t="str">
        <f>REPLACE(INDEX(GroupVertices[Group],MATCH(Edges[[#This Row],[Vertex 1]],GroupVertices[Vertex],0)),1,1,"")</f>
        <v>4</v>
      </c>
      <c r="BC75" s="85" t="str">
        <f>REPLACE(INDEX(GroupVertices[Group],MATCH(Edges[[#This Row],[Vertex 2]],GroupVertices[Vertex],0)),1,1,"")</f>
        <v>1</v>
      </c>
      <c r="BD75" s="51"/>
      <c r="BE75" s="52"/>
      <c r="BF75" s="51"/>
      <c r="BG75" s="52"/>
      <c r="BH75" s="51"/>
      <c r="BI75" s="52"/>
      <c r="BJ75" s="51"/>
      <c r="BK75" s="52"/>
      <c r="BL75" s="51"/>
    </row>
    <row r="76" spans="1:64" ht="45">
      <c r="A76" s="84" t="s">
        <v>253</v>
      </c>
      <c r="B76" s="84" t="s">
        <v>258</v>
      </c>
      <c r="C76" s="53" t="s">
        <v>1370</v>
      </c>
      <c r="D76" s="54">
        <v>3</v>
      </c>
      <c r="E76" s="65" t="s">
        <v>132</v>
      </c>
      <c r="F76" s="55">
        <v>35</v>
      </c>
      <c r="G76" s="53"/>
      <c r="H76" s="57"/>
      <c r="I76" s="56"/>
      <c r="J76" s="56"/>
      <c r="K76" s="36" t="s">
        <v>65</v>
      </c>
      <c r="L76" s="83">
        <v>76</v>
      </c>
      <c r="M76" s="83"/>
      <c r="N76" s="63"/>
      <c r="O76" s="86" t="s">
        <v>267</v>
      </c>
      <c r="P76" s="88">
        <v>43787.67805555555</v>
      </c>
      <c r="Q76" s="86" t="s">
        <v>284</v>
      </c>
      <c r="R76" s="86"/>
      <c r="S76" s="86"/>
      <c r="T76" s="86" t="s">
        <v>308</v>
      </c>
      <c r="U76" s="86"/>
      <c r="V76" s="89" t="s">
        <v>357</v>
      </c>
      <c r="W76" s="88">
        <v>43787.67805555555</v>
      </c>
      <c r="X76" s="89" t="s">
        <v>407</v>
      </c>
      <c r="Y76" s="86"/>
      <c r="Z76" s="86"/>
      <c r="AA76" s="92" t="s">
        <v>461</v>
      </c>
      <c r="AB76" s="86"/>
      <c r="AC76" s="86" t="b">
        <v>0</v>
      </c>
      <c r="AD76" s="86">
        <v>0</v>
      </c>
      <c r="AE76" s="92" t="s">
        <v>469</v>
      </c>
      <c r="AF76" s="86" t="b">
        <v>0</v>
      </c>
      <c r="AG76" s="86" t="s">
        <v>470</v>
      </c>
      <c r="AH76" s="86"/>
      <c r="AI76" s="92" t="s">
        <v>469</v>
      </c>
      <c r="AJ76" s="86" t="b">
        <v>0</v>
      </c>
      <c r="AK76" s="86">
        <v>12</v>
      </c>
      <c r="AL76" s="92" t="s">
        <v>465</v>
      </c>
      <c r="AM76" s="86" t="s">
        <v>474</v>
      </c>
      <c r="AN76" s="86" t="b">
        <v>0</v>
      </c>
      <c r="AO76" s="92" t="s">
        <v>465</v>
      </c>
      <c r="AP76" s="86" t="s">
        <v>176</v>
      </c>
      <c r="AQ76" s="86">
        <v>0</v>
      </c>
      <c r="AR76" s="86">
        <v>0</v>
      </c>
      <c r="AS76" s="86"/>
      <c r="AT76" s="86"/>
      <c r="AU76" s="86"/>
      <c r="AV76" s="86"/>
      <c r="AW76" s="86"/>
      <c r="AX76" s="86"/>
      <c r="AY76" s="86"/>
      <c r="AZ76" s="86"/>
      <c r="BA76">
        <v>1</v>
      </c>
      <c r="BB76" s="85" t="str">
        <f>REPLACE(INDEX(GroupVertices[Group],MATCH(Edges[[#This Row],[Vertex 1]],GroupVertices[Vertex],0)),1,1,"")</f>
        <v>4</v>
      </c>
      <c r="BC76" s="85" t="str">
        <f>REPLACE(INDEX(GroupVertices[Group],MATCH(Edges[[#This Row],[Vertex 2]],GroupVertices[Vertex],0)),1,1,"")</f>
        <v>1</v>
      </c>
      <c r="BD76" s="51"/>
      <c r="BE76" s="52"/>
      <c r="BF76" s="51"/>
      <c r="BG76" s="52"/>
      <c r="BH76" s="51"/>
      <c r="BI76" s="52"/>
      <c r="BJ76" s="51"/>
      <c r="BK76" s="52"/>
      <c r="BL76" s="51"/>
    </row>
    <row r="77" spans="1:64" ht="45">
      <c r="A77" s="84" t="s">
        <v>253</v>
      </c>
      <c r="B77" s="84" t="s">
        <v>256</v>
      </c>
      <c r="C77" s="53" t="s">
        <v>1370</v>
      </c>
      <c r="D77" s="54">
        <v>3</v>
      </c>
      <c r="E77" s="65" t="s">
        <v>132</v>
      </c>
      <c r="F77" s="55">
        <v>35</v>
      </c>
      <c r="G77" s="53"/>
      <c r="H77" s="57"/>
      <c r="I77" s="56"/>
      <c r="J77" s="56"/>
      <c r="K77" s="36" t="s">
        <v>65</v>
      </c>
      <c r="L77" s="83">
        <v>77</v>
      </c>
      <c r="M77" s="83"/>
      <c r="N77" s="63"/>
      <c r="O77" s="86" t="s">
        <v>267</v>
      </c>
      <c r="P77" s="88">
        <v>43787.67805555555</v>
      </c>
      <c r="Q77" s="86" t="s">
        <v>284</v>
      </c>
      <c r="R77" s="86"/>
      <c r="S77" s="86"/>
      <c r="T77" s="86" t="s">
        <v>308</v>
      </c>
      <c r="U77" s="86"/>
      <c r="V77" s="89" t="s">
        <v>357</v>
      </c>
      <c r="W77" s="88">
        <v>43787.67805555555</v>
      </c>
      <c r="X77" s="89" t="s">
        <v>407</v>
      </c>
      <c r="Y77" s="86"/>
      <c r="Z77" s="86"/>
      <c r="AA77" s="92" t="s">
        <v>461</v>
      </c>
      <c r="AB77" s="86"/>
      <c r="AC77" s="86" t="b">
        <v>0</v>
      </c>
      <c r="AD77" s="86">
        <v>0</v>
      </c>
      <c r="AE77" s="92" t="s">
        <v>469</v>
      </c>
      <c r="AF77" s="86" t="b">
        <v>0</v>
      </c>
      <c r="AG77" s="86" t="s">
        <v>470</v>
      </c>
      <c r="AH77" s="86"/>
      <c r="AI77" s="92" t="s">
        <v>469</v>
      </c>
      <c r="AJ77" s="86" t="b">
        <v>0</v>
      </c>
      <c r="AK77" s="86">
        <v>12</v>
      </c>
      <c r="AL77" s="92" t="s">
        <v>465</v>
      </c>
      <c r="AM77" s="86" t="s">
        <v>474</v>
      </c>
      <c r="AN77" s="86" t="b">
        <v>0</v>
      </c>
      <c r="AO77" s="92" t="s">
        <v>465</v>
      </c>
      <c r="AP77" s="86" t="s">
        <v>176</v>
      </c>
      <c r="AQ77" s="86">
        <v>0</v>
      </c>
      <c r="AR77" s="86">
        <v>0</v>
      </c>
      <c r="AS77" s="86"/>
      <c r="AT77" s="86"/>
      <c r="AU77" s="86"/>
      <c r="AV77" s="86"/>
      <c r="AW77" s="86"/>
      <c r="AX77" s="86"/>
      <c r="AY77" s="86"/>
      <c r="AZ77" s="86"/>
      <c r="BA77">
        <v>1</v>
      </c>
      <c r="BB77" s="85" t="str">
        <f>REPLACE(INDEX(GroupVertices[Group],MATCH(Edges[[#This Row],[Vertex 1]],GroupVertices[Vertex],0)),1,1,"")</f>
        <v>4</v>
      </c>
      <c r="BC77" s="85" t="str">
        <f>REPLACE(INDEX(GroupVertices[Group],MATCH(Edges[[#This Row],[Vertex 2]],GroupVertices[Vertex],0)),1,1,"")</f>
        <v>2</v>
      </c>
      <c r="BD77" s="51">
        <v>0</v>
      </c>
      <c r="BE77" s="52">
        <v>0</v>
      </c>
      <c r="BF77" s="51">
        <v>0</v>
      </c>
      <c r="BG77" s="52">
        <v>0</v>
      </c>
      <c r="BH77" s="51">
        <v>0</v>
      </c>
      <c r="BI77" s="52">
        <v>0</v>
      </c>
      <c r="BJ77" s="51">
        <v>17</v>
      </c>
      <c r="BK77" s="52">
        <v>100</v>
      </c>
      <c r="BL77" s="51">
        <v>17</v>
      </c>
    </row>
    <row r="78" spans="1:64" ht="30">
      <c r="A78" s="84" t="s">
        <v>254</v>
      </c>
      <c r="B78" s="84" t="s">
        <v>256</v>
      </c>
      <c r="C78" s="53" t="s">
        <v>1371</v>
      </c>
      <c r="D78" s="54">
        <v>3</v>
      </c>
      <c r="E78" s="65" t="s">
        <v>136</v>
      </c>
      <c r="F78" s="55">
        <v>35</v>
      </c>
      <c r="G78" s="53"/>
      <c r="H78" s="57"/>
      <c r="I78" s="56"/>
      <c r="J78" s="56"/>
      <c r="K78" s="36" t="s">
        <v>65</v>
      </c>
      <c r="L78" s="83">
        <v>78</v>
      </c>
      <c r="M78" s="83"/>
      <c r="N78" s="63"/>
      <c r="O78" s="86" t="s">
        <v>267</v>
      </c>
      <c r="P78" s="88">
        <v>43781.20854166667</v>
      </c>
      <c r="Q78" s="86" t="s">
        <v>268</v>
      </c>
      <c r="R78" s="86"/>
      <c r="S78" s="86"/>
      <c r="T78" s="86" t="s">
        <v>300</v>
      </c>
      <c r="U78" s="86"/>
      <c r="V78" s="89" t="s">
        <v>358</v>
      </c>
      <c r="W78" s="88">
        <v>43781.20854166667</v>
      </c>
      <c r="X78" s="89" t="s">
        <v>408</v>
      </c>
      <c r="Y78" s="86"/>
      <c r="Z78" s="86"/>
      <c r="AA78" s="92" t="s">
        <v>462</v>
      </c>
      <c r="AB78" s="86"/>
      <c r="AC78" s="86" t="b">
        <v>0</v>
      </c>
      <c r="AD78" s="86">
        <v>0</v>
      </c>
      <c r="AE78" s="92" t="s">
        <v>469</v>
      </c>
      <c r="AF78" s="86" t="b">
        <v>0</v>
      </c>
      <c r="AG78" s="86" t="s">
        <v>470</v>
      </c>
      <c r="AH78" s="86"/>
      <c r="AI78" s="92" t="s">
        <v>469</v>
      </c>
      <c r="AJ78" s="86" t="b">
        <v>0</v>
      </c>
      <c r="AK78" s="86">
        <v>21</v>
      </c>
      <c r="AL78" s="92" t="s">
        <v>468</v>
      </c>
      <c r="AM78" s="86" t="s">
        <v>475</v>
      </c>
      <c r="AN78" s="86" t="b">
        <v>0</v>
      </c>
      <c r="AO78" s="92" t="s">
        <v>468</v>
      </c>
      <c r="AP78" s="86" t="s">
        <v>176</v>
      </c>
      <c r="AQ78" s="86">
        <v>0</v>
      </c>
      <c r="AR78" s="86">
        <v>0</v>
      </c>
      <c r="AS78" s="86"/>
      <c r="AT78" s="86"/>
      <c r="AU78" s="86"/>
      <c r="AV78" s="86"/>
      <c r="AW78" s="86"/>
      <c r="AX78" s="86"/>
      <c r="AY78" s="86"/>
      <c r="AZ78" s="86"/>
      <c r="BA78">
        <v>2</v>
      </c>
      <c r="BB78" s="85" t="str">
        <f>REPLACE(INDEX(GroupVertices[Group],MATCH(Edges[[#This Row],[Vertex 1]],GroupVertices[Vertex],0)),1,1,"")</f>
        <v>1</v>
      </c>
      <c r="BC78" s="85" t="str">
        <f>REPLACE(INDEX(GroupVertices[Group],MATCH(Edges[[#This Row],[Vertex 2]],GroupVertices[Vertex],0)),1,1,"")</f>
        <v>2</v>
      </c>
      <c r="BD78" s="51">
        <v>0</v>
      </c>
      <c r="BE78" s="52">
        <v>0</v>
      </c>
      <c r="BF78" s="51">
        <v>0</v>
      </c>
      <c r="BG78" s="52">
        <v>0</v>
      </c>
      <c r="BH78" s="51">
        <v>0</v>
      </c>
      <c r="BI78" s="52">
        <v>0</v>
      </c>
      <c r="BJ78" s="51">
        <v>22</v>
      </c>
      <c r="BK78" s="52">
        <v>100</v>
      </c>
      <c r="BL78" s="51">
        <v>22</v>
      </c>
    </row>
    <row r="79" spans="1:64" ht="45">
      <c r="A79" s="84" t="s">
        <v>254</v>
      </c>
      <c r="B79" s="84" t="s">
        <v>263</v>
      </c>
      <c r="C79" s="53" t="s">
        <v>1370</v>
      </c>
      <c r="D79" s="54">
        <v>3</v>
      </c>
      <c r="E79" s="65" t="s">
        <v>132</v>
      </c>
      <c r="F79" s="55">
        <v>35</v>
      </c>
      <c r="G79" s="53"/>
      <c r="H79" s="57"/>
      <c r="I79" s="56"/>
      <c r="J79" s="56"/>
      <c r="K79" s="36" t="s">
        <v>65</v>
      </c>
      <c r="L79" s="83">
        <v>79</v>
      </c>
      <c r="M79" s="83"/>
      <c r="N79" s="63"/>
      <c r="O79" s="86" t="s">
        <v>267</v>
      </c>
      <c r="P79" s="88">
        <v>43787.68829861111</v>
      </c>
      <c r="Q79" s="86" t="s">
        <v>284</v>
      </c>
      <c r="R79" s="86"/>
      <c r="S79" s="86"/>
      <c r="T79" s="86" t="s">
        <v>308</v>
      </c>
      <c r="U79" s="86"/>
      <c r="V79" s="89" t="s">
        <v>358</v>
      </c>
      <c r="W79" s="88">
        <v>43787.68829861111</v>
      </c>
      <c r="X79" s="89" t="s">
        <v>409</v>
      </c>
      <c r="Y79" s="86"/>
      <c r="Z79" s="86"/>
      <c r="AA79" s="92" t="s">
        <v>463</v>
      </c>
      <c r="AB79" s="86"/>
      <c r="AC79" s="86" t="b">
        <v>0</v>
      </c>
      <c r="AD79" s="86">
        <v>0</v>
      </c>
      <c r="AE79" s="92" t="s">
        <v>469</v>
      </c>
      <c r="AF79" s="86" t="b">
        <v>0</v>
      </c>
      <c r="AG79" s="86" t="s">
        <v>470</v>
      </c>
      <c r="AH79" s="86"/>
      <c r="AI79" s="92" t="s">
        <v>469</v>
      </c>
      <c r="AJ79" s="86" t="b">
        <v>0</v>
      </c>
      <c r="AK79" s="86">
        <v>12</v>
      </c>
      <c r="AL79" s="92" t="s">
        <v>465</v>
      </c>
      <c r="AM79" s="86" t="s">
        <v>475</v>
      </c>
      <c r="AN79" s="86" t="b">
        <v>0</v>
      </c>
      <c r="AO79" s="92" t="s">
        <v>465</v>
      </c>
      <c r="AP79" s="86" t="s">
        <v>176</v>
      </c>
      <c r="AQ79" s="86">
        <v>0</v>
      </c>
      <c r="AR79" s="86">
        <v>0</v>
      </c>
      <c r="AS79" s="86"/>
      <c r="AT79" s="86"/>
      <c r="AU79" s="86"/>
      <c r="AV79" s="86"/>
      <c r="AW79" s="86"/>
      <c r="AX79" s="86"/>
      <c r="AY79" s="86"/>
      <c r="AZ79" s="86"/>
      <c r="BA79">
        <v>1</v>
      </c>
      <c r="BB79" s="85" t="str">
        <f>REPLACE(INDEX(GroupVertices[Group],MATCH(Edges[[#This Row],[Vertex 1]],GroupVertices[Vertex],0)),1,1,"")</f>
        <v>1</v>
      </c>
      <c r="BC79" s="85" t="str">
        <f>REPLACE(INDEX(GroupVertices[Group],MATCH(Edges[[#This Row],[Vertex 2]],GroupVertices[Vertex],0)),1,1,"")</f>
        <v>1</v>
      </c>
      <c r="BD79" s="51"/>
      <c r="BE79" s="52"/>
      <c r="BF79" s="51"/>
      <c r="BG79" s="52"/>
      <c r="BH79" s="51"/>
      <c r="BI79" s="52"/>
      <c r="BJ79" s="51"/>
      <c r="BK79" s="52"/>
      <c r="BL79" s="51"/>
    </row>
    <row r="80" spans="1:64" ht="45">
      <c r="A80" s="84" t="s">
        <v>254</v>
      </c>
      <c r="B80" s="84" t="s">
        <v>258</v>
      </c>
      <c r="C80" s="53" t="s">
        <v>1370</v>
      </c>
      <c r="D80" s="54">
        <v>3</v>
      </c>
      <c r="E80" s="65" t="s">
        <v>132</v>
      </c>
      <c r="F80" s="55">
        <v>35</v>
      </c>
      <c r="G80" s="53"/>
      <c r="H80" s="57"/>
      <c r="I80" s="56"/>
      <c r="J80" s="56"/>
      <c r="K80" s="36" t="s">
        <v>65</v>
      </c>
      <c r="L80" s="83">
        <v>80</v>
      </c>
      <c r="M80" s="83"/>
      <c r="N80" s="63"/>
      <c r="O80" s="86" t="s">
        <v>267</v>
      </c>
      <c r="P80" s="88">
        <v>43787.68829861111</v>
      </c>
      <c r="Q80" s="86" t="s">
        <v>284</v>
      </c>
      <c r="R80" s="86"/>
      <c r="S80" s="86"/>
      <c r="T80" s="86" t="s">
        <v>308</v>
      </c>
      <c r="U80" s="86"/>
      <c r="V80" s="89" t="s">
        <v>358</v>
      </c>
      <c r="W80" s="88">
        <v>43787.68829861111</v>
      </c>
      <c r="X80" s="89" t="s">
        <v>409</v>
      </c>
      <c r="Y80" s="86"/>
      <c r="Z80" s="86"/>
      <c r="AA80" s="92" t="s">
        <v>463</v>
      </c>
      <c r="AB80" s="86"/>
      <c r="AC80" s="86" t="b">
        <v>0</v>
      </c>
      <c r="AD80" s="86">
        <v>0</v>
      </c>
      <c r="AE80" s="92" t="s">
        <v>469</v>
      </c>
      <c r="AF80" s="86" t="b">
        <v>0</v>
      </c>
      <c r="AG80" s="86" t="s">
        <v>470</v>
      </c>
      <c r="AH80" s="86"/>
      <c r="AI80" s="92" t="s">
        <v>469</v>
      </c>
      <c r="AJ80" s="86" t="b">
        <v>0</v>
      </c>
      <c r="AK80" s="86">
        <v>12</v>
      </c>
      <c r="AL80" s="92" t="s">
        <v>465</v>
      </c>
      <c r="AM80" s="86" t="s">
        <v>475</v>
      </c>
      <c r="AN80" s="86" t="b">
        <v>0</v>
      </c>
      <c r="AO80" s="92" t="s">
        <v>465</v>
      </c>
      <c r="AP80" s="86" t="s">
        <v>176</v>
      </c>
      <c r="AQ80" s="86">
        <v>0</v>
      </c>
      <c r="AR80" s="86">
        <v>0</v>
      </c>
      <c r="AS80" s="86"/>
      <c r="AT80" s="86"/>
      <c r="AU80" s="86"/>
      <c r="AV80" s="86"/>
      <c r="AW80" s="86"/>
      <c r="AX80" s="86"/>
      <c r="AY80" s="86"/>
      <c r="AZ80" s="86"/>
      <c r="BA80">
        <v>1</v>
      </c>
      <c r="BB80" s="85" t="str">
        <f>REPLACE(INDEX(GroupVertices[Group],MATCH(Edges[[#This Row],[Vertex 1]],GroupVertices[Vertex],0)),1,1,"")</f>
        <v>1</v>
      </c>
      <c r="BC80" s="85" t="str">
        <f>REPLACE(INDEX(GroupVertices[Group],MATCH(Edges[[#This Row],[Vertex 2]],GroupVertices[Vertex],0)),1,1,"")</f>
        <v>1</v>
      </c>
      <c r="BD80" s="51"/>
      <c r="BE80" s="52"/>
      <c r="BF80" s="51"/>
      <c r="BG80" s="52"/>
      <c r="BH80" s="51"/>
      <c r="BI80" s="52"/>
      <c r="BJ80" s="51"/>
      <c r="BK80" s="52"/>
      <c r="BL80" s="51"/>
    </row>
    <row r="81" spans="1:64" ht="30">
      <c r="A81" s="84" t="s">
        <v>254</v>
      </c>
      <c r="B81" s="84" t="s">
        <v>256</v>
      </c>
      <c r="C81" s="53" t="s">
        <v>1371</v>
      </c>
      <c r="D81" s="54">
        <v>3</v>
      </c>
      <c r="E81" s="65" t="s">
        <v>136</v>
      </c>
      <c r="F81" s="55">
        <v>35</v>
      </c>
      <c r="G81" s="53"/>
      <c r="H81" s="57"/>
      <c r="I81" s="56"/>
      <c r="J81" s="56"/>
      <c r="K81" s="36" t="s">
        <v>65</v>
      </c>
      <c r="L81" s="83">
        <v>81</v>
      </c>
      <c r="M81" s="83"/>
      <c r="N81" s="63"/>
      <c r="O81" s="86" t="s">
        <v>267</v>
      </c>
      <c r="P81" s="88">
        <v>43787.68829861111</v>
      </c>
      <c r="Q81" s="86" t="s">
        <v>284</v>
      </c>
      <c r="R81" s="86"/>
      <c r="S81" s="86"/>
      <c r="T81" s="86" t="s">
        <v>308</v>
      </c>
      <c r="U81" s="86"/>
      <c r="V81" s="89" t="s">
        <v>358</v>
      </c>
      <c r="W81" s="88">
        <v>43787.68829861111</v>
      </c>
      <c r="X81" s="89" t="s">
        <v>409</v>
      </c>
      <c r="Y81" s="86"/>
      <c r="Z81" s="86"/>
      <c r="AA81" s="92" t="s">
        <v>463</v>
      </c>
      <c r="AB81" s="86"/>
      <c r="AC81" s="86" t="b">
        <v>0</v>
      </c>
      <c r="AD81" s="86">
        <v>0</v>
      </c>
      <c r="AE81" s="92" t="s">
        <v>469</v>
      </c>
      <c r="AF81" s="86" t="b">
        <v>0</v>
      </c>
      <c r="AG81" s="86" t="s">
        <v>470</v>
      </c>
      <c r="AH81" s="86"/>
      <c r="AI81" s="92" t="s">
        <v>469</v>
      </c>
      <c r="AJ81" s="86" t="b">
        <v>0</v>
      </c>
      <c r="AK81" s="86">
        <v>12</v>
      </c>
      <c r="AL81" s="92" t="s">
        <v>465</v>
      </c>
      <c r="AM81" s="86" t="s">
        <v>475</v>
      </c>
      <c r="AN81" s="86" t="b">
        <v>0</v>
      </c>
      <c r="AO81" s="92" t="s">
        <v>465</v>
      </c>
      <c r="AP81" s="86" t="s">
        <v>176</v>
      </c>
      <c r="AQ81" s="86">
        <v>0</v>
      </c>
      <c r="AR81" s="86">
        <v>0</v>
      </c>
      <c r="AS81" s="86"/>
      <c r="AT81" s="86"/>
      <c r="AU81" s="86"/>
      <c r="AV81" s="86"/>
      <c r="AW81" s="86"/>
      <c r="AX81" s="86"/>
      <c r="AY81" s="86"/>
      <c r="AZ81" s="86"/>
      <c r="BA81">
        <v>2</v>
      </c>
      <c r="BB81" s="85" t="str">
        <f>REPLACE(INDEX(GroupVertices[Group],MATCH(Edges[[#This Row],[Vertex 1]],GroupVertices[Vertex],0)),1,1,"")</f>
        <v>1</v>
      </c>
      <c r="BC81" s="85" t="str">
        <f>REPLACE(INDEX(GroupVertices[Group],MATCH(Edges[[#This Row],[Vertex 2]],GroupVertices[Vertex],0)),1,1,"")</f>
        <v>2</v>
      </c>
      <c r="BD81" s="51">
        <v>0</v>
      </c>
      <c r="BE81" s="52">
        <v>0</v>
      </c>
      <c r="BF81" s="51">
        <v>0</v>
      </c>
      <c r="BG81" s="52">
        <v>0</v>
      </c>
      <c r="BH81" s="51">
        <v>0</v>
      </c>
      <c r="BI81" s="52">
        <v>0</v>
      </c>
      <c r="BJ81" s="51">
        <v>17</v>
      </c>
      <c r="BK81" s="52">
        <v>100</v>
      </c>
      <c r="BL81" s="51">
        <v>17</v>
      </c>
    </row>
    <row r="82" spans="1:64" ht="45">
      <c r="A82" s="84" t="s">
        <v>255</v>
      </c>
      <c r="B82" s="84" t="s">
        <v>263</v>
      </c>
      <c r="C82" s="53" t="s">
        <v>1370</v>
      </c>
      <c r="D82" s="54">
        <v>3</v>
      </c>
      <c r="E82" s="65" t="s">
        <v>132</v>
      </c>
      <c r="F82" s="55">
        <v>35</v>
      </c>
      <c r="G82" s="53"/>
      <c r="H82" s="57"/>
      <c r="I82" s="56"/>
      <c r="J82" s="56"/>
      <c r="K82" s="36" t="s">
        <v>65</v>
      </c>
      <c r="L82" s="83">
        <v>82</v>
      </c>
      <c r="M82" s="83"/>
      <c r="N82" s="63"/>
      <c r="O82" s="86" t="s">
        <v>267</v>
      </c>
      <c r="P82" s="88">
        <v>43787.87693287037</v>
      </c>
      <c r="Q82" s="86" t="s">
        <v>284</v>
      </c>
      <c r="R82" s="86"/>
      <c r="S82" s="86"/>
      <c r="T82" s="86" t="s">
        <v>308</v>
      </c>
      <c r="U82" s="86"/>
      <c r="V82" s="89" t="s">
        <v>359</v>
      </c>
      <c r="W82" s="88">
        <v>43787.87693287037</v>
      </c>
      <c r="X82" s="89" t="s">
        <v>410</v>
      </c>
      <c r="Y82" s="86"/>
      <c r="Z82" s="86"/>
      <c r="AA82" s="92" t="s">
        <v>464</v>
      </c>
      <c r="AB82" s="86"/>
      <c r="AC82" s="86" t="b">
        <v>0</v>
      </c>
      <c r="AD82" s="86">
        <v>0</v>
      </c>
      <c r="AE82" s="92" t="s">
        <v>469</v>
      </c>
      <c r="AF82" s="86" t="b">
        <v>0</v>
      </c>
      <c r="AG82" s="86" t="s">
        <v>470</v>
      </c>
      <c r="AH82" s="86"/>
      <c r="AI82" s="92" t="s">
        <v>469</v>
      </c>
      <c r="AJ82" s="86" t="b">
        <v>0</v>
      </c>
      <c r="AK82" s="86">
        <v>12</v>
      </c>
      <c r="AL82" s="92" t="s">
        <v>465</v>
      </c>
      <c r="AM82" s="86" t="s">
        <v>474</v>
      </c>
      <c r="AN82" s="86" t="b">
        <v>0</v>
      </c>
      <c r="AO82" s="92" t="s">
        <v>465</v>
      </c>
      <c r="AP82" s="86" t="s">
        <v>176</v>
      </c>
      <c r="AQ82" s="86">
        <v>0</v>
      </c>
      <c r="AR82" s="86">
        <v>0</v>
      </c>
      <c r="AS82" s="86"/>
      <c r="AT82" s="86"/>
      <c r="AU82" s="86"/>
      <c r="AV82" s="86"/>
      <c r="AW82" s="86"/>
      <c r="AX82" s="86"/>
      <c r="AY82" s="86"/>
      <c r="AZ82" s="86"/>
      <c r="BA82">
        <v>1</v>
      </c>
      <c r="BB82" s="85" t="str">
        <f>REPLACE(INDEX(GroupVertices[Group],MATCH(Edges[[#This Row],[Vertex 1]],GroupVertices[Vertex],0)),1,1,"")</f>
        <v>1</v>
      </c>
      <c r="BC82" s="85" t="str">
        <f>REPLACE(INDEX(GroupVertices[Group],MATCH(Edges[[#This Row],[Vertex 2]],GroupVertices[Vertex],0)),1,1,"")</f>
        <v>1</v>
      </c>
      <c r="BD82" s="51"/>
      <c r="BE82" s="52"/>
      <c r="BF82" s="51"/>
      <c r="BG82" s="52"/>
      <c r="BH82" s="51"/>
      <c r="BI82" s="52"/>
      <c r="BJ82" s="51"/>
      <c r="BK82" s="52"/>
      <c r="BL82" s="51"/>
    </row>
    <row r="83" spans="1:64" ht="45">
      <c r="A83" s="84" t="s">
        <v>255</v>
      </c>
      <c r="B83" s="84" t="s">
        <v>258</v>
      </c>
      <c r="C83" s="53" t="s">
        <v>1370</v>
      </c>
      <c r="D83" s="54">
        <v>3</v>
      </c>
      <c r="E83" s="65" t="s">
        <v>132</v>
      </c>
      <c r="F83" s="55">
        <v>35</v>
      </c>
      <c r="G83" s="53"/>
      <c r="H83" s="57"/>
      <c r="I83" s="56"/>
      <c r="J83" s="56"/>
      <c r="K83" s="36" t="s">
        <v>65</v>
      </c>
      <c r="L83" s="83">
        <v>83</v>
      </c>
      <c r="M83" s="83"/>
      <c r="N83" s="63"/>
      <c r="O83" s="86" t="s">
        <v>267</v>
      </c>
      <c r="P83" s="88">
        <v>43787.87693287037</v>
      </c>
      <c r="Q83" s="86" t="s">
        <v>284</v>
      </c>
      <c r="R83" s="86"/>
      <c r="S83" s="86"/>
      <c r="T83" s="86" t="s">
        <v>308</v>
      </c>
      <c r="U83" s="86"/>
      <c r="V83" s="89" t="s">
        <v>359</v>
      </c>
      <c r="W83" s="88">
        <v>43787.87693287037</v>
      </c>
      <c r="X83" s="89" t="s">
        <v>410</v>
      </c>
      <c r="Y83" s="86"/>
      <c r="Z83" s="86"/>
      <c r="AA83" s="92" t="s">
        <v>464</v>
      </c>
      <c r="AB83" s="86"/>
      <c r="AC83" s="86" t="b">
        <v>0</v>
      </c>
      <c r="AD83" s="86">
        <v>0</v>
      </c>
      <c r="AE83" s="92" t="s">
        <v>469</v>
      </c>
      <c r="AF83" s="86" t="b">
        <v>0</v>
      </c>
      <c r="AG83" s="86" t="s">
        <v>470</v>
      </c>
      <c r="AH83" s="86"/>
      <c r="AI83" s="92" t="s">
        <v>469</v>
      </c>
      <c r="AJ83" s="86" t="b">
        <v>0</v>
      </c>
      <c r="AK83" s="86">
        <v>12</v>
      </c>
      <c r="AL83" s="92" t="s">
        <v>465</v>
      </c>
      <c r="AM83" s="86" t="s">
        <v>474</v>
      </c>
      <c r="AN83" s="86" t="b">
        <v>0</v>
      </c>
      <c r="AO83" s="92" t="s">
        <v>465</v>
      </c>
      <c r="AP83" s="86" t="s">
        <v>176</v>
      </c>
      <c r="AQ83" s="86">
        <v>0</v>
      </c>
      <c r="AR83" s="86">
        <v>0</v>
      </c>
      <c r="AS83" s="86"/>
      <c r="AT83" s="86"/>
      <c r="AU83" s="86"/>
      <c r="AV83" s="86"/>
      <c r="AW83" s="86"/>
      <c r="AX83" s="86"/>
      <c r="AY83" s="86"/>
      <c r="AZ83" s="86"/>
      <c r="BA83">
        <v>1</v>
      </c>
      <c r="BB83" s="85" t="str">
        <f>REPLACE(INDEX(GroupVertices[Group],MATCH(Edges[[#This Row],[Vertex 1]],GroupVertices[Vertex],0)),1,1,"")</f>
        <v>1</v>
      </c>
      <c r="BC83" s="85" t="str">
        <f>REPLACE(INDEX(GroupVertices[Group],MATCH(Edges[[#This Row],[Vertex 2]],GroupVertices[Vertex],0)),1,1,"")</f>
        <v>1</v>
      </c>
      <c r="BD83" s="51"/>
      <c r="BE83" s="52"/>
      <c r="BF83" s="51"/>
      <c r="BG83" s="52"/>
      <c r="BH83" s="51"/>
      <c r="BI83" s="52"/>
      <c r="BJ83" s="51"/>
      <c r="BK83" s="52"/>
      <c r="BL83" s="51"/>
    </row>
    <row r="84" spans="1:64" ht="45">
      <c r="A84" s="84" t="s">
        <v>255</v>
      </c>
      <c r="B84" s="84" t="s">
        <v>256</v>
      </c>
      <c r="C84" s="53" t="s">
        <v>1370</v>
      </c>
      <c r="D84" s="54">
        <v>3</v>
      </c>
      <c r="E84" s="65" t="s">
        <v>132</v>
      </c>
      <c r="F84" s="55">
        <v>35</v>
      </c>
      <c r="G84" s="53"/>
      <c r="H84" s="57"/>
      <c r="I84" s="56"/>
      <c r="J84" s="56"/>
      <c r="K84" s="36" t="s">
        <v>65</v>
      </c>
      <c r="L84" s="83">
        <v>84</v>
      </c>
      <c r="M84" s="83"/>
      <c r="N84" s="63"/>
      <c r="O84" s="86" t="s">
        <v>267</v>
      </c>
      <c r="P84" s="88">
        <v>43787.87693287037</v>
      </c>
      <c r="Q84" s="86" t="s">
        <v>284</v>
      </c>
      <c r="R84" s="86"/>
      <c r="S84" s="86"/>
      <c r="T84" s="86" t="s">
        <v>308</v>
      </c>
      <c r="U84" s="86"/>
      <c r="V84" s="89" t="s">
        <v>359</v>
      </c>
      <c r="W84" s="88">
        <v>43787.87693287037</v>
      </c>
      <c r="X84" s="89" t="s">
        <v>410</v>
      </c>
      <c r="Y84" s="86"/>
      <c r="Z84" s="86"/>
      <c r="AA84" s="92" t="s">
        <v>464</v>
      </c>
      <c r="AB84" s="86"/>
      <c r="AC84" s="86" t="b">
        <v>0</v>
      </c>
      <c r="AD84" s="86">
        <v>0</v>
      </c>
      <c r="AE84" s="92" t="s">
        <v>469</v>
      </c>
      <c r="AF84" s="86" t="b">
        <v>0</v>
      </c>
      <c r="AG84" s="86" t="s">
        <v>470</v>
      </c>
      <c r="AH84" s="86"/>
      <c r="AI84" s="92" t="s">
        <v>469</v>
      </c>
      <c r="AJ84" s="86" t="b">
        <v>0</v>
      </c>
      <c r="AK84" s="86">
        <v>12</v>
      </c>
      <c r="AL84" s="92" t="s">
        <v>465</v>
      </c>
      <c r="AM84" s="86" t="s">
        <v>474</v>
      </c>
      <c r="AN84" s="86" t="b">
        <v>0</v>
      </c>
      <c r="AO84" s="92" t="s">
        <v>465</v>
      </c>
      <c r="AP84" s="86" t="s">
        <v>176</v>
      </c>
      <c r="AQ84" s="86">
        <v>0</v>
      </c>
      <c r="AR84" s="86">
        <v>0</v>
      </c>
      <c r="AS84" s="86"/>
      <c r="AT84" s="86"/>
      <c r="AU84" s="86"/>
      <c r="AV84" s="86"/>
      <c r="AW84" s="86"/>
      <c r="AX84" s="86"/>
      <c r="AY84" s="86"/>
      <c r="AZ84" s="86"/>
      <c r="BA84">
        <v>1</v>
      </c>
      <c r="BB84" s="85" t="str">
        <f>REPLACE(INDEX(GroupVertices[Group],MATCH(Edges[[#This Row],[Vertex 1]],GroupVertices[Vertex],0)),1,1,"")</f>
        <v>1</v>
      </c>
      <c r="BC84" s="85" t="str">
        <f>REPLACE(INDEX(GroupVertices[Group],MATCH(Edges[[#This Row],[Vertex 2]],GroupVertices[Vertex],0)),1,1,"")</f>
        <v>2</v>
      </c>
      <c r="BD84" s="51">
        <v>0</v>
      </c>
      <c r="BE84" s="52">
        <v>0</v>
      </c>
      <c r="BF84" s="51">
        <v>0</v>
      </c>
      <c r="BG84" s="52">
        <v>0</v>
      </c>
      <c r="BH84" s="51">
        <v>0</v>
      </c>
      <c r="BI84" s="52">
        <v>0</v>
      </c>
      <c r="BJ84" s="51">
        <v>17</v>
      </c>
      <c r="BK84" s="52">
        <v>100</v>
      </c>
      <c r="BL84" s="51">
        <v>17</v>
      </c>
    </row>
    <row r="85" spans="1:64" ht="45">
      <c r="A85" s="84" t="s">
        <v>256</v>
      </c>
      <c r="B85" s="84" t="s">
        <v>263</v>
      </c>
      <c r="C85" s="53" t="s">
        <v>1370</v>
      </c>
      <c r="D85" s="54">
        <v>3</v>
      </c>
      <c r="E85" s="65" t="s">
        <v>132</v>
      </c>
      <c r="F85" s="55">
        <v>35</v>
      </c>
      <c r="G85" s="53"/>
      <c r="H85" s="57"/>
      <c r="I85" s="56"/>
      <c r="J85" s="56"/>
      <c r="K85" s="36" t="s">
        <v>65</v>
      </c>
      <c r="L85" s="83">
        <v>85</v>
      </c>
      <c r="M85" s="83"/>
      <c r="N85" s="63"/>
      <c r="O85" s="86" t="s">
        <v>267</v>
      </c>
      <c r="P85" s="88">
        <v>43787.55024305556</v>
      </c>
      <c r="Q85" s="86" t="s">
        <v>288</v>
      </c>
      <c r="R85" s="89" t="s">
        <v>295</v>
      </c>
      <c r="S85" s="86" t="s">
        <v>299</v>
      </c>
      <c r="T85" s="86" t="s">
        <v>311</v>
      </c>
      <c r="U85" s="89" t="s">
        <v>319</v>
      </c>
      <c r="V85" s="89" t="s">
        <v>319</v>
      </c>
      <c r="W85" s="88">
        <v>43787.55024305556</v>
      </c>
      <c r="X85" s="89" t="s">
        <v>411</v>
      </c>
      <c r="Y85" s="86"/>
      <c r="Z85" s="86"/>
      <c r="AA85" s="92" t="s">
        <v>465</v>
      </c>
      <c r="AB85" s="86"/>
      <c r="AC85" s="86" t="b">
        <v>0</v>
      </c>
      <c r="AD85" s="86">
        <v>26</v>
      </c>
      <c r="AE85" s="92" t="s">
        <v>469</v>
      </c>
      <c r="AF85" s="86" t="b">
        <v>0</v>
      </c>
      <c r="AG85" s="86" t="s">
        <v>470</v>
      </c>
      <c r="AH85" s="86"/>
      <c r="AI85" s="92" t="s">
        <v>469</v>
      </c>
      <c r="AJ85" s="86" t="b">
        <v>0</v>
      </c>
      <c r="AK85" s="86">
        <v>12</v>
      </c>
      <c r="AL85" s="92" t="s">
        <v>469</v>
      </c>
      <c r="AM85" s="86" t="s">
        <v>476</v>
      </c>
      <c r="AN85" s="86" t="b">
        <v>0</v>
      </c>
      <c r="AO85" s="92" t="s">
        <v>465</v>
      </c>
      <c r="AP85" s="86" t="s">
        <v>176</v>
      </c>
      <c r="AQ85" s="86">
        <v>0</v>
      </c>
      <c r="AR85" s="86">
        <v>0</v>
      </c>
      <c r="AS85" s="86"/>
      <c r="AT85" s="86"/>
      <c r="AU85" s="86"/>
      <c r="AV85" s="86"/>
      <c r="AW85" s="86"/>
      <c r="AX85" s="86"/>
      <c r="AY85" s="86"/>
      <c r="AZ85" s="86"/>
      <c r="BA85">
        <v>1</v>
      </c>
      <c r="BB85" s="85" t="str">
        <f>REPLACE(INDEX(GroupVertices[Group],MATCH(Edges[[#This Row],[Vertex 1]],GroupVertices[Vertex],0)),1,1,"")</f>
        <v>2</v>
      </c>
      <c r="BC85" s="85" t="str">
        <f>REPLACE(INDEX(GroupVertices[Group],MATCH(Edges[[#This Row],[Vertex 2]],GroupVertices[Vertex],0)),1,1,"")</f>
        <v>1</v>
      </c>
      <c r="BD85" s="51">
        <v>3</v>
      </c>
      <c r="BE85" s="52">
        <v>8.108108108108109</v>
      </c>
      <c r="BF85" s="51">
        <v>0</v>
      </c>
      <c r="BG85" s="52">
        <v>0</v>
      </c>
      <c r="BH85" s="51">
        <v>0</v>
      </c>
      <c r="BI85" s="52">
        <v>0</v>
      </c>
      <c r="BJ85" s="51">
        <v>34</v>
      </c>
      <c r="BK85" s="52">
        <v>91.89189189189189</v>
      </c>
      <c r="BL85" s="51">
        <v>37</v>
      </c>
    </row>
    <row r="86" spans="1:64" ht="45">
      <c r="A86" s="84" t="s">
        <v>257</v>
      </c>
      <c r="B86" s="84" t="s">
        <v>263</v>
      </c>
      <c r="C86" s="53" t="s">
        <v>1370</v>
      </c>
      <c r="D86" s="54">
        <v>3</v>
      </c>
      <c r="E86" s="65" t="s">
        <v>132</v>
      </c>
      <c r="F86" s="55">
        <v>35</v>
      </c>
      <c r="G86" s="53"/>
      <c r="H86" s="57"/>
      <c r="I86" s="56"/>
      <c r="J86" s="56"/>
      <c r="K86" s="36" t="s">
        <v>65</v>
      </c>
      <c r="L86" s="83">
        <v>86</v>
      </c>
      <c r="M86" s="83"/>
      <c r="N86" s="63"/>
      <c r="O86" s="86" t="s">
        <v>267</v>
      </c>
      <c r="P86" s="88">
        <v>43787.87725694444</v>
      </c>
      <c r="Q86" s="86" t="s">
        <v>284</v>
      </c>
      <c r="R86" s="86"/>
      <c r="S86" s="86"/>
      <c r="T86" s="86" t="s">
        <v>308</v>
      </c>
      <c r="U86" s="86"/>
      <c r="V86" s="89" t="s">
        <v>360</v>
      </c>
      <c r="W86" s="88">
        <v>43787.87725694444</v>
      </c>
      <c r="X86" s="89" t="s">
        <v>412</v>
      </c>
      <c r="Y86" s="86"/>
      <c r="Z86" s="86"/>
      <c r="AA86" s="92" t="s">
        <v>466</v>
      </c>
      <c r="AB86" s="86"/>
      <c r="AC86" s="86" t="b">
        <v>0</v>
      </c>
      <c r="AD86" s="86">
        <v>0</v>
      </c>
      <c r="AE86" s="92" t="s">
        <v>469</v>
      </c>
      <c r="AF86" s="86" t="b">
        <v>0</v>
      </c>
      <c r="AG86" s="86" t="s">
        <v>470</v>
      </c>
      <c r="AH86" s="86"/>
      <c r="AI86" s="92" t="s">
        <v>469</v>
      </c>
      <c r="AJ86" s="86" t="b">
        <v>0</v>
      </c>
      <c r="AK86" s="86">
        <v>12</v>
      </c>
      <c r="AL86" s="92" t="s">
        <v>465</v>
      </c>
      <c r="AM86" s="86" t="s">
        <v>474</v>
      </c>
      <c r="AN86" s="86" t="b">
        <v>0</v>
      </c>
      <c r="AO86" s="92" t="s">
        <v>465</v>
      </c>
      <c r="AP86" s="86" t="s">
        <v>176</v>
      </c>
      <c r="AQ86" s="86">
        <v>0</v>
      </c>
      <c r="AR86" s="86">
        <v>0</v>
      </c>
      <c r="AS86" s="86"/>
      <c r="AT86" s="86"/>
      <c r="AU86" s="86"/>
      <c r="AV86" s="86"/>
      <c r="AW86" s="86"/>
      <c r="AX86" s="86"/>
      <c r="AY86" s="86"/>
      <c r="AZ86" s="86"/>
      <c r="BA86">
        <v>1</v>
      </c>
      <c r="BB86" s="85" t="str">
        <f>REPLACE(INDEX(GroupVertices[Group],MATCH(Edges[[#This Row],[Vertex 1]],GroupVertices[Vertex],0)),1,1,"")</f>
        <v>1</v>
      </c>
      <c r="BC86" s="85" t="str">
        <f>REPLACE(INDEX(GroupVertices[Group],MATCH(Edges[[#This Row],[Vertex 2]],GroupVertices[Vertex],0)),1,1,"")</f>
        <v>1</v>
      </c>
      <c r="BD86" s="51"/>
      <c r="BE86" s="52"/>
      <c r="BF86" s="51"/>
      <c r="BG86" s="52"/>
      <c r="BH86" s="51"/>
      <c r="BI86" s="52"/>
      <c r="BJ86" s="51"/>
      <c r="BK86" s="52"/>
      <c r="BL86" s="51"/>
    </row>
    <row r="87" spans="1:64" ht="45">
      <c r="A87" s="84" t="s">
        <v>258</v>
      </c>
      <c r="B87" s="84" t="s">
        <v>258</v>
      </c>
      <c r="C87" s="53" t="s">
        <v>1370</v>
      </c>
      <c r="D87" s="54">
        <v>3</v>
      </c>
      <c r="E87" s="65" t="s">
        <v>132</v>
      </c>
      <c r="F87" s="55">
        <v>35</v>
      </c>
      <c r="G87" s="53"/>
      <c r="H87" s="57"/>
      <c r="I87" s="56"/>
      <c r="J87" s="56"/>
      <c r="K87" s="36" t="s">
        <v>65</v>
      </c>
      <c r="L87" s="83">
        <v>87</v>
      </c>
      <c r="M87" s="83"/>
      <c r="N87" s="63"/>
      <c r="O87" s="86" t="s">
        <v>176</v>
      </c>
      <c r="P87" s="88">
        <v>43726.62432870371</v>
      </c>
      <c r="Q87" s="86" t="s">
        <v>289</v>
      </c>
      <c r="R87" s="86"/>
      <c r="S87" s="86"/>
      <c r="T87" s="86" t="s">
        <v>310</v>
      </c>
      <c r="U87" s="89" t="s">
        <v>320</v>
      </c>
      <c r="V87" s="89" t="s">
        <v>320</v>
      </c>
      <c r="W87" s="88">
        <v>43726.62432870371</v>
      </c>
      <c r="X87" s="89" t="s">
        <v>413</v>
      </c>
      <c r="Y87" s="86"/>
      <c r="Z87" s="86"/>
      <c r="AA87" s="92" t="s">
        <v>467</v>
      </c>
      <c r="AB87" s="86"/>
      <c r="AC87" s="86" t="b">
        <v>0</v>
      </c>
      <c r="AD87" s="86">
        <v>284</v>
      </c>
      <c r="AE87" s="92" t="s">
        <v>469</v>
      </c>
      <c r="AF87" s="86" t="b">
        <v>0</v>
      </c>
      <c r="AG87" s="86" t="s">
        <v>470</v>
      </c>
      <c r="AH87" s="86"/>
      <c r="AI87" s="92" t="s">
        <v>469</v>
      </c>
      <c r="AJ87" s="86" t="b">
        <v>0</v>
      </c>
      <c r="AK87" s="86">
        <v>143</v>
      </c>
      <c r="AL87" s="92" t="s">
        <v>469</v>
      </c>
      <c r="AM87" s="86" t="s">
        <v>475</v>
      </c>
      <c r="AN87" s="86" t="b">
        <v>0</v>
      </c>
      <c r="AO87" s="92" t="s">
        <v>467</v>
      </c>
      <c r="AP87" s="86" t="s">
        <v>482</v>
      </c>
      <c r="AQ87" s="86">
        <v>0</v>
      </c>
      <c r="AR87" s="86">
        <v>0</v>
      </c>
      <c r="AS87" s="86"/>
      <c r="AT87" s="86"/>
      <c r="AU87" s="86"/>
      <c r="AV87" s="86"/>
      <c r="AW87" s="86"/>
      <c r="AX87" s="86"/>
      <c r="AY87" s="86"/>
      <c r="AZ87" s="86"/>
      <c r="BA87">
        <v>1</v>
      </c>
      <c r="BB87" s="85" t="str">
        <f>REPLACE(INDEX(GroupVertices[Group],MATCH(Edges[[#This Row],[Vertex 1]],GroupVertices[Vertex],0)),1,1,"")</f>
        <v>1</v>
      </c>
      <c r="BC87" s="85" t="str">
        <f>REPLACE(INDEX(GroupVertices[Group],MATCH(Edges[[#This Row],[Vertex 2]],GroupVertices[Vertex],0)),1,1,"")</f>
        <v>1</v>
      </c>
      <c r="BD87" s="51">
        <v>0</v>
      </c>
      <c r="BE87" s="52">
        <v>0</v>
      </c>
      <c r="BF87" s="51">
        <v>0</v>
      </c>
      <c r="BG87" s="52">
        <v>0</v>
      </c>
      <c r="BH87" s="51">
        <v>0</v>
      </c>
      <c r="BI87" s="52">
        <v>0</v>
      </c>
      <c r="BJ87" s="51">
        <v>33</v>
      </c>
      <c r="BK87" s="52">
        <v>100</v>
      </c>
      <c r="BL87" s="51">
        <v>33</v>
      </c>
    </row>
    <row r="88" spans="1:64" ht="45">
      <c r="A88" s="84" t="s">
        <v>256</v>
      </c>
      <c r="B88" s="84" t="s">
        <v>258</v>
      </c>
      <c r="C88" s="53" t="s">
        <v>1370</v>
      </c>
      <c r="D88" s="54">
        <v>3</v>
      </c>
      <c r="E88" s="65" t="s">
        <v>132</v>
      </c>
      <c r="F88" s="55">
        <v>35</v>
      </c>
      <c r="G88" s="53"/>
      <c r="H88" s="57"/>
      <c r="I88" s="56"/>
      <c r="J88" s="56"/>
      <c r="K88" s="36" t="s">
        <v>65</v>
      </c>
      <c r="L88" s="83">
        <v>88</v>
      </c>
      <c r="M88" s="83"/>
      <c r="N88" s="63"/>
      <c r="O88" s="86" t="s">
        <v>267</v>
      </c>
      <c r="P88" s="88">
        <v>43787.55024305556</v>
      </c>
      <c r="Q88" s="86" t="s">
        <v>288</v>
      </c>
      <c r="R88" s="89" t="s">
        <v>295</v>
      </c>
      <c r="S88" s="86" t="s">
        <v>299</v>
      </c>
      <c r="T88" s="86" t="s">
        <v>311</v>
      </c>
      <c r="U88" s="89" t="s">
        <v>319</v>
      </c>
      <c r="V88" s="89" t="s">
        <v>319</v>
      </c>
      <c r="W88" s="88">
        <v>43787.55024305556</v>
      </c>
      <c r="X88" s="89" t="s">
        <v>411</v>
      </c>
      <c r="Y88" s="86"/>
      <c r="Z88" s="86"/>
      <c r="AA88" s="92" t="s">
        <v>465</v>
      </c>
      <c r="AB88" s="86"/>
      <c r="AC88" s="86" t="b">
        <v>0</v>
      </c>
      <c r="AD88" s="86">
        <v>26</v>
      </c>
      <c r="AE88" s="92" t="s">
        <v>469</v>
      </c>
      <c r="AF88" s="86" t="b">
        <v>0</v>
      </c>
      <c r="AG88" s="86" t="s">
        <v>470</v>
      </c>
      <c r="AH88" s="86"/>
      <c r="AI88" s="92" t="s">
        <v>469</v>
      </c>
      <c r="AJ88" s="86" t="b">
        <v>0</v>
      </c>
      <c r="AK88" s="86">
        <v>12</v>
      </c>
      <c r="AL88" s="92" t="s">
        <v>469</v>
      </c>
      <c r="AM88" s="86" t="s">
        <v>476</v>
      </c>
      <c r="AN88" s="86" t="b">
        <v>0</v>
      </c>
      <c r="AO88" s="92" t="s">
        <v>465</v>
      </c>
      <c r="AP88" s="86" t="s">
        <v>176</v>
      </c>
      <c r="AQ88" s="86">
        <v>0</v>
      </c>
      <c r="AR88" s="86">
        <v>0</v>
      </c>
      <c r="AS88" s="86"/>
      <c r="AT88" s="86"/>
      <c r="AU88" s="86"/>
      <c r="AV88" s="86"/>
      <c r="AW88" s="86"/>
      <c r="AX88" s="86"/>
      <c r="AY88" s="86"/>
      <c r="AZ88" s="86"/>
      <c r="BA88">
        <v>1</v>
      </c>
      <c r="BB88" s="85" t="str">
        <f>REPLACE(INDEX(GroupVertices[Group],MATCH(Edges[[#This Row],[Vertex 1]],GroupVertices[Vertex],0)),1,1,"")</f>
        <v>2</v>
      </c>
      <c r="BC88" s="85" t="str">
        <f>REPLACE(INDEX(GroupVertices[Group],MATCH(Edges[[#This Row],[Vertex 2]],GroupVertices[Vertex],0)),1,1,"")</f>
        <v>1</v>
      </c>
      <c r="BD88" s="51"/>
      <c r="BE88" s="52"/>
      <c r="BF88" s="51"/>
      <c r="BG88" s="52"/>
      <c r="BH88" s="51"/>
      <c r="BI88" s="52"/>
      <c r="BJ88" s="51"/>
      <c r="BK88" s="52"/>
      <c r="BL88" s="51"/>
    </row>
    <row r="89" spans="1:64" ht="45">
      <c r="A89" s="84" t="s">
        <v>257</v>
      </c>
      <c r="B89" s="84" t="s">
        <v>258</v>
      </c>
      <c r="C89" s="53" t="s">
        <v>1370</v>
      </c>
      <c r="D89" s="54">
        <v>3</v>
      </c>
      <c r="E89" s="65" t="s">
        <v>132</v>
      </c>
      <c r="F89" s="55">
        <v>35</v>
      </c>
      <c r="G89" s="53"/>
      <c r="H89" s="57"/>
      <c r="I89" s="56"/>
      <c r="J89" s="56"/>
      <c r="K89" s="36" t="s">
        <v>65</v>
      </c>
      <c r="L89" s="83">
        <v>89</v>
      </c>
      <c r="M89" s="83"/>
      <c r="N89" s="63"/>
      <c r="O89" s="86" t="s">
        <v>267</v>
      </c>
      <c r="P89" s="88">
        <v>43787.87725694444</v>
      </c>
      <c r="Q89" s="86" t="s">
        <v>284</v>
      </c>
      <c r="R89" s="86"/>
      <c r="S89" s="86"/>
      <c r="T89" s="86" t="s">
        <v>308</v>
      </c>
      <c r="U89" s="86"/>
      <c r="V89" s="89" t="s">
        <v>360</v>
      </c>
      <c r="W89" s="88">
        <v>43787.87725694444</v>
      </c>
      <c r="X89" s="89" t="s">
        <v>412</v>
      </c>
      <c r="Y89" s="86"/>
      <c r="Z89" s="86"/>
      <c r="AA89" s="92" t="s">
        <v>466</v>
      </c>
      <c r="AB89" s="86"/>
      <c r="AC89" s="86" t="b">
        <v>0</v>
      </c>
      <c r="AD89" s="86">
        <v>0</v>
      </c>
      <c r="AE89" s="92" t="s">
        <v>469</v>
      </c>
      <c r="AF89" s="86" t="b">
        <v>0</v>
      </c>
      <c r="AG89" s="86" t="s">
        <v>470</v>
      </c>
      <c r="AH89" s="86"/>
      <c r="AI89" s="92" t="s">
        <v>469</v>
      </c>
      <c r="AJ89" s="86" t="b">
        <v>0</v>
      </c>
      <c r="AK89" s="86">
        <v>12</v>
      </c>
      <c r="AL89" s="92" t="s">
        <v>465</v>
      </c>
      <c r="AM89" s="86" t="s">
        <v>474</v>
      </c>
      <c r="AN89" s="86" t="b">
        <v>0</v>
      </c>
      <c r="AO89" s="92" t="s">
        <v>465</v>
      </c>
      <c r="AP89" s="86" t="s">
        <v>176</v>
      </c>
      <c r="AQ89" s="86">
        <v>0</v>
      </c>
      <c r="AR89" s="86">
        <v>0</v>
      </c>
      <c r="AS89" s="86"/>
      <c r="AT89" s="86"/>
      <c r="AU89" s="86"/>
      <c r="AV89" s="86"/>
      <c r="AW89" s="86"/>
      <c r="AX89" s="86"/>
      <c r="AY89" s="86"/>
      <c r="AZ89" s="86"/>
      <c r="BA89">
        <v>1</v>
      </c>
      <c r="BB89" s="85" t="str">
        <f>REPLACE(INDEX(GroupVertices[Group],MATCH(Edges[[#This Row],[Vertex 1]],GroupVertices[Vertex],0)),1,1,"")</f>
        <v>1</v>
      </c>
      <c r="BC89" s="85" t="str">
        <f>REPLACE(INDEX(GroupVertices[Group],MATCH(Edges[[#This Row],[Vertex 2]],GroupVertices[Vertex],0)),1,1,"")</f>
        <v>1</v>
      </c>
      <c r="BD89" s="51"/>
      <c r="BE89" s="52"/>
      <c r="BF89" s="51"/>
      <c r="BG89" s="52"/>
      <c r="BH89" s="51"/>
      <c r="BI89" s="52"/>
      <c r="BJ89" s="51"/>
      <c r="BK89" s="52"/>
      <c r="BL89" s="51"/>
    </row>
    <row r="90" spans="1:64" ht="45">
      <c r="A90" s="84" t="s">
        <v>256</v>
      </c>
      <c r="B90" s="84" t="s">
        <v>256</v>
      </c>
      <c r="C90" s="53" t="s">
        <v>1370</v>
      </c>
      <c r="D90" s="54">
        <v>3</v>
      </c>
      <c r="E90" s="65" t="s">
        <v>132</v>
      </c>
      <c r="F90" s="55">
        <v>35</v>
      </c>
      <c r="G90" s="53"/>
      <c r="H90" s="57"/>
      <c r="I90" s="56"/>
      <c r="J90" s="56"/>
      <c r="K90" s="36" t="s">
        <v>65</v>
      </c>
      <c r="L90" s="83">
        <v>90</v>
      </c>
      <c r="M90" s="83"/>
      <c r="N90" s="63"/>
      <c r="O90" s="86" t="s">
        <v>176</v>
      </c>
      <c r="P90" s="88">
        <v>43780.731944444444</v>
      </c>
      <c r="Q90" s="86" t="s">
        <v>290</v>
      </c>
      <c r="R90" s="86" t="s">
        <v>291</v>
      </c>
      <c r="S90" s="86" t="s">
        <v>296</v>
      </c>
      <c r="T90" s="86" t="s">
        <v>300</v>
      </c>
      <c r="U90" s="89" t="s">
        <v>321</v>
      </c>
      <c r="V90" s="89" t="s">
        <v>321</v>
      </c>
      <c r="W90" s="88">
        <v>43780.731944444444</v>
      </c>
      <c r="X90" s="89" t="s">
        <v>414</v>
      </c>
      <c r="Y90" s="86"/>
      <c r="Z90" s="86"/>
      <c r="AA90" s="92" t="s">
        <v>468</v>
      </c>
      <c r="AB90" s="86"/>
      <c r="AC90" s="86" t="b">
        <v>0</v>
      </c>
      <c r="AD90" s="86">
        <v>31</v>
      </c>
      <c r="AE90" s="92" t="s">
        <v>469</v>
      </c>
      <c r="AF90" s="86" t="b">
        <v>0</v>
      </c>
      <c r="AG90" s="86" t="s">
        <v>470</v>
      </c>
      <c r="AH90" s="86"/>
      <c r="AI90" s="92" t="s">
        <v>469</v>
      </c>
      <c r="AJ90" s="86" t="b">
        <v>0</v>
      </c>
      <c r="AK90" s="86">
        <v>21</v>
      </c>
      <c r="AL90" s="92" t="s">
        <v>469</v>
      </c>
      <c r="AM90" s="86" t="s">
        <v>480</v>
      </c>
      <c r="AN90" s="86" t="b">
        <v>0</v>
      </c>
      <c r="AO90" s="92" t="s">
        <v>468</v>
      </c>
      <c r="AP90" s="86" t="s">
        <v>482</v>
      </c>
      <c r="AQ90" s="86">
        <v>0</v>
      </c>
      <c r="AR90" s="86">
        <v>0</v>
      </c>
      <c r="AS90" s="86"/>
      <c r="AT90" s="86"/>
      <c r="AU90" s="86"/>
      <c r="AV90" s="86"/>
      <c r="AW90" s="86"/>
      <c r="AX90" s="86"/>
      <c r="AY90" s="86"/>
      <c r="AZ90" s="86"/>
      <c r="BA90">
        <v>1</v>
      </c>
      <c r="BB90" s="85" t="str">
        <f>REPLACE(INDEX(GroupVertices[Group],MATCH(Edges[[#This Row],[Vertex 1]],GroupVertices[Vertex],0)),1,1,"")</f>
        <v>2</v>
      </c>
      <c r="BC90" s="85" t="str">
        <f>REPLACE(INDEX(GroupVertices[Group],MATCH(Edges[[#This Row],[Vertex 2]],GroupVertices[Vertex],0)),1,1,"")</f>
        <v>2</v>
      </c>
      <c r="BD90" s="51">
        <v>0</v>
      </c>
      <c r="BE90" s="52">
        <v>0</v>
      </c>
      <c r="BF90" s="51">
        <v>0</v>
      </c>
      <c r="BG90" s="52">
        <v>0</v>
      </c>
      <c r="BH90" s="51">
        <v>0</v>
      </c>
      <c r="BI90" s="52">
        <v>0</v>
      </c>
      <c r="BJ90" s="51">
        <v>30</v>
      </c>
      <c r="BK90" s="52">
        <v>100</v>
      </c>
      <c r="BL90" s="51">
        <v>30</v>
      </c>
    </row>
    <row r="91" spans="1:64" ht="45">
      <c r="A91" s="84" t="s">
        <v>257</v>
      </c>
      <c r="B91" s="84" t="s">
        <v>256</v>
      </c>
      <c r="C91" s="53" t="s">
        <v>1370</v>
      </c>
      <c r="D91" s="54">
        <v>3</v>
      </c>
      <c r="E91" s="65" t="s">
        <v>132</v>
      </c>
      <c r="F91" s="55">
        <v>35</v>
      </c>
      <c r="G91" s="53"/>
      <c r="H91" s="57"/>
      <c r="I91" s="56"/>
      <c r="J91" s="56"/>
      <c r="K91" s="36" t="s">
        <v>65</v>
      </c>
      <c r="L91" s="83">
        <v>91</v>
      </c>
      <c r="M91" s="83"/>
      <c r="N91" s="63"/>
      <c r="O91" s="86" t="s">
        <v>267</v>
      </c>
      <c r="P91" s="88">
        <v>43787.87725694444</v>
      </c>
      <c r="Q91" s="86" t="s">
        <v>284</v>
      </c>
      <c r="R91" s="86"/>
      <c r="S91" s="86"/>
      <c r="T91" s="86" t="s">
        <v>308</v>
      </c>
      <c r="U91" s="86"/>
      <c r="V91" s="89" t="s">
        <v>360</v>
      </c>
      <c r="W91" s="88">
        <v>43787.87725694444</v>
      </c>
      <c r="X91" s="89" t="s">
        <v>412</v>
      </c>
      <c r="Y91" s="86"/>
      <c r="Z91" s="86"/>
      <c r="AA91" s="92" t="s">
        <v>466</v>
      </c>
      <c r="AB91" s="86"/>
      <c r="AC91" s="86" t="b">
        <v>0</v>
      </c>
      <c r="AD91" s="86">
        <v>0</v>
      </c>
      <c r="AE91" s="92" t="s">
        <v>469</v>
      </c>
      <c r="AF91" s="86" t="b">
        <v>0</v>
      </c>
      <c r="AG91" s="86" t="s">
        <v>470</v>
      </c>
      <c r="AH91" s="86"/>
      <c r="AI91" s="92" t="s">
        <v>469</v>
      </c>
      <c r="AJ91" s="86" t="b">
        <v>0</v>
      </c>
      <c r="AK91" s="86">
        <v>12</v>
      </c>
      <c r="AL91" s="92" t="s">
        <v>465</v>
      </c>
      <c r="AM91" s="86" t="s">
        <v>474</v>
      </c>
      <c r="AN91" s="86" t="b">
        <v>0</v>
      </c>
      <c r="AO91" s="92" t="s">
        <v>465</v>
      </c>
      <c r="AP91" s="86" t="s">
        <v>176</v>
      </c>
      <c r="AQ91" s="86">
        <v>0</v>
      </c>
      <c r="AR91" s="86">
        <v>0</v>
      </c>
      <c r="AS91" s="86"/>
      <c r="AT91" s="86"/>
      <c r="AU91" s="86"/>
      <c r="AV91" s="86"/>
      <c r="AW91" s="86"/>
      <c r="AX91" s="86"/>
      <c r="AY91" s="86"/>
      <c r="AZ91" s="86"/>
      <c r="BA91">
        <v>1</v>
      </c>
      <c r="BB91" s="85" t="str">
        <f>REPLACE(INDEX(GroupVertices[Group],MATCH(Edges[[#This Row],[Vertex 1]],GroupVertices[Vertex],0)),1,1,"")</f>
        <v>1</v>
      </c>
      <c r="BC91" s="85" t="str">
        <f>REPLACE(INDEX(GroupVertices[Group],MATCH(Edges[[#This Row],[Vertex 2]],GroupVertices[Vertex],0)),1,1,"")</f>
        <v>2</v>
      </c>
      <c r="BD91" s="51">
        <v>0</v>
      </c>
      <c r="BE91" s="52">
        <v>0</v>
      </c>
      <c r="BF91" s="51">
        <v>0</v>
      </c>
      <c r="BG91" s="52">
        <v>0</v>
      </c>
      <c r="BH91" s="51">
        <v>0</v>
      </c>
      <c r="BI91" s="52">
        <v>0</v>
      </c>
      <c r="BJ91" s="51">
        <v>17</v>
      </c>
      <c r="BK91" s="52">
        <v>100</v>
      </c>
      <c r="BL91" s="51">
        <v>17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1"/>
    <dataValidation allowBlank="1" showErrorMessage="1" sqref="N2:N9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1"/>
    <dataValidation allowBlank="1" showInputMessage="1" promptTitle="Edge Color" prompt="To select an optional edge color, right-click and select Select Color on the right-click menu." sqref="C3:C91"/>
    <dataValidation allowBlank="1" showInputMessage="1" promptTitle="Edge Width" prompt="Enter an optional edge width between 1 and 10." errorTitle="Invalid Edge Width" error="The optional edge width must be a whole number between 1 and 10." sqref="D3:D91"/>
    <dataValidation allowBlank="1" showInputMessage="1" promptTitle="Edge Opacity" prompt="Enter an optional edge opacity between 0 (transparent) and 100 (opaque)." errorTitle="Invalid Edge Opacity" error="The optional edge opacity must be a whole number between 0 and 10." sqref="F3:F9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1">
      <formula1>ValidEdgeVisibilities</formula1>
    </dataValidation>
    <dataValidation allowBlank="1" showInputMessage="1" showErrorMessage="1" promptTitle="Vertex 1 Name" prompt="Enter the name of the edge's first vertex." sqref="A3:A91"/>
    <dataValidation allowBlank="1" showInputMessage="1" showErrorMessage="1" promptTitle="Vertex 2 Name" prompt="Enter the name of the edge's second vertex." sqref="B3:B91"/>
    <dataValidation allowBlank="1" showInputMessage="1" showErrorMessage="1" promptTitle="Edge Label" prompt="Enter an optional edge label." errorTitle="Invalid Edge Visibility" error="You have entered an unrecognized edge visibility.  Try selecting from the drop-down list instead." sqref="H3:H9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91"/>
  </dataValidations>
  <hyperlinks>
    <hyperlink ref="R19" r:id="rId1" display="https://www.bbc.com/news/uk-england-beds-bucks-herts-50404708"/>
    <hyperlink ref="R63" r:id="rId2" display="https://www.whitehouse.gov/briefings-statements/statement-press-secretary-96/"/>
    <hyperlink ref="R65" r:id="rId3" display="https://www.whitehouse.gov/briefings-statements/statement-press-secretary-96/"/>
    <hyperlink ref="R66" r:id="rId4" display="https://www.whitehouse.gov/briefings-statements/statement-press-secretary-96/"/>
    <hyperlink ref="R67" r:id="rId5" display="https://www.whitehouse.gov/briefings-statements/statement-press-secretary-96/"/>
    <hyperlink ref="R68" r:id="rId6" display="https://www.whitehouse.gov/briefings-statements/statement-press-secretary-96/"/>
    <hyperlink ref="R72" r:id="rId7" display="https://www.nato.int/cps/en/natohq/news_170910.htm?utm_source=twitter&amp;utm_medium=natoromeroc&amp;utm_campaign=20191118_estonia"/>
    <hyperlink ref="R73" r:id="rId8" display="https://www.nato.int/cps/en/natohq/news_170910.htm?utm_source=twitter&amp;utm_medium=natoromeroc&amp;utm_campaign=20191118_estonia"/>
    <hyperlink ref="R85" r:id="rId9" display="https://www.nato.int/cps/en/natohq/news_170910.htm?utm_source=twitter&amp;utm_medium=natopress&amp;utm_campaign=20191118_estonia_web"/>
    <hyperlink ref="R88" r:id="rId10" display="https://www.nato.int/cps/en/natohq/news_170910.htm?utm_source=twitter&amp;utm_medium=natopress&amp;utm_campaign=20191118_estonia_web"/>
    <hyperlink ref="U22" r:id="rId11" display="https://pbs.twimg.com/amplify_video_thumb/1192744884177911808/img/11b-b1sm-BgfBJb_.jpg"/>
    <hyperlink ref="U23" r:id="rId12" display="https://pbs.twimg.com/media/EJWGWg6WoAA8Pe6.jpg"/>
    <hyperlink ref="U24" r:id="rId13" display="https://pbs.twimg.com/amplify_video_thumb/1192744884177911808/img/11b-b1sm-BgfBJb_.jpg"/>
    <hyperlink ref="U25" r:id="rId14" display="https://pbs.twimg.com/media/EJWGWg6WoAA8Pe6.jpg"/>
    <hyperlink ref="U32" r:id="rId15" display="https://pbs.twimg.com/amplify_video_thumb/1192744884177911808/img/11b-b1sm-BgfBJb_.jpg"/>
    <hyperlink ref="U36" r:id="rId16" display="https://pbs.twimg.com/media/EJWKc9GWwAEFSEe.jpg"/>
    <hyperlink ref="U39" r:id="rId17" display="https://pbs.twimg.com/media/EJaf6EnX0AEo11T.jpg"/>
    <hyperlink ref="U43" r:id="rId18" display="https://pbs.twimg.com/ext_tw_video_thumb/1196357454856118273/pu/img/oizcYlh2MJDPW4e6.jpg"/>
    <hyperlink ref="U64" r:id="rId19" display="https://pbs.twimg.com/ext_tw_video_thumb/1194200136240504832/pu/img/y_B3aIGP37XwscEY.jpg"/>
    <hyperlink ref="U72" r:id="rId20" display="https://pbs.twimg.com/media/EJqioaSXkAQ5wRp.jpg"/>
    <hyperlink ref="U73" r:id="rId21" display="https://pbs.twimg.com/media/EJqioaSXkAQ5wRp.jpg"/>
    <hyperlink ref="U85" r:id="rId22" display="https://pbs.twimg.com/media/EJqF3w0WkAA_U9n.jpg"/>
    <hyperlink ref="U87" r:id="rId23" display="https://pbs.twimg.com/media/EEwVT2QWsAA5GgK.jpg"/>
    <hyperlink ref="U88" r:id="rId24" display="https://pbs.twimg.com/media/EJqF3w0WkAA_U9n.jpg"/>
    <hyperlink ref="U90" r:id="rId25" display="https://pbs.twimg.com/media/D95aDrgXkAAG-uU.jpg"/>
    <hyperlink ref="V3" r:id="rId26" display="http://pbs.twimg.com/profile_images/884753732654772224/UfILExsQ_normal.jpg"/>
    <hyperlink ref="V4" r:id="rId27" display="http://pbs.twimg.com/profile_images/785746756378226688/iS2mnfZL_normal.jpg"/>
    <hyperlink ref="V5" r:id="rId28" display="http://pbs.twimg.com/profile_images/499154897997017088/7KLtv5rP_normal.png"/>
    <hyperlink ref="V6" r:id="rId29" display="http://pbs.twimg.com/profile_images/666197383227797505/Pv59gCjV_normal.jpg"/>
    <hyperlink ref="V7" r:id="rId30" display="http://pbs.twimg.com/profile_images/1149612937763422208/cH7z_129_normal.jpg"/>
    <hyperlink ref="V8" r:id="rId31" display="http://pbs.twimg.com/profile_images/1083355490980114433/X3-i-yZf_normal.jpg"/>
    <hyperlink ref="V9" r:id="rId32" display="http://pbs.twimg.com/profile_images/1182798433821831169/AnKswLR2_normal.jpg"/>
    <hyperlink ref="V10" r:id="rId33" display="http://pbs.twimg.com/profile_images/1182798433821831169/AnKswLR2_normal.jpg"/>
    <hyperlink ref="V11" r:id="rId34" display="http://pbs.twimg.com/profile_images/1196698809692295169/C9sl6VI3_normal.jpg"/>
    <hyperlink ref="V12" r:id="rId35" display="http://pbs.twimg.com/profile_images/796067903070048256/z_TNAOT0_normal.jpg"/>
    <hyperlink ref="V13" r:id="rId36" display="http://pbs.twimg.com/profile_images/1111269046509584385/1mnanTML_normal.jpg"/>
    <hyperlink ref="V14" r:id="rId37" display="http://pbs.twimg.com/profile_images/932309059130281984/YWdtBnQL_normal.jpg"/>
    <hyperlink ref="V15" r:id="rId38" display="http://pbs.twimg.com/profile_images/1190764108402085888/h5Z2kXo6_normal.jpg"/>
    <hyperlink ref="V16" r:id="rId39" display="http://pbs.twimg.com/profile_images/782529312385822720/2KhtYnHq_normal.jpg"/>
    <hyperlink ref="V17" r:id="rId40" display="http://pbs.twimg.com/profile_images/3314598258/1a22cd5f629c7eac256f6f8b68491a89_normal.jpeg"/>
    <hyperlink ref="V18" r:id="rId41" display="http://pbs.twimg.com/profile_images/1157806384441958403/olXhl4Ik_normal.png"/>
    <hyperlink ref="V19" r:id="rId42" display="http://pbs.twimg.com/profile_images/1157806384441958403/olXhl4Ik_normal.png"/>
    <hyperlink ref="V20" r:id="rId43" display="http://pbs.twimg.com/profile_images/969388186433552384/K_RK4Emu_normal.jpg"/>
    <hyperlink ref="V21" r:id="rId44" display="http://pbs.twimg.com/profile_images/1193230916480643072/6cOYtXGA_normal.jpg"/>
    <hyperlink ref="V22" r:id="rId45" display="https://pbs.twimg.com/amplify_video_thumb/1192744884177911808/img/11b-b1sm-BgfBJb_.jpg"/>
    <hyperlink ref="V23" r:id="rId46" display="https://pbs.twimg.com/media/EJWGWg6WoAA8Pe6.jpg"/>
    <hyperlink ref="V24" r:id="rId47" display="https://pbs.twimg.com/amplify_video_thumb/1192744884177911808/img/11b-b1sm-BgfBJb_.jpg"/>
    <hyperlink ref="V25" r:id="rId48" display="https://pbs.twimg.com/media/EJWGWg6WoAA8Pe6.jpg"/>
    <hyperlink ref="V26" r:id="rId49" display="http://pbs.twimg.com/profile_images/1196401092491436032/qEpfX229_normal.jpg"/>
    <hyperlink ref="V27" r:id="rId50" display="http://pbs.twimg.com/profile_images/1196401092491436032/qEpfX229_normal.jpg"/>
    <hyperlink ref="V28" r:id="rId51" display="http://pbs.twimg.com/profile_images/1196401092491436032/qEpfX229_normal.jpg"/>
    <hyperlink ref="V29" r:id="rId52" display="http://pbs.twimg.com/profile_images/841233586384752642/zSHf0oQE_normal.jpg"/>
    <hyperlink ref="V30" r:id="rId53" display="http://pbs.twimg.com/profile_images/841233586384752642/zSHf0oQE_normal.jpg"/>
    <hyperlink ref="V31" r:id="rId54" display="http://pbs.twimg.com/profile_images/1087657471018258432/q4yiWjg__normal.jpg"/>
    <hyperlink ref="V32" r:id="rId55" display="https://pbs.twimg.com/amplify_video_thumb/1192744884177911808/img/11b-b1sm-BgfBJb_.jpg"/>
    <hyperlink ref="V33" r:id="rId56" display="http://pbs.twimg.com/profile_images/669133986791333888/a7vbY7W2_normal.jpg"/>
    <hyperlink ref="V34" r:id="rId57" display="http://pbs.twimg.com/profile_images/912967937300066305/BkmW17Pa_normal.jpg"/>
    <hyperlink ref="V35" r:id="rId58" display="http://pbs.twimg.com/profile_images/912967937300066305/BkmW17Pa_normal.jpg"/>
    <hyperlink ref="V36" r:id="rId59" display="https://pbs.twimg.com/media/EJWKc9GWwAEFSEe.jpg"/>
    <hyperlink ref="V37" r:id="rId60" display="http://pbs.twimg.com/profile_images/3477370899/e825bc6508601d344f3c5c6cc6b61658_normal.jpeg"/>
    <hyperlink ref="V38" r:id="rId61" display="http://pbs.twimg.com/profile_images/3477370899/e825bc6508601d344f3c5c6cc6b61658_normal.jpeg"/>
    <hyperlink ref="V39" r:id="rId62" display="https://pbs.twimg.com/media/EJaf6EnX0AEo11T.jpg"/>
    <hyperlink ref="V40" r:id="rId63" display="http://pbs.twimg.com/profile_images/1194427474832216064/yDv7wSXC_normal.jpg"/>
    <hyperlink ref="V41" r:id="rId64" display="http://pbs.twimg.com/profile_images/1111570060387205120/SrhscBXY_normal.png"/>
    <hyperlink ref="V42" r:id="rId65" display="http://pbs.twimg.com/profile_images/1187368468343132161/VzPP0m-3_normal.jpg"/>
    <hyperlink ref="V43" r:id="rId66" display="https://pbs.twimg.com/ext_tw_video_thumb/1196357454856118273/pu/img/oizcYlh2MJDPW4e6.jpg"/>
    <hyperlink ref="V44" r:id="rId67" display="http://pbs.twimg.com/profile_images/1176885810181939201/zxq8JEzn_normal.jpg"/>
    <hyperlink ref="V45" r:id="rId68" display="http://pbs.twimg.com/profile_images/1176885810181939201/zxq8JEzn_normal.jpg"/>
    <hyperlink ref="V46" r:id="rId69" display="http://pbs.twimg.com/profile_images/1176885810181939201/zxq8JEzn_normal.jpg"/>
    <hyperlink ref="V47" r:id="rId70" display="http://pbs.twimg.com/profile_images/1005097430101065728/5JzW4BRc_normal.jpg"/>
    <hyperlink ref="V48" r:id="rId71" display="http://pbs.twimg.com/profile_images/1005097430101065728/5JzW4BRc_normal.jpg"/>
    <hyperlink ref="V49" r:id="rId72" display="http://pbs.twimg.com/profile_images/1005097430101065728/5JzW4BRc_normal.jpg"/>
    <hyperlink ref="V50" r:id="rId73" display="http://pbs.twimg.com/profile_images/1111554722924806144/Ravr-_rC_normal.png"/>
    <hyperlink ref="V51" r:id="rId74" display="http://pbs.twimg.com/profile_images/1111554722924806144/Ravr-_rC_normal.png"/>
    <hyperlink ref="V52" r:id="rId75" display="http://pbs.twimg.com/profile_images/1111554722924806144/Ravr-_rC_normal.png"/>
    <hyperlink ref="V53" r:id="rId76" display="http://pbs.twimg.com/profile_images/923930866631499776/yMdB8jYK_normal.jpg"/>
    <hyperlink ref="V54" r:id="rId77" display="http://pbs.twimg.com/profile_images/923930866631499776/yMdB8jYK_normal.jpg"/>
    <hyperlink ref="V55" r:id="rId78" display="http://pbs.twimg.com/profile_images/923930866631499776/yMdB8jYK_normal.jpg"/>
    <hyperlink ref="V56" r:id="rId79" display="http://pbs.twimg.com/profile_images/1058292368644935680/cGkIeg7a_normal.jpg"/>
    <hyperlink ref="V57" r:id="rId80" display="http://pbs.twimg.com/profile_images/1058292368644935680/cGkIeg7a_normal.jpg"/>
    <hyperlink ref="V58" r:id="rId81" display="http://pbs.twimg.com/profile_images/1058292368644935680/cGkIeg7a_normal.jpg"/>
    <hyperlink ref="V59" r:id="rId82" display="http://pbs.twimg.com/profile_images/980862293520080896/TSn4-h8-_normal.jpg"/>
    <hyperlink ref="V60" r:id="rId83" display="http://pbs.twimg.com/profile_images/980862293520080896/TSn4-h8-_normal.jpg"/>
    <hyperlink ref="V61" r:id="rId84" display="http://pbs.twimg.com/profile_images/980862293520080896/TSn4-h8-_normal.jpg"/>
    <hyperlink ref="V62" r:id="rId85" display="http://pbs.twimg.com/profile_images/1089804733953572864/gNF1wLoY_normal.jpg"/>
    <hyperlink ref="V63" r:id="rId86" display="http://pbs.twimg.com/profile_images/1165961704011948034/tcrIFWzM_normal.png"/>
    <hyperlink ref="V64" r:id="rId87" display="https://pbs.twimg.com/ext_tw_video_thumb/1194200136240504832/pu/img/y_B3aIGP37XwscEY.jpg"/>
    <hyperlink ref="V65" r:id="rId88" display="http://pbs.twimg.com/profile_images/1165961704011948034/tcrIFWzM_normal.png"/>
    <hyperlink ref="V66" r:id="rId89" display="http://pbs.twimg.com/profile_images/1165961704011948034/tcrIFWzM_normal.png"/>
    <hyperlink ref="V67" r:id="rId90" display="http://pbs.twimg.com/profile_images/1165961704011948034/tcrIFWzM_normal.png"/>
    <hyperlink ref="V68" r:id="rId91" display="http://pbs.twimg.com/profile_images/1165961704011948034/tcrIFWzM_normal.png"/>
    <hyperlink ref="V69" r:id="rId92" display="http://pbs.twimg.com/profile_images/508385681/Picture_6_normal.png"/>
    <hyperlink ref="V70" r:id="rId93" display="http://pbs.twimg.com/profile_images/508385681/Picture_6_normal.png"/>
    <hyperlink ref="V71" r:id="rId94" display="http://pbs.twimg.com/profile_images/508385681/Picture_6_normal.png"/>
    <hyperlink ref="V72" r:id="rId95" display="https://pbs.twimg.com/media/EJqioaSXkAQ5wRp.jpg"/>
    <hyperlink ref="V73" r:id="rId96" display="https://pbs.twimg.com/media/EJqioaSXkAQ5wRp.jpg"/>
    <hyperlink ref="V74" r:id="rId97" display="http://pbs.twimg.com/profile_images/378800000709612949/cfd1435ac2c89df971f95fff2d2610a6_normal.jpeg"/>
    <hyperlink ref="V75" r:id="rId98" display="http://pbs.twimg.com/profile_images/378800000709612949/cfd1435ac2c89df971f95fff2d2610a6_normal.jpeg"/>
    <hyperlink ref="V76" r:id="rId99" display="http://pbs.twimg.com/profile_images/378800000709612949/cfd1435ac2c89df971f95fff2d2610a6_normal.jpeg"/>
    <hyperlink ref="V77" r:id="rId100" display="http://pbs.twimg.com/profile_images/378800000709612949/cfd1435ac2c89df971f95fff2d2610a6_normal.jpeg"/>
    <hyperlink ref="V78" r:id="rId101" display="http://pbs.twimg.com/profile_images/378800000501893520/b4582cd3ce52a7c47133d606b639176e_normal.jpeg"/>
    <hyperlink ref="V79" r:id="rId102" display="http://pbs.twimg.com/profile_images/378800000501893520/b4582cd3ce52a7c47133d606b639176e_normal.jpeg"/>
    <hyperlink ref="V80" r:id="rId103" display="http://pbs.twimg.com/profile_images/378800000501893520/b4582cd3ce52a7c47133d606b639176e_normal.jpeg"/>
    <hyperlink ref="V81" r:id="rId104" display="http://pbs.twimg.com/profile_images/378800000501893520/b4582cd3ce52a7c47133d606b639176e_normal.jpeg"/>
    <hyperlink ref="V82" r:id="rId105" display="http://pbs.twimg.com/profile_images/1197050828202369025/nCCwdn3B_normal.jpg"/>
    <hyperlink ref="V83" r:id="rId106" display="http://pbs.twimg.com/profile_images/1197050828202369025/nCCwdn3B_normal.jpg"/>
    <hyperlink ref="V84" r:id="rId107" display="http://pbs.twimg.com/profile_images/1197050828202369025/nCCwdn3B_normal.jpg"/>
    <hyperlink ref="V85" r:id="rId108" display="https://pbs.twimg.com/media/EJqF3w0WkAA_U9n.jpg"/>
    <hyperlink ref="V86" r:id="rId109" display="http://pbs.twimg.com/profile_images/976893268339429377/sQT1oTqH_normal.jpg"/>
    <hyperlink ref="V87" r:id="rId110" display="https://pbs.twimg.com/media/EEwVT2QWsAA5GgK.jpg"/>
    <hyperlink ref="V88" r:id="rId111" display="https://pbs.twimg.com/media/EJqF3w0WkAA_U9n.jpg"/>
    <hyperlink ref="V89" r:id="rId112" display="http://pbs.twimg.com/profile_images/976893268339429377/sQT1oTqH_normal.jpg"/>
    <hyperlink ref="V90" r:id="rId113" display="https://pbs.twimg.com/media/D95aDrgXkAAG-uU.jpg"/>
    <hyperlink ref="V91" r:id="rId114" display="http://pbs.twimg.com/profile_images/976893268339429377/sQT1oTqH_normal.jpg"/>
    <hyperlink ref="X3" r:id="rId115" display="https://twitter.com/#!/natoinukraine/status/1194141179295752192"/>
    <hyperlink ref="X4" r:id="rId116" display="https://twitter.com/#!/belgiumnato/status/1194145697718816768"/>
    <hyperlink ref="X5" r:id="rId117" display="https://twitter.com/#!/lv_nato/status/1194175228181721088"/>
    <hyperlink ref="X6" r:id="rId118" display="https://twitter.com/#!/litdelnato/status/1194182156177805317"/>
    <hyperlink ref="X7" r:id="rId119" display="https://twitter.com/#!/larteresa/status/1194202319564496896"/>
    <hyperlink ref="X8" r:id="rId120" display="https://twitter.com/#!/britisharmyesp/status/1194204193311068161"/>
    <hyperlink ref="X9" r:id="rId121" display="https://twitter.com/#!/nataliamakhvil1/status/1194230398794051584"/>
    <hyperlink ref="X10" r:id="rId122" display="https://twitter.com/#!/nataliamakhvil1/status/1194230953163575299"/>
    <hyperlink ref="X11" r:id="rId123" display="https://twitter.com/#!/latifkohistani/status/1194238995305250816"/>
    <hyperlink ref="X12" r:id="rId124" display="https://twitter.com/#!/uttaranhazarika/status/1194251477121818624"/>
    <hyperlink ref="X13" r:id="rId125" display="https://twitter.com/#!/trpmbadba/status/1194272913328889856"/>
    <hyperlink ref="X14" r:id="rId126" display="https://twitter.com/#!/franceafrik/status/1194337762616520706"/>
    <hyperlink ref="X15" r:id="rId127" display="https://twitter.com/#!/herranzb/status/1194368711723044864"/>
    <hyperlink ref="X16" r:id="rId128" display="https://twitter.com/#!/amicovcin/status/1194493143145693185"/>
    <hyperlink ref="X17" r:id="rId129" display="https://twitter.com/#!/leskevicius/status/1194495626853199872"/>
    <hyperlink ref="X18" r:id="rId130" display="https://twitter.com/#!/sarahpilchick/status/1194146400092602369"/>
    <hyperlink ref="X19" r:id="rId131" display="https://twitter.com/#!/sarahpilchick/status/1194600261383315456"/>
    <hyperlink ref="X20" r:id="rId132" display="https://twitter.com/#!/markovchainer/status/1194612225643892738"/>
    <hyperlink ref="X21" r:id="rId133" display="https://twitter.com/#!/majoeverydaylif/status/1194775119266242562"/>
    <hyperlink ref="X22" r:id="rId134" display="https://twitter.com/#!/ukinpoland/status/1194282453352898560"/>
    <hyperlink ref="X23" r:id="rId135" display="https://twitter.com/#!/ukinpoland/status/1195009001366401026"/>
    <hyperlink ref="X24" r:id="rId136" display="https://twitter.com/#!/ukinpoland/status/1194282453352898560"/>
    <hyperlink ref="X25" r:id="rId137" display="https://twitter.com/#!/ukinpoland/status/1195009001366401026"/>
    <hyperlink ref="X26" r:id="rId138" display="https://twitter.com/#!/ambassadorknott/status/1194361082216951809"/>
    <hyperlink ref="X27" r:id="rId139" display="https://twitter.com/#!/ambassadorknott/status/1194361082216951809"/>
    <hyperlink ref="X28" r:id="rId140" display="https://twitter.com/#!/ambassadorknott/status/1195025049700442114"/>
    <hyperlink ref="X29" r:id="rId141" display="https://twitter.com/#!/natodepspox/status/1195056028653633537"/>
    <hyperlink ref="X30" r:id="rId142" display="https://twitter.com/#!/natodepspox/status/1195056028653633537"/>
    <hyperlink ref="X31" r:id="rId143" display="https://twitter.com/#!/eliesian/status/1195079514075934721"/>
    <hyperlink ref="X32" r:id="rId144" display="https://twitter.com/#!/ukinpoland/status/1194282453352898560"/>
    <hyperlink ref="X33" r:id="rId145" display="https://twitter.com/#!/superfoot59/status/1195092280107061248"/>
    <hyperlink ref="X34" r:id="rId146" display="https://twitter.com/#!/aspen_romania/status/1195243637333995523"/>
    <hyperlink ref="X35" r:id="rId147" display="https://twitter.com/#!/aspen_romania/status/1195243637333995523"/>
    <hyperlink ref="X36" r:id="rId148" display="https://twitter.com/#!/mircea_geoana/status/1195013514630483970"/>
    <hyperlink ref="X37" r:id="rId149" display="https://twitter.com/#!/franceotan/status/1195263299832700928"/>
    <hyperlink ref="X38" r:id="rId150" display="https://twitter.com/#!/franceotan/status/1195263299832700928"/>
    <hyperlink ref="X39" r:id="rId151" display="https://twitter.com/#!/ukincroatia/status/1195318581321437185"/>
    <hyperlink ref="X40" r:id="rId152" display="https://twitter.com/#!/brandon47301129/status/1195332063399940096"/>
    <hyperlink ref="X41" r:id="rId153" display="https://twitter.com/#!/zuzanacaputova/status/1192570044389167104"/>
    <hyperlink ref="X42" r:id="rId154" display="https://twitter.com/#!/zardashtkarim/status/1195810433120292865"/>
    <hyperlink ref="X43" r:id="rId155" display="https://twitter.com/#!/ukinhungary/status/1196358659707752448"/>
    <hyperlink ref="X44" r:id="rId156" display="https://twitter.com/#!/benjaminkraus9/status/1196415901215555587"/>
    <hyperlink ref="X45" r:id="rId157" display="https://twitter.com/#!/benjaminkraus9/status/1196415901215555587"/>
    <hyperlink ref="X46" r:id="rId158" display="https://twitter.com/#!/benjaminkraus9/status/1196415901215555587"/>
    <hyperlink ref="X47" r:id="rId159" display="https://twitter.com/#!/causticbitchnc/status/1196417091223670786"/>
    <hyperlink ref="X48" r:id="rId160" display="https://twitter.com/#!/causticbitchnc/status/1196417091223670786"/>
    <hyperlink ref="X49" r:id="rId161" display="https://twitter.com/#!/causticbitchnc/status/1196417091223670786"/>
    <hyperlink ref="X50" r:id="rId162" display="https://twitter.com/#!/estnato/status/1196417413442605058"/>
    <hyperlink ref="X51" r:id="rId163" display="https://twitter.com/#!/estnato/status/1196417413442605058"/>
    <hyperlink ref="X52" r:id="rId164" display="https://twitter.com/#!/estnato/status/1196417413442605058"/>
    <hyperlink ref="X53" r:id="rId165" display="https://twitter.com/#!/jjcarafano/status/1196417812241272836"/>
    <hyperlink ref="X54" r:id="rId166" display="https://twitter.com/#!/jjcarafano/status/1196417812241272836"/>
    <hyperlink ref="X55" r:id="rId167" display="https://twitter.com/#!/jjcarafano/status/1196417812241272836"/>
    <hyperlink ref="X56" r:id="rId168" display="https://twitter.com/#!/radedrugi/status/1196419258214944773"/>
    <hyperlink ref="X57" r:id="rId169" display="https://twitter.com/#!/radedrugi/status/1196419258214944773"/>
    <hyperlink ref="X58" r:id="rId170" display="https://twitter.com/#!/radedrugi/status/1196419258214944773"/>
    <hyperlink ref="X59" r:id="rId171" display="https://twitter.com/#!/onesvetla/status/1196421339504095235"/>
    <hyperlink ref="X60" r:id="rId172" display="https://twitter.com/#!/onesvetla/status/1196421339504095235"/>
    <hyperlink ref="X61" r:id="rId173" display="https://twitter.com/#!/onesvetla/status/1196421339504095235"/>
    <hyperlink ref="X62" r:id="rId174" display="https://twitter.com/#!/usnato/status/1194143979341783040"/>
    <hyperlink ref="X63" r:id="rId175" display="https://twitter.com/#!/usembvienna/status/1196426413919948801"/>
    <hyperlink ref="X64" r:id="rId176" display="https://twitter.com/#!/ukinspain/status/1194200245606977537"/>
    <hyperlink ref="X65" r:id="rId177" display="https://twitter.com/#!/usembvienna/status/1196426413919948801"/>
    <hyperlink ref="X66" r:id="rId178" display="https://twitter.com/#!/usembvienna/status/1196426413919948801"/>
    <hyperlink ref="X67" r:id="rId179" display="https://twitter.com/#!/usembvienna/status/1196426413919948801"/>
    <hyperlink ref="X68" r:id="rId180" display="https://twitter.com/#!/usembvienna/status/1196426413919948801"/>
    <hyperlink ref="X69" r:id="rId181" display="https://twitter.com/#!/estonianata/status/1196439816172457985"/>
    <hyperlink ref="X70" r:id="rId182" display="https://twitter.com/#!/estonianata/status/1196439816172457985"/>
    <hyperlink ref="X71" r:id="rId183" display="https://twitter.com/#!/estonianata/status/1196439816172457985"/>
    <hyperlink ref="X72" r:id="rId184" display="https://twitter.com/#!/natoromeroc/status/1196447475416141824"/>
    <hyperlink ref="X73" r:id="rId185" display="https://twitter.com/#!/natoromeroc/status/1196447475416141824"/>
    <hyperlink ref="X74" r:id="rId186" display="https://twitter.com/#!/libertad717/status/1194560696580739072"/>
    <hyperlink ref="X75" r:id="rId187" display="https://twitter.com/#!/libertad717/status/1196462166842445827"/>
    <hyperlink ref="X76" r:id="rId188" display="https://twitter.com/#!/libertad717/status/1196462166842445827"/>
    <hyperlink ref="X77" r:id="rId189" display="https://twitter.com/#!/libertad717/status/1196462166842445827"/>
    <hyperlink ref="X78" r:id="rId190" display="https://twitter.com/#!/insdatainter/status/1194117694062153731"/>
    <hyperlink ref="X79" r:id="rId191" display="https://twitter.com/#!/insdatainter/status/1196465878906425345"/>
    <hyperlink ref="X80" r:id="rId192" display="https://twitter.com/#!/insdatainter/status/1196465878906425345"/>
    <hyperlink ref="X81" r:id="rId193" display="https://twitter.com/#!/insdatainter/status/1196465878906425345"/>
    <hyperlink ref="X82" r:id="rId194" display="https://twitter.com/#!/genie_marid/status/1196534236615991297"/>
    <hyperlink ref="X83" r:id="rId195" display="https://twitter.com/#!/genie_marid/status/1196534236615991297"/>
    <hyperlink ref="X84" r:id="rId196" display="https://twitter.com/#!/genie_marid/status/1196534236615991297"/>
    <hyperlink ref="X85" r:id="rId197" display="https://twitter.com/#!/natopress/status/1196415849504104449"/>
    <hyperlink ref="X86" r:id="rId198" display="https://twitter.com/#!/jterheide/status/1196534356875075586"/>
    <hyperlink ref="X87" r:id="rId199" display="https://twitter.com/#!/jensstoltenberg/status/1174337038050635778"/>
    <hyperlink ref="X88" r:id="rId200" display="https://twitter.com/#!/natopress/status/1196415849504104449"/>
    <hyperlink ref="X89" r:id="rId201" display="https://twitter.com/#!/jterheide/status/1196534356875075586"/>
    <hyperlink ref="X90" r:id="rId202" display="https://twitter.com/#!/natopress/status/1193944980030554112"/>
    <hyperlink ref="X91" r:id="rId203" display="https://twitter.com/#!/jterheide/status/1196534356875075586"/>
  </hyperlinks>
  <printOptions/>
  <pageMargins left="0.7" right="0.7" top="0.75" bottom="0.75" header="0.3" footer="0.3"/>
  <pageSetup horizontalDpi="600" verticalDpi="600" orientation="portrait" r:id="rId207"/>
  <legacyDrawing r:id="rId205"/>
  <tableParts>
    <tablePart r:id="rId206"/>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1285</v>
      </c>
      <c r="B1" s="13" t="s">
        <v>1286</v>
      </c>
      <c r="C1" s="13" t="s">
        <v>1279</v>
      </c>
      <c r="D1" s="13" t="s">
        <v>1280</v>
      </c>
      <c r="E1" s="13" t="s">
        <v>1287</v>
      </c>
      <c r="F1" s="13" t="s">
        <v>144</v>
      </c>
      <c r="G1" s="13" t="s">
        <v>1288</v>
      </c>
      <c r="H1" s="13" t="s">
        <v>1289</v>
      </c>
      <c r="I1" s="13" t="s">
        <v>1290</v>
      </c>
      <c r="J1" s="13" t="s">
        <v>1291</v>
      </c>
      <c r="K1" s="13" t="s">
        <v>1292</v>
      </c>
      <c r="L1" s="13" t="s">
        <v>1293</v>
      </c>
    </row>
    <row r="2" spans="1:12" ht="15">
      <c r="A2" s="91" t="s">
        <v>1000</v>
      </c>
      <c r="B2" s="91" t="s">
        <v>984</v>
      </c>
      <c r="C2" s="91">
        <v>15</v>
      </c>
      <c r="D2" s="130">
        <v>0.010391703003124917</v>
      </c>
      <c r="E2" s="130">
        <v>1.6440328963211925</v>
      </c>
      <c r="F2" s="91" t="s">
        <v>1281</v>
      </c>
      <c r="G2" s="91" t="b">
        <v>0</v>
      </c>
      <c r="H2" s="91" t="b">
        <v>0</v>
      </c>
      <c r="I2" s="91" t="b">
        <v>0</v>
      </c>
      <c r="J2" s="91" t="b">
        <v>0</v>
      </c>
      <c r="K2" s="91" t="b">
        <v>0</v>
      </c>
      <c r="L2" s="91" t="b">
        <v>0</v>
      </c>
    </row>
    <row r="3" spans="1:12" ht="15">
      <c r="A3" s="91" t="s">
        <v>984</v>
      </c>
      <c r="B3" s="91" t="s">
        <v>1228</v>
      </c>
      <c r="C3" s="91">
        <v>15</v>
      </c>
      <c r="D3" s="130">
        <v>0.010391703003124917</v>
      </c>
      <c r="E3" s="130">
        <v>1.6440328963211925</v>
      </c>
      <c r="F3" s="91" t="s">
        <v>1281</v>
      </c>
      <c r="G3" s="91" t="b">
        <v>0</v>
      </c>
      <c r="H3" s="91" t="b">
        <v>0</v>
      </c>
      <c r="I3" s="91" t="b">
        <v>0</v>
      </c>
      <c r="J3" s="91" t="b">
        <v>0</v>
      </c>
      <c r="K3" s="91" t="b">
        <v>0</v>
      </c>
      <c r="L3" s="91" t="b">
        <v>0</v>
      </c>
    </row>
    <row r="4" spans="1:12" ht="15">
      <c r="A4" s="91" t="s">
        <v>996</v>
      </c>
      <c r="B4" s="91" t="s">
        <v>997</v>
      </c>
      <c r="C4" s="91">
        <v>14</v>
      </c>
      <c r="D4" s="130">
        <v>0.010221320221701403</v>
      </c>
      <c r="E4" s="130">
        <v>1.6983905586437853</v>
      </c>
      <c r="F4" s="91" t="s">
        <v>1281</v>
      </c>
      <c r="G4" s="91" t="b">
        <v>0</v>
      </c>
      <c r="H4" s="91" t="b">
        <v>0</v>
      </c>
      <c r="I4" s="91" t="b">
        <v>0</v>
      </c>
      <c r="J4" s="91" t="b">
        <v>0</v>
      </c>
      <c r="K4" s="91" t="b">
        <v>0</v>
      </c>
      <c r="L4" s="91" t="b">
        <v>0</v>
      </c>
    </row>
    <row r="5" spans="1:12" ht="15">
      <c r="A5" s="91" t="s">
        <v>997</v>
      </c>
      <c r="B5" s="91" t="s">
        <v>998</v>
      </c>
      <c r="C5" s="91">
        <v>14</v>
      </c>
      <c r="D5" s="130">
        <v>0.010221320221701403</v>
      </c>
      <c r="E5" s="130">
        <v>1.6983905586437853</v>
      </c>
      <c r="F5" s="91" t="s">
        <v>1281</v>
      </c>
      <c r="G5" s="91" t="b">
        <v>0</v>
      </c>
      <c r="H5" s="91" t="b">
        <v>0</v>
      </c>
      <c r="I5" s="91" t="b">
        <v>0</v>
      </c>
      <c r="J5" s="91" t="b">
        <v>0</v>
      </c>
      <c r="K5" s="91" t="b">
        <v>0</v>
      </c>
      <c r="L5" s="91" t="b">
        <v>0</v>
      </c>
    </row>
    <row r="6" spans="1:12" ht="15">
      <c r="A6" s="91" t="s">
        <v>1228</v>
      </c>
      <c r="B6" s="91" t="s">
        <v>1229</v>
      </c>
      <c r="C6" s="91">
        <v>14</v>
      </c>
      <c r="D6" s="130">
        <v>0.010221320221701403</v>
      </c>
      <c r="E6" s="130">
        <v>1.6983905586437853</v>
      </c>
      <c r="F6" s="91" t="s">
        <v>1281</v>
      </c>
      <c r="G6" s="91" t="b">
        <v>0</v>
      </c>
      <c r="H6" s="91" t="b">
        <v>0</v>
      </c>
      <c r="I6" s="91" t="b">
        <v>0</v>
      </c>
      <c r="J6" s="91" t="b">
        <v>0</v>
      </c>
      <c r="K6" s="91" t="b">
        <v>0</v>
      </c>
      <c r="L6" s="91" t="b">
        <v>0</v>
      </c>
    </row>
    <row r="7" spans="1:12" ht="15">
      <c r="A7" s="91" t="s">
        <v>987</v>
      </c>
      <c r="B7" s="91" t="s">
        <v>263</v>
      </c>
      <c r="C7" s="91">
        <v>13</v>
      </c>
      <c r="D7" s="130">
        <v>0.010012273098019567</v>
      </c>
      <c r="E7" s="130">
        <v>1.7605384653926297</v>
      </c>
      <c r="F7" s="91" t="s">
        <v>1281</v>
      </c>
      <c r="G7" s="91" t="b">
        <v>0</v>
      </c>
      <c r="H7" s="91" t="b">
        <v>0</v>
      </c>
      <c r="I7" s="91" t="b">
        <v>0</v>
      </c>
      <c r="J7" s="91" t="b">
        <v>0</v>
      </c>
      <c r="K7" s="91" t="b">
        <v>0</v>
      </c>
      <c r="L7" s="91" t="b">
        <v>0</v>
      </c>
    </row>
    <row r="8" spans="1:12" ht="15">
      <c r="A8" s="91" t="s">
        <v>993</v>
      </c>
      <c r="B8" s="91" t="s">
        <v>994</v>
      </c>
      <c r="C8" s="91">
        <v>13</v>
      </c>
      <c r="D8" s="130">
        <v>0.010012273098019567</v>
      </c>
      <c r="E8" s="130">
        <v>1.7605384653926297</v>
      </c>
      <c r="F8" s="91" t="s">
        <v>1281</v>
      </c>
      <c r="G8" s="91" t="b">
        <v>0</v>
      </c>
      <c r="H8" s="91" t="b">
        <v>0</v>
      </c>
      <c r="I8" s="91" t="b">
        <v>0</v>
      </c>
      <c r="J8" s="91" t="b">
        <v>0</v>
      </c>
      <c r="K8" s="91" t="b">
        <v>0</v>
      </c>
      <c r="L8" s="91" t="b">
        <v>0</v>
      </c>
    </row>
    <row r="9" spans="1:12" ht="15">
      <c r="A9" s="91" t="s">
        <v>994</v>
      </c>
      <c r="B9" s="91" t="s">
        <v>995</v>
      </c>
      <c r="C9" s="91">
        <v>13</v>
      </c>
      <c r="D9" s="130">
        <v>0.010012273098019567</v>
      </c>
      <c r="E9" s="130">
        <v>1.7605384653926297</v>
      </c>
      <c r="F9" s="91" t="s">
        <v>1281</v>
      </c>
      <c r="G9" s="91" t="b">
        <v>0</v>
      </c>
      <c r="H9" s="91" t="b">
        <v>0</v>
      </c>
      <c r="I9" s="91" t="b">
        <v>0</v>
      </c>
      <c r="J9" s="91" t="b">
        <v>0</v>
      </c>
      <c r="K9" s="91" t="b">
        <v>0</v>
      </c>
      <c r="L9" s="91" t="b">
        <v>0</v>
      </c>
    </row>
    <row r="10" spans="1:12" ht="15">
      <c r="A10" s="91" t="s">
        <v>995</v>
      </c>
      <c r="B10" s="91" t="s">
        <v>996</v>
      </c>
      <c r="C10" s="91">
        <v>13</v>
      </c>
      <c r="D10" s="130">
        <v>0.010012273098019567</v>
      </c>
      <c r="E10" s="130">
        <v>1.7283537820212285</v>
      </c>
      <c r="F10" s="91" t="s">
        <v>1281</v>
      </c>
      <c r="G10" s="91" t="b">
        <v>0</v>
      </c>
      <c r="H10" s="91" t="b">
        <v>0</v>
      </c>
      <c r="I10" s="91" t="b">
        <v>0</v>
      </c>
      <c r="J10" s="91" t="b">
        <v>0</v>
      </c>
      <c r="K10" s="91" t="b">
        <v>0</v>
      </c>
      <c r="L10" s="91" t="b">
        <v>0</v>
      </c>
    </row>
    <row r="11" spans="1:12" ht="15">
      <c r="A11" s="91" t="s">
        <v>998</v>
      </c>
      <c r="B11" s="91" t="s">
        <v>999</v>
      </c>
      <c r="C11" s="91">
        <v>13</v>
      </c>
      <c r="D11" s="130">
        <v>0.010012273098019567</v>
      </c>
      <c r="E11" s="130">
        <v>1.7283537820212285</v>
      </c>
      <c r="F11" s="91" t="s">
        <v>1281</v>
      </c>
      <c r="G11" s="91" t="b">
        <v>0</v>
      </c>
      <c r="H11" s="91" t="b">
        <v>0</v>
      </c>
      <c r="I11" s="91" t="b">
        <v>0</v>
      </c>
      <c r="J11" s="91" t="b">
        <v>0</v>
      </c>
      <c r="K11" s="91" t="b">
        <v>0</v>
      </c>
      <c r="L11" s="91" t="b">
        <v>0</v>
      </c>
    </row>
    <row r="12" spans="1:12" ht="15">
      <c r="A12" s="91" t="s">
        <v>999</v>
      </c>
      <c r="B12" s="91" t="s">
        <v>982</v>
      </c>
      <c r="C12" s="91">
        <v>13</v>
      </c>
      <c r="D12" s="130">
        <v>0.010012273098019567</v>
      </c>
      <c r="E12" s="130">
        <v>1.476541809027429</v>
      </c>
      <c r="F12" s="91" t="s">
        <v>1281</v>
      </c>
      <c r="G12" s="91" t="b">
        <v>0</v>
      </c>
      <c r="H12" s="91" t="b">
        <v>0</v>
      </c>
      <c r="I12" s="91" t="b">
        <v>0</v>
      </c>
      <c r="J12" s="91" t="b">
        <v>0</v>
      </c>
      <c r="K12" s="91" t="b">
        <v>0</v>
      </c>
      <c r="L12" s="91" t="b">
        <v>0</v>
      </c>
    </row>
    <row r="13" spans="1:12" ht="15">
      <c r="A13" s="91" t="s">
        <v>982</v>
      </c>
      <c r="B13" s="91" t="s">
        <v>1000</v>
      </c>
      <c r="C13" s="91">
        <v>13</v>
      </c>
      <c r="D13" s="130">
        <v>0.010012273098019567</v>
      </c>
      <c r="E13" s="130">
        <v>1.4506060749330292</v>
      </c>
      <c r="F13" s="91" t="s">
        <v>1281</v>
      </c>
      <c r="G13" s="91" t="b">
        <v>0</v>
      </c>
      <c r="H13" s="91" t="b">
        <v>0</v>
      </c>
      <c r="I13" s="91" t="b">
        <v>0</v>
      </c>
      <c r="J13" s="91" t="b">
        <v>0</v>
      </c>
      <c r="K13" s="91" t="b">
        <v>0</v>
      </c>
      <c r="L13" s="91" t="b">
        <v>0</v>
      </c>
    </row>
    <row r="14" spans="1:12" ht="15">
      <c r="A14" s="91" t="s">
        <v>258</v>
      </c>
      <c r="B14" s="91" t="s">
        <v>988</v>
      </c>
      <c r="C14" s="91">
        <v>12</v>
      </c>
      <c r="D14" s="130">
        <v>0.009761581774974003</v>
      </c>
      <c r="E14" s="130">
        <v>1.7283537820212285</v>
      </c>
      <c r="F14" s="91" t="s">
        <v>1281</v>
      </c>
      <c r="G14" s="91" t="b">
        <v>0</v>
      </c>
      <c r="H14" s="91" t="b">
        <v>0</v>
      </c>
      <c r="I14" s="91" t="b">
        <v>0</v>
      </c>
      <c r="J14" s="91" t="b">
        <v>0</v>
      </c>
      <c r="K14" s="91" t="b">
        <v>0</v>
      </c>
      <c r="L14" s="91" t="b">
        <v>0</v>
      </c>
    </row>
    <row r="15" spans="1:12" ht="15">
      <c r="A15" s="91" t="s">
        <v>988</v>
      </c>
      <c r="B15" s="91" t="s">
        <v>989</v>
      </c>
      <c r="C15" s="91">
        <v>12</v>
      </c>
      <c r="D15" s="130">
        <v>0.009761581774974003</v>
      </c>
      <c r="E15" s="130">
        <v>1.7953005716518415</v>
      </c>
      <c r="F15" s="91" t="s">
        <v>1281</v>
      </c>
      <c r="G15" s="91" t="b">
        <v>0</v>
      </c>
      <c r="H15" s="91" t="b">
        <v>0</v>
      </c>
      <c r="I15" s="91" t="b">
        <v>0</v>
      </c>
      <c r="J15" s="91" t="b">
        <v>0</v>
      </c>
      <c r="K15" s="91" t="b">
        <v>0</v>
      </c>
      <c r="L15" s="91" t="b">
        <v>0</v>
      </c>
    </row>
    <row r="16" spans="1:12" ht="15">
      <c r="A16" s="91" t="s">
        <v>989</v>
      </c>
      <c r="B16" s="91" t="s">
        <v>986</v>
      </c>
      <c r="C16" s="91">
        <v>12</v>
      </c>
      <c r="D16" s="130">
        <v>0.009761581774974003</v>
      </c>
      <c r="E16" s="130">
        <v>1.6983905586437853</v>
      </c>
      <c r="F16" s="91" t="s">
        <v>1281</v>
      </c>
      <c r="G16" s="91" t="b">
        <v>0</v>
      </c>
      <c r="H16" s="91" t="b">
        <v>0</v>
      </c>
      <c r="I16" s="91" t="b">
        <v>0</v>
      </c>
      <c r="J16" s="91" t="b">
        <v>0</v>
      </c>
      <c r="K16" s="91" t="b">
        <v>0</v>
      </c>
      <c r="L16" s="91" t="b">
        <v>0</v>
      </c>
    </row>
    <row r="17" spans="1:12" ht="15">
      <c r="A17" s="91" t="s">
        <v>986</v>
      </c>
      <c r="B17" s="91" t="s">
        <v>987</v>
      </c>
      <c r="C17" s="91">
        <v>12</v>
      </c>
      <c r="D17" s="130">
        <v>0.009761581774974003</v>
      </c>
      <c r="E17" s="130">
        <v>1.6636284523845732</v>
      </c>
      <c r="F17" s="91" t="s">
        <v>1281</v>
      </c>
      <c r="G17" s="91" t="b">
        <v>0</v>
      </c>
      <c r="H17" s="91" t="b">
        <v>0</v>
      </c>
      <c r="I17" s="91" t="b">
        <v>0</v>
      </c>
      <c r="J17" s="91" t="b">
        <v>0</v>
      </c>
      <c r="K17" s="91" t="b">
        <v>0</v>
      </c>
      <c r="L17" s="91" t="b">
        <v>0</v>
      </c>
    </row>
    <row r="18" spans="1:12" ht="15">
      <c r="A18" s="91" t="s">
        <v>263</v>
      </c>
      <c r="B18" s="91" t="s">
        <v>983</v>
      </c>
      <c r="C18" s="91">
        <v>12</v>
      </c>
      <c r="D18" s="130">
        <v>0.009761581774974003</v>
      </c>
      <c r="E18" s="130">
        <v>1.5175004167063353</v>
      </c>
      <c r="F18" s="91" t="s">
        <v>1281</v>
      </c>
      <c r="G18" s="91" t="b">
        <v>0</v>
      </c>
      <c r="H18" s="91" t="b">
        <v>0</v>
      </c>
      <c r="I18" s="91" t="b">
        <v>0</v>
      </c>
      <c r="J18" s="91" t="b">
        <v>0</v>
      </c>
      <c r="K18" s="91" t="b">
        <v>0</v>
      </c>
      <c r="L18" s="91" t="b">
        <v>0</v>
      </c>
    </row>
    <row r="19" spans="1:12" ht="15">
      <c r="A19" s="91" t="s">
        <v>983</v>
      </c>
      <c r="B19" s="91" t="s">
        <v>990</v>
      </c>
      <c r="C19" s="91">
        <v>12</v>
      </c>
      <c r="D19" s="130">
        <v>0.009761581774974003</v>
      </c>
      <c r="E19" s="130">
        <v>1.5127539816818736</v>
      </c>
      <c r="F19" s="91" t="s">
        <v>1281</v>
      </c>
      <c r="G19" s="91" t="b">
        <v>0</v>
      </c>
      <c r="H19" s="91" t="b">
        <v>0</v>
      </c>
      <c r="I19" s="91" t="b">
        <v>0</v>
      </c>
      <c r="J19" s="91" t="b">
        <v>0</v>
      </c>
      <c r="K19" s="91" t="b">
        <v>0</v>
      </c>
      <c r="L19" s="91" t="b">
        <v>0</v>
      </c>
    </row>
    <row r="20" spans="1:12" ht="15">
      <c r="A20" s="91" t="s">
        <v>990</v>
      </c>
      <c r="B20" s="91" t="s">
        <v>991</v>
      </c>
      <c r="C20" s="91">
        <v>12</v>
      </c>
      <c r="D20" s="130">
        <v>0.009761581774974003</v>
      </c>
      <c r="E20" s="130">
        <v>1.7953005716518415</v>
      </c>
      <c r="F20" s="91" t="s">
        <v>1281</v>
      </c>
      <c r="G20" s="91" t="b">
        <v>0</v>
      </c>
      <c r="H20" s="91" t="b">
        <v>0</v>
      </c>
      <c r="I20" s="91" t="b">
        <v>0</v>
      </c>
      <c r="J20" s="91" t="b">
        <v>0</v>
      </c>
      <c r="K20" s="91" t="b">
        <v>0</v>
      </c>
      <c r="L20" s="91" t="b">
        <v>0</v>
      </c>
    </row>
    <row r="21" spans="1:12" ht="15">
      <c r="A21" s="91" t="s">
        <v>991</v>
      </c>
      <c r="B21" s="91" t="s">
        <v>1230</v>
      </c>
      <c r="C21" s="91">
        <v>12</v>
      </c>
      <c r="D21" s="130">
        <v>0.009761581774974003</v>
      </c>
      <c r="E21" s="130">
        <v>1.7953005716518415</v>
      </c>
      <c r="F21" s="91" t="s">
        <v>1281</v>
      </c>
      <c r="G21" s="91" t="b">
        <v>0</v>
      </c>
      <c r="H21" s="91" t="b">
        <v>0</v>
      </c>
      <c r="I21" s="91" t="b">
        <v>0</v>
      </c>
      <c r="J21" s="91" t="b">
        <v>0</v>
      </c>
      <c r="K21" s="91" t="b">
        <v>0</v>
      </c>
      <c r="L21" s="91" t="b">
        <v>0</v>
      </c>
    </row>
    <row r="22" spans="1:12" ht="15">
      <c r="A22" s="91" t="s">
        <v>256</v>
      </c>
      <c r="B22" s="91" t="s">
        <v>993</v>
      </c>
      <c r="C22" s="91">
        <v>12</v>
      </c>
      <c r="D22" s="130">
        <v>0.009761581774974003</v>
      </c>
      <c r="E22" s="130">
        <v>1.5127539816818736</v>
      </c>
      <c r="F22" s="91" t="s">
        <v>1281</v>
      </c>
      <c r="G22" s="91" t="b">
        <v>0</v>
      </c>
      <c r="H22" s="91" t="b">
        <v>0</v>
      </c>
      <c r="I22" s="91" t="b">
        <v>0</v>
      </c>
      <c r="J22" s="91" t="b">
        <v>0</v>
      </c>
      <c r="K22" s="91" t="b">
        <v>0</v>
      </c>
      <c r="L22" s="91" t="b">
        <v>0</v>
      </c>
    </row>
    <row r="23" spans="1:12" ht="15">
      <c r="A23" s="91" t="s">
        <v>256</v>
      </c>
      <c r="B23" s="91" t="s">
        <v>258</v>
      </c>
      <c r="C23" s="91">
        <v>11</v>
      </c>
      <c r="D23" s="130">
        <v>0.009465768146092375</v>
      </c>
      <c r="E23" s="130">
        <v>1.4749654207924736</v>
      </c>
      <c r="F23" s="91" t="s">
        <v>1281</v>
      </c>
      <c r="G23" s="91" t="b">
        <v>0</v>
      </c>
      <c r="H23" s="91" t="b">
        <v>0</v>
      </c>
      <c r="I23" s="91" t="b">
        <v>0</v>
      </c>
      <c r="J23" s="91" t="b">
        <v>0</v>
      </c>
      <c r="K23" s="91" t="b">
        <v>0</v>
      </c>
      <c r="L23" s="91" t="b">
        <v>0</v>
      </c>
    </row>
    <row r="24" spans="1:12" ht="15">
      <c r="A24" s="91" t="s">
        <v>1230</v>
      </c>
      <c r="B24" s="91" t="s">
        <v>1231</v>
      </c>
      <c r="C24" s="91">
        <v>11</v>
      </c>
      <c r="D24" s="130">
        <v>0.009465768146092375</v>
      </c>
      <c r="E24" s="130">
        <v>1.7953005716518415</v>
      </c>
      <c r="F24" s="91" t="s">
        <v>1281</v>
      </c>
      <c r="G24" s="91" t="b">
        <v>0</v>
      </c>
      <c r="H24" s="91" t="b">
        <v>0</v>
      </c>
      <c r="I24" s="91" t="b">
        <v>0</v>
      </c>
      <c r="J24" s="91" t="b">
        <v>0</v>
      </c>
      <c r="K24" s="91" t="b">
        <v>0</v>
      </c>
      <c r="L24" s="91" t="b">
        <v>0</v>
      </c>
    </row>
    <row r="25" spans="1:12" ht="15">
      <c r="A25" s="91" t="s">
        <v>1003</v>
      </c>
      <c r="B25" s="91" t="s">
        <v>1002</v>
      </c>
      <c r="C25" s="91">
        <v>6</v>
      </c>
      <c r="D25" s="130">
        <v>0.0071300810169812575</v>
      </c>
      <c r="E25" s="130">
        <v>1.6703618350435416</v>
      </c>
      <c r="F25" s="91" t="s">
        <v>1281</v>
      </c>
      <c r="G25" s="91" t="b">
        <v>0</v>
      </c>
      <c r="H25" s="91" t="b">
        <v>0</v>
      </c>
      <c r="I25" s="91" t="b">
        <v>0</v>
      </c>
      <c r="J25" s="91" t="b">
        <v>0</v>
      </c>
      <c r="K25" s="91" t="b">
        <v>0</v>
      </c>
      <c r="L25" s="91" t="b">
        <v>0</v>
      </c>
    </row>
    <row r="26" spans="1:12" ht="15">
      <c r="A26" s="91" t="s">
        <v>1002</v>
      </c>
      <c r="B26" s="91" t="s">
        <v>1004</v>
      </c>
      <c r="C26" s="91">
        <v>6</v>
      </c>
      <c r="D26" s="130">
        <v>0.0071300810169812575</v>
      </c>
      <c r="E26" s="130">
        <v>1.6703618350435416</v>
      </c>
      <c r="F26" s="91" t="s">
        <v>1281</v>
      </c>
      <c r="G26" s="91" t="b">
        <v>0</v>
      </c>
      <c r="H26" s="91" t="b">
        <v>0</v>
      </c>
      <c r="I26" s="91" t="b">
        <v>0</v>
      </c>
      <c r="J26" s="91" t="b">
        <v>0</v>
      </c>
      <c r="K26" s="91" t="b">
        <v>0</v>
      </c>
      <c r="L26" s="91" t="b">
        <v>0</v>
      </c>
    </row>
    <row r="27" spans="1:12" ht="15">
      <c r="A27" s="91" t="s">
        <v>1010</v>
      </c>
      <c r="B27" s="91" t="s">
        <v>1011</v>
      </c>
      <c r="C27" s="91">
        <v>5</v>
      </c>
      <c r="D27" s="130">
        <v>0.006434768091450496</v>
      </c>
      <c r="E27" s="130">
        <v>2.1755118133634475</v>
      </c>
      <c r="F27" s="91" t="s">
        <v>1281</v>
      </c>
      <c r="G27" s="91" t="b">
        <v>0</v>
      </c>
      <c r="H27" s="91" t="b">
        <v>0</v>
      </c>
      <c r="I27" s="91" t="b">
        <v>0</v>
      </c>
      <c r="J27" s="91" t="b">
        <v>0</v>
      </c>
      <c r="K27" s="91" t="b">
        <v>0</v>
      </c>
      <c r="L27" s="91" t="b">
        <v>0</v>
      </c>
    </row>
    <row r="28" spans="1:12" ht="15">
      <c r="A28" s="91" t="s">
        <v>1011</v>
      </c>
      <c r="B28" s="91" t="s">
        <v>1012</v>
      </c>
      <c r="C28" s="91">
        <v>5</v>
      </c>
      <c r="D28" s="130">
        <v>0.006434768091450496</v>
      </c>
      <c r="E28" s="130">
        <v>2.096330567315823</v>
      </c>
      <c r="F28" s="91" t="s">
        <v>1281</v>
      </c>
      <c r="G28" s="91" t="b">
        <v>0</v>
      </c>
      <c r="H28" s="91" t="b">
        <v>0</v>
      </c>
      <c r="I28" s="91" t="b">
        <v>0</v>
      </c>
      <c r="J28" s="91" t="b">
        <v>0</v>
      </c>
      <c r="K28" s="91" t="b">
        <v>0</v>
      </c>
      <c r="L28" s="91" t="b">
        <v>0</v>
      </c>
    </row>
    <row r="29" spans="1:12" ht="15">
      <c r="A29" s="91" t="s">
        <v>1012</v>
      </c>
      <c r="B29" s="91" t="s">
        <v>1013</v>
      </c>
      <c r="C29" s="91">
        <v>5</v>
      </c>
      <c r="D29" s="130">
        <v>0.006434768091450496</v>
      </c>
      <c r="E29" s="130">
        <v>2.096330567315823</v>
      </c>
      <c r="F29" s="91" t="s">
        <v>1281</v>
      </c>
      <c r="G29" s="91" t="b">
        <v>0</v>
      </c>
      <c r="H29" s="91" t="b">
        <v>0</v>
      </c>
      <c r="I29" s="91" t="b">
        <v>0</v>
      </c>
      <c r="J29" s="91" t="b">
        <v>0</v>
      </c>
      <c r="K29" s="91" t="b">
        <v>0</v>
      </c>
      <c r="L29" s="91" t="b">
        <v>0</v>
      </c>
    </row>
    <row r="30" spans="1:12" ht="15">
      <c r="A30" s="91" t="s">
        <v>1013</v>
      </c>
      <c r="B30" s="91" t="s">
        <v>1014</v>
      </c>
      <c r="C30" s="91">
        <v>5</v>
      </c>
      <c r="D30" s="130">
        <v>0.006434768091450496</v>
      </c>
      <c r="E30" s="130">
        <v>2.1755118133634475</v>
      </c>
      <c r="F30" s="91" t="s">
        <v>1281</v>
      </c>
      <c r="G30" s="91" t="b">
        <v>0</v>
      </c>
      <c r="H30" s="91" t="b">
        <v>0</v>
      </c>
      <c r="I30" s="91" t="b">
        <v>0</v>
      </c>
      <c r="J30" s="91" t="b">
        <v>0</v>
      </c>
      <c r="K30" s="91" t="b">
        <v>0</v>
      </c>
      <c r="L30" s="91" t="b">
        <v>0</v>
      </c>
    </row>
    <row r="31" spans="1:12" ht="15">
      <c r="A31" s="91" t="s">
        <v>1014</v>
      </c>
      <c r="B31" s="91" t="s">
        <v>1015</v>
      </c>
      <c r="C31" s="91">
        <v>5</v>
      </c>
      <c r="D31" s="130">
        <v>0.006434768091450496</v>
      </c>
      <c r="E31" s="130">
        <v>2.1755118133634475</v>
      </c>
      <c r="F31" s="91" t="s">
        <v>1281</v>
      </c>
      <c r="G31" s="91" t="b">
        <v>0</v>
      </c>
      <c r="H31" s="91" t="b">
        <v>0</v>
      </c>
      <c r="I31" s="91" t="b">
        <v>0</v>
      </c>
      <c r="J31" s="91" t="b">
        <v>0</v>
      </c>
      <c r="K31" s="91" t="b">
        <v>0</v>
      </c>
      <c r="L31" s="91" t="b">
        <v>0</v>
      </c>
    </row>
    <row r="32" spans="1:12" ht="15">
      <c r="A32" s="91" t="s">
        <v>1015</v>
      </c>
      <c r="B32" s="91" t="s">
        <v>1016</v>
      </c>
      <c r="C32" s="91">
        <v>5</v>
      </c>
      <c r="D32" s="130">
        <v>0.006434768091450496</v>
      </c>
      <c r="E32" s="130">
        <v>2.1755118133634475</v>
      </c>
      <c r="F32" s="91" t="s">
        <v>1281</v>
      </c>
      <c r="G32" s="91" t="b">
        <v>0</v>
      </c>
      <c r="H32" s="91" t="b">
        <v>0</v>
      </c>
      <c r="I32" s="91" t="b">
        <v>0</v>
      </c>
      <c r="J32" s="91" t="b">
        <v>0</v>
      </c>
      <c r="K32" s="91" t="b">
        <v>0</v>
      </c>
      <c r="L32" s="91" t="b">
        <v>0</v>
      </c>
    </row>
    <row r="33" spans="1:12" ht="15">
      <c r="A33" s="91" t="s">
        <v>1016</v>
      </c>
      <c r="B33" s="91" t="s">
        <v>1017</v>
      </c>
      <c r="C33" s="91">
        <v>5</v>
      </c>
      <c r="D33" s="130">
        <v>0.006434768091450496</v>
      </c>
      <c r="E33" s="130">
        <v>2.1755118133634475</v>
      </c>
      <c r="F33" s="91" t="s">
        <v>1281</v>
      </c>
      <c r="G33" s="91" t="b">
        <v>0</v>
      </c>
      <c r="H33" s="91" t="b">
        <v>0</v>
      </c>
      <c r="I33" s="91" t="b">
        <v>0</v>
      </c>
      <c r="J33" s="91" t="b">
        <v>0</v>
      </c>
      <c r="K33" s="91" t="b">
        <v>0</v>
      </c>
      <c r="L33" s="91" t="b">
        <v>0</v>
      </c>
    </row>
    <row r="34" spans="1:12" ht="15">
      <c r="A34" s="91" t="s">
        <v>1017</v>
      </c>
      <c r="B34" s="91" t="s">
        <v>1018</v>
      </c>
      <c r="C34" s="91">
        <v>5</v>
      </c>
      <c r="D34" s="130">
        <v>0.006434768091450496</v>
      </c>
      <c r="E34" s="130">
        <v>2.1755118133634475</v>
      </c>
      <c r="F34" s="91" t="s">
        <v>1281</v>
      </c>
      <c r="G34" s="91" t="b">
        <v>0</v>
      </c>
      <c r="H34" s="91" t="b">
        <v>0</v>
      </c>
      <c r="I34" s="91" t="b">
        <v>0</v>
      </c>
      <c r="J34" s="91" t="b">
        <v>0</v>
      </c>
      <c r="K34" s="91" t="b">
        <v>0</v>
      </c>
      <c r="L34" s="91" t="b">
        <v>0</v>
      </c>
    </row>
    <row r="35" spans="1:12" ht="15">
      <c r="A35" s="91" t="s">
        <v>1018</v>
      </c>
      <c r="B35" s="91" t="s">
        <v>1019</v>
      </c>
      <c r="C35" s="91">
        <v>5</v>
      </c>
      <c r="D35" s="130">
        <v>0.006434768091450496</v>
      </c>
      <c r="E35" s="130">
        <v>2.1755118133634475</v>
      </c>
      <c r="F35" s="91" t="s">
        <v>1281</v>
      </c>
      <c r="G35" s="91" t="b">
        <v>0</v>
      </c>
      <c r="H35" s="91" t="b">
        <v>0</v>
      </c>
      <c r="I35" s="91" t="b">
        <v>0</v>
      </c>
      <c r="J35" s="91" t="b">
        <v>0</v>
      </c>
      <c r="K35" s="91" t="b">
        <v>0</v>
      </c>
      <c r="L35" s="91" t="b">
        <v>0</v>
      </c>
    </row>
    <row r="36" spans="1:12" ht="15">
      <c r="A36" s="91" t="s">
        <v>1019</v>
      </c>
      <c r="B36" s="91" t="s">
        <v>1232</v>
      </c>
      <c r="C36" s="91">
        <v>5</v>
      </c>
      <c r="D36" s="130">
        <v>0.006434768091450496</v>
      </c>
      <c r="E36" s="130">
        <v>2.1755118133634475</v>
      </c>
      <c r="F36" s="91" t="s">
        <v>1281</v>
      </c>
      <c r="G36" s="91" t="b">
        <v>0</v>
      </c>
      <c r="H36" s="91" t="b">
        <v>0</v>
      </c>
      <c r="I36" s="91" t="b">
        <v>0</v>
      </c>
      <c r="J36" s="91" t="b">
        <v>0</v>
      </c>
      <c r="K36" s="91" t="b">
        <v>0</v>
      </c>
      <c r="L36" s="91" t="b">
        <v>0</v>
      </c>
    </row>
    <row r="37" spans="1:12" ht="15">
      <c r="A37" s="91" t="s">
        <v>1232</v>
      </c>
      <c r="B37" s="91" t="s">
        <v>1233</v>
      </c>
      <c r="C37" s="91">
        <v>5</v>
      </c>
      <c r="D37" s="130">
        <v>0.006434768091450496</v>
      </c>
      <c r="E37" s="130">
        <v>2.1755118133634475</v>
      </c>
      <c r="F37" s="91" t="s">
        <v>1281</v>
      </c>
      <c r="G37" s="91" t="b">
        <v>0</v>
      </c>
      <c r="H37" s="91" t="b">
        <v>0</v>
      </c>
      <c r="I37" s="91" t="b">
        <v>0</v>
      </c>
      <c r="J37" s="91" t="b">
        <v>0</v>
      </c>
      <c r="K37" s="91" t="b">
        <v>0</v>
      </c>
      <c r="L37" s="91" t="b">
        <v>0</v>
      </c>
    </row>
    <row r="38" spans="1:12" ht="15">
      <c r="A38" s="91" t="s">
        <v>1022</v>
      </c>
      <c r="B38" s="91" t="s">
        <v>1023</v>
      </c>
      <c r="C38" s="91">
        <v>5</v>
      </c>
      <c r="D38" s="130">
        <v>0.006434768091450496</v>
      </c>
      <c r="E38" s="130">
        <v>2.1755118133634475</v>
      </c>
      <c r="F38" s="91" t="s">
        <v>1281</v>
      </c>
      <c r="G38" s="91" t="b">
        <v>0</v>
      </c>
      <c r="H38" s="91" t="b">
        <v>0</v>
      </c>
      <c r="I38" s="91" t="b">
        <v>0</v>
      </c>
      <c r="J38" s="91" t="b">
        <v>1</v>
      </c>
      <c r="K38" s="91" t="b">
        <v>0</v>
      </c>
      <c r="L38" s="91" t="b">
        <v>0</v>
      </c>
    </row>
    <row r="39" spans="1:12" ht="15">
      <c r="A39" s="91" t="s">
        <v>1023</v>
      </c>
      <c r="B39" s="91" t="s">
        <v>1024</v>
      </c>
      <c r="C39" s="91">
        <v>5</v>
      </c>
      <c r="D39" s="130">
        <v>0.006434768091450496</v>
      </c>
      <c r="E39" s="130">
        <v>2.1755118133634475</v>
      </c>
      <c r="F39" s="91" t="s">
        <v>1281</v>
      </c>
      <c r="G39" s="91" t="b">
        <v>1</v>
      </c>
      <c r="H39" s="91" t="b">
        <v>0</v>
      </c>
      <c r="I39" s="91" t="b">
        <v>0</v>
      </c>
      <c r="J39" s="91" t="b">
        <v>0</v>
      </c>
      <c r="K39" s="91" t="b">
        <v>0</v>
      </c>
      <c r="L39" s="91" t="b">
        <v>0</v>
      </c>
    </row>
    <row r="40" spans="1:12" ht="15">
      <c r="A40" s="91" t="s">
        <v>1024</v>
      </c>
      <c r="B40" s="91" t="s">
        <v>1025</v>
      </c>
      <c r="C40" s="91">
        <v>5</v>
      </c>
      <c r="D40" s="130">
        <v>0.006434768091450496</v>
      </c>
      <c r="E40" s="130">
        <v>2.1755118133634475</v>
      </c>
      <c r="F40" s="91" t="s">
        <v>1281</v>
      </c>
      <c r="G40" s="91" t="b">
        <v>0</v>
      </c>
      <c r="H40" s="91" t="b">
        <v>0</v>
      </c>
      <c r="I40" s="91" t="b">
        <v>0</v>
      </c>
      <c r="J40" s="91" t="b">
        <v>0</v>
      </c>
      <c r="K40" s="91" t="b">
        <v>0</v>
      </c>
      <c r="L40" s="91" t="b">
        <v>0</v>
      </c>
    </row>
    <row r="41" spans="1:12" ht="15">
      <c r="A41" s="91" t="s">
        <v>1025</v>
      </c>
      <c r="B41" s="91" t="s">
        <v>1026</v>
      </c>
      <c r="C41" s="91">
        <v>5</v>
      </c>
      <c r="D41" s="130">
        <v>0.006434768091450496</v>
      </c>
      <c r="E41" s="130">
        <v>2.1755118133634475</v>
      </c>
      <c r="F41" s="91" t="s">
        <v>1281</v>
      </c>
      <c r="G41" s="91" t="b">
        <v>0</v>
      </c>
      <c r="H41" s="91" t="b">
        <v>0</v>
      </c>
      <c r="I41" s="91" t="b">
        <v>0</v>
      </c>
      <c r="J41" s="91" t="b">
        <v>0</v>
      </c>
      <c r="K41" s="91" t="b">
        <v>0</v>
      </c>
      <c r="L41" s="91" t="b">
        <v>0</v>
      </c>
    </row>
    <row r="42" spans="1:12" ht="15">
      <c r="A42" s="91" t="s">
        <v>1026</v>
      </c>
      <c r="B42" s="91" t="s">
        <v>1027</v>
      </c>
      <c r="C42" s="91">
        <v>5</v>
      </c>
      <c r="D42" s="130">
        <v>0.006434768091450496</v>
      </c>
      <c r="E42" s="130">
        <v>2.1755118133634475</v>
      </c>
      <c r="F42" s="91" t="s">
        <v>1281</v>
      </c>
      <c r="G42" s="91" t="b">
        <v>0</v>
      </c>
      <c r="H42" s="91" t="b">
        <v>0</v>
      </c>
      <c r="I42" s="91" t="b">
        <v>0</v>
      </c>
      <c r="J42" s="91" t="b">
        <v>0</v>
      </c>
      <c r="K42" s="91" t="b">
        <v>0</v>
      </c>
      <c r="L42" s="91" t="b">
        <v>0</v>
      </c>
    </row>
    <row r="43" spans="1:12" ht="15">
      <c r="A43" s="91" t="s">
        <v>1027</v>
      </c>
      <c r="B43" s="91" t="s">
        <v>261</v>
      </c>
      <c r="C43" s="91">
        <v>5</v>
      </c>
      <c r="D43" s="130">
        <v>0.006434768091450496</v>
      </c>
      <c r="E43" s="130">
        <v>1.6983905586437853</v>
      </c>
      <c r="F43" s="91" t="s">
        <v>1281</v>
      </c>
      <c r="G43" s="91" t="b">
        <v>0</v>
      </c>
      <c r="H43" s="91" t="b">
        <v>0</v>
      </c>
      <c r="I43" s="91" t="b">
        <v>0</v>
      </c>
      <c r="J43" s="91" t="b">
        <v>0</v>
      </c>
      <c r="K43" s="91" t="b">
        <v>0</v>
      </c>
      <c r="L43" s="91" t="b">
        <v>0</v>
      </c>
    </row>
    <row r="44" spans="1:12" ht="15">
      <c r="A44" s="91" t="s">
        <v>261</v>
      </c>
      <c r="B44" s="91" t="s">
        <v>1028</v>
      </c>
      <c r="C44" s="91">
        <v>5</v>
      </c>
      <c r="D44" s="130">
        <v>0.006434768091450496</v>
      </c>
      <c r="E44" s="130">
        <v>1.6703618350435416</v>
      </c>
      <c r="F44" s="91" t="s">
        <v>1281</v>
      </c>
      <c r="G44" s="91" t="b">
        <v>0</v>
      </c>
      <c r="H44" s="91" t="b">
        <v>0</v>
      </c>
      <c r="I44" s="91" t="b">
        <v>0</v>
      </c>
      <c r="J44" s="91" t="b">
        <v>0</v>
      </c>
      <c r="K44" s="91" t="b">
        <v>0</v>
      </c>
      <c r="L44" s="91" t="b">
        <v>0</v>
      </c>
    </row>
    <row r="45" spans="1:12" ht="15">
      <c r="A45" s="91" t="s">
        <v>1028</v>
      </c>
      <c r="B45" s="91" t="s">
        <v>1029</v>
      </c>
      <c r="C45" s="91">
        <v>5</v>
      </c>
      <c r="D45" s="130">
        <v>0.006434768091450496</v>
      </c>
      <c r="E45" s="130">
        <v>2.1755118133634475</v>
      </c>
      <c r="F45" s="91" t="s">
        <v>1281</v>
      </c>
      <c r="G45" s="91" t="b">
        <v>0</v>
      </c>
      <c r="H45" s="91" t="b">
        <v>0</v>
      </c>
      <c r="I45" s="91" t="b">
        <v>0</v>
      </c>
      <c r="J45" s="91" t="b">
        <v>1</v>
      </c>
      <c r="K45" s="91" t="b">
        <v>0</v>
      </c>
      <c r="L45" s="91" t="b">
        <v>0</v>
      </c>
    </row>
    <row r="46" spans="1:12" ht="15">
      <c r="A46" s="91" t="s">
        <v>1029</v>
      </c>
      <c r="B46" s="91" t="s">
        <v>1030</v>
      </c>
      <c r="C46" s="91">
        <v>5</v>
      </c>
      <c r="D46" s="130">
        <v>0.006434768091450496</v>
      </c>
      <c r="E46" s="130">
        <v>2.096330567315823</v>
      </c>
      <c r="F46" s="91" t="s">
        <v>1281</v>
      </c>
      <c r="G46" s="91" t="b">
        <v>1</v>
      </c>
      <c r="H46" s="91" t="b">
        <v>0</v>
      </c>
      <c r="I46" s="91" t="b">
        <v>0</v>
      </c>
      <c r="J46" s="91" t="b">
        <v>0</v>
      </c>
      <c r="K46" s="91" t="b">
        <v>0</v>
      </c>
      <c r="L46" s="91" t="b">
        <v>0</v>
      </c>
    </row>
    <row r="47" spans="1:12" ht="15">
      <c r="A47" s="91" t="s">
        <v>1030</v>
      </c>
      <c r="B47" s="91" t="s">
        <v>1234</v>
      </c>
      <c r="C47" s="91">
        <v>5</v>
      </c>
      <c r="D47" s="130">
        <v>0.006434768091450496</v>
      </c>
      <c r="E47" s="130">
        <v>2.096330567315823</v>
      </c>
      <c r="F47" s="91" t="s">
        <v>1281</v>
      </c>
      <c r="G47" s="91" t="b">
        <v>0</v>
      </c>
      <c r="H47" s="91" t="b">
        <v>0</v>
      </c>
      <c r="I47" s="91" t="b">
        <v>0</v>
      </c>
      <c r="J47" s="91" t="b">
        <v>0</v>
      </c>
      <c r="K47" s="91" t="b">
        <v>0</v>
      </c>
      <c r="L47" s="91" t="b">
        <v>0</v>
      </c>
    </row>
    <row r="48" spans="1:12" ht="15">
      <c r="A48" s="91" t="s">
        <v>250</v>
      </c>
      <c r="B48" s="91" t="s">
        <v>1010</v>
      </c>
      <c r="C48" s="91">
        <v>4</v>
      </c>
      <c r="D48" s="130">
        <v>0.005630554263985087</v>
      </c>
      <c r="E48" s="130">
        <v>2.272421826371504</v>
      </c>
      <c r="F48" s="91" t="s">
        <v>1281</v>
      </c>
      <c r="G48" s="91" t="b">
        <v>0</v>
      </c>
      <c r="H48" s="91" t="b">
        <v>0</v>
      </c>
      <c r="I48" s="91" t="b">
        <v>0</v>
      </c>
      <c r="J48" s="91" t="b">
        <v>0</v>
      </c>
      <c r="K48" s="91" t="b">
        <v>0</v>
      </c>
      <c r="L48" s="91" t="b">
        <v>0</v>
      </c>
    </row>
    <row r="49" spans="1:12" ht="15">
      <c r="A49" s="91" t="s">
        <v>239</v>
      </c>
      <c r="B49" s="91" t="s">
        <v>1022</v>
      </c>
      <c r="C49" s="91">
        <v>4</v>
      </c>
      <c r="D49" s="130">
        <v>0.005630554263985087</v>
      </c>
      <c r="E49" s="130">
        <v>2.272421826371504</v>
      </c>
      <c r="F49" s="91" t="s">
        <v>1281</v>
      </c>
      <c r="G49" s="91" t="b">
        <v>0</v>
      </c>
      <c r="H49" s="91" t="b">
        <v>0</v>
      </c>
      <c r="I49" s="91" t="b">
        <v>0</v>
      </c>
      <c r="J49" s="91" t="b">
        <v>0</v>
      </c>
      <c r="K49" s="91" t="b">
        <v>0</v>
      </c>
      <c r="L49" s="91" t="b">
        <v>0</v>
      </c>
    </row>
    <row r="50" spans="1:12" ht="15">
      <c r="A50" s="91" t="s">
        <v>1032</v>
      </c>
      <c r="B50" s="91" t="s">
        <v>1033</v>
      </c>
      <c r="C50" s="91">
        <v>4</v>
      </c>
      <c r="D50" s="130">
        <v>0.005630554263985087</v>
      </c>
      <c r="E50" s="130">
        <v>2.272421826371504</v>
      </c>
      <c r="F50" s="91" t="s">
        <v>1281</v>
      </c>
      <c r="G50" s="91" t="b">
        <v>1</v>
      </c>
      <c r="H50" s="91" t="b">
        <v>0</v>
      </c>
      <c r="I50" s="91" t="b">
        <v>0</v>
      </c>
      <c r="J50" s="91" t="b">
        <v>0</v>
      </c>
      <c r="K50" s="91" t="b">
        <v>0</v>
      </c>
      <c r="L50" s="91" t="b">
        <v>0</v>
      </c>
    </row>
    <row r="51" spans="1:12" ht="15">
      <c r="A51" s="91" t="s">
        <v>1033</v>
      </c>
      <c r="B51" s="91" t="s">
        <v>1034</v>
      </c>
      <c r="C51" s="91">
        <v>4</v>
      </c>
      <c r="D51" s="130">
        <v>0.005630554263985087</v>
      </c>
      <c r="E51" s="130">
        <v>2.272421826371504</v>
      </c>
      <c r="F51" s="91" t="s">
        <v>1281</v>
      </c>
      <c r="G51" s="91" t="b">
        <v>0</v>
      </c>
      <c r="H51" s="91" t="b">
        <v>0</v>
      </c>
      <c r="I51" s="91" t="b">
        <v>0</v>
      </c>
      <c r="J51" s="91" t="b">
        <v>0</v>
      </c>
      <c r="K51" s="91" t="b">
        <v>0</v>
      </c>
      <c r="L51" s="91" t="b">
        <v>0</v>
      </c>
    </row>
    <row r="52" spans="1:12" ht="15">
      <c r="A52" s="91" t="s">
        <v>1034</v>
      </c>
      <c r="B52" s="91" t="s">
        <v>1035</v>
      </c>
      <c r="C52" s="91">
        <v>4</v>
      </c>
      <c r="D52" s="130">
        <v>0.005630554263985087</v>
      </c>
      <c r="E52" s="130">
        <v>2.272421826371504</v>
      </c>
      <c r="F52" s="91" t="s">
        <v>1281</v>
      </c>
      <c r="G52" s="91" t="b">
        <v>0</v>
      </c>
      <c r="H52" s="91" t="b">
        <v>0</v>
      </c>
      <c r="I52" s="91" t="b">
        <v>0</v>
      </c>
      <c r="J52" s="91" t="b">
        <v>0</v>
      </c>
      <c r="K52" s="91" t="b">
        <v>0</v>
      </c>
      <c r="L52" s="91" t="b">
        <v>0</v>
      </c>
    </row>
    <row r="53" spans="1:12" ht="15">
      <c r="A53" s="91" t="s">
        <v>1035</v>
      </c>
      <c r="B53" s="91" t="s">
        <v>1036</v>
      </c>
      <c r="C53" s="91">
        <v>4</v>
      </c>
      <c r="D53" s="130">
        <v>0.005630554263985087</v>
      </c>
      <c r="E53" s="130">
        <v>2.272421826371504</v>
      </c>
      <c r="F53" s="91" t="s">
        <v>1281</v>
      </c>
      <c r="G53" s="91" t="b">
        <v>0</v>
      </c>
      <c r="H53" s="91" t="b">
        <v>0</v>
      </c>
      <c r="I53" s="91" t="b">
        <v>0</v>
      </c>
      <c r="J53" s="91" t="b">
        <v>0</v>
      </c>
      <c r="K53" s="91" t="b">
        <v>0</v>
      </c>
      <c r="L53" s="91" t="b">
        <v>0</v>
      </c>
    </row>
    <row r="54" spans="1:12" ht="15">
      <c r="A54" s="91" t="s">
        <v>1036</v>
      </c>
      <c r="B54" s="91" t="s">
        <v>262</v>
      </c>
      <c r="C54" s="91">
        <v>4</v>
      </c>
      <c r="D54" s="130">
        <v>0.005630554263985087</v>
      </c>
      <c r="E54" s="130">
        <v>2.272421826371504</v>
      </c>
      <c r="F54" s="91" t="s">
        <v>1281</v>
      </c>
      <c r="G54" s="91" t="b">
        <v>0</v>
      </c>
      <c r="H54" s="91" t="b">
        <v>0</v>
      </c>
      <c r="I54" s="91" t="b">
        <v>0</v>
      </c>
      <c r="J54" s="91" t="b">
        <v>0</v>
      </c>
      <c r="K54" s="91" t="b">
        <v>0</v>
      </c>
      <c r="L54" s="91" t="b">
        <v>0</v>
      </c>
    </row>
    <row r="55" spans="1:12" ht="15">
      <c r="A55" s="91" t="s">
        <v>262</v>
      </c>
      <c r="B55" s="91" t="s">
        <v>1037</v>
      </c>
      <c r="C55" s="91">
        <v>4</v>
      </c>
      <c r="D55" s="130">
        <v>0.005630554263985087</v>
      </c>
      <c r="E55" s="130">
        <v>2.272421826371504</v>
      </c>
      <c r="F55" s="91" t="s">
        <v>1281</v>
      </c>
      <c r="G55" s="91" t="b">
        <v>0</v>
      </c>
      <c r="H55" s="91" t="b">
        <v>0</v>
      </c>
      <c r="I55" s="91" t="b">
        <v>0</v>
      </c>
      <c r="J55" s="91" t="b">
        <v>0</v>
      </c>
      <c r="K55" s="91" t="b">
        <v>0</v>
      </c>
      <c r="L55" s="91" t="b">
        <v>0</v>
      </c>
    </row>
    <row r="56" spans="1:12" ht="15">
      <c r="A56" s="91" t="s">
        <v>1037</v>
      </c>
      <c r="B56" s="91" t="s">
        <v>1038</v>
      </c>
      <c r="C56" s="91">
        <v>4</v>
      </c>
      <c r="D56" s="130">
        <v>0.005630554263985087</v>
      </c>
      <c r="E56" s="130">
        <v>2.272421826371504</v>
      </c>
      <c r="F56" s="91" t="s">
        <v>1281</v>
      </c>
      <c r="G56" s="91" t="b">
        <v>0</v>
      </c>
      <c r="H56" s="91" t="b">
        <v>0</v>
      </c>
      <c r="I56" s="91" t="b">
        <v>0</v>
      </c>
      <c r="J56" s="91" t="b">
        <v>0</v>
      </c>
      <c r="K56" s="91" t="b">
        <v>0</v>
      </c>
      <c r="L56" s="91" t="b">
        <v>0</v>
      </c>
    </row>
    <row r="57" spans="1:12" ht="15">
      <c r="A57" s="91" t="s">
        <v>1038</v>
      </c>
      <c r="B57" s="91" t="s">
        <v>1039</v>
      </c>
      <c r="C57" s="91">
        <v>4</v>
      </c>
      <c r="D57" s="130">
        <v>0.005630554263985087</v>
      </c>
      <c r="E57" s="130">
        <v>2.272421826371504</v>
      </c>
      <c r="F57" s="91" t="s">
        <v>1281</v>
      </c>
      <c r="G57" s="91" t="b">
        <v>0</v>
      </c>
      <c r="H57" s="91" t="b">
        <v>0</v>
      </c>
      <c r="I57" s="91" t="b">
        <v>0</v>
      </c>
      <c r="J57" s="91" t="b">
        <v>1</v>
      </c>
      <c r="K57" s="91" t="b">
        <v>0</v>
      </c>
      <c r="L57" s="91" t="b">
        <v>0</v>
      </c>
    </row>
    <row r="58" spans="1:12" ht="15">
      <c r="A58" s="91" t="s">
        <v>983</v>
      </c>
      <c r="B58" s="91" t="s">
        <v>1005</v>
      </c>
      <c r="C58" s="91">
        <v>4</v>
      </c>
      <c r="D58" s="130">
        <v>0.005630554263985087</v>
      </c>
      <c r="E58" s="130">
        <v>1.5127539816818736</v>
      </c>
      <c r="F58" s="91" t="s">
        <v>1281</v>
      </c>
      <c r="G58" s="91" t="b">
        <v>0</v>
      </c>
      <c r="H58" s="91" t="b">
        <v>0</v>
      </c>
      <c r="I58" s="91" t="b">
        <v>0</v>
      </c>
      <c r="J58" s="91" t="b">
        <v>0</v>
      </c>
      <c r="K58" s="91" t="b">
        <v>0</v>
      </c>
      <c r="L58" s="91" t="b">
        <v>0</v>
      </c>
    </row>
    <row r="59" spans="1:12" ht="15">
      <c r="A59" s="91" t="s">
        <v>1005</v>
      </c>
      <c r="B59" s="91" t="s">
        <v>1006</v>
      </c>
      <c r="C59" s="91">
        <v>4</v>
      </c>
      <c r="D59" s="130">
        <v>0.005630554263985087</v>
      </c>
      <c r="E59" s="130">
        <v>2.272421826371504</v>
      </c>
      <c r="F59" s="91" t="s">
        <v>1281</v>
      </c>
      <c r="G59" s="91" t="b">
        <v>0</v>
      </c>
      <c r="H59" s="91" t="b">
        <v>0</v>
      </c>
      <c r="I59" s="91" t="b">
        <v>0</v>
      </c>
      <c r="J59" s="91" t="b">
        <v>0</v>
      </c>
      <c r="K59" s="91" t="b">
        <v>0</v>
      </c>
      <c r="L59" s="91" t="b">
        <v>0</v>
      </c>
    </row>
    <row r="60" spans="1:12" ht="15">
      <c r="A60" s="91" t="s">
        <v>1006</v>
      </c>
      <c r="B60" s="91" t="s">
        <v>1007</v>
      </c>
      <c r="C60" s="91">
        <v>4</v>
      </c>
      <c r="D60" s="130">
        <v>0.005630554263985087</v>
      </c>
      <c r="E60" s="130">
        <v>2.272421826371504</v>
      </c>
      <c r="F60" s="91" t="s">
        <v>1281</v>
      </c>
      <c r="G60" s="91" t="b">
        <v>0</v>
      </c>
      <c r="H60" s="91" t="b">
        <v>0</v>
      </c>
      <c r="I60" s="91" t="b">
        <v>0</v>
      </c>
      <c r="J60" s="91" t="b">
        <v>0</v>
      </c>
      <c r="K60" s="91" t="b">
        <v>0</v>
      </c>
      <c r="L60" s="91" t="b">
        <v>0</v>
      </c>
    </row>
    <row r="61" spans="1:12" ht="15">
      <c r="A61" s="91" t="s">
        <v>1007</v>
      </c>
      <c r="B61" s="91" t="s">
        <v>1008</v>
      </c>
      <c r="C61" s="91">
        <v>4</v>
      </c>
      <c r="D61" s="130">
        <v>0.005630554263985087</v>
      </c>
      <c r="E61" s="130">
        <v>2.272421826371504</v>
      </c>
      <c r="F61" s="91" t="s">
        <v>1281</v>
      </c>
      <c r="G61" s="91" t="b">
        <v>0</v>
      </c>
      <c r="H61" s="91" t="b">
        <v>0</v>
      </c>
      <c r="I61" s="91" t="b">
        <v>0</v>
      </c>
      <c r="J61" s="91" t="b">
        <v>0</v>
      </c>
      <c r="K61" s="91" t="b">
        <v>0</v>
      </c>
      <c r="L61" s="91" t="b">
        <v>0</v>
      </c>
    </row>
    <row r="62" spans="1:12" ht="15">
      <c r="A62" s="91" t="s">
        <v>1008</v>
      </c>
      <c r="B62" s="91" t="s">
        <v>1236</v>
      </c>
      <c r="C62" s="91">
        <v>4</v>
      </c>
      <c r="D62" s="130">
        <v>0.005630554263985087</v>
      </c>
      <c r="E62" s="130">
        <v>2.272421826371504</v>
      </c>
      <c r="F62" s="91" t="s">
        <v>1281</v>
      </c>
      <c r="G62" s="91" t="b">
        <v>0</v>
      </c>
      <c r="H62" s="91" t="b">
        <v>0</v>
      </c>
      <c r="I62" s="91" t="b">
        <v>0</v>
      </c>
      <c r="J62" s="91" t="b">
        <v>0</v>
      </c>
      <c r="K62" s="91" t="b">
        <v>0</v>
      </c>
      <c r="L62" s="91" t="b">
        <v>0</v>
      </c>
    </row>
    <row r="63" spans="1:12" ht="15">
      <c r="A63" s="91" t="s">
        <v>1236</v>
      </c>
      <c r="B63" s="91" t="s">
        <v>1237</v>
      </c>
      <c r="C63" s="91">
        <v>4</v>
      </c>
      <c r="D63" s="130">
        <v>0.005630554263985087</v>
      </c>
      <c r="E63" s="130">
        <v>2.272421826371504</v>
      </c>
      <c r="F63" s="91" t="s">
        <v>1281</v>
      </c>
      <c r="G63" s="91" t="b">
        <v>0</v>
      </c>
      <c r="H63" s="91" t="b">
        <v>0</v>
      </c>
      <c r="I63" s="91" t="b">
        <v>0</v>
      </c>
      <c r="J63" s="91" t="b">
        <v>0</v>
      </c>
      <c r="K63" s="91" t="b">
        <v>0</v>
      </c>
      <c r="L63" s="91" t="b">
        <v>0</v>
      </c>
    </row>
    <row r="64" spans="1:12" ht="15">
      <c r="A64" s="91" t="s">
        <v>1237</v>
      </c>
      <c r="B64" s="91" t="s">
        <v>1003</v>
      </c>
      <c r="C64" s="91">
        <v>4</v>
      </c>
      <c r="D64" s="130">
        <v>0.005630554263985087</v>
      </c>
      <c r="E64" s="130">
        <v>2.1755118133634475</v>
      </c>
      <c r="F64" s="91" t="s">
        <v>1281</v>
      </c>
      <c r="G64" s="91" t="b">
        <v>0</v>
      </c>
      <c r="H64" s="91" t="b">
        <v>0</v>
      </c>
      <c r="I64" s="91" t="b">
        <v>0</v>
      </c>
      <c r="J64" s="91" t="b">
        <v>0</v>
      </c>
      <c r="K64" s="91" t="b">
        <v>0</v>
      </c>
      <c r="L64" s="91" t="b">
        <v>0</v>
      </c>
    </row>
    <row r="65" spans="1:12" ht="15">
      <c r="A65" s="91" t="s">
        <v>1004</v>
      </c>
      <c r="B65" s="91" t="s">
        <v>1238</v>
      </c>
      <c r="C65" s="91">
        <v>4</v>
      </c>
      <c r="D65" s="130">
        <v>0.005630554263985087</v>
      </c>
      <c r="E65" s="130">
        <v>2.096330567315823</v>
      </c>
      <c r="F65" s="91" t="s">
        <v>1281</v>
      </c>
      <c r="G65" s="91" t="b">
        <v>0</v>
      </c>
      <c r="H65" s="91" t="b">
        <v>0</v>
      </c>
      <c r="I65" s="91" t="b">
        <v>0</v>
      </c>
      <c r="J65" s="91" t="b">
        <v>0</v>
      </c>
      <c r="K65" s="91" t="b">
        <v>0</v>
      </c>
      <c r="L65" s="91" t="b">
        <v>0</v>
      </c>
    </row>
    <row r="66" spans="1:12" ht="15">
      <c r="A66" s="91" t="s">
        <v>1238</v>
      </c>
      <c r="B66" s="91" t="s">
        <v>1239</v>
      </c>
      <c r="C66" s="91">
        <v>4</v>
      </c>
      <c r="D66" s="130">
        <v>0.005630554263985087</v>
      </c>
      <c r="E66" s="130">
        <v>2.272421826371504</v>
      </c>
      <c r="F66" s="91" t="s">
        <v>1281</v>
      </c>
      <c r="G66" s="91" t="b">
        <v>0</v>
      </c>
      <c r="H66" s="91" t="b">
        <v>0</v>
      </c>
      <c r="I66" s="91" t="b">
        <v>0</v>
      </c>
      <c r="J66" s="91" t="b">
        <v>0</v>
      </c>
      <c r="K66" s="91" t="b">
        <v>0</v>
      </c>
      <c r="L66" s="91" t="b">
        <v>0</v>
      </c>
    </row>
    <row r="67" spans="1:12" ht="15">
      <c r="A67" s="91" t="s">
        <v>1239</v>
      </c>
      <c r="B67" s="91" t="s">
        <v>261</v>
      </c>
      <c r="C67" s="91">
        <v>4</v>
      </c>
      <c r="D67" s="130">
        <v>0.005630554263985087</v>
      </c>
      <c r="E67" s="130">
        <v>1.6983905586437853</v>
      </c>
      <c r="F67" s="91" t="s">
        <v>1281</v>
      </c>
      <c r="G67" s="91" t="b">
        <v>0</v>
      </c>
      <c r="H67" s="91" t="b">
        <v>0</v>
      </c>
      <c r="I67" s="91" t="b">
        <v>0</v>
      </c>
      <c r="J67" s="91" t="b">
        <v>0</v>
      </c>
      <c r="K67" s="91" t="b">
        <v>0</v>
      </c>
      <c r="L67" s="91" t="b">
        <v>0</v>
      </c>
    </row>
    <row r="68" spans="1:12" ht="15">
      <c r="A68" s="91" t="s">
        <v>261</v>
      </c>
      <c r="B68" s="91" t="s">
        <v>1002</v>
      </c>
      <c r="C68" s="91">
        <v>4</v>
      </c>
      <c r="D68" s="130">
        <v>0.005630554263985087</v>
      </c>
      <c r="E68" s="130">
        <v>1.0683018437155793</v>
      </c>
      <c r="F68" s="91" t="s">
        <v>1281</v>
      </c>
      <c r="G68" s="91" t="b">
        <v>0</v>
      </c>
      <c r="H68" s="91" t="b">
        <v>0</v>
      </c>
      <c r="I68" s="91" t="b">
        <v>0</v>
      </c>
      <c r="J68" s="91" t="b">
        <v>0</v>
      </c>
      <c r="K68" s="91" t="b">
        <v>0</v>
      </c>
      <c r="L68" s="91" t="b">
        <v>0</v>
      </c>
    </row>
    <row r="69" spans="1:12" ht="15">
      <c r="A69" s="91" t="s">
        <v>1002</v>
      </c>
      <c r="B69" s="91" t="s">
        <v>1240</v>
      </c>
      <c r="C69" s="91">
        <v>4</v>
      </c>
      <c r="D69" s="130">
        <v>0.005630554263985087</v>
      </c>
      <c r="E69" s="130">
        <v>1.6703618350435416</v>
      </c>
      <c r="F69" s="91" t="s">
        <v>1281</v>
      </c>
      <c r="G69" s="91" t="b">
        <v>0</v>
      </c>
      <c r="H69" s="91" t="b">
        <v>0</v>
      </c>
      <c r="I69" s="91" t="b">
        <v>0</v>
      </c>
      <c r="J69" s="91" t="b">
        <v>0</v>
      </c>
      <c r="K69" s="91" t="b">
        <v>0</v>
      </c>
      <c r="L69" s="91" t="b">
        <v>0</v>
      </c>
    </row>
    <row r="70" spans="1:12" ht="15">
      <c r="A70" s="91" t="s">
        <v>1240</v>
      </c>
      <c r="B70" s="91" t="s">
        <v>1241</v>
      </c>
      <c r="C70" s="91">
        <v>4</v>
      </c>
      <c r="D70" s="130">
        <v>0.005630554263985087</v>
      </c>
      <c r="E70" s="130">
        <v>2.272421826371504</v>
      </c>
      <c r="F70" s="91" t="s">
        <v>1281</v>
      </c>
      <c r="G70" s="91" t="b">
        <v>0</v>
      </c>
      <c r="H70" s="91" t="b">
        <v>0</v>
      </c>
      <c r="I70" s="91" t="b">
        <v>0</v>
      </c>
      <c r="J70" s="91" t="b">
        <v>0</v>
      </c>
      <c r="K70" s="91" t="b">
        <v>0</v>
      </c>
      <c r="L70" s="91" t="b">
        <v>0</v>
      </c>
    </row>
    <row r="71" spans="1:12" ht="15">
      <c r="A71" s="91" t="s">
        <v>1241</v>
      </c>
      <c r="B71" s="91" t="s">
        <v>1002</v>
      </c>
      <c r="C71" s="91">
        <v>4</v>
      </c>
      <c r="D71" s="130">
        <v>0.005630554263985087</v>
      </c>
      <c r="E71" s="130">
        <v>1.6703618350435416</v>
      </c>
      <c r="F71" s="91" t="s">
        <v>1281</v>
      </c>
      <c r="G71" s="91" t="b">
        <v>0</v>
      </c>
      <c r="H71" s="91" t="b">
        <v>0</v>
      </c>
      <c r="I71" s="91" t="b">
        <v>0</v>
      </c>
      <c r="J71" s="91" t="b">
        <v>0</v>
      </c>
      <c r="K71" s="91" t="b">
        <v>0</v>
      </c>
      <c r="L71" s="91" t="b">
        <v>0</v>
      </c>
    </row>
    <row r="72" spans="1:12" ht="15">
      <c r="A72" s="91" t="s">
        <v>1041</v>
      </c>
      <c r="B72" s="91" t="s">
        <v>982</v>
      </c>
      <c r="C72" s="91">
        <v>4</v>
      </c>
      <c r="D72" s="130">
        <v>0.005630554263985087</v>
      </c>
      <c r="E72" s="130">
        <v>1.2335037603411345</v>
      </c>
      <c r="F72" s="91" t="s">
        <v>1281</v>
      </c>
      <c r="G72" s="91" t="b">
        <v>0</v>
      </c>
      <c r="H72" s="91" t="b">
        <v>0</v>
      </c>
      <c r="I72" s="91" t="b">
        <v>0</v>
      </c>
      <c r="J72" s="91" t="b">
        <v>0</v>
      </c>
      <c r="K72" s="91" t="b">
        <v>0</v>
      </c>
      <c r="L72" s="91" t="b">
        <v>0</v>
      </c>
    </row>
    <row r="73" spans="1:12" ht="15">
      <c r="A73" s="91" t="s">
        <v>982</v>
      </c>
      <c r="B73" s="91" t="s">
        <v>1041</v>
      </c>
      <c r="C73" s="91">
        <v>3</v>
      </c>
      <c r="D73" s="130">
        <v>0.004689685573237757</v>
      </c>
      <c r="E73" s="130">
        <v>1.0867852494095924</v>
      </c>
      <c r="F73" s="91" t="s">
        <v>1281</v>
      </c>
      <c r="G73" s="91" t="b">
        <v>0</v>
      </c>
      <c r="H73" s="91" t="b">
        <v>0</v>
      </c>
      <c r="I73" s="91" t="b">
        <v>0</v>
      </c>
      <c r="J73" s="91" t="b">
        <v>0</v>
      </c>
      <c r="K73" s="91" t="b">
        <v>0</v>
      </c>
      <c r="L73" s="91" t="b">
        <v>0</v>
      </c>
    </row>
    <row r="74" spans="1:12" ht="15">
      <c r="A74" s="91" t="s">
        <v>235</v>
      </c>
      <c r="B74" s="91" t="s">
        <v>1032</v>
      </c>
      <c r="C74" s="91">
        <v>3</v>
      </c>
      <c r="D74" s="130">
        <v>0.004689685573237757</v>
      </c>
      <c r="E74" s="130">
        <v>2.397360562979804</v>
      </c>
      <c r="F74" s="91" t="s">
        <v>1281</v>
      </c>
      <c r="G74" s="91" t="b">
        <v>0</v>
      </c>
      <c r="H74" s="91" t="b">
        <v>0</v>
      </c>
      <c r="I74" s="91" t="b">
        <v>0</v>
      </c>
      <c r="J74" s="91" t="b">
        <v>1</v>
      </c>
      <c r="K74" s="91" t="b">
        <v>0</v>
      </c>
      <c r="L74" s="91" t="b">
        <v>0</v>
      </c>
    </row>
    <row r="75" spans="1:12" ht="15">
      <c r="A75" s="91" t="s">
        <v>1039</v>
      </c>
      <c r="B75" s="91" t="s">
        <v>1242</v>
      </c>
      <c r="C75" s="91">
        <v>3</v>
      </c>
      <c r="D75" s="130">
        <v>0.004689685573237757</v>
      </c>
      <c r="E75" s="130">
        <v>2.272421826371504</v>
      </c>
      <c r="F75" s="91" t="s">
        <v>1281</v>
      </c>
      <c r="G75" s="91" t="b">
        <v>1</v>
      </c>
      <c r="H75" s="91" t="b">
        <v>0</v>
      </c>
      <c r="I75" s="91" t="b">
        <v>0</v>
      </c>
      <c r="J75" s="91" t="b">
        <v>0</v>
      </c>
      <c r="K75" s="91" t="b">
        <v>0</v>
      </c>
      <c r="L75" s="91" t="b">
        <v>0</v>
      </c>
    </row>
    <row r="76" spans="1:12" ht="15">
      <c r="A76" s="91" t="s">
        <v>229</v>
      </c>
      <c r="B76" s="91" t="s">
        <v>983</v>
      </c>
      <c r="C76" s="91">
        <v>3</v>
      </c>
      <c r="D76" s="130">
        <v>0.004689685573237757</v>
      </c>
      <c r="E76" s="130">
        <v>1.4273237863572472</v>
      </c>
      <c r="F76" s="91" t="s">
        <v>1281</v>
      </c>
      <c r="G76" s="91" t="b">
        <v>0</v>
      </c>
      <c r="H76" s="91" t="b">
        <v>0</v>
      </c>
      <c r="I76" s="91" t="b">
        <v>0</v>
      </c>
      <c r="J76" s="91" t="b">
        <v>0</v>
      </c>
      <c r="K76" s="91" t="b">
        <v>0</v>
      </c>
      <c r="L76" s="91" t="b">
        <v>0</v>
      </c>
    </row>
    <row r="77" spans="1:12" ht="15">
      <c r="A77" s="91" t="s">
        <v>1002</v>
      </c>
      <c r="B77" s="91" t="s">
        <v>1243</v>
      </c>
      <c r="C77" s="91">
        <v>3</v>
      </c>
      <c r="D77" s="130">
        <v>0.004689685573237757</v>
      </c>
      <c r="E77" s="130">
        <v>1.6703618350435416</v>
      </c>
      <c r="F77" s="91" t="s">
        <v>1281</v>
      </c>
      <c r="G77" s="91" t="b">
        <v>0</v>
      </c>
      <c r="H77" s="91" t="b">
        <v>0</v>
      </c>
      <c r="I77" s="91" t="b">
        <v>0</v>
      </c>
      <c r="J77" s="91" t="b">
        <v>0</v>
      </c>
      <c r="K77" s="91" t="b">
        <v>0</v>
      </c>
      <c r="L77" s="91" t="b">
        <v>0</v>
      </c>
    </row>
    <row r="78" spans="1:12" ht="15">
      <c r="A78" s="91" t="s">
        <v>1244</v>
      </c>
      <c r="B78" s="91" t="s">
        <v>1245</v>
      </c>
      <c r="C78" s="91">
        <v>3</v>
      </c>
      <c r="D78" s="130">
        <v>0.004689685573237757</v>
      </c>
      <c r="E78" s="130">
        <v>2.397360562979804</v>
      </c>
      <c r="F78" s="91" t="s">
        <v>1281</v>
      </c>
      <c r="G78" s="91" t="b">
        <v>0</v>
      </c>
      <c r="H78" s="91" t="b">
        <v>0</v>
      </c>
      <c r="I78" s="91" t="b">
        <v>0</v>
      </c>
      <c r="J78" s="91" t="b">
        <v>0</v>
      </c>
      <c r="K78" s="91" t="b">
        <v>0</v>
      </c>
      <c r="L78" s="91" t="b">
        <v>0</v>
      </c>
    </row>
    <row r="79" spans="1:12" ht="15">
      <c r="A79" s="91" t="s">
        <v>1246</v>
      </c>
      <c r="B79" s="91" t="s">
        <v>1247</v>
      </c>
      <c r="C79" s="91">
        <v>3</v>
      </c>
      <c r="D79" s="130">
        <v>0.004689685573237757</v>
      </c>
      <c r="E79" s="130">
        <v>2.397360562979804</v>
      </c>
      <c r="F79" s="91" t="s">
        <v>1281</v>
      </c>
      <c r="G79" s="91" t="b">
        <v>0</v>
      </c>
      <c r="H79" s="91" t="b">
        <v>0</v>
      </c>
      <c r="I79" s="91" t="b">
        <v>0</v>
      </c>
      <c r="J79" s="91" t="b">
        <v>0</v>
      </c>
      <c r="K79" s="91" t="b">
        <v>0</v>
      </c>
      <c r="L79" s="91" t="b">
        <v>0</v>
      </c>
    </row>
    <row r="80" spans="1:12" ht="15">
      <c r="A80" s="91" t="s">
        <v>982</v>
      </c>
      <c r="B80" s="91" t="s">
        <v>1248</v>
      </c>
      <c r="C80" s="91">
        <v>3</v>
      </c>
      <c r="D80" s="130">
        <v>0.004689685573237757</v>
      </c>
      <c r="E80" s="130">
        <v>1.5127539816818736</v>
      </c>
      <c r="F80" s="91" t="s">
        <v>1281</v>
      </c>
      <c r="G80" s="91" t="b">
        <v>0</v>
      </c>
      <c r="H80" s="91" t="b">
        <v>0</v>
      </c>
      <c r="I80" s="91" t="b">
        <v>0</v>
      </c>
      <c r="J80" s="91" t="b">
        <v>0</v>
      </c>
      <c r="K80" s="91" t="b">
        <v>0</v>
      </c>
      <c r="L80" s="91" t="b">
        <v>0</v>
      </c>
    </row>
    <row r="81" spans="1:12" ht="15">
      <c r="A81" s="91" t="s">
        <v>1249</v>
      </c>
      <c r="B81" s="91" t="s">
        <v>1250</v>
      </c>
      <c r="C81" s="91">
        <v>2</v>
      </c>
      <c r="D81" s="130">
        <v>0.0035650405084906287</v>
      </c>
      <c r="E81" s="130">
        <v>2.5734518220354854</v>
      </c>
      <c r="F81" s="91" t="s">
        <v>1281</v>
      </c>
      <c r="G81" s="91" t="b">
        <v>0</v>
      </c>
      <c r="H81" s="91" t="b">
        <v>0</v>
      </c>
      <c r="I81" s="91" t="b">
        <v>0</v>
      </c>
      <c r="J81" s="91" t="b">
        <v>0</v>
      </c>
      <c r="K81" s="91" t="b">
        <v>0</v>
      </c>
      <c r="L81" s="91" t="b">
        <v>0</v>
      </c>
    </row>
    <row r="82" spans="1:12" ht="15">
      <c r="A82" s="91" t="s">
        <v>1251</v>
      </c>
      <c r="B82" s="91" t="s">
        <v>1235</v>
      </c>
      <c r="C82" s="91">
        <v>2</v>
      </c>
      <c r="D82" s="130">
        <v>0.0035650405084906287</v>
      </c>
      <c r="E82" s="130">
        <v>2.272421826371504</v>
      </c>
      <c r="F82" s="91" t="s">
        <v>1281</v>
      </c>
      <c r="G82" s="91" t="b">
        <v>0</v>
      </c>
      <c r="H82" s="91" t="b">
        <v>0</v>
      </c>
      <c r="I82" s="91" t="b">
        <v>0</v>
      </c>
      <c r="J82" s="91" t="b">
        <v>0</v>
      </c>
      <c r="K82" s="91" t="b">
        <v>0</v>
      </c>
      <c r="L82" s="91" t="b">
        <v>0</v>
      </c>
    </row>
    <row r="83" spans="1:12" ht="15">
      <c r="A83" s="91" t="s">
        <v>983</v>
      </c>
      <c r="B83" s="91" t="s">
        <v>1041</v>
      </c>
      <c r="C83" s="91">
        <v>2</v>
      </c>
      <c r="D83" s="130">
        <v>0.0035650405084906287</v>
      </c>
      <c r="E83" s="130">
        <v>0.9106939903539113</v>
      </c>
      <c r="F83" s="91" t="s">
        <v>1281</v>
      </c>
      <c r="G83" s="91" t="b">
        <v>0</v>
      </c>
      <c r="H83" s="91" t="b">
        <v>0</v>
      </c>
      <c r="I83" s="91" t="b">
        <v>0</v>
      </c>
      <c r="J83" s="91" t="b">
        <v>0</v>
      </c>
      <c r="K83" s="91" t="b">
        <v>0</v>
      </c>
      <c r="L83" s="91" t="b">
        <v>0</v>
      </c>
    </row>
    <row r="84" spans="1:12" ht="15">
      <c r="A84" s="91" t="s">
        <v>1004</v>
      </c>
      <c r="B84" s="91" t="s">
        <v>1253</v>
      </c>
      <c r="C84" s="91">
        <v>2</v>
      </c>
      <c r="D84" s="130">
        <v>0.0035650405084906287</v>
      </c>
      <c r="E84" s="130">
        <v>2.096330567315823</v>
      </c>
      <c r="F84" s="91" t="s">
        <v>1281</v>
      </c>
      <c r="G84" s="91" t="b">
        <v>0</v>
      </c>
      <c r="H84" s="91" t="b">
        <v>0</v>
      </c>
      <c r="I84" s="91" t="b">
        <v>0</v>
      </c>
      <c r="J84" s="91" t="b">
        <v>0</v>
      </c>
      <c r="K84" s="91" t="b">
        <v>0</v>
      </c>
      <c r="L84" s="91" t="b">
        <v>0</v>
      </c>
    </row>
    <row r="85" spans="1:12" ht="15">
      <c r="A85" s="91" t="s">
        <v>1253</v>
      </c>
      <c r="B85" s="91" t="s">
        <v>1254</v>
      </c>
      <c r="C85" s="91">
        <v>2</v>
      </c>
      <c r="D85" s="130">
        <v>0.0035650405084906287</v>
      </c>
      <c r="E85" s="130">
        <v>2.5734518220354854</v>
      </c>
      <c r="F85" s="91" t="s">
        <v>1281</v>
      </c>
      <c r="G85" s="91" t="b">
        <v>0</v>
      </c>
      <c r="H85" s="91" t="b">
        <v>0</v>
      </c>
      <c r="I85" s="91" t="b">
        <v>0</v>
      </c>
      <c r="J85" s="91" t="b">
        <v>0</v>
      </c>
      <c r="K85" s="91" t="b">
        <v>0</v>
      </c>
      <c r="L85" s="91" t="b">
        <v>0</v>
      </c>
    </row>
    <row r="86" spans="1:12" ht="15">
      <c r="A86" s="91" t="s">
        <v>1254</v>
      </c>
      <c r="B86" s="91" t="s">
        <v>1255</v>
      </c>
      <c r="C86" s="91">
        <v>2</v>
      </c>
      <c r="D86" s="130">
        <v>0.0035650405084906287</v>
      </c>
      <c r="E86" s="130">
        <v>2.5734518220354854</v>
      </c>
      <c r="F86" s="91" t="s">
        <v>1281</v>
      </c>
      <c r="G86" s="91" t="b">
        <v>0</v>
      </c>
      <c r="H86" s="91" t="b">
        <v>0</v>
      </c>
      <c r="I86" s="91" t="b">
        <v>0</v>
      </c>
      <c r="J86" s="91" t="b">
        <v>0</v>
      </c>
      <c r="K86" s="91" t="b">
        <v>0</v>
      </c>
      <c r="L86" s="91" t="b">
        <v>0</v>
      </c>
    </row>
    <row r="87" spans="1:12" ht="15">
      <c r="A87" s="91" t="s">
        <v>1255</v>
      </c>
      <c r="B87" s="91" t="s">
        <v>261</v>
      </c>
      <c r="C87" s="91">
        <v>2</v>
      </c>
      <c r="D87" s="130">
        <v>0.0035650405084906287</v>
      </c>
      <c r="E87" s="130">
        <v>1.6983905586437853</v>
      </c>
      <c r="F87" s="91" t="s">
        <v>1281</v>
      </c>
      <c r="G87" s="91" t="b">
        <v>0</v>
      </c>
      <c r="H87" s="91" t="b">
        <v>0</v>
      </c>
      <c r="I87" s="91" t="b">
        <v>0</v>
      </c>
      <c r="J87" s="91" t="b">
        <v>0</v>
      </c>
      <c r="K87" s="91" t="b">
        <v>0</v>
      </c>
      <c r="L87" s="91" t="b">
        <v>0</v>
      </c>
    </row>
    <row r="88" spans="1:12" ht="15">
      <c r="A88" s="91" t="s">
        <v>261</v>
      </c>
      <c r="B88" s="91" t="s">
        <v>1256</v>
      </c>
      <c r="C88" s="91">
        <v>2</v>
      </c>
      <c r="D88" s="130">
        <v>0.0035650405084906287</v>
      </c>
      <c r="E88" s="130">
        <v>1.6703618350435416</v>
      </c>
      <c r="F88" s="91" t="s">
        <v>1281</v>
      </c>
      <c r="G88" s="91" t="b">
        <v>0</v>
      </c>
      <c r="H88" s="91" t="b">
        <v>0</v>
      </c>
      <c r="I88" s="91" t="b">
        <v>0</v>
      </c>
      <c r="J88" s="91" t="b">
        <v>0</v>
      </c>
      <c r="K88" s="91" t="b">
        <v>0</v>
      </c>
      <c r="L88" s="91" t="b">
        <v>0</v>
      </c>
    </row>
    <row r="89" spans="1:12" ht="15">
      <c r="A89" s="91" t="s">
        <v>1256</v>
      </c>
      <c r="B89" s="91" t="s">
        <v>1257</v>
      </c>
      <c r="C89" s="91">
        <v>2</v>
      </c>
      <c r="D89" s="130">
        <v>0.0035650405084906287</v>
      </c>
      <c r="E89" s="130">
        <v>2.5734518220354854</v>
      </c>
      <c r="F89" s="91" t="s">
        <v>1281</v>
      </c>
      <c r="G89" s="91" t="b">
        <v>0</v>
      </c>
      <c r="H89" s="91" t="b">
        <v>0</v>
      </c>
      <c r="I89" s="91" t="b">
        <v>0</v>
      </c>
      <c r="J89" s="91" t="b">
        <v>0</v>
      </c>
      <c r="K89" s="91" t="b">
        <v>0</v>
      </c>
      <c r="L89" s="91" t="b">
        <v>0</v>
      </c>
    </row>
    <row r="90" spans="1:12" ht="15">
      <c r="A90" s="91" t="s">
        <v>1257</v>
      </c>
      <c r="B90" s="91" t="s">
        <v>1246</v>
      </c>
      <c r="C90" s="91">
        <v>2</v>
      </c>
      <c r="D90" s="130">
        <v>0.0035650405084906287</v>
      </c>
      <c r="E90" s="130">
        <v>2.397360562979804</v>
      </c>
      <c r="F90" s="91" t="s">
        <v>1281</v>
      </c>
      <c r="G90" s="91" t="b">
        <v>0</v>
      </c>
      <c r="H90" s="91" t="b">
        <v>0</v>
      </c>
      <c r="I90" s="91" t="b">
        <v>0</v>
      </c>
      <c r="J90" s="91" t="b">
        <v>0</v>
      </c>
      <c r="K90" s="91" t="b">
        <v>0</v>
      </c>
      <c r="L90" s="91" t="b">
        <v>0</v>
      </c>
    </row>
    <row r="91" spans="1:12" ht="15">
      <c r="A91" s="91" t="s">
        <v>1247</v>
      </c>
      <c r="B91" s="91" t="s">
        <v>1258</v>
      </c>
      <c r="C91" s="91">
        <v>2</v>
      </c>
      <c r="D91" s="130">
        <v>0.0035650405084906287</v>
      </c>
      <c r="E91" s="130">
        <v>2.397360562979804</v>
      </c>
      <c r="F91" s="91" t="s">
        <v>1281</v>
      </c>
      <c r="G91" s="91" t="b">
        <v>0</v>
      </c>
      <c r="H91" s="91" t="b">
        <v>0</v>
      </c>
      <c r="I91" s="91" t="b">
        <v>0</v>
      </c>
      <c r="J91" s="91" t="b">
        <v>0</v>
      </c>
      <c r="K91" s="91" t="b">
        <v>0</v>
      </c>
      <c r="L91" s="91" t="b">
        <v>0</v>
      </c>
    </row>
    <row r="92" spans="1:12" ht="15">
      <c r="A92" s="91" t="s">
        <v>1258</v>
      </c>
      <c r="B92" s="91" t="s">
        <v>1259</v>
      </c>
      <c r="C92" s="91">
        <v>2</v>
      </c>
      <c r="D92" s="130">
        <v>0.0035650405084906287</v>
      </c>
      <c r="E92" s="130">
        <v>2.5734518220354854</v>
      </c>
      <c r="F92" s="91" t="s">
        <v>1281</v>
      </c>
      <c r="G92" s="91" t="b">
        <v>0</v>
      </c>
      <c r="H92" s="91" t="b">
        <v>0</v>
      </c>
      <c r="I92" s="91" t="b">
        <v>0</v>
      </c>
      <c r="J92" s="91" t="b">
        <v>0</v>
      </c>
      <c r="K92" s="91" t="b">
        <v>0</v>
      </c>
      <c r="L92" s="91" t="b">
        <v>0</v>
      </c>
    </row>
    <row r="93" spans="1:12" ht="15">
      <c r="A93" s="91" t="s">
        <v>1259</v>
      </c>
      <c r="B93" s="91" t="s">
        <v>1002</v>
      </c>
      <c r="C93" s="91">
        <v>2</v>
      </c>
      <c r="D93" s="130">
        <v>0.0035650405084906287</v>
      </c>
      <c r="E93" s="130">
        <v>1.6703618350435416</v>
      </c>
      <c r="F93" s="91" t="s">
        <v>1281</v>
      </c>
      <c r="G93" s="91" t="b">
        <v>0</v>
      </c>
      <c r="H93" s="91" t="b">
        <v>0</v>
      </c>
      <c r="I93" s="91" t="b">
        <v>0</v>
      </c>
      <c r="J93" s="91" t="b">
        <v>0</v>
      </c>
      <c r="K93" s="91" t="b">
        <v>0</v>
      </c>
      <c r="L93" s="91" t="b">
        <v>0</v>
      </c>
    </row>
    <row r="94" spans="1:12" ht="15">
      <c r="A94" s="91" t="s">
        <v>1002</v>
      </c>
      <c r="B94" s="91" t="s">
        <v>1260</v>
      </c>
      <c r="C94" s="91">
        <v>2</v>
      </c>
      <c r="D94" s="130">
        <v>0.0035650405084906287</v>
      </c>
      <c r="E94" s="130">
        <v>1.6703618350435416</v>
      </c>
      <c r="F94" s="91" t="s">
        <v>1281</v>
      </c>
      <c r="G94" s="91" t="b">
        <v>0</v>
      </c>
      <c r="H94" s="91" t="b">
        <v>0</v>
      </c>
      <c r="I94" s="91" t="b">
        <v>0</v>
      </c>
      <c r="J94" s="91" t="b">
        <v>0</v>
      </c>
      <c r="K94" s="91" t="b">
        <v>0</v>
      </c>
      <c r="L94" s="91" t="b">
        <v>0</v>
      </c>
    </row>
    <row r="95" spans="1:12" ht="15">
      <c r="A95" s="91" t="s">
        <v>1229</v>
      </c>
      <c r="B95" s="91" t="s">
        <v>1261</v>
      </c>
      <c r="C95" s="91">
        <v>2</v>
      </c>
      <c r="D95" s="130">
        <v>0.0035650405084906287</v>
      </c>
      <c r="E95" s="130">
        <v>2.5734518220354854</v>
      </c>
      <c r="F95" s="91" t="s">
        <v>1281</v>
      </c>
      <c r="G95" s="91" t="b">
        <v>0</v>
      </c>
      <c r="H95" s="91" t="b">
        <v>0</v>
      </c>
      <c r="I95" s="91" t="b">
        <v>0</v>
      </c>
      <c r="J95" s="91" t="b">
        <v>0</v>
      </c>
      <c r="K95" s="91" t="b">
        <v>0</v>
      </c>
      <c r="L95" s="91" t="b">
        <v>0</v>
      </c>
    </row>
    <row r="96" spans="1:12" ht="15">
      <c r="A96" s="91" t="s">
        <v>1261</v>
      </c>
      <c r="B96" s="91" t="s">
        <v>1262</v>
      </c>
      <c r="C96" s="91">
        <v>2</v>
      </c>
      <c r="D96" s="130">
        <v>0.0035650405084906287</v>
      </c>
      <c r="E96" s="130">
        <v>2.5734518220354854</v>
      </c>
      <c r="F96" s="91" t="s">
        <v>1281</v>
      </c>
      <c r="G96" s="91" t="b">
        <v>0</v>
      </c>
      <c r="H96" s="91" t="b">
        <v>0</v>
      </c>
      <c r="I96" s="91" t="b">
        <v>0</v>
      </c>
      <c r="J96" s="91" t="b">
        <v>0</v>
      </c>
      <c r="K96" s="91" t="b">
        <v>0</v>
      </c>
      <c r="L96" s="91" t="b">
        <v>0</v>
      </c>
    </row>
    <row r="97" spans="1:12" ht="15">
      <c r="A97" s="91" t="s">
        <v>1262</v>
      </c>
      <c r="B97" s="91" t="s">
        <v>1263</v>
      </c>
      <c r="C97" s="91">
        <v>2</v>
      </c>
      <c r="D97" s="130">
        <v>0.0035650405084906287</v>
      </c>
      <c r="E97" s="130">
        <v>2.5734518220354854</v>
      </c>
      <c r="F97" s="91" t="s">
        <v>1281</v>
      </c>
      <c r="G97" s="91" t="b">
        <v>0</v>
      </c>
      <c r="H97" s="91" t="b">
        <v>0</v>
      </c>
      <c r="I97" s="91" t="b">
        <v>0</v>
      </c>
      <c r="J97" s="91" t="b">
        <v>0</v>
      </c>
      <c r="K97" s="91" t="b">
        <v>0</v>
      </c>
      <c r="L97" s="91" t="b">
        <v>0</v>
      </c>
    </row>
    <row r="98" spans="1:12" ht="15">
      <c r="A98" s="91" t="s">
        <v>1263</v>
      </c>
      <c r="B98" s="91" t="s">
        <v>1264</v>
      </c>
      <c r="C98" s="91">
        <v>2</v>
      </c>
      <c r="D98" s="130">
        <v>0.0035650405084906287</v>
      </c>
      <c r="E98" s="130">
        <v>2.5734518220354854</v>
      </c>
      <c r="F98" s="91" t="s">
        <v>1281</v>
      </c>
      <c r="G98" s="91" t="b">
        <v>0</v>
      </c>
      <c r="H98" s="91" t="b">
        <v>0</v>
      </c>
      <c r="I98" s="91" t="b">
        <v>0</v>
      </c>
      <c r="J98" s="91" t="b">
        <v>0</v>
      </c>
      <c r="K98" s="91" t="b">
        <v>0</v>
      </c>
      <c r="L98" s="91" t="b">
        <v>0</v>
      </c>
    </row>
    <row r="99" spans="1:12" ht="15">
      <c r="A99" s="91" t="s">
        <v>1264</v>
      </c>
      <c r="B99" s="91" t="s">
        <v>1265</v>
      </c>
      <c r="C99" s="91">
        <v>2</v>
      </c>
      <c r="D99" s="130">
        <v>0.0035650405084906287</v>
      </c>
      <c r="E99" s="130">
        <v>2.5734518220354854</v>
      </c>
      <c r="F99" s="91" t="s">
        <v>1281</v>
      </c>
      <c r="G99" s="91" t="b">
        <v>0</v>
      </c>
      <c r="H99" s="91" t="b">
        <v>0</v>
      </c>
      <c r="I99" s="91" t="b">
        <v>0</v>
      </c>
      <c r="J99" s="91" t="b">
        <v>0</v>
      </c>
      <c r="K99" s="91" t="b">
        <v>0</v>
      </c>
      <c r="L99" s="91" t="b">
        <v>0</v>
      </c>
    </row>
    <row r="100" spans="1:12" ht="15">
      <c r="A100" s="91" t="s">
        <v>1265</v>
      </c>
      <c r="B100" s="91" t="s">
        <v>1266</v>
      </c>
      <c r="C100" s="91">
        <v>2</v>
      </c>
      <c r="D100" s="130">
        <v>0.0035650405084906287</v>
      </c>
      <c r="E100" s="130">
        <v>2.5734518220354854</v>
      </c>
      <c r="F100" s="91" t="s">
        <v>1281</v>
      </c>
      <c r="G100" s="91" t="b">
        <v>0</v>
      </c>
      <c r="H100" s="91" t="b">
        <v>0</v>
      </c>
      <c r="I100" s="91" t="b">
        <v>0</v>
      </c>
      <c r="J100" s="91" t="b">
        <v>0</v>
      </c>
      <c r="K100" s="91" t="b">
        <v>0</v>
      </c>
      <c r="L100" s="91" t="b">
        <v>0</v>
      </c>
    </row>
    <row r="101" spans="1:12" ht="15">
      <c r="A101" s="91" t="s">
        <v>1266</v>
      </c>
      <c r="B101" s="91" t="s">
        <v>1267</v>
      </c>
      <c r="C101" s="91">
        <v>2</v>
      </c>
      <c r="D101" s="130">
        <v>0.0035650405084906287</v>
      </c>
      <c r="E101" s="130">
        <v>2.5734518220354854</v>
      </c>
      <c r="F101" s="91" t="s">
        <v>1281</v>
      </c>
      <c r="G101" s="91" t="b">
        <v>0</v>
      </c>
      <c r="H101" s="91" t="b">
        <v>0</v>
      </c>
      <c r="I101" s="91" t="b">
        <v>0</v>
      </c>
      <c r="J101" s="91" t="b">
        <v>0</v>
      </c>
      <c r="K101" s="91" t="b">
        <v>0</v>
      </c>
      <c r="L101" s="91" t="b">
        <v>0</v>
      </c>
    </row>
    <row r="102" spans="1:12" ht="15">
      <c r="A102" s="91" t="s">
        <v>1267</v>
      </c>
      <c r="B102" s="91" t="s">
        <v>1235</v>
      </c>
      <c r="C102" s="91">
        <v>2</v>
      </c>
      <c r="D102" s="130">
        <v>0.0035650405084906287</v>
      </c>
      <c r="E102" s="130">
        <v>2.272421826371504</v>
      </c>
      <c r="F102" s="91" t="s">
        <v>1281</v>
      </c>
      <c r="G102" s="91" t="b">
        <v>0</v>
      </c>
      <c r="H102" s="91" t="b">
        <v>0</v>
      </c>
      <c r="I102" s="91" t="b">
        <v>0</v>
      </c>
      <c r="J102" s="91" t="b">
        <v>0</v>
      </c>
      <c r="K102" s="91" t="b">
        <v>0</v>
      </c>
      <c r="L102" s="91" t="b">
        <v>0</v>
      </c>
    </row>
    <row r="103" spans="1:12" ht="15">
      <c r="A103" s="91" t="s">
        <v>1235</v>
      </c>
      <c r="B103" s="91" t="s">
        <v>1268</v>
      </c>
      <c r="C103" s="91">
        <v>2</v>
      </c>
      <c r="D103" s="130">
        <v>0.0035650405084906287</v>
      </c>
      <c r="E103" s="130">
        <v>2.5734518220354854</v>
      </c>
      <c r="F103" s="91" t="s">
        <v>1281</v>
      </c>
      <c r="G103" s="91" t="b">
        <v>0</v>
      </c>
      <c r="H103" s="91" t="b">
        <v>0</v>
      </c>
      <c r="I103" s="91" t="b">
        <v>0</v>
      </c>
      <c r="J103" s="91" t="b">
        <v>0</v>
      </c>
      <c r="K103" s="91" t="b">
        <v>0</v>
      </c>
      <c r="L103" s="91" t="b">
        <v>0</v>
      </c>
    </row>
    <row r="104" spans="1:12" ht="15">
      <c r="A104" s="91" t="s">
        <v>1269</v>
      </c>
      <c r="B104" s="91" t="s">
        <v>1270</v>
      </c>
      <c r="C104" s="91">
        <v>2</v>
      </c>
      <c r="D104" s="130">
        <v>0.0035650405084906287</v>
      </c>
      <c r="E104" s="130">
        <v>2.5734518220354854</v>
      </c>
      <c r="F104" s="91" t="s">
        <v>1281</v>
      </c>
      <c r="G104" s="91" t="b">
        <v>0</v>
      </c>
      <c r="H104" s="91" t="b">
        <v>0</v>
      </c>
      <c r="I104" s="91" t="b">
        <v>0</v>
      </c>
      <c r="J104" s="91" t="b">
        <v>0</v>
      </c>
      <c r="K104" s="91" t="b">
        <v>0</v>
      </c>
      <c r="L104" s="91" t="b">
        <v>0</v>
      </c>
    </row>
    <row r="105" spans="1:12" ht="15">
      <c r="A105" s="91" t="s">
        <v>1270</v>
      </c>
      <c r="B105" s="91" t="s">
        <v>1244</v>
      </c>
      <c r="C105" s="91">
        <v>2</v>
      </c>
      <c r="D105" s="130">
        <v>0.0035650405084906287</v>
      </c>
      <c r="E105" s="130">
        <v>2.397360562979804</v>
      </c>
      <c r="F105" s="91" t="s">
        <v>1281</v>
      </c>
      <c r="G105" s="91" t="b">
        <v>0</v>
      </c>
      <c r="H105" s="91" t="b">
        <v>0</v>
      </c>
      <c r="I105" s="91" t="b">
        <v>0</v>
      </c>
      <c r="J105" s="91" t="b">
        <v>0</v>
      </c>
      <c r="K105" s="91" t="b">
        <v>0</v>
      </c>
      <c r="L105" s="91" t="b">
        <v>0</v>
      </c>
    </row>
    <row r="106" spans="1:12" ht="15">
      <c r="A106" s="91" t="s">
        <v>1245</v>
      </c>
      <c r="B106" s="91" t="s">
        <v>1271</v>
      </c>
      <c r="C106" s="91">
        <v>2</v>
      </c>
      <c r="D106" s="130">
        <v>0.0035650405084906287</v>
      </c>
      <c r="E106" s="130">
        <v>2.397360562979804</v>
      </c>
      <c r="F106" s="91" t="s">
        <v>1281</v>
      </c>
      <c r="G106" s="91" t="b">
        <v>0</v>
      </c>
      <c r="H106" s="91" t="b">
        <v>0</v>
      </c>
      <c r="I106" s="91" t="b">
        <v>0</v>
      </c>
      <c r="J106" s="91" t="b">
        <v>0</v>
      </c>
      <c r="K106" s="91" t="b">
        <v>0</v>
      </c>
      <c r="L106" s="91" t="b">
        <v>0</v>
      </c>
    </row>
    <row r="107" spans="1:12" ht="15">
      <c r="A107" s="91" t="s">
        <v>1271</v>
      </c>
      <c r="B107" s="91" t="s">
        <v>1272</v>
      </c>
      <c r="C107" s="91">
        <v>2</v>
      </c>
      <c r="D107" s="130">
        <v>0.0035650405084906287</v>
      </c>
      <c r="E107" s="130">
        <v>2.5734518220354854</v>
      </c>
      <c r="F107" s="91" t="s">
        <v>1281</v>
      </c>
      <c r="G107" s="91" t="b">
        <v>0</v>
      </c>
      <c r="H107" s="91" t="b">
        <v>0</v>
      </c>
      <c r="I107" s="91" t="b">
        <v>0</v>
      </c>
      <c r="J107" s="91" t="b">
        <v>0</v>
      </c>
      <c r="K107" s="91" t="b">
        <v>0</v>
      </c>
      <c r="L107" s="91" t="b">
        <v>0</v>
      </c>
    </row>
    <row r="108" spans="1:12" ht="15">
      <c r="A108" s="91" t="s">
        <v>1272</v>
      </c>
      <c r="B108" s="91" t="s">
        <v>1273</v>
      </c>
      <c r="C108" s="91">
        <v>2</v>
      </c>
      <c r="D108" s="130">
        <v>0.0035650405084906287</v>
      </c>
      <c r="E108" s="130">
        <v>2.5734518220354854</v>
      </c>
      <c r="F108" s="91" t="s">
        <v>1281</v>
      </c>
      <c r="G108" s="91" t="b">
        <v>0</v>
      </c>
      <c r="H108" s="91" t="b">
        <v>0</v>
      </c>
      <c r="I108" s="91" t="b">
        <v>0</v>
      </c>
      <c r="J108" s="91" t="b">
        <v>0</v>
      </c>
      <c r="K108" s="91" t="b">
        <v>0</v>
      </c>
      <c r="L108" s="91" t="b">
        <v>0</v>
      </c>
    </row>
    <row r="109" spans="1:12" ht="15">
      <c r="A109" s="91" t="s">
        <v>1273</v>
      </c>
      <c r="B109" s="91" t="s">
        <v>1274</v>
      </c>
      <c r="C109" s="91">
        <v>2</v>
      </c>
      <c r="D109" s="130">
        <v>0.0035650405084906287</v>
      </c>
      <c r="E109" s="130">
        <v>2.5734518220354854</v>
      </c>
      <c r="F109" s="91" t="s">
        <v>1281</v>
      </c>
      <c r="G109" s="91" t="b">
        <v>0</v>
      </c>
      <c r="H109" s="91" t="b">
        <v>0</v>
      </c>
      <c r="I109" s="91" t="b">
        <v>0</v>
      </c>
      <c r="J109" s="91" t="b">
        <v>0</v>
      </c>
      <c r="K109" s="91" t="b">
        <v>0</v>
      </c>
      <c r="L109" s="91" t="b">
        <v>0</v>
      </c>
    </row>
    <row r="110" spans="1:12" ht="15">
      <c r="A110" s="91" t="s">
        <v>1274</v>
      </c>
      <c r="B110" s="91" t="s">
        <v>983</v>
      </c>
      <c r="C110" s="91">
        <v>2</v>
      </c>
      <c r="D110" s="130">
        <v>0.0035650405084906287</v>
      </c>
      <c r="E110" s="130">
        <v>1.5522625229655473</v>
      </c>
      <c r="F110" s="91" t="s">
        <v>1281</v>
      </c>
      <c r="G110" s="91" t="b">
        <v>0</v>
      </c>
      <c r="H110" s="91" t="b">
        <v>0</v>
      </c>
      <c r="I110" s="91" t="b">
        <v>0</v>
      </c>
      <c r="J110" s="91" t="b">
        <v>0</v>
      </c>
      <c r="K110" s="91" t="b">
        <v>0</v>
      </c>
      <c r="L110" s="91" t="b">
        <v>0</v>
      </c>
    </row>
    <row r="111" spans="1:12" ht="15">
      <c r="A111" s="91" t="s">
        <v>983</v>
      </c>
      <c r="B111" s="91" t="s">
        <v>986</v>
      </c>
      <c r="C111" s="91">
        <v>2</v>
      </c>
      <c r="D111" s="130">
        <v>0.0035650405084906287</v>
      </c>
      <c r="E111" s="130">
        <v>0.6376927182901736</v>
      </c>
      <c r="F111" s="91" t="s">
        <v>1281</v>
      </c>
      <c r="G111" s="91" t="b">
        <v>0</v>
      </c>
      <c r="H111" s="91" t="b">
        <v>0</v>
      </c>
      <c r="I111" s="91" t="b">
        <v>0</v>
      </c>
      <c r="J111" s="91" t="b">
        <v>0</v>
      </c>
      <c r="K111" s="91" t="b">
        <v>0</v>
      </c>
      <c r="L111" s="91" t="b">
        <v>0</v>
      </c>
    </row>
    <row r="112" spans="1:12" ht="15">
      <c r="A112" s="91" t="s">
        <v>986</v>
      </c>
      <c r="B112" s="91" t="s">
        <v>1275</v>
      </c>
      <c r="C112" s="91">
        <v>2</v>
      </c>
      <c r="D112" s="130">
        <v>0.0035650405084906287</v>
      </c>
      <c r="E112" s="130">
        <v>1.6983905586437853</v>
      </c>
      <c r="F112" s="91" t="s">
        <v>1281</v>
      </c>
      <c r="G112" s="91" t="b">
        <v>0</v>
      </c>
      <c r="H112" s="91" t="b">
        <v>0</v>
      </c>
      <c r="I112" s="91" t="b">
        <v>0</v>
      </c>
      <c r="J112" s="91" t="b">
        <v>0</v>
      </c>
      <c r="K112" s="91" t="b">
        <v>0</v>
      </c>
      <c r="L112" s="91" t="b">
        <v>0</v>
      </c>
    </row>
    <row r="113" spans="1:12" ht="15">
      <c r="A113" s="91" t="s">
        <v>1275</v>
      </c>
      <c r="B113" s="91" t="s">
        <v>1276</v>
      </c>
      <c r="C113" s="91">
        <v>2</v>
      </c>
      <c r="D113" s="130">
        <v>0.0035650405084906287</v>
      </c>
      <c r="E113" s="130">
        <v>2.5734518220354854</v>
      </c>
      <c r="F113" s="91" t="s">
        <v>1281</v>
      </c>
      <c r="G113" s="91" t="b">
        <v>0</v>
      </c>
      <c r="H113" s="91" t="b">
        <v>0</v>
      </c>
      <c r="I113" s="91" t="b">
        <v>0</v>
      </c>
      <c r="J113" s="91" t="b">
        <v>0</v>
      </c>
      <c r="K113" s="91" t="b">
        <v>0</v>
      </c>
      <c r="L113" s="91" t="b">
        <v>0</v>
      </c>
    </row>
    <row r="114" spans="1:12" ht="15">
      <c r="A114" s="91" t="s">
        <v>1276</v>
      </c>
      <c r="B114" s="91" t="s">
        <v>1277</v>
      </c>
      <c r="C114" s="91">
        <v>2</v>
      </c>
      <c r="D114" s="130">
        <v>0.0035650405084906287</v>
      </c>
      <c r="E114" s="130">
        <v>2.5734518220354854</v>
      </c>
      <c r="F114" s="91" t="s">
        <v>1281</v>
      </c>
      <c r="G114" s="91" t="b">
        <v>0</v>
      </c>
      <c r="H114" s="91" t="b">
        <v>0</v>
      </c>
      <c r="I114" s="91" t="b">
        <v>0</v>
      </c>
      <c r="J114" s="91" t="b">
        <v>0</v>
      </c>
      <c r="K114" s="91" t="b">
        <v>0</v>
      </c>
      <c r="L114" s="91" t="b">
        <v>0</v>
      </c>
    </row>
    <row r="115" spans="1:12" ht="15">
      <c r="A115" s="91" t="s">
        <v>1277</v>
      </c>
      <c r="B115" s="91" t="s">
        <v>1278</v>
      </c>
      <c r="C115" s="91">
        <v>2</v>
      </c>
      <c r="D115" s="130">
        <v>0.0035650405084906287</v>
      </c>
      <c r="E115" s="130">
        <v>2.5734518220354854</v>
      </c>
      <c r="F115" s="91" t="s">
        <v>1281</v>
      </c>
      <c r="G115" s="91" t="b">
        <v>0</v>
      </c>
      <c r="H115" s="91" t="b">
        <v>0</v>
      </c>
      <c r="I115" s="91" t="b">
        <v>0</v>
      </c>
      <c r="J115" s="91" t="b">
        <v>0</v>
      </c>
      <c r="K115" s="91" t="b">
        <v>0</v>
      </c>
      <c r="L115" s="91" t="b">
        <v>0</v>
      </c>
    </row>
    <row r="116" spans="1:12" ht="15">
      <c r="A116" s="91" t="s">
        <v>1278</v>
      </c>
      <c r="B116" s="91" t="s">
        <v>962</v>
      </c>
      <c r="C116" s="91">
        <v>2</v>
      </c>
      <c r="D116" s="130">
        <v>0.0035650405084906287</v>
      </c>
      <c r="E116" s="130">
        <v>2.5734518220354854</v>
      </c>
      <c r="F116" s="91" t="s">
        <v>1281</v>
      </c>
      <c r="G116" s="91" t="b">
        <v>0</v>
      </c>
      <c r="H116" s="91" t="b">
        <v>0</v>
      </c>
      <c r="I116" s="91" t="b">
        <v>0</v>
      </c>
      <c r="J116" s="91" t="b">
        <v>0</v>
      </c>
      <c r="K116" s="91" t="b">
        <v>0</v>
      </c>
      <c r="L116" s="91" t="b">
        <v>0</v>
      </c>
    </row>
    <row r="117" spans="1:12" ht="15">
      <c r="A117" s="91" t="s">
        <v>987</v>
      </c>
      <c r="B117" s="91" t="s">
        <v>263</v>
      </c>
      <c r="C117" s="91">
        <v>11</v>
      </c>
      <c r="D117" s="130">
        <v>0.007559613841183766</v>
      </c>
      <c r="E117" s="130">
        <v>1.2162858897109596</v>
      </c>
      <c r="F117" s="91" t="s">
        <v>902</v>
      </c>
      <c r="G117" s="91" t="b">
        <v>0</v>
      </c>
      <c r="H117" s="91" t="b">
        <v>0</v>
      </c>
      <c r="I117" s="91" t="b">
        <v>0</v>
      </c>
      <c r="J117" s="91" t="b">
        <v>0</v>
      </c>
      <c r="K117" s="91" t="b">
        <v>0</v>
      </c>
      <c r="L117" s="91" t="b">
        <v>0</v>
      </c>
    </row>
    <row r="118" spans="1:12" ht="15">
      <c r="A118" s="91" t="s">
        <v>256</v>
      </c>
      <c r="B118" s="91" t="s">
        <v>258</v>
      </c>
      <c r="C118" s="91">
        <v>10</v>
      </c>
      <c r="D118" s="130">
        <v>0.008984247911004144</v>
      </c>
      <c r="E118" s="130">
        <v>1.1371046436633347</v>
      </c>
      <c r="F118" s="91" t="s">
        <v>902</v>
      </c>
      <c r="G118" s="91" t="b">
        <v>0</v>
      </c>
      <c r="H118" s="91" t="b">
        <v>0</v>
      </c>
      <c r="I118" s="91" t="b">
        <v>0</v>
      </c>
      <c r="J118" s="91" t="b">
        <v>0</v>
      </c>
      <c r="K118" s="91" t="b">
        <v>0</v>
      </c>
      <c r="L118" s="91" t="b">
        <v>0</v>
      </c>
    </row>
    <row r="119" spans="1:12" ht="15">
      <c r="A119" s="91" t="s">
        <v>258</v>
      </c>
      <c r="B119" s="91" t="s">
        <v>988</v>
      </c>
      <c r="C119" s="91">
        <v>10</v>
      </c>
      <c r="D119" s="130">
        <v>0.008984247911004144</v>
      </c>
      <c r="E119" s="130">
        <v>1.1784973288215597</v>
      </c>
      <c r="F119" s="91" t="s">
        <v>902</v>
      </c>
      <c r="G119" s="91" t="b">
        <v>0</v>
      </c>
      <c r="H119" s="91" t="b">
        <v>0</v>
      </c>
      <c r="I119" s="91" t="b">
        <v>0</v>
      </c>
      <c r="J119" s="91" t="b">
        <v>0</v>
      </c>
      <c r="K119" s="91" t="b">
        <v>0</v>
      </c>
      <c r="L119" s="91" t="b">
        <v>0</v>
      </c>
    </row>
    <row r="120" spans="1:12" ht="15">
      <c r="A120" s="91" t="s">
        <v>988</v>
      </c>
      <c r="B120" s="91" t="s">
        <v>989</v>
      </c>
      <c r="C120" s="91">
        <v>10</v>
      </c>
      <c r="D120" s="130">
        <v>0.008984247911004144</v>
      </c>
      <c r="E120" s="130">
        <v>1.2576785748691846</v>
      </c>
      <c r="F120" s="91" t="s">
        <v>902</v>
      </c>
      <c r="G120" s="91" t="b">
        <v>0</v>
      </c>
      <c r="H120" s="91" t="b">
        <v>0</v>
      </c>
      <c r="I120" s="91" t="b">
        <v>0</v>
      </c>
      <c r="J120" s="91" t="b">
        <v>0</v>
      </c>
      <c r="K120" s="91" t="b">
        <v>0</v>
      </c>
      <c r="L120" s="91" t="b">
        <v>0</v>
      </c>
    </row>
    <row r="121" spans="1:12" ht="15">
      <c r="A121" s="91" t="s">
        <v>989</v>
      </c>
      <c r="B121" s="91" t="s">
        <v>986</v>
      </c>
      <c r="C121" s="91">
        <v>10</v>
      </c>
      <c r="D121" s="130">
        <v>0.008984247911004144</v>
      </c>
      <c r="E121" s="130">
        <v>1.1784973288215597</v>
      </c>
      <c r="F121" s="91" t="s">
        <v>902</v>
      </c>
      <c r="G121" s="91" t="b">
        <v>0</v>
      </c>
      <c r="H121" s="91" t="b">
        <v>0</v>
      </c>
      <c r="I121" s="91" t="b">
        <v>0</v>
      </c>
      <c r="J121" s="91" t="b">
        <v>0</v>
      </c>
      <c r="K121" s="91" t="b">
        <v>0</v>
      </c>
      <c r="L121" s="91" t="b">
        <v>0</v>
      </c>
    </row>
    <row r="122" spans="1:12" ht="15">
      <c r="A122" s="91" t="s">
        <v>986</v>
      </c>
      <c r="B122" s="91" t="s">
        <v>987</v>
      </c>
      <c r="C122" s="91">
        <v>10</v>
      </c>
      <c r="D122" s="130">
        <v>0.008984247911004144</v>
      </c>
      <c r="E122" s="130">
        <v>1.1371046436633347</v>
      </c>
      <c r="F122" s="91" t="s">
        <v>902</v>
      </c>
      <c r="G122" s="91" t="b">
        <v>0</v>
      </c>
      <c r="H122" s="91" t="b">
        <v>0</v>
      </c>
      <c r="I122" s="91" t="b">
        <v>0</v>
      </c>
      <c r="J122" s="91" t="b">
        <v>0</v>
      </c>
      <c r="K122" s="91" t="b">
        <v>0</v>
      </c>
      <c r="L122" s="91" t="b">
        <v>0</v>
      </c>
    </row>
    <row r="123" spans="1:12" ht="15">
      <c r="A123" s="91" t="s">
        <v>263</v>
      </c>
      <c r="B123" s="91" t="s">
        <v>983</v>
      </c>
      <c r="C123" s="91">
        <v>10</v>
      </c>
      <c r="D123" s="130">
        <v>0.008984247911004144</v>
      </c>
      <c r="E123" s="130">
        <v>1.1371046436633347</v>
      </c>
      <c r="F123" s="91" t="s">
        <v>902</v>
      </c>
      <c r="G123" s="91" t="b">
        <v>0</v>
      </c>
      <c r="H123" s="91" t="b">
        <v>0</v>
      </c>
      <c r="I123" s="91" t="b">
        <v>0</v>
      </c>
      <c r="J123" s="91" t="b">
        <v>0</v>
      </c>
      <c r="K123" s="91" t="b">
        <v>0</v>
      </c>
      <c r="L123" s="91" t="b">
        <v>0</v>
      </c>
    </row>
    <row r="124" spans="1:12" ht="15">
      <c r="A124" s="91" t="s">
        <v>983</v>
      </c>
      <c r="B124" s="91" t="s">
        <v>990</v>
      </c>
      <c r="C124" s="91">
        <v>10</v>
      </c>
      <c r="D124" s="130">
        <v>0.008984247911004144</v>
      </c>
      <c r="E124" s="130">
        <v>1.1437352225623478</v>
      </c>
      <c r="F124" s="91" t="s">
        <v>902</v>
      </c>
      <c r="G124" s="91" t="b">
        <v>0</v>
      </c>
      <c r="H124" s="91" t="b">
        <v>0</v>
      </c>
      <c r="I124" s="91" t="b">
        <v>0</v>
      </c>
      <c r="J124" s="91" t="b">
        <v>0</v>
      </c>
      <c r="K124" s="91" t="b">
        <v>0</v>
      </c>
      <c r="L124" s="91" t="b">
        <v>0</v>
      </c>
    </row>
    <row r="125" spans="1:12" ht="15">
      <c r="A125" s="91" t="s">
        <v>990</v>
      </c>
      <c r="B125" s="91" t="s">
        <v>991</v>
      </c>
      <c r="C125" s="91">
        <v>10</v>
      </c>
      <c r="D125" s="130">
        <v>0.008984247911004144</v>
      </c>
      <c r="E125" s="130">
        <v>1.2576785748691846</v>
      </c>
      <c r="F125" s="91" t="s">
        <v>902</v>
      </c>
      <c r="G125" s="91" t="b">
        <v>0</v>
      </c>
      <c r="H125" s="91" t="b">
        <v>0</v>
      </c>
      <c r="I125" s="91" t="b">
        <v>0</v>
      </c>
      <c r="J125" s="91" t="b">
        <v>0</v>
      </c>
      <c r="K125" s="91" t="b">
        <v>0</v>
      </c>
      <c r="L125" s="91" t="b">
        <v>0</v>
      </c>
    </row>
    <row r="126" spans="1:12" ht="15">
      <c r="A126" s="91" t="s">
        <v>991</v>
      </c>
      <c r="B126" s="91" t="s">
        <v>1230</v>
      </c>
      <c r="C126" s="91">
        <v>10</v>
      </c>
      <c r="D126" s="130">
        <v>0.008984247911004144</v>
      </c>
      <c r="E126" s="130">
        <v>1.2576785748691846</v>
      </c>
      <c r="F126" s="91" t="s">
        <v>902</v>
      </c>
      <c r="G126" s="91" t="b">
        <v>0</v>
      </c>
      <c r="H126" s="91" t="b">
        <v>0</v>
      </c>
      <c r="I126" s="91" t="b">
        <v>0</v>
      </c>
      <c r="J126" s="91" t="b">
        <v>0</v>
      </c>
      <c r="K126" s="91" t="b">
        <v>0</v>
      </c>
      <c r="L126" s="91" t="b">
        <v>0</v>
      </c>
    </row>
    <row r="127" spans="1:12" ht="15">
      <c r="A127" s="91" t="s">
        <v>1230</v>
      </c>
      <c r="B127" s="91" t="s">
        <v>1231</v>
      </c>
      <c r="C127" s="91">
        <v>10</v>
      </c>
      <c r="D127" s="130">
        <v>0.008984247911004144</v>
      </c>
      <c r="E127" s="130">
        <v>1.2576785748691846</v>
      </c>
      <c r="F127" s="91" t="s">
        <v>902</v>
      </c>
      <c r="G127" s="91" t="b">
        <v>0</v>
      </c>
      <c r="H127" s="91" t="b">
        <v>0</v>
      </c>
      <c r="I127" s="91" t="b">
        <v>0</v>
      </c>
      <c r="J127" s="91" t="b">
        <v>0</v>
      </c>
      <c r="K127" s="91" t="b">
        <v>0</v>
      </c>
      <c r="L127" s="91" t="b">
        <v>0</v>
      </c>
    </row>
    <row r="128" spans="1:12" ht="15">
      <c r="A128" s="91" t="s">
        <v>1000</v>
      </c>
      <c r="B128" s="91" t="s">
        <v>984</v>
      </c>
      <c r="C128" s="91">
        <v>3</v>
      </c>
      <c r="D128" s="130">
        <v>0.0106985204745309</v>
      </c>
      <c r="E128" s="130">
        <v>1.7805573201495222</v>
      </c>
      <c r="F128" s="91" t="s">
        <v>902</v>
      </c>
      <c r="G128" s="91" t="b">
        <v>0</v>
      </c>
      <c r="H128" s="91" t="b">
        <v>0</v>
      </c>
      <c r="I128" s="91" t="b">
        <v>0</v>
      </c>
      <c r="J128" s="91" t="b">
        <v>0</v>
      </c>
      <c r="K128" s="91" t="b">
        <v>0</v>
      </c>
      <c r="L128" s="91" t="b">
        <v>0</v>
      </c>
    </row>
    <row r="129" spans="1:12" ht="15">
      <c r="A129" s="91" t="s">
        <v>984</v>
      </c>
      <c r="B129" s="91" t="s">
        <v>1228</v>
      </c>
      <c r="C129" s="91">
        <v>3</v>
      </c>
      <c r="D129" s="130">
        <v>0.0106985204745309</v>
      </c>
      <c r="E129" s="130">
        <v>1.7805573201495222</v>
      </c>
      <c r="F129" s="91" t="s">
        <v>902</v>
      </c>
      <c r="G129" s="91" t="b">
        <v>0</v>
      </c>
      <c r="H129" s="91" t="b">
        <v>0</v>
      </c>
      <c r="I129" s="91" t="b">
        <v>0</v>
      </c>
      <c r="J129" s="91" t="b">
        <v>0</v>
      </c>
      <c r="K129" s="91" t="b">
        <v>0</v>
      </c>
      <c r="L129" s="91" t="b">
        <v>0</v>
      </c>
    </row>
    <row r="130" spans="1:12" ht="15">
      <c r="A130" s="91" t="s">
        <v>1269</v>
      </c>
      <c r="B130" s="91" t="s">
        <v>1270</v>
      </c>
      <c r="C130" s="91">
        <v>2</v>
      </c>
      <c r="D130" s="130">
        <v>0.008929196565221429</v>
      </c>
      <c r="E130" s="130">
        <v>1.9566485792052033</v>
      </c>
      <c r="F130" s="91" t="s">
        <v>902</v>
      </c>
      <c r="G130" s="91" t="b">
        <v>0</v>
      </c>
      <c r="H130" s="91" t="b">
        <v>0</v>
      </c>
      <c r="I130" s="91" t="b">
        <v>0</v>
      </c>
      <c r="J130" s="91" t="b">
        <v>0</v>
      </c>
      <c r="K130" s="91" t="b">
        <v>0</v>
      </c>
      <c r="L130" s="91" t="b">
        <v>0</v>
      </c>
    </row>
    <row r="131" spans="1:12" ht="15">
      <c r="A131" s="91" t="s">
        <v>1270</v>
      </c>
      <c r="B131" s="91" t="s">
        <v>1244</v>
      </c>
      <c r="C131" s="91">
        <v>2</v>
      </c>
      <c r="D131" s="130">
        <v>0.008929196565221429</v>
      </c>
      <c r="E131" s="130">
        <v>1.9566485792052033</v>
      </c>
      <c r="F131" s="91" t="s">
        <v>902</v>
      </c>
      <c r="G131" s="91" t="b">
        <v>0</v>
      </c>
      <c r="H131" s="91" t="b">
        <v>0</v>
      </c>
      <c r="I131" s="91" t="b">
        <v>0</v>
      </c>
      <c r="J131" s="91" t="b">
        <v>0</v>
      </c>
      <c r="K131" s="91" t="b">
        <v>0</v>
      </c>
      <c r="L131" s="91" t="b">
        <v>0</v>
      </c>
    </row>
    <row r="132" spans="1:12" ht="15">
      <c r="A132" s="91" t="s">
        <v>1244</v>
      </c>
      <c r="B132" s="91" t="s">
        <v>1245</v>
      </c>
      <c r="C132" s="91">
        <v>2</v>
      </c>
      <c r="D132" s="130">
        <v>0.008929196565221429</v>
      </c>
      <c r="E132" s="130">
        <v>1.9566485792052033</v>
      </c>
      <c r="F132" s="91" t="s">
        <v>902</v>
      </c>
      <c r="G132" s="91" t="b">
        <v>0</v>
      </c>
      <c r="H132" s="91" t="b">
        <v>0</v>
      </c>
      <c r="I132" s="91" t="b">
        <v>0</v>
      </c>
      <c r="J132" s="91" t="b">
        <v>0</v>
      </c>
      <c r="K132" s="91" t="b">
        <v>0</v>
      </c>
      <c r="L132" s="91" t="b">
        <v>0</v>
      </c>
    </row>
    <row r="133" spans="1:12" ht="15">
      <c r="A133" s="91" t="s">
        <v>1245</v>
      </c>
      <c r="B133" s="91" t="s">
        <v>1271</v>
      </c>
      <c r="C133" s="91">
        <v>2</v>
      </c>
      <c r="D133" s="130">
        <v>0.008929196565221429</v>
      </c>
      <c r="E133" s="130">
        <v>1.9566485792052033</v>
      </c>
      <c r="F133" s="91" t="s">
        <v>902</v>
      </c>
      <c r="G133" s="91" t="b">
        <v>0</v>
      </c>
      <c r="H133" s="91" t="b">
        <v>0</v>
      </c>
      <c r="I133" s="91" t="b">
        <v>0</v>
      </c>
      <c r="J133" s="91" t="b">
        <v>0</v>
      </c>
      <c r="K133" s="91" t="b">
        <v>0</v>
      </c>
      <c r="L133" s="91" t="b">
        <v>0</v>
      </c>
    </row>
    <row r="134" spans="1:12" ht="15">
      <c r="A134" s="91" t="s">
        <v>1271</v>
      </c>
      <c r="B134" s="91" t="s">
        <v>1272</v>
      </c>
      <c r="C134" s="91">
        <v>2</v>
      </c>
      <c r="D134" s="130">
        <v>0.008929196565221429</v>
      </c>
      <c r="E134" s="130">
        <v>1.9566485792052033</v>
      </c>
      <c r="F134" s="91" t="s">
        <v>902</v>
      </c>
      <c r="G134" s="91" t="b">
        <v>0</v>
      </c>
      <c r="H134" s="91" t="b">
        <v>0</v>
      </c>
      <c r="I134" s="91" t="b">
        <v>0</v>
      </c>
      <c r="J134" s="91" t="b">
        <v>0</v>
      </c>
      <c r="K134" s="91" t="b">
        <v>0</v>
      </c>
      <c r="L134" s="91" t="b">
        <v>0</v>
      </c>
    </row>
    <row r="135" spans="1:12" ht="15">
      <c r="A135" s="91" t="s">
        <v>1272</v>
      </c>
      <c r="B135" s="91" t="s">
        <v>1273</v>
      </c>
      <c r="C135" s="91">
        <v>2</v>
      </c>
      <c r="D135" s="130">
        <v>0.008929196565221429</v>
      </c>
      <c r="E135" s="130">
        <v>1.9566485792052033</v>
      </c>
      <c r="F135" s="91" t="s">
        <v>902</v>
      </c>
      <c r="G135" s="91" t="b">
        <v>0</v>
      </c>
      <c r="H135" s="91" t="b">
        <v>0</v>
      </c>
      <c r="I135" s="91" t="b">
        <v>0</v>
      </c>
      <c r="J135" s="91" t="b">
        <v>0</v>
      </c>
      <c r="K135" s="91" t="b">
        <v>0</v>
      </c>
      <c r="L135" s="91" t="b">
        <v>0</v>
      </c>
    </row>
    <row r="136" spans="1:12" ht="15">
      <c r="A136" s="91" t="s">
        <v>1273</v>
      </c>
      <c r="B136" s="91" t="s">
        <v>1274</v>
      </c>
      <c r="C136" s="91">
        <v>2</v>
      </c>
      <c r="D136" s="130">
        <v>0.008929196565221429</v>
      </c>
      <c r="E136" s="130">
        <v>1.9566485792052033</v>
      </c>
      <c r="F136" s="91" t="s">
        <v>902</v>
      </c>
      <c r="G136" s="91" t="b">
        <v>0</v>
      </c>
      <c r="H136" s="91" t="b">
        <v>0</v>
      </c>
      <c r="I136" s="91" t="b">
        <v>0</v>
      </c>
      <c r="J136" s="91" t="b">
        <v>0</v>
      </c>
      <c r="K136" s="91" t="b">
        <v>0</v>
      </c>
      <c r="L136" s="91" t="b">
        <v>0</v>
      </c>
    </row>
    <row r="137" spans="1:12" ht="15">
      <c r="A137" s="91" t="s">
        <v>1274</v>
      </c>
      <c r="B137" s="91" t="s">
        <v>983</v>
      </c>
      <c r="C137" s="91">
        <v>2</v>
      </c>
      <c r="D137" s="130">
        <v>0.008929196565221429</v>
      </c>
      <c r="E137" s="130">
        <v>1.1784973288215597</v>
      </c>
      <c r="F137" s="91" t="s">
        <v>902</v>
      </c>
      <c r="G137" s="91" t="b">
        <v>0</v>
      </c>
      <c r="H137" s="91" t="b">
        <v>0</v>
      </c>
      <c r="I137" s="91" t="b">
        <v>0</v>
      </c>
      <c r="J137" s="91" t="b">
        <v>0</v>
      </c>
      <c r="K137" s="91" t="b">
        <v>0</v>
      </c>
      <c r="L137" s="91" t="b">
        <v>0</v>
      </c>
    </row>
    <row r="138" spans="1:12" ht="15">
      <c r="A138" s="91" t="s">
        <v>983</v>
      </c>
      <c r="B138" s="91" t="s">
        <v>986</v>
      </c>
      <c r="C138" s="91">
        <v>2</v>
      </c>
      <c r="D138" s="130">
        <v>0.008929196565221429</v>
      </c>
      <c r="E138" s="130">
        <v>0.36558397217870414</v>
      </c>
      <c r="F138" s="91" t="s">
        <v>902</v>
      </c>
      <c r="G138" s="91" t="b">
        <v>0</v>
      </c>
      <c r="H138" s="91" t="b">
        <v>0</v>
      </c>
      <c r="I138" s="91" t="b">
        <v>0</v>
      </c>
      <c r="J138" s="91" t="b">
        <v>0</v>
      </c>
      <c r="K138" s="91" t="b">
        <v>0</v>
      </c>
      <c r="L138" s="91" t="b">
        <v>0</v>
      </c>
    </row>
    <row r="139" spans="1:12" ht="15">
      <c r="A139" s="91" t="s">
        <v>986</v>
      </c>
      <c r="B139" s="91" t="s">
        <v>1275</v>
      </c>
      <c r="C139" s="91">
        <v>2</v>
      </c>
      <c r="D139" s="130">
        <v>0.008929196565221429</v>
      </c>
      <c r="E139" s="130">
        <v>1.1784973288215597</v>
      </c>
      <c r="F139" s="91" t="s">
        <v>902</v>
      </c>
      <c r="G139" s="91" t="b">
        <v>0</v>
      </c>
      <c r="H139" s="91" t="b">
        <v>0</v>
      </c>
      <c r="I139" s="91" t="b">
        <v>0</v>
      </c>
      <c r="J139" s="91" t="b">
        <v>0</v>
      </c>
      <c r="K139" s="91" t="b">
        <v>0</v>
      </c>
      <c r="L139" s="91" t="b">
        <v>0</v>
      </c>
    </row>
    <row r="140" spans="1:12" ht="15">
      <c r="A140" s="91" t="s">
        <v>1275</v>
      </c>
      <c r="B140" s="91" t="s">
        <v>1276</v>
      </c>
      <c r="C140" s="91">
        <v>2</v>
      </c>
      <c r="D140" s="130">
        <v>0.008929196565221429</v>
      </c>
      <c r="E140" s="130">
        <v>1.9566485792052033</v>
      </c>
      <c r="F140" s="91" t="s">
        <v>902</v>
      </c>
      <c r="G140" s="91" t="b">
        <v>0</v>
      </c>
      <c r="H140" s="91" t="b">
        <v>0</v>
      </c>
      <c r="I140" s="91" t="b">
        <v>0</v>
      </c>
      <c r="J140" s="91" t="b">
        <v>0</v>
      </c>
      <c r="K140" s="91" t="b">
        <v>0</v>
      </c>
      <c r="L140" s="91" t="b">
        <v>0</v>
      </c>
    </row>
    <row r="141" spans="1:12" ht="15">
      <c r="A141" s="91" t="s">
        <v>1276</v>
      </c>
      <c r="B141" s="91" t="s">
        <v>1277</v>
      </c>
      <c r="C141" s="91">
        <v>2</v>
      </c>
      <c r="D141" s="130">
        <v>0.008929196565221429</v>
      </c>
      <c r="E141" s="130">
        <v>1.9566485792052033</v>
      </c>
      <c r="F141" s="91" t="s">
        <v>902</v>
      </c>
      <c r="G141" s="91" t="b">
        <v>0</v>
      </c>
      <c r="H141" s="91" t="b">
        <v>0</v>
      </c>
      <c r="I141" s="91" t="b">
        <v>0</v>
      </c>
      <c r="J141" s="91" t="b">
        <v>0</v>
      </c>
      <c r="K141" s="91" t="b">
        <v>0</v>
      </c>
      <c r="L141" s="91" t="b">
        <v>0</v>
      </c>
    </row>
    <row r="142" spans="1:12" ht="15">
      <c r="A142" s="91" t="s">
        <v>1277</v>
      </c>
      <c r="B142" s="91" t="s">
        <v>1278</v>
      </c>
      <c r="C142" s="91">
        <v>2</v>
      </c>
      <c r="D142" s="130">
        <v>0.008929196565221429</v>
      </c>
      <c r="E142" s="130">
        <v>1.9566485792052033</v>
      </c>
      <c r="F142" s="91" t="s">
        <v>902</v>
      </c>
      <c r="G142" s="91" t="b">
        <v>0</v>
      </c>
      <c r="H142" s="91" t="b">
        <v>0</v>
      </c>
      <c r="I142" s="91" t="b">
        <v>0</v>
      </c>
      <c r="J142" s="91" t="b">
        <v>0</v>
      </c>
      <c r="K142" s="91" t="b">
        <v>0</v>
      </c>
      <c r="L142" s="91" t="b">
        <v>0</v>
      </c>
    </row>
    <row r="143" spans="1:12" ht="15">
      <c r="A143" s="91" t="s">
        <v>1278</v>
      </c>
      <c r="B143" s="91" t="s">
        <v>962</v>
      </c>
      <c r="C143" s="91">
        <v>2</v>
      </c>
      <c r="D143" s="130">
        <v>0.008929196565221429</v>
      </c>
      <c r="E143" s="130">
        <v>1.9566485792052033</v>
      </c>
      <c r="F143" s="91" t="s">
        <v>902</v>
      </c>
      <c r="G143" s="91" t="b">
        <v>0</v>
      </c>
      <c r="H143" s="91" t="b">
        <v>0</v>
      </c>
      <c r="I143" s="91" t="b">
        <v>0</v>
      </c>
      <c r="J143" s="91" t="b">
        <v>0</v>
      </c>
      <c r="K143" s="91" t="b">
        <v>0</v>
      </c>
      <c r="L143" s="91" t="b">
        <v>0</v>
      </c>
    </row>
    <row r="144" spans="1:12" ht="15">
      <c r="A144" s="91" t="s">
        <v>256</v>
      </c>
      <c r="B144" s="91" t="s">
        <v>993</v>
      </c>
      <c r="C144" s="91">
        <v>2</v>
      </c>
      <c r="D144" s="130">
        <v>0.008929196565221429</v>
      </c>
      <c r="E144" s="130">
        <v>1.1784973288215597</v>
      </c>
      <c r="F144" s="91" t="s">
        <v>902</v>
      </c>
      <c r="G144" s="91" t="b">
        <v>0</v>
      </c>
      <c r="H144" s="91" t="b">
        <v>0</v>
      </c>
      <c r="I144" s="91" t="b">
        <v>0</v>
      </c>
      <c r="J144" s="91" t="b">
        <v>0</v>
      </c>
      <c r="K144" s="91" t="b">
        <v>0</v>
      </c>
      <c r="L144" s="91" t="b">
        <v>0</v>
      </c>
    </row>
    <row r="145" spans="1:12" ht="15">
      <c r="A145" s="91" t="s">
        <v>993</v>
      </c>
      <c r="B145" s="91" t="s">
        <v>994</v>
      </c>
      <c r="C145" s="91">
        <v>2</v>
      </c>
      <c r="D145" s="130">
        <v>0.008929196565221429</v>
      </c>
      <c r="E145" s="130">
        <v>1.9566485792052033</v>
      </c>
      <c r="F145" s="91" t="s">
        <v>902</v>
      </c>
      <c r="G145" s="91" t="b">
        <v>0</v>
      </c>
      <c r="H145" s="91" t="b">
        <v>0</v>
      </c>
      <c r="I145" s="91" t="b">
        <v>0</v>
      </c>
      <c r="J145" s="91" t="b">
        <v>0</v>
      </c>
      <c r="K145" s="91" t="b">
        <v>0</v>
      </c>
      <c r="L145" s="91" t="b">
        <v>0</v>
      </c>
    </row>
    <row r="146" spans="1:12" ht="15">
      <c r="A146" s="91" t="s">
        <v>994</v>
      </c>
      <c r="B146" s="91" t="s">
        <v>995</v>
      </c>
      <c r="C146" s="91">
        <v>2</v>
      </c>
      <c r="D146" s="130">
        <v>0.008929196565221429</v>
      </c>
      <c r="E146" s="130">
        <v>1.9566485792052033</v>
      </c>
      <c r="F146" s="91" t="s">
        <v>902</v>
      </c>
      <c r="G146" s="91" t="b">
        <v>0</v>
      </c>
      <c r="H146" s="91" t="b">
        <v>0</v>
      </c>
      <c r="I146" s="91" t="b">
        <v>0</v>
      </c>
      <c r="J146" s="91" t="b">
        <v>0</v>
      </c>
      <c r="K146" s="91" t="b">
        <v>0</v>
      </c>
      <c r="L146" s="91" t="b">
        <v>0</v>
      </c>
    </row>
    <row r="147" spans="1:12" ht="15">
      <c r="A147" s="91" t="s">
        <v>995</v>
      </c>
      <c r="B147" s="91" t="s">
        <v>996</v>
      </c>
      <c r="C147" s="91">
        <v>2</v>
      </c>
      <c r="D147" s="130">
        <v>0.008929196565221429</v>
      </c>
      <c r="E147" s="130">
        <v>1.9566485792052033</v>
      </c>
      <c r="F147" s="91" t="s">
        <v>902</v>
      </c>
      <c r="G147" s="91" t="b">
        <v>0</v>
      </c>
      <c r="H147" s="91" t="b">
        <v>0</v>
      </c>
      <c r="I147" s="91" t="b">
        <v>0</v>
      </c>
      <c r="J147" s="91" t="b">
        <v>0</v>
      </c>
      <c r="K147" s="91" t="b">
        <v>0</v>
      </c>
      <c r="L147" s="91" t="b">
        <v>0</v>
      </c>
    </row>
    <row r="148" spans="1:12" ht="15">
      <c r="A148" s="91" t="s">
        <v>996</v>
      </c>
      <c r="B148" s="91" t="s">
        <v>997</v>
      </c>
      <c r="C148" s="91">
        <v>2</v>
      </c>
      <c r="D148" s="130">
        <v>0.008929196565221429</v>
      </c>
      <c r="E148" s="130">
        <v>1.9566485792052033</v>
      </c>
      <c r="F148" s="91" t="s">
        <v>902</v>
      </c>
      <c r="G148" s="91" t="b">
        <v>0</v>
      </c>
      <c r="H148" s="91" t="b">
        <v>0</v>
      </c>
      <c r="I148" s="91" t="b">
        <v>0</v>
      </c>
      <c r="J148" s="91" t="b">
        <v>0</v>
      </c>
      <c r="K148" s="91" t="b">
        <v>0</v>
      </c>
      <c r="L148" s="91" t="b">
        <v>0</v>
      </c>
    </row>
    <row r="149" spans="1:12" ht="15">
      <c r="A149" s="91" t="s">
        <v>997</v>
      </c>
      <c r="B149" s="91" t="s">
        <v>998</v>
      </c>
      <c r="C149" s="91">
        <v>2</v>
      </c>
      <c r="D149" s="130">
        <v>0.008929196565221429</v>
      </c>
      <c r="E149" s="130">
        <v>1.9566485792052033</v>
      </c>
      <c r="F149" s="91" t="s">
        <v>902</v>
      </c>
      <c r="G149" s="91" t="b">
        <v>0</v>
      </c>
      <c r="H149" s="91" t="b">
        <v>0</v>
      </c>
      <c r="I149" s="91" t="b">
        <v>0</v>
      </c>
      <c r="J149" s="91" t="b">
        <v>0</v>
      </c>
      <c r="K149" s="91" t="b">
        <v>0</v>
      </c>
      <c r="L149" s="91" t="b">
        <v>0</v>
      </c>
    </row>
    <row r="150" spans="1:12" ht="15">
      <c r="A150" s="91" t="s">
        <v>998</v>
      </c>
      <c r="B150" s="91" t="s">
        <v>999</v>
      </c>
      <c r="C150" s="91">
        <v>2</v>
      </c>
      <c r="D150" s="130">
        <v>0.008929196565221429</v>
      </c>
      <c r="E150" s="130">
        <v>1.9566485792052033</v>
      </c>
      <c r="F150" s="91" t="s">
        <v>902</v>
      </c>
      <c r="G150" s="91" t="b">
        <v>0</v>
      </c>
      <c r="H150" s="91" t="b">
        <v>0</v>
      </c>
      <c r="I150" s="91" t="b">
        <v>0</v>
      </c>
      <c r="J150" s="91" t="b">
        <v>0</v>
      </c>
      <c r="K150" s="91" t="b">
        <v>0</v>
      </c>
      <c r="L150" s="91" t="b">
        <v>0</v>
      </c>
    </row>
    <row r="151" spans="1:12" ht="15">
      <c r="A151" s="91" t="s">
        <v>999</v>
      </c>
      <c r="B151" s="91" t="s">
        <v>982</v>
      </c>
      <c r="C151" s="91">
        <v>2</v>
      </c>
      <c r="D151" s="130">
        <v>0.008929196565221429</v>
      </c>
      <c r="E151" s="130">
        <v>1.655618583541222</v>
      </c>
      <c r="F151" s="91" t="s">
        <v>902</v>
      </c>
      <c r="G151" s="91" t="b">
        <v>0</v>
      </c>
      <c r="H151" s="91" t="b">
        <v>0</v>
      </c>
      <c r="I151" s="91" t="b">
        <v>0</v>
      </c>
      <c r="J151" s="91" t="b">
        <v>0</v>
      </c>
      <c r="K151" s="91" t="b">
        <v>0</v>
      </c>
      <c r="L151" s="91" t="b">
        <v>0</v>
      </c>
    </row>
    <row r="152" spans="1:12" ht="15">
      <c r="A152" s="91" t="s">
        <v>982</v>
      </c>
      <c r="B152" s="91" t="s">
        <v>1000</v>
      </c>
      <c r="C152" s="91">
        <v>2</v>
      </c>
      <c r="D152" s="130">
        <v>0.008929196565221429</v>
      </c>
      <c r="E152" s="130">
        <v>1.6044660610938408</v>
      </c>
      <c r="F152" s="91" t="s">
        <v>902</v>
      </c>
      <c r="G152" s="91" t="b">
        <v>0</v>
      </c>
      <c r="H152" s="91" t="b">
        <v>0</v>
      </c>
      <c r="I152" s="91" t="b">
        <v>0</v>
      </c>
      <c r="J152" s="91" t="b">
        <v>0</v>
      </c>
      <c r="K152" s="91" t="b">
        <v>0</v>
      </c>
      <c r="L152" s="91" t="b">
        <v>0</v>
      </c>
    </row>
    <row r="153" spans="1:12" ht="15">
      <c r="A153" s="91" t="s">
        <v>1228</v>
      </c>
      <c r="B153" s="91" t="s">
        <v>1229</v>
      </c>
      <c r="C153" s="91">
        <v>2</v>
      </c>
      <c r="D153" s="130">
        <v>0.008929196565221429</v>
      </c>
      <c r="E153" s="130">
        <v>1.780557320149522</v>
      </c>
      <c r="F153" s="91" t="s">
        <v>902</v>
      </c>
      <c r="G153" s="91" t="b">
        <v>0</v>
      </c>
      <c r="H153" s="91" t="b">
        <v>0</v>
      </c>
      <c r="I153" s="91" t="b">
        <v>0</v>
      </c>
      <c r="J153" s="91" t="b">
        <v>0</v>
      </c>
      <c r="K153" s="91" t="b">
        <v>0</v>
      </c>
      <c r="L153" s="91" t="b">
        <v>0</v>
      </c>
    </row>
    <row r="154" spans="1:12" ht="15">
      <c r="A154" s="91" t="s">
        <v>993</v>
      </c>
      <c r="B154" s="91" t="s">
        <v>994</v>
      </c>
      <c r="C154" s="91">
        <v>10</v>
      </c>
      <c r="D154" s="130">
        <v>0.0025870428223890673</v>
      </c>
      <c r="E154" s="130">
        <v>1.173186268412274</v>
      </c>
      <c r="F154" s="91" t="s">
        <v>903</v>
      </c>
      <c r="G154" s="91" t="b">
        <v>0</v>
      </c>
      <c r="H154" s="91" t="b">
        <v>0</v>
      </c>
      <c r="I154" s="91" t="b">
        <v>0</v>
      </c>
      <c r="J154" s="91" t="b">
        <v>0</v>
      </c>
      <c r="K154" s="91" t="b">
        <v>0</v>
      </c>
      <c r="L154" s="91" t="b">
        <v>0</v>
      </c>
    </row>
    <row r="155" spans="1:12" ht="15">
      <c r="A155" s="91" t="s">
        <v>994</v>
      </c>
      <c r="B155" s="91" t="s">
        <v>995</v>
      </c>
      <c r="C155" s="91">
        <v>10</v>
      </c>
      <c r="D155" s="130">
        <v>0.0025870428223890673</v>
      </c>
      <c r="E155" s="130">
        <v>1.173186268412274</v>
      </c>
      <c r="F155" s="91" t="s">
        <v>903</v>
      </c>
      <c r="G155" s="91" t="b">
        <v>0</v>
      </c>
      <c r="H155" s="91" t="b">
        <v>0</v>
      </c>
      <c r="I155" s="91" t="b">
        <v>0</v>
      </c>
      <c r="J155" s="91" t="b">
        <v>0</v>
      </c>
      <c r="K155" s="91" t="b">
        <v>0</v>
      </c>
      <c r="L155" s="91" t="b">
        <v>0</v>
      </c>
    </row>
    <row r="156" spans="1:12" ht="15">
      <c r="A156" s="91" t="s">
        <v>995</v>
      </c>
      <c r="B156" s="91" t="s">
        <v>996</v>
      </c>
      <c r="C156" s="91">
        <v>10</v>
      </c>
      <c r="D156" s="130">
        <v>0.0025870428223890673</v>
      </c>
      <c r="E156" s="130">
        <v>1.173186268412274</v>
      </c>
      <c r="F156" s="91" t="s">
        <v>903</v>
      </c>
      <c r="G156" s="91" t="b">
        <v>0</v>
      </c>
      <c r="H156" s="91" t="b">
        <v>0</v>
      </c>
      <c r="I156" s="91" t="b">
        <v>0</v>
      </c>
      <c r="J156" s="91" t="b">
        <v>0</v>
      </c>
      <c r="K156" s="91" t="b">
        <v>0</v>
      </c>
      <c r="L156" s="91" t="b">
        <v>0</v>
      </c>
    </row>
    <row r="157" spans="1:12" ht="15">
      <c r="A157" s="91" t="s">
        <v>996</v>
      </c>
      <c r="B157" s="91" t="s">
        <v>997</v>
      </c>
      <c r="C157" s="91">
        <v>10</v>
      </c>
      <c r="D157" s="130">
        <v>0.0025870428223890673</v>
      </c>
      <c r="E157" s="130">
        <v>1.173186268412274</v>
      </c>
      <c r="F157" s="91" t="s">
        <v>903</v>
      </c>
      <c r="G157" s="91" t="b">
        <v>0</v>
      </c>
      <c r="H157" s="91" t="b">
        <v>0</v>
      </c>
      <c r="I157" s="91" t="b">
        <v>0</v>
      </c>
      <c r="J157" s="91" t="b">
        <v>0</v>
      </c>
      <c r="K157" s="91" t="b">
        <v>0</v>
      </c>
      <c r="L157" s="91" t="b">
        <v>0</v>
      </c>
    </row>
    <row r="158" spans="1:12" ht="15">
      <c r="A158" s="91" t="s">
        <v>997</v>
      </c>
      <c r="B158" s="91" t="s">
        <v>998</v>
      </c>
      <c r="C158" s="91">
        <v>10</v>
      </c>
      <c r="D158" s="130">
        <v>0.0025870428223890673</v>
      </c>
      <c r="E158" s="130">
        <v>1.173186268412274</v>
      </c>
      <c r="F158" s="91" t="s">
        <v>903</v>
      </c>
      <c r="G158" s="91" t="b">
        <v>0</v>
      </c>
      <c r="H158" s="91" t="b">
        <v>0</v>
      </c>
      <c r="I158" s="91" t="b">
        <v>0</v>
      </c>
      <c r="J158" s="91" t="b">
        <v>0</v>
      </c>
      <c r="K158" s="91" t="b">
        <v>0</v>
      </c>
      <c r="L158" s="91" t="b">
        <v>0</v>
      </c>
    </row>
    <row r="159" spans="1:12" ht="15">
      <c r="A159" s="91" t="s">
        <v>998</v>
      </c>
      <c r="B159" s="91" t="s">
        <v>999</v>
      </c>
      <c r="C159" s="91">
        <v>10</v>
      </c>
      <c r="D159" s="130">
        <v>0.0025870428223890673</v>
      </c>
      <c r="E159" s="130">
        <v>1.173186268412274</v>
      </c>
      <c r="F159" s="91" t="s">
        <v>903</v>
      </c>
      <c r="G159" s="91" t="b">
        <v>0</v>
      </c>
      <c r="H159" s="91" t="b">
        <v>0</v>
      </c>
      <c r="I159" s="91" t="b">
        <v>0</v>
      </c>
      <c r="J159" s="91" t="b">
        <v>0</v>
      </c>
      <c r="K159" s="91" t="b">
        <v>0</v>
      </c>
      <c r="L159" s="91" t="b">
        <v>0</v>
      </c>
    </row>
    <row r="160" spans="1:12" ht="15">
      <c r="A160" s="91" t="s">
        <v>999</v>
      </c>
      <c r="B160" s="91" t="s">
        <v>982</v>
      </c>
      <c r="C160" s="91">
        <v>10</v>
      </c>
      <c r="D160" s="130">
        <v>0.0025870428223890673</v>
      </c>
      <c r="E160" s="130">
        <v>1.1317935832540489</v>
      </c>
      <c r="F160" s="91" t="s">
        <v>903</v>
      </c>
      <c r="G160" s="91" t="b">
        <v>0</v>
      </c>
      <c r="H160" s="91" t="b">
        <v>0</v>
      </c>
      <c r="I160" s="91" t="b">
        <v>0</v>
      </c>
      <c r="J160" s="91" t="b">
        <v>0</v>
      </c>
      <c r="K160" s="91" t="b">
        <v>0</v>
      </c>
      <c r="L160" s="91" t="b">
        <v>0</v>
      </c>
    </row>
    <row r="161" spans="1:12" ht="15">
      <c r="A161" s="91" t="s">
        <v>982</v>
      </c>
      <c r="B161" s="91" t="s">
        <v>1000</v>
      </c>
      <c r="C161" s="91">
        <v>10</v>
      </c>
      <c r="D161" s="130">
        <v>0.0025870428223890673</v>
      </c>
      <c r="E161" s="130">
        <v>1.1317935832540489</v>
      </c>
      <c r="F161" s="91" t="s">
        <v>903</v>
      </c>
      <c r="G161" s="91" t="b">
        <v>0</v>
      </c>
      <c r="H161" s="91" t="b">
        <v>0</v>
      </c>
      <c r="I161" s="91" t="b">
        <v>0</v>
      </c>
      <c r="J161" s="91" t="b">
        <v>0</v>
      </c>
      <c r="K161" s="91" t="b">
        <v>0</v>
      </c>
      <c r="L161" s="91" t="b">
        <v>0</v>
      </c>
    </row>
    <row r="162" spans="1:12" ht="15">
      <c r="A162" s="91" t="s">
        <v>1000</v>
      </c>
      <c r="B162" s="91" t="s">
        <v>984</v>
      </c>
      <c r="C162" s="91">
        <v>10</v>
      </c>
      <c r="D162" s="130">
        <v>0.0025870428223890673</v>
      </c>
      <c r="E162" s="130">
        <v>1.173186268412274</v>
      </c>
      <c r="F162" s="91" t="s">
        <v>903</v>
      </c>
      <c r="G162" s="91" t="b">
        <v>0</v>
      </c>
      <c r="H162" s="91" t="b">
        <v>0</v>
      </c>
      <c r="I162" s="91" t="b">
        <v>0</v>
      </c>
      <c r="J162" s="91" t="b">
        <v>0</v>
      </c>
      <c r="K162" s="91" t="b">
        <v>0</v>
      </c>
      <c r="L162" s="91" t="b">
        <v>0</v>
      </c>
    </row>
    <row r="163" spans="1:12" ht="15">
      <c r="A163" s="91" t="s">
        <v>984</v>
      </c>
      <c r="B163" s="91" t="s">
        <v>1228</v>
      </c>
      <c r="C163" s="91">
        <v>10</v>
      </c>
      <c r="D163" s="130">
        <v>0.0025870428223890673</v>
      </c>
      <c r="E163" s="130">
        <v>1.173186268412274</v>
      </c>
      <c r="F163" s="91" t="s">
        <v>903</v>
      </c>
      <c r="G163" s="91" t="b">
        <v>0</v>
      </c>
      <c r="H163" s="91" t="b">
        <v>0</v>
      </c>
      <c r="I163" s="91" t="b">
        <v>0</v>
      </c>
      <c r="J163" s="91" t="b">
        <v>0</v>
      </c>
      <c r="K163" s="91" t="b">
        <v>0</v>
      </c>
      <c r="L163" s="91" t="b">
        <v>0</v>
      </c>
    </row>
    <row r="164" spans="1:12" ht="15">
      <c r="A164" s="91" t="s">
        <v>1228</v>
      </c>
      <c r="B164" s="91" t="s">
        <v>1229</v>
      </c>
      <c r="C164" s="91">
        <v>10</v>
      </c>
      <c r="D164" s="130">
        <v>0.0025870428223890673</v>
      </c>
      <c r="E164" s="130">
        <v>1.173186268412274</v>
      </c>
      <c r="F164" s="91" t="s">
        <v>903</v>
      </c>
      <c r="G164" s="91" t="b">
        <v>0</v>
      </c>
      <c r="H164" s="91" t="b">
        <v>0</v>
      </c>
      <c r="I164" s="91" t="b">
        <v>0</v>
      </c>
      <c r="J164" s="91" t="b">
        <v>0</v>
      </c>
      <c r="K164" s="91" t="b">
        <v>0</v>
      </c>
      <c r="L164" s="91" t="b">
        <v>0</v>
      </c>
    </row>
    <row r="165" spans="1:12" ht="15">
      <c r="A165" s="91" t="s">
        <v>256</v>
      </c>
      <c r="B165" s="91" t="s">
        <v>993</v>
      </c>
      <c r="C165" s="91">
        <v>9</v>
      </c>
      <c r="D165" s="130">
        <v>0.004902197384188137</v>
      </c>
      <c r="E165" s="130">
        <v>1.218943758972949</v>
      </c>
      <c r="F165" s="91" t="s">
        <v>903</v>
      </c>
      <c r="G165" s="91" t="b">
        <v>0</v>
      </c>
      <c r="H165" s="91" t="b">
        <v>0</v>
      </c>
      <c r="I165" s="91" t="b">
        <v>0</v>
      </c>
      <c r="J165" s="91" t="b">
        <v>0</v>
      </c>
      <c r="K165" s="91" t="b">
        <v>0</v>
      </c>
      <c r="L165" s="91" t="b">
        <v>0</v>
      </c>
    </row>
    <row r="166" spans="1:12" ht="15">
      <c r="A166" s="91" t="s">
        <v>1003</v>
      </c>
      <c r="B166" s="91" t="s">
        <v>1002</v>
      </c>
      <c r="C166" s="91">
        <v>6</v>
      </c>
      <c r="D166" s="130">
        <v>0</v>
      </c>
      <c r="E166" s="130">
        <v>0.8857851287834732</v>
      </c>
      <c r="F166" s="91" t="s">
        <v>904</v>
      </c>
      <c r="G166" s="91" t="b">
        <v>0</v>
      </c>
      <c r="H166" s="91" t="b">
        <v>0</v>
      </c>
      <c r="I166" s="91" t="b">
        <v>0</v>
      </c>
      <c r="J166" s="91" t="b">
        <v>0</v>
      </c>
      <c r="K166" s="91" t="b">
        <v>0</v>
      </c>
      <c r="L166" s="91" t="b">
        <v>0</v>
      </c>
    </row>
    <row r="167" spans="1:12" ht="15">
      <c r="A167" s="91" t="s">
        <v>1002</v>
      </c>
      <c r="B167" s="91" t="s">
        <v>1004</v>
      </c>
      <c r="C167" s="91">
        <v>6</v>
      </c>
      <c r="D167" s="130">
        <v>0</v>
      </c>
      <c r="E167" s="130">
        <v>0.8857851287834732</v>
      </c>
      <c r="F167" s="91" t="s">
        <v>904</v>
      </c>
      <c r="G167" s="91" t="b">
        <v>0</v>
      </c>
      <c r="H167" s="91" t="b">
        <v>0</v>
      </c>
      <c r="I167" s="91" t="b">
        <v>0</v>
      </c>
      <c r="J167" s="91" t="b">
        <v>0</v>
      </c>
      <c r="K167" s="91" t="b">
        <v>0</v>
      </c>
      <c r="L167" s="91" t="b">
        <v>0</v>
      </c>
    </row>
    <row r="168" spans="1:12" ht="15">
      <c r="A168" s="91" t="s">
        <v>983</v>
      </c>
      <c r="B168" s="91" t="s">
        <v>1005</v>
      </c>
      <c r="C168" s="91">
        <v>4</v>
      </c>
      <c r="D168" s="130">
        <v>0.00546019407924593</v>
      </c>
      <c r="E168" s="130">
        <v>1.390935107103379</v>
      </c>
      <c r="F168" s="91" t="s">
        <v>904</v>
      </c>
      <c r="G168" s="91" t="b">
        <v>0</v>
      </c>
      <c r="H168" s="91" t="b">
        <v>0</v>
      </c>
      <c r="I168" s="91" t="b">
        <v>0</v>
      </c>
      <c r="J168" s="91" t="b">
        <v>0</v>
      </c>
      <c r="K168" s="91" t="b">
        <v>0</v>
      </c>
      <c r="L168" s="91" t="b">
        <v>0</v>
      </c>
    </row>
    <row r="169" spans="1:12" ht="15">
      <c r="A169" s="91" t="s">
        <v>1005</v>
      </c>
      <c r="B169" s="91" t="s">
        <v>1006</v>
      </c>
      <c r="C169" s="91">
        <v>4</v>
      </c>
      <c r="D169" s="130">
        <v>0.00546019407924593</v>
      </c>
      <c r="E169" s="130">
        <v>1.4878451201114355</v>
      </c>
      <c r="F169" s="91" t="s">
        <v>904</v>
      </c>
      <c r="G169" s="91" t="b">
        <v>0</v>
      </c>
      <c r="H169" s="91" t="b">
        <v>0</v>
      </c>
      <c r="I169" s="91" t="b">
        <v>0</v>
      </c>
      <c r="J169" s="91" t="b">
        <v>0</v>
      </c>
      <c r="K169" s="91" t="b">
        <v>0</v>
      </c>
      <c r="L169" s="91" t="b">
        <v>0</v>
      </c>
    </row>
    <row r="170" spans="1:12" ht="15">
      <c r="A170" s="91" t="s">
        <v>1006</v>
      </c>
      <c r="B170" s="91" t="s">
        <v>1007</v>
      </c>
      <c r="C170" s="91">
        <v>4</v>
      </c>
      <c r="D170" s="130">
        <v>0.00546019407924593</v>
      </c>
      <c r="E170" s="130">
        <v>1.4878451201114355</v>
      </c>
      <c r="F170" s="91" t="s">
        <v>904</v>
      </c>
      <c r="G170" s="91" t="b">
        <v>0</v>
      </c>
      <c r="H170" s="91" t="b">
        <v>0</v>
      </c>
      <c r="I170" s="91" t="b">
        <v>0</v>
      </c>
      <c r="J170" s="91" t="b">
        <v>0</v>
      </c>
      <c r="K170" s="91" t="b">
        <v>0</v>
      </c>
      <c r="L170" s="91" t="b">
        <v>0</v>
      </c>
    </row>
    <row r="171" spans="1:12" ht="15">
      <c r="A171" s="91" t="s">
        <v>1007</v>
      </c>
      <c r="B171" s="91" t="s">
        <v>1008</v>
      </c>
      <c r="C171" s="91">
        <v>4</v>
      </c>
      <c r="D171" s="130">
        <v>0.00546019407924593</v>
      </c>
      <c r="E171" s="130">
        <v>1.4878451201114355</v>
      </c>
      <c r="F171" s="91" t="s">
        <v>904</v>
      </c>
      <c r="G171" s="91" t="b">
        <v>0</v>
      </c>
      <c r="H171" s="91" t="b">
        <v>0</v>
      </c>
      <c r="I171" s="91" t="b">
        <v>0</v>
      </c>
      <c r="J171" s="91" t="b">
        <v>0</v>
      </c>
      <c r="K171" s="91" t="b">
        <v>0</v>
      </c>
      <c r="L171" s="91" t="b">
        <v>0</v>
      </c>
    </row>
    <row r="172" spans="1:12" ht="15">
      <c r="A172" s="91" t="s">
        <v>1008</v>
      </c>
      <c r="B172" s="91" t="s">
        <v>1236</v>
      </c>
      <c r="C172" s="91">
        <v>4</v>
      </c>
      <c r="D172" s="130">
        <v>0.00546019407924593</v>
      </c>
      <c r="E172" s="130">
        <v>1.4878451201114355</v>
      </c>
      <c r="F172" s="91" t="s">
        <v>904</v>
      </c>
      <c r="G172" s="91" t="b">
        <v>0</v>
      </c>
      <c r="H172" s="91" t="b">
        <v>0</v>
      </c>
      <c r="I172" s="91" t="b">
        <v>0</v>
      </c>
      <c r="J172" s="91" t="b">
        <v>0</v>
      </c>
      <c r="K172" s="91" t="b">
        <v>0</v>
      </c>
      <c r="L172" s="91" t="b">
        <v>0</v>
      </c>
    </row>
    <row r="173" spans="1:12" ht="15">
      <c r="A173" s="91" t="s">
        <v>1236</v>
      </c>
      <c r="B173" s="91" t="s">
        <v>1237</v>
      </c>
      <c r="C173" s="91">
        <v>4</v>
      </c>
      <c r="D173" s="130">
        <v>0.00546019407924593</v>
      </c>
      <c r="E173" s="130">
        <v>1.4878451201114355</v>
      </c>
      <c r="F173" s="91" t="s">
        <v>904</v>
      </c>
      <c r="G173" s="91" t="b">
        <v>0</v>
      </c>
      <c r="H173" s="91" t="b">
        <v>0</v>
      </c>
      <c r="I173" s="91" t="b">
        <v>0</v>
      </c>
      <c r="J173" s="91" t="b">
        <v>0</v>
      </c>
      <c r="K173" s="91" t="b">
        <v>0</v>
      </c>
      <c r="L173" s="91" t="b">
        <v>0</v>
      </c>
    </row>
    <row r="174" spans="1:12" ht="15">
      <c r="A174" s="91" t="s">
        <v>1237</v>
      </c>
      <c r="B174" s="91" t="s">
        <v>1003</v>
      </c>
      <c r="C174" s="91">
        <v>4</v>
      </c>
      <c r="D174" s="130">
        <v>0.00546019407924593</v>
      </c>
      <c r="E174" s="130">
        <v>1.390935107103379</v>
      </c>
      <c r="F174" s="91" t="s">
        <v>904</v>
      </c>
      <c r="G174" s="91" t="b">
        <v>0</v>
      </c>
      <c r="H174" s="91" t="b">
        <v>0</v>
      </c>
      <c r="I174" s="91" t="b">
        <v>0</v>
      </c>
      <c r="J174" s="91" t="b">
        <v>0</v>
      </c>
      <c r="K174" s="91" t="b">
        <v>0</v>
      </c>
      <c r="L174" s="91" t="b">
        <v>0</v>
      </c>
    </row>
    <row r="175" spans="1:12" ht="15">
      <c r="A175" s="91" t="s">
        <v>1004</v>
      </c>
      <c r="B175" s="91" t="s">
        <v>1238</v>
      </c>
      <c r="C175" s="91">
        <v>4</v>
      </c>
      <c r="D175" s="130">
        <v>0.00546019407924593</v>
      </c>
      <c r="E175" s="130">
        <v>1.3117538610557542</v>
      </c>
      <c r="F175" s="91" t="s">
        <v>904</v>
      </c>
      <c r="G175" s="91" t="b">
        <v>0</v>
      </c>
      <c r="H175" s="91" t="b">
        <v>0</v>
      </c>
      <c r="I175" s="91" t="b">
        <v>0</v>
      </c>
      <c r="J175" s="91" t="b">
        <v>0</v>
      </c>
      <c r="K175" s="91" t="b">
        <v>0</v>
      </c>
      <c r="L175" s="91" t="b">
        <v>0</v>
      </c>
    </row>
    <row r="176" spans="1:12" ht="15">
      <c r="A176" s="91" t="s">
        <v>1238</v>
      </c>
      <c r="B176" s="91" t="s">
        <v>1239</v>
      </c>
      <c r="C176" s="91">
        <v>4</v>
      </c>
      <c r="D176" s="130">
        <v>0.00546019407924593</v>
      </c>
      <c r="E176" s="130">
        <v>1.4878451201114355</v>
      </c>
      <c r="F176" s="91" t="s">
        <v>904</v>
      </c>
      <c r="G176" s="91" t="b">
        <v>0</v>
      </c>
      <c r="H176" s="91" t="b">
        <v>0</v>
      </c>
      <c r="I176" s="91" t="b">
        <v>0</v>
      </c>
      <c r="J176" s="91" t="b">
        <v>0</v>
      </c>
      <c r="K176" s="91" t="b">
        <v>0</v>
      </c>
      <c r="L176" s="91" t="b">
        <v>0</v>
      </c>
    </row>
    <row r="177" spans="1:12" ht="15">
      <c r="A177" s="91" t="s">
        <v>1239</v>
      </c>
      <c r="B177" s="91" t="s">
        <v>261</v>
      </c>
      <c r="C177" s="91">
        <v>4</v>
      </c>
      <c r="D177" s="130">
        <v>0.00546019407924593</v>
      </c>
      <c r="E177" s="130">
        <v>1.3117538610557542</v>
      </c>
      <c r="F177" s="91" t="s">
        <v>904</v>
      </c>
      <c r="G177" s="91" t="b">
        <v>0</v>
      </c>
      <c r="H177" s="91" t="b">
        <v>0</v>
      </c>
      <c r="I177" s="91" t="b">
        <v>0</v>
      </c>
      <c r="J177" s="91" t="b">
        <v>0</v>
      </c>
      <c r="K177" s="91" t="b">
        <v>0</v>
      </c>
      <c r="L177" s="91" t="b">
        <v>0</v>
      </c>
    </row>
    <row r="178" spans="1:12" ht="15">
      <c r="A178" s="91" t="s">
        <v>261</v>
      </c>
      <c r="B178" s="91" t="s">
        <v>1002</v>
      </c>
      <c r="C178" s="91">
        <v>4</v>
      </c>
      <c r="D178" s="130">
        <v>0.00546019407924593</v>
      </c>
      <c r="E178" s="130">
        <v>0.7096938697277919</v>
      </c>
      <c r="F178" s="91" t="s">
        <v>904</v>
      </c>
      <c r="G178" s="91" t="b">
        <v>0</v>
      </c>
      <c r="H178" s="91" t="b">
        <v>0</v>
      </c>
      <c r="I178" s="91" t="b">
        <v>0</v>
      </c>
      <c r="J178" s="91" t="b">
        <v>0</v>
      </c>
      <c r="K178" s="91" t="b">
        <v>0</v>
      </c>
      <c r="L178" s="91" t="b">
        <v>0</v>
      </c>
    </row>
    <row r="179" spans="1:12" ht="15">
      <c r="A179" s="91" t="s">
        <v>1002</v>
      </c>
      <c r="B179" s="91" t="s">
        <v>1240</v>
      </c>
      <c r="C179" s="91">
        <v>4</v>
      </c>
      <c r="D179" s="130">
        <v>0.00546019407924593</v>
      </c>
      <c r="E179" s="130">
        <v>0.8857851287834732</v>
      </c>
      <c r="F179" s="91" t="s">
        <v>904</v>
      </c>
      <c r="G179" s="91" t="b">
        <v>0</v>
      </c>
      <c r="H179" s="91" t="b">
        <v>0</v>
      </c>
      <c r="I179" s="91" t="b">
        <v>0</v>
      </c>
      <c r="J179" s="91" t="b">
        <v>0</v>
      </c>
      <c r="K179" s="91" t="b">
        <v>0</v>
      </c>
      <c r="L179" s="91" t="b">
        <v>0</v>
      </c>
    </row>
    <row r="180" spans="1:12" ht="15">
      <c r="A180" s="91" t="s">
        <v>1240</v>
      </c>
      <c r="B180" s="91" t="s">
        <v>1241</v>
      </c>
      <c r="C180" s="91">
        <v>4</v>
      </c>
      <c r="D180" s="130">
        <v>0.00546019407924593</v>
      </c>
      <c r="E180" s="130">
        <v>1.4878451201114355</v>
      </c>
      <c r="F180" s="91" t="s">
        <v>904</v>
      </c>
      <c r="G180" s="91" t="b">
        <v>0</v>
      </c>
      <c r="H180" s="91" t="b">
        <v>0</v>
      </c>
      <c r="I180" s="91" t="b">
        <v>0</v>
      </c>
      <c r="J180" s="91" t="b">
        <v>0</v>
      </c>
      <c r="K180" s="91" t="b">
        <v>0</v>
      </c>
      <c r="L180" s="91" t="b">
        <v>0</v>
      </c>
    </row>
    <row r="181" spans="1:12" ht="15">
      <c r="A181" s="91" t="s">
        <v>1241</v>
      </c>
      <c r="B181" s="91" t="s">
        <v>1002</v>
      </c>
      <c r="C181" s="91">
        <v>4</v>
      </c>
      <c r="D181" s="130">
        <v>0.00546019407924593</v>
      </c>
      <c r="E181" s="130">
        <v>0.8857851287834732</v>
      </c>
      <c r="F181" s="91" t="s">
        <v>904</v>
      </c>
      <c r="G181" s="91" t="b">
        <v>0</v>
      </c>
      <c r="H181" s="91" t="b">
        <v>0</v>
      </c>
      <c r="I181" s="91" t="b">
        <v>0</v>
      </c>
      <c r="J181" s="91" t="b">
        <v>0</v>
      </c>
      <c r="K181" s="91" t="b">
        <v>0</v>
      </c>
      <c r="L181" s="91" t="b">
        <v>0</v>
      </c>
    </row>
    <row r="182" spans="1:12" ht="15">
      <c r="A182" s="91" t="s">
        <v>229</v>
      </c>
      <c r="B182" s="91" t="s">
        <v>983</v>
      </c>
      <c r="C182" s="91">
        <v>3</v>
      </c>
      <c r="D182" s="130">
        <v>0.007000697573580958</v>
      </c>
      <c r="E182" s="130">
        <v>1.3629063835031354</v>
      </c>
      <c r="F182" s="91" t="s">
        <v>904</v>
      </c>
      <c r="G182" s="91" t="b">
        <v>0</v>
      </c>
      <c r="H182" s="91" t="b">
        <v>0</v>
      </c>
      <c r="I182" s="91" t="b">
        <v>0</v>
      </c>
      <c r="J182" s="91" t="b">
        <v>0</v>
      </c>
      <c r="K182" s="91" t="b">
        <v>0</v>
      </c>
      <c r="L182" s="91" t="b">
        <v>0</v>
      </c>
    </row>
    <row r="183" spans="1:12" ht="15">
      <c r="A183" s="91" t="s">
        <v>1002</v>
      </c>
      <c r="B183" s="91" t="s">
        <v>1243</v>
      </c>
      <c r="C183" s="91">
        <v>3</v>
      </c>
      <c r="D183" s="130">
        <v>0.007000697573580958</v>
      </c>
      <c r="E183" s="130">
        <v>0.8857851287834732</v>
      </c>
      <c r="F183" s="91" t="s">
        <v>904</v>
      </c>
      <c r="G183" s="91" t="b">
        <v>0</v>
      </c>
      <c r="H183" s="91" t="b">
        <v>0</v>
      </c>
      <c r="I183" s="91" t="b">
        <v>0</v>
      </c>
      <c r="J183" s="91" t="b">
        <v>0</v>
      </c>
      <c r="K183" s="91" t="b">
        <v>0</v>
      </c>
      <c r="L183" s="91" t="b">
        <v>0</v>
      </c>
    </row>
    <row r="184" spans="1:12" ht="15">
      <c r="A184" s="91" t="s">
        <v>1246</v>
      </c>
      <c r="B184" s="91" t="s">
        <v>1247</v>
      </c>
      <c r="C184" s="91">
        <v>3</v>
      </c>
      <c r="D184" s="130">
        <v>0.007000697573580958</v>
      </c>
      <c r="E184" s="130">
        <v>1.6127838567197355</v>
      </c>
      <c r="F184" s="91" t="s">
        <v>904</v>
      </c>
      <c r="G184" s="91" t="b">
        <v>0</v>
      </c>
      <c r="H184" s="91" t="b">
        <v>0</v>
      </c>
      <c r="I184" s="91" t="b">
        <v>0</v>
      </c>
      <c r="J184" s="91" t="b">
        <v>0</v>
      </c>
      <c r="K184" s="91" t="b">
        <v>0</v>
      </c>
      <c r="L184" s="91" t="b">
        <v>0</v>
      </c>
    </row>
    <row r="185" spans="1:12" ht="15">
      <c r="A185" s="91" t="s">
        <v>1004</v>
      </c>
      <c r="B185" s="91" t="s">
        <v>1253</v>
      </c>
      <c r="C185" s="91">
        <v>2</v>
      </c>
      <c r="D185" s="130">
        <v>0.007397228755343603</v>
      </c>
      <c r="E185" s="130">
        <v>1.3117538610557542</v>
      </c>
      <c r="F185" s="91" t="s">
        <v>904</v>
      </c>
      <c r="G185" s="91" t="b">
        <v>0</v>
      </c>
      <c r="H185" s="91" t="b">
        <v>0</v>
      </c>
      <c r="I185" s="91" t="b">
        <v>0</v>
      </c>
      <c r="J185" s="91" t="b">
        <v>0</v>
      </c>
      <c r="K185" s="91" t="b">
        <v>0</v>
      </c>
      <c r="L185" s="91" t="b">
        <v>0</v>
      </c>
    </row>
    <row r="186" spans="1:12" ht="15">
      <c r="A186" s="91" t="s">
        <v>1253</v>
      </c>
      <c r="B186" s="91" t="s">
        <v>1254</v>
      </c>
      <c r="C186" s="91">
        <v>2</v>
      </c>
      <c r="D186" s="130">
        <v>0.007397228755343603</v>
      </c>
      <c r="E186" s="130">
        <v>1.7888751157754168</v>
      </c>
      <c r="F186" s="91" t="s">
        <v>904</v>
      </c>
      <c r="G186" s="91" t="b">
        <v>0</v>
      </c>
      <c r="H186" s="91" t="b">
        <v>0</v>
      </c>
      <c r="I186" s="91" t="b">
        <v>0</v>
      </c>
      <c r="J186" s="91" t="b">
        <v>0</v>
      </c>
      <c r="K186" s="91" t="b">
        <v>0</v>
      </c>
      <c r="L186" s="91" t="b">
        <v>0</v>
      </c>
    </row>
    <row r="187" spans="1:12" ht="15">
      <c r="A187" s="91" t="s">
        <v>1254</v>
      </c>
      <c r="B187" s="91" t="s">
        <v>1255</v>
      </c>
      <c r="C187" s="91">
        <v>2</v>
      </c>
      <c r="D187" s="130">
        <v>0.007397228755343603</v>
      </c>
      <c r="E187" s="130">
        <v>1.7888751157754168</v>
      </c>
      <c r="F187" s="91" t="s">
        <v>904</v>
      </c>
      <c r="G187" s="91" t="b">
        <v>0</v>
      </c>
      <c r="H187" s="91" t="b">
        <v>0</v>
      </c>
      <c r="I187" s="91" t="b">
        <v>0</v>
      </c>
      <c r="J187" s="91" t="b">
        <v>0</v>
      </c>
      <c r="K187" s="91" t="b">
        <v>0</v>
      </c>
      <c r="L187" s="91" t="b">
        <v>0</v>
      </c>
    </row>
    <row r="188" spans="1:12" ht="15">
      <c r="A188" s="91" t="s">
        <v>1255</v>
      </c>
      <c r="B188" s="91" t="s">
        <v>261</v>
      </c>
      <c r="C188" s="91">
        <v>2</v>
      </c>
      <c r="D188" s="130">
        <v>0.007397228755343603</v>
      </c>
      <c r="E188" s="130">
        <v>1.3117538610557542</v>
      </c>
      <c r="F188" s="91" t="s">
        <v>904</v>
      </c>
      <c r="G188" s="91" t="b">
        <v>0</v>
      </c>
      <c r="H188" s="91" t="b">
        <v>0</v>
      </c>
      <c r="I188" s="91" t="b">
        <v>0</v>
      </c>
      <c r="J188" s="91" t="b">
        <v>0</v>
      </c>
      <c r="K188" s="91" t="b">
        <v>0</v>
      </c>
      <c r="L188" s="91" t="b">
        <v>0</v>
      </c>
    </row>
    <row r="189" spans="1:12" ht="15">
      <c r="A189" s="91" t="s">
        <v>261</v>
      </c>
      <c r="B189" s="91" t="s">
        <v>1256</v>
      </c>
      <c r="C189" s="91">
        <v>2</v>
      </c>
      <c r="D189" s="130">
        <v>0.007397228755343603</v>
      </c>
      <c r="E189" s="130">
        <v>1.3117538610557542</v>
      </c>
      <c r="F189" s="91" t="s">
        <v>904</v>
      </c>
      <c r="G189" s="91" t="b">
        <v>0</v>
      </c>
      <c r="H189" s="91" t="b">
        <v>0</v>
      </c>
      <c r="I189" s="91" t="b">
        <v>0</v>
      </c>
      <c r="J189" s="91" t="b">
        <v>0</v>
      </c>
      <c r="K189" s="91" t="b">
        <v>0</v>
      </c>
      <c r="L189" s="91" t="b">
        <v>0</v>
      </c>
    </row>
    <row r="190" spans="1:12" ht="15">
      <c r="A190" s="91" t="s">
        <v>1256</v>
      </c>
      <c r="B190" s="91" t="s">
        <v>1257</v>
      </c>
      <c r="C190" s="91">
        <v>2</v>
      </c>
      <c r="D190" s="130">
        <v>0.007397228755343603</v>
      </c>
      <c r="E190" s="130">
        <v>1.7888751157754168</v>
      </c>
      <c r="F190" s="91" t="s">
        <v>904</v>
      </c>
      <c r="G190" s="91" t="b">
        <v>0</v>
      </c>
      <c r="H190" s="91" t="b">
        <v>0</v>
      </c>
      <c r="I190" s="91" t="b">
        <v>0</v>
      </c>
      <c r="J190" s="91" t="b">
        <v>0</v>
      </c>
      <c r="K190" s="91" t="b">
        <v>0</v>
      </c>
      <c r="L190" s="91" t="b">
        <v>0</v>
      </c>
    </row>
    <row r="191" spans="1:12" ht="15">
      <c r="A191" s="91" t="s">
        <v>1257</v>
      </c>
      <c r="B191" s="91" t="s">
        <v>1246</v>
      </c>
      <c r="C191" s="91">
        <v>2</v>
      </c>
      <c r="D191" s="130">
        <v>0.007397228755343603</v>
      </c>
      <c r="E191" s="130">
        <v>1.6127838567197355</v>
      </c>
      <c r="F191" s="91" t="s">
        <v>904</v>
      </c>
      <c r="G191" s="91" t="b">
        <v>0</v>
      </c>
      <c r="H191" s="91" t="b">
        <v>0</v>
      </c>
      <c r="I191" s="91" t="b">
        <v>0</v>
      </c>
      <c r="J191" s="91" t="b">
        <v>0</v>
      </c>
      <c r="K191" s="91" t="b">
        <v>0</v>
      </c>
      <c r="L191" s="91" t="b">
        <v>0</v>
      </c>
    </row>
    <row r="192" spans="1:12" ht="15">
      <c r="A192" s="91" t="s">
        <v>1247</v>
      </c>
      <c r="B192" s="91" t="s">
        <v>1258</v>
      </c>
      <c r="C192" s="91">
        <v>2</v>
      </c>
      <c r="D192" s="130">
        <v>0.007397228755343603</v>
      </c>
      <c r="E192" s="130">
        <v>1.6127838567197355</v>
      </c>
      <c r="F192" s="91" t="s">
        <v>904</v>
      </c>
      <c r="G192" s="91" t="b">
        <v>0</v>
      </c>
      <c r="H192" s="91" t="b">
        <v>0</v>
      </c>
      <c r="I192" s="91" t="b">
        <v>0</v>
      </c>
      <c r="J192" s="91" t="b">
        <v>0</v>
      </c>
      <c r="K192" s="91" t="b">
        <v>0</v>
      </c>
      <c r="L192" s="91" t="b">
        <v>0</v>
      </c>
    </row>
    <row r="193" spans="1:12" ht="15">
      <c r="A193" s="91" t="s">
        <v>1258</v>
      </c>
      <c r="B193" s="91" t="s">
        <v>1259</v>
      </c>
      <c r="C193" s="91">
        <v>2</v>
      </c>
      <c r="D193" s="130">
        <v>0.007397228755343603</v>
      </c>
      <c r="E193" s="130">
        <v>1.7888751157754168</v>
      </c>
      <c r="F193" s="91" t="s">
        <v>904</v>
      </c>
      <c r="G193" s="91" t="b">
        <v>0</v>
      </c>
      <c r="H193" s="91" t="b">
        <v>0</v>
      </c>
      <c r="I193" s="91" t="b">
        <v>0</v>
      </c>
      <c r="J193" s="91" t="b">
        <v>0</v>
      </c>
      <c r="K193" s="91" t="b">
        <v>0</v>
      </c>
      <c r="L193" s="91" t="b">
        <v>0</v>
      </c>
    </row>
    <row r="194" spans="1:12" ht="15">
      <c r="A194" s="91" t="s">
        <v>1259</v>
      </c>
      <c r="B194" s="91" t="s">
        <v>1002</v>
      </c>
      <c r="C194" s="91">
        <v>2</v>
      </c>
      <c r="D194" s="130">
        <v>0.007397228755343603</v>
      </c>
      <c r="E194" s="130">
        <v>0.8857851287834732</v>
      </c>
      <c r="F194" s="91" t="s">
        <v>904</v>
      </c>
      <c r="G194" s="91" t="b">
        <v>0</v>
      </c>
      <c r="H194" s="91" t="b">
        <v>0</v>
      </c>
      <c r="I194" s="91" t="b">
        <v>0</v>
      </c>
      <c r="J194" s="91" t="b">
        <v>0</v>
      </c>
      <c r="K194" s="91" t="b">
        <v>0</v>
      </c>
      <c r="L194" s="91" t="b">
        <v>0</v>
      </c>
    </row>
    <row r="195" spans="1:12" ht="15">
      <c r="A195" s="91" t="s">
        <v>1002</v>
      </c>
      <c r="B195" s="91" t="s">
        <v>1260</v>
      </c>
      <c r="C195" s="91">
        <v>2</v>
      </c>
      <c r="D195" s="130">
        <v>0.007397228755343603</v>
      </c>
      <c r="E195" s="130">
        <v>0.8857851287834732</v>
      </c>
      <c r="F195" s="91" t="s">
        <v>904</v>
      </c>
      <c r="G195" s="91" t="b">
        <v>0</v>
      </c>
      <c r="H195" s="91" t="b">
        <v>0</v>
      </c>
      <c r="I195" s="91" t="b">
        <v>0</v>
      </c>
      <c r="J195" s="91" t="b">
        <v>0</v>
      </c>
      <c r="K195" s="91" t="b">
        <v>0</v>
      </c>
      <c r="L195" s="91" t="b">
        <v>0</v>
      </c>
    </row>
    <row r="196" spans="1:12" ht="15">
      <c r="A196" s="91" t="s">
        <v>1041</v>
      </c>
      <c r="B196" s="91" t="s">
        <v>982</v>
      </c>
      <c r="C196" s="91">
        <v>2</v>
      </c>
      <c r="D196" s="130">
        <v>0.007397228755343603</v>
      </c>
      <c r="E196" s="130">
        <v>1.7888751157754168</v>
      </c>
      <c r="F196" s="91" t="s">
        <v>904</v>
      </c>
      <c r="G196" s="91" t="b">
        <v>0</v>
      </c>
      <c r="H196" s="91" t="b">
        <v>0</v>
      </c>
      <c r="I196" s="91" t="b">
        <v>0</v>
      </c>
      <c r="J196" s="91" t="b">
        <v>0</v>
      </c>
      <c r="K196" s="91" t="b">
        <v>0</v>
      </c>
      <c r="L196" s="91" t="b">
        <v>0</v>
      </c>
    </row>
    <row r="197" spans="1:12" ht="15">
      <c r="A197" s="91" t="s">
        <v>982</v>
      </c>
      <c r="B197" s="91" t="s">
        <v>1248</v>
      </c>
      <c r="C197" s="91">
        <v>2</v>
      </c>
      <c r="D197" s="130">
        <v>0.007397228755343603</v>
      </c>
      <c r="E197" s="130">
        <v>1.7888751157754168</v>
      </c>
      <c r="F197" s="91" t="s">
        <v>904</v>
      </c>
      <c r="G197" s="91" t="b">
        <v>0</v>
      </c>
      <c r="H197" s="91" t="b">
        <v>0</v>
      </c>
      <c r="I197" s="91" t="b">
        <v>0</v>
      </c>
      <c r="J197" s="91" t="b">
        <v>0</v>
      </c>
      <c r="K197" s="91" t="b">
        <v>0</v>
      </c>
      <c r="L197" s="91" t="b">
        <v>0</v>
      </c>
    </row>
    <row r="198" spans="1:12" ht="15">
      <c r="A198" s="91" t="s">
        <v>1010</v>
      </c>
      <c r="B198" s="91" t="s">
        <v>1011</v>
      </c>
      <c r="C198" s="91">
        <v>5</v>
      </c>
      <c r="D198" s="130">
        <v>0.004498934434524138</v>
      </c>
      <c r="E198" s="130">
        <v>1.214843848047698</v>
      </c>
      <c r="F198" s="91" t="s">
        <v>905</v>
      </c>
      <c r="G198" s="91" t="b">
        <v>0</v>
      </c>
      <c r="H198" s="91" t="b">
        <v>0</v>
      </c>
      <c r="I198" s="91" t="b">
        <v>0</v>
      </c>
      <c r="J198" s="91" t="b">
        <v>0</v>
      </c>
      <c r="K198" s="91" t="b">
        <v>0</v>
      </c>
      <c r="L198" s="91" t="b">
        <v>0</v>
      </c>
    </row>
    <row r="199" spans="1:12" ht="15">
      <c r="A199" s="91" t="s">
        <v>1011</v>
      </c>
      <c r="B199" s="91" t="s">
        <v>1012</v>
      </c>
      <c r="C199" s="91">
        <v>5</v>
      </c>
      <c r="D199" s="130">
        <v>0.004498934434524138</v>
      </c>
      <c r="E199" s="130">
        <v>1.214843848047698</v>
      </c>
      <c r="F199" s="91" t="s">
        <v>905</v>
      </c>
      <c r="G199" s="91" t="b">
        <v>0</v>
      </c>
      <c r="H199" s="91" t="b">
        <v>0</v>
      </c>
      <c r="I199" s="91" t="b">
        <v>0</v>
      </c>
      <c r="J199" s="91" t="b">
        <v>0</v>
      </c>
      <c r="K199" s="91" t="b">
        <v>0</v>
      </c>
      <c r="L199" s="91" t="b">
        <v>0</v>
      </c>
    </row>
    <row r="200" spans="1:12" ht="15">
      <c r="A200" s="91" t="s">
        <v>1012</v>
      </c>
      <c r="B200" s="91" t="s">
        <v>1013</v>
      </c>
      <c r="C200" s="91">
        <v>5</v>
      </c>
      <c r="D200" s="130">
        <v>0.004498934434524138</v>
      </c>
      <c r="E200" s="130">
        <v>1.214843848047698</v>
      </c>
      <c r="F200" s="91" t="s">
        <v>905</v>
      </c>
      <c r="G200" s="91" t="b">
        <v>0</v>
      </c>
      <c r="H200" s="91" t="b">
        <v>0</v>
      </c>
      <c r="I200" s="91" t="b">
        <v>0</v>
      </c>
      <c r="J200" s="91" t="b">
        <v>0</v>
      </c>
      <c r="K200" s="91" t="b">
        <v>0</v>
      </c>
      <c r="L200" s="91" t="b">
        <v>0</v>
      </c>
    </row>
    <row r="201" spans="1:12" ht="15">
      <c r="A201" s="91" t="s">
        <v>1013</v>
      </c>
      <c r="B201" s="91" t="s">
        <v>1014</v>
      </c>
      <c r="C201" s="91">
        <v>5</v>
      </c>
      <c r="D201" s="130">
        <v>0.004498934434524138</v>
      </c>
      <c r="E201" s="130">
        <v>1.214843848047698</v>
      </c>
      <c r="F201" s="91" t="s">
        <v>905</v>
      </c>
      <c r="G201" s="91" t="b">
        <v>0</v>
      </c>
      <c r="H201" s="91" t="b">
        <v>0</v>
      </c>
      <c r="I201" s="91" t="b">
        <v>0</v>
      </c>
      <c r="J201" s="91" t="b">
        <v>0</v>
      </c>
      <c r="K201" s="91" t="b">
        <v>0</v>
      </c>
      <c r="L201" s="91" t="b">
        <v>0</v>
      </c>
    </row>
    <row r="202" spans="1:12" ht="15">
      <c r="A202" s="91" t="s">
        <v>1014</v>
      </c>
      <c r="B202" s="91" t="s">
        <v>1015</v>
      </c>
      <c r="C202" s="91">
        <v>5</v>
      </c>
      <c r="D202" s="130">
        <v>0.004498934434524138</v>
      </c>
      <c r="E202" s="130">
        <v>1.214843848047698</v>
      </c>
      <c r="F202" s="91" t="s">
        <v>905</v>
      </c>
      <c r="G202" s="91" t="b">
        <v>0</v>
      </c>
      <c r="H202" s="91" t="b">
        <v>0</v>
      </c>
      <c r="I202" s="91" t="b">
        <v>0</v>
      </c>
      <c r="J202" s="91" t="b">
        <v>0</v>
      </c>
      <c r="K202" s="91" t="b">
        <v>0</v>
      </c>
      <c r="L202" s="91" t="b">
        <v>0</v>
      </c>
    </row>
    <row r="203" spans="1:12" ht="15">
      <c r="A203" s="91" t="s">
        <v>1015</v>
      </c>
      <c r="B203" s="91" t="s">
        <v>1016</v>
      </c>
      <c r="C203" s="91">
        <v>5</v>
      </c>
      <c r="D203" s="130">
        <v>0.004498934434524138</v>
      </c>
      <c r="E203" s="130">
        <v>1.214843848047698</v>
      </c>
      <c r="F203" s="91" t="s">
        <v>905</v>
      </c>
      <c r="G203" s="91" t="b">
        <v>0</v>
      </c>
      <c r="H203" s="91" t="b">
        <v>0</v>
      </c>
      <c r="I203" s="91" t="b">
        <v>0</v>
      </c>
      <c r="J203" s="91" t="b">
        <v>0</v>
      </c>
      <c r="K203" s="91" t="b">
        <v>0</v>
      </c>
      <c r="L203" s="91" t="b">
        <v>0</v>
      </c>
    </row>
    <row r="204" spans="1:12" ht="15">
      <c r="A204" s="91" t="s">
        <v>1016</v>
      </c>
      <c r="B204" s="91" t="s">
        <v>1017</v>
      </c>
      <c r="C204" s="91">
        <v>5</v>
      </c>
      <c r="D204" s="130">
        <v>0.004498934434524138</v>
      </c>
      <c r="E204" s="130">
        <v>1.214843848047698</v>
      </c>
      <c r="F204" s="91" t="s">
        <v>905</v>
      </c>
      <c r="G204" s="91" t="b">
        <v>0</v>
      </c>
      <c r="H204" s="91" t="b">
        <v>0</v>
      </c>
      <c r="I204" s="91" t="b">
        <v>0</v>
      </c>
      <c r="J204" s="91" t="b">
        <v>0</v>
      </c>
      <c r="K204" s="91" t="b">
        <v>0</v>
      </c>
      <c r="L204" s="91" t="b">
        <v>0</v>
      </c>
    </row>
    <row r="205" spans="1:12" ht="15">
      <c r="A205" s="91" t="s">
        <v>1017</v>
      </c>
      <c r="B205" s="91" t="s">
        <v>1018</v>
      </c>
      <c r="C205" s="91">
        <v>5</v>
      </c>
      <c r="D205" s="130">
        <v>0.004498934434524138</v>
      </c>
      <c r="E205" s="130">
        <v>1.214843848047698</v>
      </c>
      <c r="F205" s="91" t="s">
        <v>905</v>
      </c>
      <c r="G205" s="91" t="b">
        <v>0</v>
      </c>
      <c r="H205" s="91" t="b">
        <v>0</v>
      </c>
      <c r="I205" s="91" t="b">
        <v>0</v>
      </c>
      <c r="J205" s="91" t="b">
        <v>0</v>
      </c>
      <c r="K205" s="91" t="b">
        <v>0</v>
      </c>
      <c r="L205" s="91" t="b">
        <v>0</v>
      </c>
    </row>
    <row r="206" spans="1:12" ht="15">
      <c r="A206" s="91" t="s">
        <v>1018</v>
      </c>
      <c r="B206" s="91" t="s">
        <v>1019</v>
      </c>
      <c r="C206" s="91">
        <v>5</v>
      </c>
      <c r="D206" s="130">
        <v>0.004498934434524138</v>
      </c>
      <c r="E206" s="130">
        <v>1.214843848047698</v>
      </c>
      <c r="F206" s="91" t="s">
        <v>905</v>
      </c>
      <c r="G206" s="91" t="b">
        <v>0</v>
      </c>
      <c r="H206" s="91" t="b">
        <v>0</v>
      </c>
      <c r="I206" s="91" t="b">
        <v>0</v>
      </c>
      <c r="J206" s="91" t="b">
        <v>0</v>
      </c>
      <c r="K206" s="91" t="b">
        <v>0</v>
      </c>
      <c r="L206" s="91" t="b">
        <v>0</v>
      </c>
    </row>
    <row r="207" spans="1:12" ht="15">
      <c r="A207" s="91" t="s">
        <v>1019</v>
      </c>
      <c r="B207" s="91" t="s">
        <v>1232</v>
      </c>
      <c r="C207" s="91">
        <v>5</v>
      </c>
      <c r="D207" s="130">
        <v>0.004498934434524138</v>
      </c>
      <c r="E207" s="130">
        <v>1.214843848047698</v>
      </c>
      <c r="F207" s="91" t="s">
        <v>905</v>
      </c>
      <c r="G207" s="91" t="b">
        <v>0</v>
      </c>
      <c r="H207" s="91" t="b">
        <v>0</v>
      </c>
      <c r="I207" s="91" t="b">
        <v>0</v>
      </c>
      <c r="J207" s="91" t="b">
        <v>0</v>
      </c>
      <c r="K207" s="91" t="b">
        <v>0</v>
      </c>
      <c r="L207" s="91" t="b">
        <v>0</v>
      </c>
    </row>
    <row r="208" spans="1:12" ht="15">
      <c r="A208" s="91" t="s">
        <v>1232</v>
      </c>
      <c r="B208" s="91" t="s">
        <v>1233</v>
      </c>
      <c r="C208" s="91">
        <v>5</v>
      </c>
      <c r="D208" s="130">
        <v>0.004498934434524138</v>
      </c>
      <c r="E208" s="130">
        <v>1.214843848047698</v>
      </c>
      <c r="F208" s="91" t="s">
        <v>905</v>
      </c>
      <c r="G208" s="91" t="b">
        <v>0</v>
      </c>
      <c r="H208" s="91" t="b">
        <v>0</v>
      </c>
      <c r="I208" s="91" t="b">
        <v>0</v>
      </c>
      <c r="J208" s="91" t="b">
        <v>0</v>
      </c>
      <c r="K208" s="91" t="b">
        <v>0</v>
      </c>
      <c r="L208" s="91" t="b">
        <v>0</v>
      </c>
    </row>
    <row r="209" spans="1:12" ht="15">
      <c r="A209" s="91" t="s">
        <v>250</v>
      </c>
      <c r="B209" s="91" t="s">
        <v>1010</v>
      </c>
      <c r="C209" s="91">
        <v>4</v>
      </c>
      <c r="D209" s="130">
        <v>0.008004148138894602</v>
      </c>
      <c r="E209" s="130">
        <v>1.3117538610557542</v>
      </c>
      <c r="F209" s="91" t="s">
        <v>905</v>
      </c>
      <c r="G209" s="91" t="b">
        <v>0</v>
      </c>
      <c r="H209" s="91" t="b">
        <v>0</v>
      </c>
      <c r="I209" s="91" t="b">
        <v>0</v>
      </c>
      <c r="J209" s="91" t="b">
        <v>0</v>
      </c>
      <c r="K209" s="91" t="b">
        <v>0</v>
      </c>
      <c r="L209" s="91" t="b">
        <v>0</v>
      </c>
    </row>
    <row r="210" spans="1:12" ht="15">
      <c r="A210" s="91" t="s">
        <v>1022</v>
      </c>
      <c r="B210" s="91" t="s">
        <v>1023</v>
      </c>
      <c r="C210" s="91">
        <v>5</v>
      </c>
      <c r="D210" s="130">
        <v>0</v>
      </c>
      <c r="E210" s="130">
        <v>1.0718820073061255</v>
      </c>
      <c r="F210" s="91" t="s">
        <v>907</v>
      </c>
      <c r="G210" s="91" t="b">
        <v>0</v>
      </c>
      <c r="H210" s="91" t="b">
        <v>0</v>
      </c>
      <c r="I210" s="91" t="b">
        <v>0</v>
      </c>
      <c r="J210" s="91" t="b">
        <v>1</v>
      </c>
      <c r="K210" s="91" t="b">
        <v>0</v>
      </c>
      <c r="L210" s="91" t="b">
        <v>0</v>
      </c>
    </row>
    <row r="211" spans="1:12" ht="15">
      <c r="A211" s="91" t="s">
        <v>1023</v>
      </c>
      <c r="B211" s="91" t="s">
        <v>1024</v>
      </c>
      <c r="C211" s="91">
        <v>5</v>
      </c>
      <c r="D211" s="130">
        <v>0</v>
      </c>
      <c r="E211" s="130">
        <v>1.0718820073061255</v>
      </c>
      <c r="F211" s="91" t="s">
        <v>907</v>
      </c>
      <c r="G211" s="91" t="b">
        <v>1</v>
      </c>
      <c r="H211" s="91" t="b">
        <v>0</v>
      </c>
      <c r="I211" s="91" t="b">
        <v>0</v>
      </c>
      <c r="J211" s="91" t="b">
        <v>0</v>
      </c>
      <c r="K211" s="91" t="b">
        <v>0</v>
      </c>
      <c r="L211" s="91" t="b">
        <v>0</v>
      </c>
    </row>
    <row r="212" spans="1:12" ht="15">
      <c r="A212" s="91" t="s">
        <v>1024</v>
      </c>
      <c r="B212" s="91" t="s">
        <v>1025</v>
      </c>
      <c r="C212" s="91">
        <v>5</v>
      </c>
      <c r="D212" s="130">
        <v>0</v>
      </c>
      <c r="E212" s="130">
        <v>1.0718820073061255</v>
      </c>
      <c r="F212" s="91" t="s">
        <v>907</v>
      </c>
      <c r="G212" s="91" t="b">
        <v>0</v>
      </c>
      <c r="H212" s="91" t="b">
        <v>0</v>
      </c>
      <c r="I212" s="91" t="b">
        <v>0</v>
      </c>
      <c r="J212" s="91" t="b">
        <v>0</v>
      </c>
      <c r="K212" s="91" t="b">
        <v>0</v>
      </c>
      <c r="L212" s="91" t="b">
        <v>0</v>
      </c>
    </row>
    <row r="213" spans="1:12" ht="15">
      <c r="A213" s="91" t="s">
        <v>1025</v>
      </c>
      <c r="B213" s="91" t="s">
        <v>1026</v>
      </c>
      <c r="C213" s="91">
        <v>5</v>
      </c>
      <c r="D213" s="130">
        <v>0</v>
      </c>
      <c r="E213" s="130">
        <v>1.0718820073061255</v>
      </c>
      <c r="F213" s="91" t="s">
        <v>907</v>
      </c>
      <c r="G213" s="91" t="b">
        <v>0</v>
      </c>
      <c r="H213" s="91" t="b">
        <v>0</v>
      </c>
      <c r="I213" s="91" t="b">
        <v>0</v>
      </c>
      <c r="J213" s="91" t="b">
        <v>0</v>
      </c>
      <c r="K213" s="91" t="b">
        <v>0</v>
      </c>
      <c r="L213" s="91" t="b">
        <v>0</v>
      </c>
    </row>
    <row r="214" spans="1:12" ht="15">
      <c r="A214" s="91" t="s">
        <v>1026</v>
      </c>
      <c r="B214" s="91" t="s">
        <v>1027</v>
      </c>
      <c r="C214" s="91">
        <v>5</v>
      </c>
      <c r="D214" s="130">
        <v>0</v>
      </c>
      <c r="E214" s="130">
        <v>1.0718820073061255</v>
      </c>
      <c r="F214" s="91" t="s">
        <v>907</v>
      </c>
      <c r="G214" s="91" t="b">
        <v>0</v>
      </c>
      <c r="H214" s="91" t="b">
        <v>0</v>
      </c>
      <c r="I214" s="91" t="b">
        <v>0</v>
      </c>
      <c r="J214" s="91" t="b">
        <v>0</v>
      </c>
      <c r="K214" s="91" t="b">
        <v>0</v>
      </c>
      <c r="L214" s="91" t="b">
        <v>0</v>
      </c>
    </row>
    <row r="215" spans="1:12" ht="15">
      <c r="A215" s="91" t="s">
        <v>1027</v>
      </c>
      <c r="B215" s="91" t="s">
        <v>261</v>
      </c>
      <c r="C215" s="91">
        <v>5</v>
      </c>
      <c r="D215" s="130">
        <v>0</v>
      </c>
      <c r="E215" s="130">
        <v>1.0718820073061255</v>
      </c>
      <c r="F215" s="91" t="s">
        <v>907</v>
      </c>
      <c r="G215" s="91" t="b">
        <v>0</v>
      </c>
      <c r="H215" s="91" t="b">
        <v>0</v>
      </c>
      <c r="I215" s="91" t="b">
        <v>0</v>
      </c>
      <c r="J215" s="91" t="b">
        <v>0</v>
      </c>
      <c r="K215" s="91" t="b">
        <v>0</v>
      </c>
      <c r="L215" s="91" t="b">
        <v>0</v>
      </c>
    </row>
    <row r="216" spans="1:12" ht="15">
      <c r="A216" s="91" t="s">
        <v>261</v>
      </c>
      <c r="B216" s="91" t="s">
        <v>1028</v>
      </c>
      <c r="C216" s="91">
        <v>5</v>
      </c>
      <c r="D216" s="130">
        <v>0</v>
      </c>
      <c r="E216" s="130">
        <v>1.0718820073061255</v>
      </c>
      <c r="F216" s="91" t="s">
        <v>907</v>
      </c>
      <c r="G216" s="91" t="b">
        <v>0</v>
      </c>
      <c r="H216" s="91" t="b">
        <v>0</v>
      </c>
      <c r="I216" s="91" t="b">
        <v>0</v>
      </c>
      <c r="J216" s="91" t="b">
        <v>0</v>
      </c>
      <c r="K216" s="91" t="b">
        <v>0</v>
      </c>
      <c r="L216" s="91" t="b">
        <v>0</v>
      </c>
    </row>
    <row r="217" spans="1:12" ht="15">
      <c r="A217" s="91" t="s">
        <v>1028</v>
      </c>
      <c r="B217" s="91" t="s">
        <v>1029</v>
      </c>
      <c r="C217" s="91">
        <v>5</v>
      </c>
      <c r="D217" s="130">
        <v>0</v>
      </c>
      <c r="E217" s="130">
        <v>1.0718820073061255</v>
      </c>
      <c r="F217" s="91" t="s">
        <v>907</v>
      </c>
      <c r="G217" s="91" t="b">
        <v>0</v>
      </c>
      <c r="H217" s="91" t="b">
        <v>0</v>
      </c>
      <c r="I217" s="91" t="b">
        <v>0</v>
      </c>
      <c r="J217" s="91" t="b">
        <v>1</v>
      </c>
      <c r="K217" s="91" t="b">
        <v>0</v>
      </c>
      <c r="L217" s="91" t="b">
        <v>0</v>
      </c>
    </row>
    <row r="218" spans="1:12" ht="15">
      <c r="A218" s="91" t="s">
        <v>1029</v>
      </c>
      <c r="B218" s="91" t="s">
        <v>1030</v>
      </c>
      <c r="C218" s="91">
        <v>5</v>
      </c>
      <c r="D218" s="130">
        <v>0</v>
      </c>
      <c r="E218" s="130">
        <v>1.0718820073061255</v>
      </c>
      <c r="F218" s="91" t="s">
        <v>907</v>
      </c>
      <c r="G218" s="91" t="b">
        <v>1</v>
      </c>
      <c r="H218" s="91" t="b">
        <v>0</v>
      </c>
      <c r="I218" s="91" t="b">
        <v>0</v>
      </c>
      <c r="J218" s="91" t="b">
        <v>0</v>
      </c>
      <c r="K218" s="91" t="b">
        <v>0</v>
      </c>
      <c r="L218" s="91" t="b">
        <v>0</v>
      </c>
    </row>
    <row r="219" spans="1:12" ht="15">
      <c r="A219" s="91" t="s">
        <v>1030</v>
      </c>
      <c r="B219" s="91" t="s">
        <v>1234</v>
      </c>
      <c r="C219" s="91">
        <v>5</v>
      </c>
      <c r="D219" s="130">
        <v>0</v>
      </c>
      <c r="E219" s="130">
        <v>1.0718820073061255</v>
      </c>
      <c r="F219" s="91" t="s">
        <v>907</v>
      </c>
      <c r="G219" s="91" t="b">
        <v>0</v>
      </c>
      <c r="H219" s="91" t="b">
        <v>0</v>
      </c>
      <c r="I219" s="91" t="b">
        <v>0</v>
      </c>
      <c r="J219" s="91" t="b">
        <v>0</v>
      </c>
      <c r="K219" s="91" t="b">
        <v>0</v>
      </c>
      <c r="L219" s="91" t="b">
        <v>0</v>
      </c>
    </row>
    <row r="220" spans="1:12" ht="15">
      <c r="A220" s="91" t="s">
        <v>239</v>
      </c>
      <c r="B220" s="91" t="s">
        <v>1022</v>
      </c>
      <c r="C220" s="91">
        <v>4</v>
      </c>
      <c r="D220" s="130">
        <v>0.006056875813003526</v>
      </c>
      <c r="E220" s="130">
        <v>1.1687920203141817</v>
      </c>
      <c r="F220" s="91" t="s">
        <v>907</v>
      </c>
      <c r="G220" s="91" t="b">
        <v>0</v>
      </c>
      <c r="H220" s="91" t="b">
        <v>0</v>
      </c>
      <c r="I220" s="91" t="b">
        <v>0</v>
      </c>
      <c r="J220" s="91" t="b">
        <v>0</v>
      </c>
      <c r="K220" s="91" t="b">
        <v>0</v>
      </c>
      <c r="L220" s="91" t="b">
        <v>0</v>
      </c>
    </row>
    <row r="221" spans="1:12" ht="15">
      <c r="A221" s="91" t="s">
        <v>1032</v>
      </c>
      <c r="B221" s="91" t="s">
        <v>1033</v>
      </c>
      <c r="C221" s="91">
        <v>4</v>
      </c>
      <c r="D221" s="130">
        <v>0</v>
      </c>
      <c r="E221" s="130">
        <v>1.070037866607755</v>
      </c>
      <c r="F221" s="91" t="s">
        <v>908</v>
      </c>
      <c r="G221" s="91" t="b">
        <v>1</v>
      </c>
      <c r="H221" s="91" t="b">
        <v>0</v>
      </c>
      <c r="I221" s="91" t="b">
        <v>0</v>
      </c>
      <c r="J221" s="91" t="b">
        <v>0</v>
      </c>
      <c r="K221" s="91" t="b">
        <v>0</v>
      </c>
      <c r="L221" s="91" t="b">
        <v>0</v>
      </c>
    </row>
    <row r="222" spans="1:12" ht="15">
      <c r="A222" s="91" t="s">
        <v>1033</v>
      </c>
      <c r="B222" s="91" t="s">
        <v>1034</v>
      </c>
      <c r="C222" s="91">
        <v>4</v>
      </c>
      <c r="D222" s="130">
        <v>0</v>
      </c>
      <c r="E222" s="130">
        <v>1.070037866607755</v>
      </c>
      <c r="F222" s="91" t="s">
        <v>908</v>
      </c>
      <c r="G222" s="91" t="b">
        <v>0</v>
      </c>
      <c r="H222" s="91" t="b">
        <v>0</v>
      </c>
      <c r="I222" s="91" t="b">
        <v>0</v>
      </c>
      <c r="J222" s="91" t="b">
        <v>0</v>
      </c>
      <c r="K222" s="91" t="b">
        <v>0</v>
      </c>
      <c r="L222" s="91" t="b">
        <v>0</v>
      </c>
    </row>
    <row r="223" spans="1:12" ht="15">
      <c r="A223" s="91" t="s">
        <v>1034</v>
      </c>
      <c r="B223" s="91" t="s">
        <v>1035</v>
      </c>
      <c r="C223" s="91">
        <v>4</v>
      </c>
      <c r="D223" s="130">
        <v>0</v>
      </c>
      <c r="E223" s="130">
        <v>1.070037866607755</v>
      </c>
      <c r="F223" s="91" t="s">
        <v>908</v>
      </c>
      <c r="G223" s="91" t="b">
        <v>0</v>
      </c>
      <c r="H223" s="91" t="b">
        <v>0</v>
      </c>
      <c r="I223" s="91" t="b">
        <v>0</v>
      </c>
      <c r="J223" s="91" t="b">
        <v>0</v>
      </c>
      <c r="K223" s="91" t="b">
        <v>0</v>
      </c>
      <c r="L223" s="91" t="b">
        <v>0</v>
      </c>
    </row>
    <row r="224" spans="1:12" ht="15">
      <c r="A224" s="91" t="s">
        <v>1035</v>
      </c>
      <c r="B224" s="91" t="s">
        <v>1036</v>
      </c>
      <c r="C224" s="91">
        <v>4</v>
      </c>
      <c r="D224" s="130">
        <v>0</v>
      </c>
      <c r="E224" s="130">
        <v>1.070037866607755</v>
      </c>
      <c r="F224" s="91" t="s">
        <v>908</v>
      </c>
      <c r="G224" s="91" t="b">
        <v>0</v>
      </c>
      <c r="H224" s="91" t="b">
        <v>0</v>
      </c>
      <c r="I224" s="91" t="b">
        <v>0</v>
      </c>
      <c r="J224" s="91" t="b">
        <v>0</v>
      </c>
      <c r="K224" s="91" t="b">
        <v>0</v>
      </c>
      <c r="L224" s="91" t="b">
        <v>0</v>
      </c>
    </row>
    <row r="225" spans="1:12" ht="15">
      <c r="A225" s="91" t="s">
        <v>1036</v>
      </c>
      <c r="B225" s="91" t="s">
        <v>262</v>
      </c>
      <c r="C225" s="91">
        <v>4</v>
      </c>
      <c r="D225" s="130">
        <v>0</v>
      </c>
      <c r="E225" s="130">
        <v>1.070037866607755</v>
      </c>
      <c r="F225" s="91" t="s">
        <v>908</v>
      </c>
      <c r="G225" s="91" t="b">
        <v>0</v>
      </c>
      <c r="H225" s="91" t="b">
        <v>0</v>
      </c>
      <c r="I225" s="91" t="b">
        <v>0</v>
      </c>
      <c r="J225" s="91" t="b">
        <v>0</v>
      </c>
      <c r="K225" s="91" t="b">
        <v>0</v>
      </c>
      <c r="L225" s="91" t="b">
        <v>0</v>
      </c>
    </row>
    <row r="226" spans="1:12" ht="15">
      <c r="A226" s="91" t="s">
        <v>262</v>
      </c>
      <c r="B226" s="91" t="s">
        <v>1037</v>
      </c>
      <c r="C226" s="91">
        <v>4</v>
      </c>
      <c r="D226" s="130">
        <v>0</v>
      </c>
      <c r="E226" s="130">
        <v>1.070037866607755</v>
      </c>
      <c r="F226" s="91" t="s">
        <v>908</v>
      </c>
      <c r="G226" s="91" t="b">
        <v>0</v>
      </c>
      <c r="H226" s="91" t="b">
        <v>0</v>
      </c>
      <c r="I226" s="91" t="b">
        <v>0</v>
      </c>
      <c r="J226" s="91" t="b">
        <v>0</v>
      </c>
      <c r="K226" s="91" t="b">
        <v>0</v>
      </c>
      <c r="L226" s="91" t="b">
        <v>0</v>
      </c>
    </row>
    <row r="227" spans="1:12" ht="15">
      <c r="A227" s="91" t="s">
        <v>1037</v>
      </c>
      <c r="B227" s="91" t="s">
        <v>1038</v>
      </c>
      <c r="C227" s="91">
        <v>4</v>
      </c>
      <c r="D227" s="130">
        <v>0</v>
      </c>
      <c r="E227" s="130">
        <v>1.070037866607755</v>
      </c>
      <c r="F227" s="91" t="s">
        <v>908</v>
      </c>
      <c r="G227" s="91" t="b">
        <v>0</v>
      </c>
      <c r="H227" s="91" t="b">
        <v>0</v>
      </c>
      <c r="I227" s="91" t="b">
        <v>0</v>
      </c>
      <c r="J227" s="91" t="b">
        <v>0</v>
      </c>
      <c r="K227" s="91" t="b">
        <v>0</v>
      </c>
      <c r="L227" s="91" t="b">
        <v>0</v>
      </c>
    </row>
    <row r="228" spans="1:12" ht="15">
      <c r="A228" s="91" t="s">
        <v>1038</v>
      </c>
      <c r="B228" s="91" t="s">
        <v>1039</v>
      </c>
      <c r="C228" s="91">
        <v>4</v>
      </c>
      <c r="D228" s="130">
        <v>0</v>
      </c>
      <c r="E228" s="130">
        <v>1.070037866607755</v>
      </c>
      <c r="F228" s="91" t="s">
        <v>908</v>
      </c>
      <c r="G228" s="91" t="b">
        <v>0</v>
      </c>
      <c r="H228" s="91" t="b">
        <v>0</v>
      </c>
      <c r="I228" s="91" t="b">
        <v>0</v>
      </c>
      <c r="J228" s="91" t="b">
        <v>1</v>
      </c>
      <c r="K228" s="91" t="b">
        <v>0</v>
      </c>
      <c r="L228" s="91" t="b">
        <v>0</v>
      </c>
    </row>
    <row r="229" spans="1:12" ht="15">
      <c r="A229" s="91" t="s">
        <v>235</v>
      </c>
      <c r="B229" s="91" t="s">
        <v>1032</v>
      </c>
      <c r="C229" s="91">
        <v>3</v>
      </c>
      <c r="D229" s="130">
        <v>0.007349337447547055</v>
      </c>
      <c r="E229" s="130">
        <v>1.1949766032160551</v>
      </c>
      <c r="F229" s="91" t="s">
        <v>908</v>
      </c>
      <c r="G229" s="91" t="b">
        <v>0</v>
      </c>
      <c r="H229" s="91" t="b">
        <v>0</v>
      </c>
      <c r="I229" s="91" t="b">
        <v>0</v>
      </c>
      <c r="J229" s="91" t="b">
        <v>1</v>
      </c>
      <c r="K229" s="91" t="b">
        <v>0</v>
      </c>
      <c r="L229" s="91" t="b">
        <v>0</v>
      </c>
    </row>
    <row r="230" spans="1:12" ht="15">
      <c r="A230" s="91" t="s">
        <v>1039</v>
      </c>
      <c r="B230" s="91" t="s">
        <v>1242</v>
      </c>
      <c r="C230" s="91">
        <v>3</v>
      </c>
      <c r="D230" s="130">
        <v>0.007349337447547055</v>
      </c>
      <c r="E230" s="130">
        <v>1.070037866607755</v>
      </c>
      <c r="F230" s="91" t="s">
        <v>908</v>
      </c>
      <c r="G230" s="91" t="b">
        <v>1</v>
      </c>
      <c r="H230" s="91" t="b">
        <v>0</v>
      </c>
      <c r="I230" s="91" t="b">
        <v>0</v>
      </c>
      <c r="J230" s="91" t="b">
        <v>0</v>
      </c>
      <c r="K230" s="91" t="b">
        <v>0</v>
      </c>
      <c r="L230" s="91" t="b">
        <v>0</v>
      </c>
    </row>
    <row r="231" spans="1:12" ht="15">
      <c r="A231" s="91" t="s">
        <v>982</v>
      </c>
      <c r="B231" s="91" t="s">
        <v>1041</v>
      </c>
      <c r="C231" s="91">
        <v>3</v>
      </c>
      <c r="D231" s="130">
        <v>0.008643457777260638</v>
      </c>
      <c r="E231" s="130">
        <v>1.130333768495006</v>
      </c>
      <c r="F231" s="91" t="s">
        <v>909</v>
      </c>
      <c r="G231" s="91" t="b">
        <v>0</v>
      </c>
      <c r="H231" s="91" t="b">
        <v>0</v>
      </c>
      <c r="I231" s="91" t="b">
        <v>0</v>
      </c>
      <c r="J231" s="91" t="b">
        <v>0</v>
      </c>
      <c r="K231" s="91" t="b">
        <v>0</v>
      </c>
      <c r="L231"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1305</v>
      </c>
      <c r="B2" s="133" t="s">
        <v>1306</v>
      </c>
      <c r="C2" s="67" t="s">
        <v>1307</v>
      </c>
    </row>
    <row r="3" spans="1:3" ht="15">
      <c r="A3" s="132" t="s">
        <v>902</v>
      </c>
      <c r="B3" s="132" t="s">
        <v>902</v>
      </c>
      <c r="C3" s="36">
        <v>24</v>
      </c>
    </row>
    <row r="4" spans="1:3" ht="15">
      <c r="A4" s="132" t="s">
        <v>902</v>
      </c>
      <c r="B4" s="132" t="s">
        <v>903</v>
      </c>
      <c r="C4" s="36">
        <v>12</v>
      </c>
    </row>
    <row r="5" spans="1:3" ht="15">
      <c r="A5" s="132" t="s">
        <v>903</v>
      </c>
      <c r="B5" s="132" t="s">
        <v>902</v>
      </c>
      <c r="C5" s="36">
        <v>2</v>
      </c>
    </row>
    <row r="6" spans="1:3" ht="15">
      <c r="A6" s="132" t="s">
        <v>903</v>
      </c>
      <c r="B6" s="132" t="s">
        <v>903</v>
      </c>
      <c r="C6" s="36">
        <v>10</v>
      </c>
    </row>
    <row r="7" spans="1:3" ht="15">
      <c r="A7" s="132" t="s">
        <v>904</v>
      </c>
      <c r="B7" s="132" t="s">
        <v>904</v>
      </c>
      <c r="C7" s="36">
        <v>10</v>
      </c>
    </row>
    <row r="8" spans="1:3" ht="15">
      <c r="A8" s="132" t="s">
        <v>905</v>
      </c>
      <c r="B8" s="132" t="s">
        <v>902</v>
      </c>
      <c r="C8" s="36">
        <v>2</v>
      </c>
    </row>
    <row r="9" spans="1:3" ht="15">
      <c r="A9" s="132" t="s">
        <v>905</v>
      </c>
      <c r="B9" s="132" t="s">
        <v>903</v>
      </c>
      <c r="C9" s="36">
        <v>1</v>
      </c>
    </row>
    <row r="10" spans="1:3" ht="15">
      <c r="A10" s="132" t="s">
        <v>905</v>
      </c>
      <c r="B10" s="132" t="s">
        <v>904</v>
      </c>
      <c r="C10" s="36">
        <v>1</v>
      </c>
    </row>
    <row r="11" spans="1:3" ht="15">
      <c r="A11" s="132" t="s">
        <v>905</v>
      </c>
      <c r="B11" s="132" t="s">
        <v>905</v>
      </c>
      <c r="C11" s="36">
        <v>4</v>
      </c>
    </row>
    <row r="12" spans="1:3" ht="15">
      <c r="A12" s="132" t="s">
        <v>906</v>
      </c>
      <c r="B12" s="132" t="s">
        <v>903</v>
      </c>
      <c r="C12" s="36">
        <v>1</v>
      </c>
    </row>
    <row r="13" spans="1:3" ht="15">
      <c r="A13" s="132" t="s">
        <v>906</v>
      </c>
      <c r="B13" s="132" t="s">
        <v>904</v>
      </c>
      <c r="C13" s="36">
        <v>1</v>
      </c>
    </row>
    <row r="14" spans="1:3" ht="15">
      <c r="A14" s="132" t="s">
        <v>906</v>
      </c>
      <c r="B14" s="132" t="s">
        <v>906</v>
      </c>
      <c r="C14" s="36">
        <v>4</v>
      </c>
    </row>
    <row r="15" spans="1:3" ht="15">
      <c r="A15" s="132" t="s">
        <v>907</v>
      </c>
      <c r="B15" s="132" t="s">
        <v>907</v>
      </c>
      <c r="C15" s="36">
        <v>5</v>
      </c>
    </row>
    <row r="16" spans="1:3" ht="15">
      <c r="A16" s="132" t="s">
        <v>908</v>
      </c>
      <c r="B16" s="132" t="s">
        <v>908</v>
      </c>
      <c r="C16" s="36">
        <v>7</v>
      </c>
    </row>
    <row r="17" spans="1:3" ht="15">
      <c r="A17" s="132" t="s">
        <v>909</v>
      </c>
      <c r="B17" s="132" t="s">
        <v>909</v>
      </c>
      <c r="C17" s="36">
        <v>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1326</v>
      </c>
      <c r="B1" s="13" t="s">
        <v>17</v>
      </c>
    </row>
    <row r="2" spans="1:2" ht="15">
      <c r="A2" s="85" t="s">
        <v>1327</v>
      </c>
      <c r="B2" s="85" t="s">
        <v>1333</v>
      </c>
    </row>
    <row r="3" spans="1:2" ht="15">
      <c r="A3" s="85" t="s">
        <v>1328</v>
      </c>
      <c r="B3" s="85" t="s">
        <v>1334</v>
      </c>
    </row>
    <row r="4" spans="1:2" ht="15">
      <c r="A4" s="85" t="s">
        <v>1329</v>
      </c>
      <c r="B4" s="85" t="s">
        <v>1335</v>
      </c>
    </row>
    <row r="5" spans="1:2" ht="15">
      <c r="A5" s="85" t="s">
        <v>1330</v>
      </c>
      <c r="B5" s="85" t="s">
        <v>1336</v>
      </c>
    </row>
    <row r="6" spans="1:2" ht="15">
      <c r="A6" s="85" t="s">
        <v>1331</v>
      </c>
      <c r="B6" s="85" t="s">
        <v>1337</v>
      </c>
    </row>
    <row r="7" spans="1:2" ht="15">
      <c r="A7" s="85" t="s">
        <v>1332</v>
      </c>
      <c r="B7" s="85" t="s">
        <v>1334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9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901</v>
      </c>
      <c r="BB2" s="13" t="s">
        <v>919</v>
      </c>
      <c r="BC2" s="13" t="s">
        <v>920</v>
      </c>
      <c r="BD2" s="67" t="s">
        <v>1294</v>
      </c>
      <c r="BE2" s="67" t="s">
        <v>1295</v>
      </c>
      <c r="BF2" s="67" t="s">
        <v>1296</v>
      </c>
      <c r="BG2" s="67" t="s">
        <v>1297</v>
      </c>
      <c r="BH2" s="67" t="s">
        <v>1298</v>
      </c>
      <c r="BI2" s="67" t="s">
        <v>1299</v>
      </c>
      <c r="BJ2" s="67" t="s">
        <v>1300</v>
      </c>
      <c r="BK2" s="67" t="s">
        <v>1301</v>
      </c>
      <c r="BL2" s="67" t="s">
        <v>1302</v>
      </c>
    </row>
    <row r="3" spans="1:64" ht="15" customHeight="1">
      <c r="A3" s="84" t="s">
        <v>212</v>
      </c>
      <c r="B3" s="84" t="s">
        <v>256</v>
      </c>
      <c r="C3" s="53"/>
      <c r="D3" s="54"/>
      <c r="E3" s="65"/>
      <c r="F3" s="55"/>
      <c r="G3" s="53"/>
      <c r="H3" s="57"/>
      <c r="I3" s="56"/>
      <c r="J3" s="56"/>
      <c r="K3" s="36" t="s">
        <v>65</v>
      </c>
      <c r="L3" s="62">
        <v>3</v>
      </c>
      <c r="M3" s="62"/>
      <c r="N3" s="63"/>
      <c r="O3" s="85" t="s">
        <v>267</v>
      </c>
      <c r="P3" s="87">
        <v>43781.27334490741</v>
      </c>
      <c r="Q3" s="85" t="s">
        <v>268</v>
      </c>
      <c r="R3" s="85"/>
      <c r="S3" s="85"/>
      <c r="T3" s="85" t="s">
        <v>300</v>
      </c>
      <c r="U3" s="85"/>
      <c r="V3" s="90" t="s">
        <v>322</v>
      </c>
      <c r="W3" s="87">
        <v>43781.27334490741</v>
      </c>
      <c r="X3" s="90" t="s">
        <v>361</v>
      </c>
      <c r="Y3" s="85"/>
      <c r="Z3" s="85"/>
      <c r="AA3" s="91" t="s">
        <v>415</v>
      </c>
      <c r="AB3" s="85"/>
      <c r="AC3" s="85" t="b">
        <v>0</v>
      </c>
      <c r="AD3" s="85">
        <v>0</v>
      </c>
      <c r="AE3" s="91" t="s">
        <v>469</v>
      </c>
      <c r="AF3" s="85" t="b">
        <v>0</v>
      </c>
      <c r="AG3" s="85" t="s">
        <v>470</v>
      </c>
      <c r="AH3" s="85"/>
      <c r="AI3" s="91" t="s">
        <v>469</v>
      </c>
      <c r="AJ3" s="85" t="b">
        <v>0</v>
      </c>
      <c r="AK3" s="85">
        <v>21</v>
      </c>
      <c r="AL3" s="91" t="s">
        <v>468</v>
      </c>
      <c r="AM3" s="85" t="s">
        <v>474</v>
      </c>
      <c r="AN3" s="85" t="b">
        <v>0</v>
      </c>
      <c r="AO3" s="91" t="s">
        <v>468</v>
      </c>
      <c r="AP3" s="85" t="s">
        <v>176</v>
      </c>
      <c r="AQ3" s="85">
        <v>0</v>
      </c>
      <c r="AR3" s="85">
        <v>0</v>
      </c>
      <c r="AS3" s="85"/>
      <c r="AT3" s="85"/>
      <c r="AU3" s="85"/>
      <c r="AV3" s="85"/>
      <c r="AW3" s="85"/>
      <c r="AX3" s="85"/>
      <c r="AY3" s="85"/>
      <c r="AZ3" s="85"/>
      <c r="BA3">
        <v>1</v>
      </c>
      <c r="BB3" s="85" t="str">
        <f>REPLACE(INDEX(GroupVertices[Group],MATCH(Edges25[[#This Row],[Vertex 1]],GroupVertices[Vertex],0)),1,1,"")</f>
        <v>2</v>
      </c>
      <c r="BC3" s="85" t="str">
        <f>REPLACE(INDEX(GroupVertices[Group],MATCH(Edges25[[#This Row],[Vertex 2]],GroupVertices[Vertex],0)),1,1,"")</f>
        <v>2</v>
      </c>
      <c r="BD3" s="51">
        <v>0</v>
      </c>
      <c r="BE3" s="52">
        <v>0</v>
      </c>
      <c r="BF3" s="51">
        <v>0</v>
      </c>
      <c r="BG3" s="52">
        <v>0</v>
      </c>
      <c r="BH3" s="51">
        <v>0</v>
      </c>
      <c r="BI3" s="52">
        <v>0</v>
      </c>
      <c r="BJ3" s="51">
        <v>22</v>
      </c>
      <c r="BK3" s="52">
        <v>100</v>
      </c>
      <c r="BL3" s="51">
        <v>22</v>
      </c>
    </row>
    <row r="4" spans="1:64" ht="15" customHeight="1">
      <c r="A4" s="84" t="s">
        <v>213</v>
      </c>
      <c r="B4" s="84" t="s">
        <v>256</v>
      </c>
      <c r="C4" s="53"/>
      <c r="D4" s="54"/>
      <c r="E4" s="65"/>
      <c r="F4" s="55"/>
      <c r="G4" s="53"/>
      <c r="H4" s="57"/>
      <c r="I4" s="56"/>
      <c r="J4" s="56"/>
      <c r="K4" s="36" t="s">
        <v>65</v>
      </c>
      <c r="L4" s="83">
        <v>4</v>
      </c>
      <c r="M4" s="83"/>
      <c r="N4" s="63"/>
      <c r="O4" s="86" t="s">
        <v>267</v>
      </c>
      <c r="P4" s="88">
        <v>43781.28582175926</v>
      </c>
      <c r="Q4" s="86" t="s">
        <v>268</v>
      </c>
      <c r="R4" s="86"/>
      <c r="S4" s="86"/>
      <c r="T4" s="86" t="s">
        <v>300</v>
      </c>
      <c r="U4" s="86"/>
      <c r="V4" s="89" t="s">
        <v>323</v>
      </c>
      <c r="W4" s="88">
        <v>43781.28582175926</v>
      </c>
      <c r="X4" s="89" t="s">
        <v>362</v>
      </c>
      <c r="Y4" s="86"/>
      <c r="Z4" s="86"/>
      <c r="AA4" s="92" t="s">
        <v>416</v>
      </c>
      <c r="AB4" s="86"/>
      <c r="AC4" s="86" t="b">
        <v>0</v>
      </c>
      <c r="AD4" s="86">
        <v>0</v>
      </c>
      <c r="AE4" s="92" t="s">
        <v>469</v>
      </c>
      <c r="AF4" s="86" t="b">
        <v>0</v>
      </c>
      <c r="AG4" s="86" t="s">
        <v>470</v>
      </c>
      <c r="AH4" s="86"/>
      <c r="AI4" s="92" t="s">
        <v>469</v>
      </c>
      <c r="AJ4" s="86" t="b">
        <v>0</v>
      </c>
      <c r="AK4" s="86">
        <v>21</v>
      </c>
      <c r="AL4" s="92" t="s">
        <v>468</v>
      </c>
      <c r="AM4" s="86" t="s">
        <v>475</v>
      </c>
      <c r="AN4" s="86" t="b">
        <v>0</v>
      </c>
      <c r="AO4" s="92" t="s">
        <v>468</v>
      </c>
      <c r="AP4" s="86" t="s">
        <v>176</v>
      </c>
      <c r="AQ4" s="86">
        <v>0</v>
      </c>
      <c r="AR4" s="86">
        <v>0</v>
      </c>
      <c r="AS4" s="86"/>
      <c r="AT4" s="86"/>
      <c r="AU4" s="86"/>
      <c r="AV4" s="86"/>
      <c r="AW4" s="86"/>
      <c r="AX4" s="86"/>
      <c r="AY4" s="86"/>
      <c r="AZ4" s="86"/>
      <c r="BA4">
        <v>1</v>
      </c>
      <c r="BB4" s="85" t="str">
        <f>REPLACE(INDEX(GroupVertices[Group],MATCH(Edges25[[#This Row],[Vertex 1]],GroupVertices[Vertex],0)),1,1,"")</f>
        <v>2</v>
      </c>
      <c r="BC4" s="85" t="str">
        <f>REPLACE(INDEX(GroupVertices[Group],MATCH(Edges25[[#This Row],[Vertex 2]],GroupVertices[Vertex],0)),1,1,"")</f>
        <v>2</v>
      </c>
      <c r="BD4" s="51">
        <v>0</v>
      </c>
      <c r="BE4" s="52">
        <v>0</v>
      </c>
      <c r="BF4" s="51">
        <v>0</v>
      </c>
      <c r="BG4" s="52">
        <v>0</v>
      </c>
      <c r="BH4" s="51">
        <v>0</v>
      </c>
      <c r="BI4" s="52">
        <v>0</v>
      </c>
      <c r="BJ4" s="51">
        <v>22</v>
      </c>
      <c r="BK4" s="52">
        <v>100</v>
      </c>
      <c r="BL4" s="51">
        <v>22</v>
      </c>
    </row>
    <row r="5" spans="1:64" ht="15">
      <c r="A5" s="84" t="s">
        <v>214</v>
      </c>
      <c r="B5" s="84" t="s">
        <v>256</v>
      </c>
      <c r="C5" s="53"/>
      <c r="D5" s="54"/>
      <c r="E5" s="65"/>
      <c r="F5" s="55"/>
      <c r="G5" s="53"/>
      <c r="H5" s="57"/>
      <c r="I5" s="56"/>
      <c r="J5" s="56"/>
      <c r="K5" s="36" t="s">
        <v>65</v>
      </c>
      <c r="L5" s="83">
        <v>5</v>
      </c>
      <c r="M5" s="83"/>
      <c r="N5" s="63"/>
      <c r="O5" s="86" t="s">
        <v>267</v>
      </c>
      <c r="P5" s="88">
        <v>43781.36730324074</v>
      </c>
      <c r="Q5" s="86" t="s">
        <v>268</v>
      </c>
      <c r="R5" s="86"/>
      <c r="S5" s="86"/>
      <c r="T5" s="86" t="s">
        <v>300</v>
      </c>
      <c r="U5" s="86"/>
      <c r="V5" s="89" t="s">
        <v>324</v>
      </c>
      <c r="W5" s="88">
        <v>43781.36730324074</v>
      </c>
      <c r="X5" s="89" t="s">
        <v>363</v>
      </c>
      <c r="Y5" s="86"/>
      <c r="Z5" s="86"/>
      <c r="AA5" s="92" t="s">
        <v>417</v>
      </c>
      <c r="AB5" s="86"/>
      <c r="AC5" s="86" t="b">
        <v>0</v>
      </c>
      <c r="AD5" s="86">
        <v>0</v>
      </c>
      <c r="AE5" s="92" t="s">
        <v>469</v>
      </c>
      <c r="AF5" s="86" t="b">
        <v>0</v>
      </c>
      <c r="AG5" s="86" t="s">
        <v>470</v>
      </c>
      <c r="AH5" s="86"/>
      <c r="AI5" s="92" t="s">
        <v>469</v>
      </c>
      <c r="AJ5" s="86" t="b">
        <v>0</v>
      </c>
      <c r="AK5" s="86">
        <v>21</v>
      </c>
      <c r="AL5" s="92" t="s">
        <v>468</v>
      </c>
      <c r="AM5" s="86" t="s">
        <v>474</v>
      </c>
      <c r="AN5" s="86" t="b">
        <v>0</v>
      </c>
      <c r="AO5" s="92" t="s">
        <v>468</v>
      </c>
      <c r="AP5" s="86" t="s">
        <v>176</v>
      </c>
      <c r="AQ5" s="86">
        <v>0</v>
      </c>
      <c r="AR5" s="86">
        <v>0</v>
      </c>
      <c r="AS5" s="86"/>
      <c r="AT5" s="86"/>
      <c r="AU5" s="86"/>
      <c r="AV5" s="86"/>
      <c r="AW5" s="86"/>
      <c r="AX5" s="86"/>
      <c r="AY5" s="86"/>
      <c r="AZ5" s="86"/>
      <c r="BA5">
        <v>1</v>
      </c>
      <c r="BB5" s="85" t="str">
        <f>REPLACE(INDEX(GroupVertices[Group],MATCH(Edges25[[#This Row],[Vertex 1]],GroupVertices[Vertex],0)),1,1,"")</f>
        <v>2</v>
      </c>
      <c r="BC5" s="85" t="str">
        <f>REPLACE(INDEX(GroupVertices[Group],MATCH(Edges25[[#This Row],[Vertex 2]],GroupVertices[Vertex],0)),1,1,"")</f>
        <v>2</v>
      </c>
      <c r="BD5" s="51">
        <v>0</v>
      </c>
      <c r="BE5" s="52">
        <v>0</v>
      </c>
      <c r="BF5" s="51">
        <v>0</v>
      </c>
      <c r="BG5" s="52">
        <v>0</v>
      </c>
      <c r="BH5" s="51">
        <v>0</v>
      </c>
      <c r="BI5" s="52">
        <v>0</v>
      </c>
      <c r="BJ5" s="51">
        <v>22</v>
      </c>
      <c r="BK5" s="52">
        <v>100</v>
      </c>
      <c r="BL5" s="51">
        <v>22</v>
      </c>
    </row>
    <row r="6" spans="1:64" ht="15">
      <c r="A6" s="84" t="s">
        <v>215</v>
      </c>
      <c r="B6" s="84" t="s">
        <v>256</v>
      </c>
      <c r="C6" s="53"/>
      <c r="D6" s="54"/>
      <c r="E6" s="65"/>
      <c r="F6" s="55"/>
      <c r="G6" s="53"/>
      <c r="H6" s="57"/>
      <c r="I6" s="56"/>
      <c r="J6" s="56"/>
      <c r="K6" s="36" t="s">
        <v>65</v>
      </c>
      <c r="L6" s="83">
        <v>6</v>
      </c>
      <c r="M6" s="83"/>
      <c r="N6" s="63"/>
      <c r="O6" s="86" t="s">
        <v>267</v>
      </c>
      <c r="P6" s="88">
        <v>43781.38642361111</v>
      </c>
      <c r="Q6" s="86" t="s">
        <v>268</v>
      </c>
      <c r="R6" s="86"/>
      <c r="S6" s="86"/>
      <c r="T6" s="86" t="s">
        <v>300</v>
      </c>
      <c r="U6" s="86"/>
      <c r="V6" s="89" t="s">
        <v>325</v>
      </c>
      <c r="W6" s="88">
        <v>43781.38642361111</v>
      </c>
      <c r="X6" s="89" t="s">
        <v>364</v>
      </c>
      <c r="Y6" s="86"/>
      <c r="Z6" s="86"/>
      <c r="AA6" s="92" t="s">
        <v>418</v>
      </c>
      <c r="AB6" s="86"/>
      <c r="AC6" s="86" t="b">
        <v>0</v>
      </c>
      <c r="AD6" s="86">
        <v>0</v>
      </c>
      <c r="AE6" s="92" t="s">
        <v>469</v>
      </c>
      <c r="AF6" s="86" t="b">
        <v>0</v>
      </c>
      <c r="AG6" s="86" t="s">
        <v>470</v>
      </c>
      <c r="AH6" s="86"/>
      <c r="AI6" s="92" t="s">
        <v>469</v>
      </c>
      <c r="AJ6" s="86" t="b">
        <v>0</v>
      </c>
      <c r="AK6" s="86">
        <v>21</v>
      </c>
      <c r="AL6" s="92" t="s">
        <v>468</v>
      </c>
      <c r="AM6" s="86" t="s">
        <v>476</v>
      </c>
      <c r="AN6" s="86" t="b">
        <v>0</v>
      </c>
      <c r="AO6" s="92" t="s">
        <v>468</v>
      </c>
      <c r="AP6" s="86" t="s">
        <v>176</v>
      </c>
      <c r="AQ6" s="86">
        <v>0</v>
      </c>
      <c r="AR6" s="86">
        <v>0</v>
      </c>
      <c r="AS6" s="86"/>
      <c r="AT6" s="86"/>
      <c r="AU6" s="86"/>
      <c r="AV6" s="86"/>
      <c r="AW6" s="86"/>
      <c r="AX6" s="86"/>
      <c r="AY6" s="86"/>
      <c r="AZ6" s="86"/>
      <c r="BA6">
        <v>1</v>
      </c>
      <c r="BB6" s="85" t="str">
        <f>REPLACE(INDEX(GroupVertices[Group],MATCH(Edges25[[#This Row],[Vertex 1]],GroupVertices[Vertex],0)),1,1,"")</f>
        <v>2</v>
      </c>
      <c r="BC6" s="85" t="str">
        <f>REPLACE(INDEX(GroupVertices[Group],MATCH(Edges25[[#This Row],[Vertex 2]],GroupVertices[Vertex],0)),1,1,"")</f>
        <v>2</v>
      </c>
      <c r="BD6" s="51">
        <v>0</v>
      </c>
      <c r="BE6" s="52">
        <v>0</v>
      </c>
      <c r="BF6" s="51">
        <v>0</v>
      </c>
      <c r="BG6" s="52">
        <v>0</v>
      </c>
      <c r="BH6" s="51">
        <v>0</v>
      </c>
      <c r="BI6" s="52">
        <v>0</v>
      </c>
      <c r="BJ6" s="51">
        <v>22</v>
      </c>
      <c r="BK6" s="52">
        <v>100</v>
      </c>
      <c r="BL6" s="51">
        <v>22</v>
      </c>
    </row>
    <row r="7" spans="1:64" ht="15">
      <c r="A7" s="84" t="s">
        <v>216</v>
      </c>
      <c r="B7" s="84" t="s">
        <v>250</v>
      </c>
      <c r="C7" s="53"/>
      <c r="D7" s="54"/>
      <c r="E7" s="65"/>
      <c r="F7" s="55"/>
      <c r="G7" s="53"/>
      <c r="H7" s="57"/>
      <c r="I7" s="56"/>
      <c r="J7" s="56"/>
      <c r="K7" s="36" t="s">
        <v>65</v>
      </c>
      <c r="L7" s="83">
        <v>7</v>
      </c>
      <c r="M7" s="83"/>
      <c r="N7" s="63"/>
      <c r="O7" s="86" t="s">
        <v>267</v>
      </c>
      <c r="P7" s="88">
        <v>43781.44206018518</v>
      </c>
      <c r="Q7" s="86" t="s">
        <v>269</v>
      </c>
      <c r="R7" s="86"/>
      <c r="S7" s="86"/>
      <c r="T7" s="86"/>
      <c r="U7" s="86"/>
      <c r="V7" s="89" t="s">
        <v>326</v>
      </c>
      <c r="W7" s="88">
        <v>43781.44206018518</v>
      </c>
      <c r="X7" s="89" t="s">
        <v>365</v>
      </c>
      <c r="Y7" s="86"/>
      <c r="Z7" s="86"/>
      <c r="AA7" s="92" t="s">
        <v>419</v>
      </c>
      <c r="AB7" s="86"/>
      <c r="AC7" s="86" t="b">
        <v>0</v>
      </c>
      <c r="AD7" s="86">
        <v>0</v>
      </c>
      <c r="AE7" s="92" t="s">
        <v>469</v>
      </c>
      <c r="AF7" s="86" t="b">
        <v>0</v>
      </c>
      <c r="AG7" s="86" t="s">
        <v>471</v>
      </c>
      <c r="AH7" s="86"/>
      <c r="AI7" s="92" t="s">
        <v>469</v>
      </c>
      <c r="AJ7" s="86" t="b">
        <v>0</v>
      </c>
      <c r="AK7" s="86">
        <v>4</v>
      </c>
      <c r="AL7" s="92" t="s">
        <v>457</v>
      </c>
      <c r="AM7" s="86" t="s">
        <v>474</v>
      </c>
      <c r="AN7" s="86" t="b">
        <v>0</v>
      </c>
      <c r="AO7" s="92" t="s">
        <v>457</v>
      </c>
      <c r="AP7" s="86" t="s">
        <v>176</v>
      </c>
      <c r="AQ7" s="86">
        <v>0</v>
      </c>
      <c r="AR7" s="86">
        <v>0</v>
      </c>
      <c r="AS7" s="86"/>
      <c r="AT7" s="86"/>
      <c r="AU7" s="86"/>
      <c r="AV7" s="86"/>
      <c r="AW7" s="86"/>
      <c r="AX7" s="86"/>
      <c r="AY7" s="86"/>
      <c r="AZ7" s="86"/>
      <c r="BA7">
        <v>1</v>
      </c>
      <c r="BB7" s="85" t="str">
        <f>REPLACE(INDEX(GroupVertices[Group],MATCH(Edges25[[#This Row],[Vertex 1]],GroupVertices[Vertex],0)),1,1,"")</f>
        <v>4</v>
      </c>
      <c r="BC7" s="85" t="str">
        <f>REPLACE(INDEX(GroupVertices[Group],MATCH(Edges25[[#This Row],[Vertex 2]],GroupVertices[Vertex],0)),1,1,"")</f>
        <v>4</v>
      </c>
      <c r="BD7" s="51">
        <v>0</v>
      </c>
      <c r="BE7" s="52">
        <v>0</v>
      </c>
      <c r="BF7" s="51">
        <v>0</v>
      </c>
      <c r="BG7" s="52">
        <v>0</v>
      </c>
      <c r="BH7" s="51">
        <v>0</v>
      </c>
      <c r="BI7" s="52">
        <v>0</v>
      </c>
      <c r="BJ7" s="51">
        <v>23</v>
      </c>
      <c r="BK7" s="52">
        <v>100</v>
      </c>
      <c r="BL7" s="51">
        <v>23</v>
      </c>
    </row>
    <row r="8" spans="1:64" ht="15">
      <c r="A8" s="84" t="s">
        <v>217</v>
      </c>
      <c r="B8" s="84" t="s">
        <v>250</v>
      </c>
      <c r="C8" s="53"/>
      <c r="D8" s="54"/>
      <c r="E8" s="65"/>
      <c r="F8" s="55"/>
      <c r="G8" s="53"/>
      <c r="H8" s="57"/>
      <c r="I8" s="56"/>
      <c r="J8" s="56"/>
      <c r="K8" s="36" t="s">
        <v>65</v>
      </c>
      <c r="L8" s="83">
        <v>8</v>
      </c>
      <c r="M8" s="83"/>
      <c r="N8" s="63"/>
      <c r="O8" s="86" t="s">
        <v>267</v>
      </c>
      <c r="P8" s="88">
        <v>43781.447233796294</v>
      </c>
      <c r="Q8" s="86" t="s">
        <v>269</v>
      </c>
      <c r="R8" s="86"/>
      <c r="S8" s="86"/>
      <c r="T8" s="86"/>
      <c r="U8" s="86"/>
      <c r="V8" s="89" t="s">
        <v>327</v>
      </c>
      <c r="W8" s="88">
        <v>43781.447233796294</v>
      </c>
      <c r="X8" s="89" t="s">
        <v>366</v>
      </c>
      <c r="Y8" s="86"/>
      <c r="Z8" s="86"/>
      <c r="AA8" s="92" t="s">
        <v>420</v>
      </c>
      <c r="AB8" s="86"/>
      <c r="AC8" s="86" t="b">
        <v>0</v>
      </c>
      <c r="AD8" s="86">
        <v>0</v>
      </c>
      <c r="AE8" s="92" t="s">
        <v>469</v>
      </c>
      <c r="AF8" s="86" t="b">
        <v>0</v>
      </c>
      <c r="AG8" s="86" t="s">
        <v>471</v>
      </c>
      <c r="AH8" s="86"/>
      <c r="AI8" s="92" t="s">
        <v>469</v>
      </c>
      <c r="AJ8" s="86" t="b">
        <v>0</v>
      </c>
      <c r="AK8" s="86">
        <v>4</v>
      </c>
      <c r="AL8" s="92" t="s">
        <v>457</v>
      </c>
      <c r="AM8" s="86" t="s">
        <v>475</v>
      </c>
      <c r="AN8" s="86" t="b">
        <v>0</v>
      </c>
      <c r="AO8" s="92" t="s">
        <v>457</v>
      </c>
      <c r="AP8" s="86" t="s">
        <v>176</v>
      </c>
      <c r="AQ8" s="86">
        <v>0</v>
      </c>
      <c r="AR8" s="86">
        <v>0</v>
      </c>
      <c r="AS8" s="86"/>
      <c r="AT8" s="86"/>
      <c r="AU8" s="86"/>
      <c r="AV8" s="86"/>
      <c r="AW8" s="86"/>
      <c r="AX8" s="86"/>
      <c r="AY8" s="86"/>
      <c r="AZ8" s="86"/>
      <c r="BA8">
        <v>1</v>
      </c>
      <c r="BB8" s="85" t="str">
        <f>REPLACE(INDEX(GroupVertices[Group],MATCH(Edges25[[#This Row],[Vertex 1]],GroupVertices[Vertex],0)),1,1,"")</f>
        <v>4</v>
      </c>
      <c r="BC8" s="85" t="str">
        <f>REPLACE(INDEX(GroupVertices[Group],MATCH(Edges25[[#This Row],[Vertex 2]],GroupVertices[Vertex],0)),1,1,"")</f>
        <v>4</v>
      </c>
      <c r="BD8" s="51">
        <v>0</v>
      </c>
      <c r="BE8" s="52">
        <v>0</v>
      </c>
      <c r="BF8" s="51">
        <v>0</v>
      </c>
      <c r="BG8" s="52">
        <v>0</v>
      </c>
      <c r="BH8" s="51">
        <v>0</v>
      </c>
      <c r="BI8" s="52">
        <v>0</v>
      </c>
      <c r="BJ8" s="51">
        <v>23</v>
      </c>
      <c r="BK8" s="52">
        <v>100</v>
      </c>
      <c r="BL8" s="51">
        <v>23</v>
      </c>
    </row>
    <row r="9" spans="1:64" ht="15">
      <c r="A9" s="84" t="s">
        <v>218</v>
      </c>
      <c r="B9" s="84" t="s">
        <v>256</v>
      </c>
      <c r="C9" s="53"/>
      <c r="D9" s="54"/>
      <c r="E9" s="65"/>
      <c r="F9" s="55"/>
      <c r="G9" s="53"/>
      <c r="H9" s="57"/>
      <c r="I9" s="56"/>
      <c r="J9" s="56"/>
      <c r="K9" s="36" t="s">
        <v>65</v>
      </c>
      <c r="L9" s="83">
        <v>9</v>
      </c>
      <c r="M9" s="83"/>
      <c r="N9" s="63"/>
      <c r="O9" s="86" t="s">
        <v>267</v>
      </c>
      <c r="P9" s="88">
        <v>43781.51954861111</v>
      </c>
      <c r="Q9" s="86" t="s">
        <v>268</v>
      </c>
      <c r="R9" s="86"/>
      <c r="S9" s="86"/>
      <c r="T9" s="86" t="s">
        <v>300</v>
      </c>
      <c r="U9" s="86"/>
      <c r="V9" s="89" t="s">
        <v>328</v>
      </c>
      <c r="W9" s="88">
        <v>43781.51954861111</v>
      </c>
      <c r="X9" s="89" t="s">
        <v>367</v>
      </c>
      <c r="Y9" s="86"/>
      <c r="Z9" s="86"/>
      <c r="AA9" s="92" t="s">
        <v>421</v>
      </c>
      <c r="AB9" s="86"/>
      <c r="AC9" s="86" t="b">
        <v>0</v>
      </c>
      <c r="AD9" s="86">
        <v>0</v>
      </c>
      <c r="AE9" s="92" t="s">
        <v>469</v>
      </c>
      <c r="AF9" s="86" t="b">
        <v>0</v>
      </c>
      <c r="AG9" s="86" t="s">
        <v>470</v>
      </c>
      <c r="AH9" s="86"/>
      <c r="AI9" s="92" t="s">
        <v>469</v>
      </c>
      <c r="AJ9" s="86" t="b">
        <v>0</v>
      </c>
      <c r="AK9" s="86">
        <v>21</v>
      </c>
      <c r="AL9" s="92" t="s">
        <v>468</v>
      </c>
      <c r="AM9" s="86" t="s">
        <v>475</v>
      </c>
      <c r="AN9" s="86" t="b">
        <v>0</v>
      </c>
      <c r="AO9" s="92" t="s">
        <v>468</v>
      </c>
      <c r="AP9" s="86" t="s">
        <v>176</v>
      </c>
      <c r="AQ9" s="86">
        <v>0</v>
      </c>
      <c r="AR9" s="86">
        <v>0</v>
      </c>
      <c r="AS9" s="86"/>
      <c r="AT9" s="86"/>
      <c r="AU9" s="86"/>
      <c r="AV9" s="86"/>
      <c r="AW9" s="86"/>
      <c r="AX9" s="86"/>
      <c r="AY9" s="86"/>
      <c r="AZ9" s="86"/>
      <c r="BA9">
        <v>1</v>
      </c>
      <c r="BB9" s="85" t="str">
        <f>REPLACE(INDEX(GroupVertices[Group],MATCH(Edges25[[#This Row],[Vertex 1]],GroupVertices[Vertex],0)),1,1,"")</f>
        <v>1</v>
      </c>
      <c r="BC9" s="85" t="str">
        <f>REPLACE(INDEX(GroupVertices[Group],MATCH(Edges25[[#This Row],[Vertex 2]],GroupVertices[Vertex],0)),1,1,"")</f>
        <v>2</v>
      </c>
      <c r="BD9" s="51">
        <v>0</v>
      </c>
      <c r="BE9" s="52">
        <v>0</v>
      </c>
      <c r="BF9" s="51">
        <v>0</v>
      </c>
      <c r="BG9" s="52">
        <v>0</v>
      </c>
      <c r="BH9" s="51">
        <v>0</v>
      </c>
      <c r="BI9" s="52">
        <v>0</v>
      </c>
      <c r="BJ9" s="51">
        <v>22</v>
      </c>
      <c r="BK9" s="52">
        <v>100</v>
      </c>
      <c r="BL9" s="51">
        <v>22</v>
      </c>
    </row>
    <row r="10" spans="1:64" ht="15">
      <c r="A10" s="84" t="s">
        <v>218</v>
      </c>
      <c r="B10" s="84" t="s">
        <v>258</v>
      </c>
      <c r="C10" s="53"/>
      <c r="D10" s="54"/>
      <c r="E10" s="65"/>
      <c r="F10" s="55"/>
      <c r="G10" s="53"/>
      <c r="H10" s="57"/>
      <c r="I10" s="56"/>
      <c r="J10" s="56"/>
      <c r="K10" s="36" t="s">
        <v>65</v>
      </c>
      <c r="L10" s="83">
        <v>10</v>
      </c>
      <c r="M10" s="83"/>
      <c r="N10" s="63"/>
      <c r="O10" s="86" t="s">
        <v>267</v>
      </c>
      <c r="P10" s="88">
        <v>43781.52107638889</v>
      </c>
      <c r="Q10" s="86" t="s">
        <v>270</v>
      </c>
      <c r="R10" s="86"/>
      <c r="S10" s="86"/>
      <c r="T10" s="86" t="s">
        <v>261</v>
      </c>
      <c r="U10" s="86"/>
      <c r="V10" s="89" t="s">
        <v>328</v>
      </c>
      <c r="W10" s="88">
        <v>43781.52107638889</v>
      </c>
      <c r="X10" s="89" t="s">
        <v>368</v>
      </c>
      <c r="Y10" s="86"/>
      <c r="Z10" s="86"/>
      <c r="AA10" s="92" t="s">
        <v>422</v>
      </c>
      <c r="AB10" s="86"/>
      <c r="AC10" s="86" t="b">
        <v>0</v>
      </c>
      <c r="AD10" s="86">
        <v>0</v>
      </c>
      <c r="AE10" s="92" t="s">
        <v>469</v>
      </c>
      <c r="AF10" s="86" t="b">
        <v>0</v>
      </c>
      <c r="AG10" s="86" t="s">
        <v>470</v>
      </c>
      <c r="AH10" s="86"/>
      <c r="AI10" s="92" t="s">
        <v>469</v>
      </c>
      <c r="AJ10" s="86" t="b">
        <v>0</v>
      </c>
      <c r="AK10" s="86">
        <v>143</v>
      </c>
      <c r="AL10" s="92" t="s">
        <v>467</v>
      </c>
      <c r="AM10" s="86" t="s">
        <v>475</v>
      </c>
      <c r="AN10" s="86" t="b">
        <v>0</v>
      </c>
      <c r="AO10" s="92" t="s">
        <v>467</v>
      </c>
      <c r="AP10" s="86" t="s">
        <v>176</v>
      </c>
      <c r="AQ10" s="86">
        <v>0</v>
      </c>
      <c r="AR10" s="86">
        <v>0</v>
      </c>
      <c r="AS10" s="86"/>
      <c r="AT10" s="86"/>
      <c r="AU10" s="86"/>
      <c r="AV10" s="86"/>
      <c r="AW10" s="86"/>
      <c r="AX10" s="86"/>
      <c r="AY10" s="86"/>
      <c r="AZ10" s="86"/>
      <c r="BA10">
        <v>1</v>
      </c>
      <c r="BB10" s="85" t="str">
        <f>REPLACE(INDEX(GroupVertices[Group],MATCH(Edges25[[#This Row],[Vertex 1]],GroupVertices[Vertex],0)),1,1,"")</f>
        <v>1</v>
      </c>
      <c r="BC10" s="85" t="str">
        <f>REPLACE(INDEX(GroupVertices[Group],MATCH(Edges25[[#This Row],[Vertex 2]],GroupVertices[Vertex],0)),1,1,"")</f>
        <v>1</v>
      </c>
      <c r="BD10" s="51">
        <v>0</v>
      </c>
      <c r="BE10" s="52">
        <v>0</v>
      </c>
      <c r="BF10" s="51">
        <v>0</v>
      </c>
      <c r="BG10" s="52">
        <v>0</v>
      </c>
      <c r="BH10" s="51">
        <v>0</v>
      </c>
      <c r="BI10" s="52">
        <v>0</v>
      </c>
      <c r="BJ10" s="51">
        <v>23</v>
      </c>
      <c r="BK10" s="52">
        <v>100</v>
      </c>
      <c r="BL10" s="51">
        <v>23</v>
      </c>
    </row>
    <row r="11" spans="1:64" ht="15">
      <c r="A11" s="84" t="s">
        <v>219</v>
      </c>
      <c r="B11" s="84" t="s">
        <v>256</v>
      </c>
      <c r="C11" s="53"/>
      <c r="D11" s="54"/>
      <c r="E11" s="65"/>
      <c r="F11" s="55"/>
      <c r="G11" s="53"/>
      <c r="H11" s="57"/>
      <c r="I11" s="56"/>
      <c r="J11" s="56"/>
      <c r="K11" s="36" t="s">
        <v>65</v>
      </c>
      <c r="L11" s="83">
        <v>11</v>
      </c>
      <c r="M11" s="83"/>
      <c r="N11" s="63"/>
      <c r="O11" s="86" t="s">
        <v>267</v>
      </c>
      <c r="P11" s="88">
        <v>43781.543275462966</v>
      </c>
      <c r="Q11" s="86" t="s">
        <v>268</v>
      </c>
      <c r="R11" s="86"/>
      <c r="S11" s="86"/>
      <c r="T11" s="86" t="s">
        <v>300</v>
      </c>
      <c r="U11" s="86"/>
      <c r="V11" s="89" t="s">
        <v>329</v>
      </c>
      <c r="W11" s="88">
        <v>43781.543275462966</v>
      </c>
      <c r="X11" s="89" t="s">
        <v>369</v>
      </c>
      <c r="Y11" s="86"/>
      <c r="Z11" s="86"/>
      <c r="AA11" s="92" t="s">
        <v>423</v>
      </c>
      <c r="AB11" s="86"/>
      <c r="AC11" s="86" t="b">
        <v>0</v>
      </c>
      <c r="AD11" s="86">
        <v>0</v>
      </c>
      <c r="AE11" s="92" t="s">
        <v>469</v>
      </c>
      <c r="AF11" s="86" t="b">
        <v>0</v>
      </c>
      <c r="AG11" s="86" t="s">
        <v>470</v>
      </c>
      <c r="AH11" s="86"/>
      <c r="AI11" s="92" t="s">
        <v>469</v>
      </c>
      <c r="AJ11" s="86" t="b">
        <v>0</v>
      </c>
      <c r="AK11" s="86">
        <v>21</v>
      </c>
      <c r="AL11" s="92" t="s">
        <v>468</v>
      </c>
      <c r="AM11" s="86" t="s">
        <v>474</v>
      </c>
      <c r="AN11" s="86" t="b">
        <v>0</v>
      </c>
      <c r="AO11" s="92" t="s">
        <v>468</v>
      </c>
      <c r="AP11" s="86" t="s">
        <v>176</v>
      </c>
      <c r="AQ11" s="86">
        <v>0</v>
      </c>
      <c r="AR11" s="86">
        <v>0</v>
      </c>
      <c r="AS11" s="86"/>
      <c r="AT11" s="86"/>
      <c r="AU11" s="86"/>
      <c r="AV11" s="86"/>
      <c r="AW11" s="86"/>
      <c r="AX11" s="86"/>
      <c r="AY11" s="86"/>
      <c r="AZ11" s="86"/>
      <c r="BA11">
        <v>1</v>
      </c>
      <c r="BB11" s="85" t="str">
        <f>REPLACE(INDEX(GroupVertices[Group],MATCH(Edges25[[#This Row],[Vertex 1]],GroupVertices[Vertex],0)),1,1,"")</f>
        <v>2</v>
      </c>
      <c r="BC11" s="85" t="str">
        <f>REPLACE(INDEX(GroupVertices[Group],MATCH(Edges25[[#This Row],[Vertex 2]],GroupVertices[Vertex],0)),1,1,"")</f>
        <v>2</v>
      </c>
      <c r="BD11" s="51">
        <v>0</v>
      </c>
      <c r="BE11" s="52">
        <v>0</v>
      </c>
      <c r="BF11" s="51">
        <v>0</v>
      </c>
      <c r="BG11" s="52">
        <v>0</v>
      </c>
      <c r="BH11" s="51">
        <v>0</v>
      </c>
      <c r="BI11" s="52">
        <v>0</v>
      </c>
      <c r="BJ11" s="51">
        <v>22</v>
      </c>
      <c r="BK11" s="52">
        <v>100</v>
      </c>
      <c r="BL11" s="51">
        <v>22</v>
      </c>
    </row>
    <row r="12" spans="1:64" ht="15">
      <c r="A12" s="84" t="s">
        <v>220</v>
      </c>
      <c r="B12" s="84" t="s">
        <v>256</v>
      </c>
      <c r="C12" s="53"/>
      <c r="D12" s="54"/>
      <c r="E12" s="65"/>
      <c r="F12" s="55"/>
      <c r="G12" s="53"/>
      <c r="H12" s="57"/>
      <c r="I12" s="56"/>
      <c r="J12" s="56"/>
      <c r="K12" s="36" t="s">
        <v>65</v>
      </c>
      <c r="L12" s="83">
        <v>12</v>
      </c>
      <c r="M12" s="83"/>
      <c r="N12" s="63"/>
      <c r="O12" s="86" t="s">
        <v>267</v>
      </c>
      <c r="P12" s="88">
        <v>43781.57770833333</v>
      </c>
      <c r="Q12" s="86" t="s">
        <v>268</v>
      </c>
      <c r="R12" s="86"/>
      <c r="S12" s="86"/>
      <c r="T12" s="86" t="s">
        <v>300</v>
      </c>
      <c r="U12" s="86"/>
      <c r="V12" s="89" t="s">
        <v>330</v>
      </c>
      <c r="W12" s="88">
        <v>43781.57770833333</v>
      </c>
      <c r="X12" s="89" t="s">
        <v>370</v>
      </c>
      <c r="Y12" s="86"/>
      <c r="Z12" s="86"/>
      <c r="AA12" s="92" t="s">
        <v>424</v>
      </c>
      <c r="AB12" s="86"/>
      <c r="AC12" s="86" t="b">
        <v>0</v>
      </c>
      <c r="AD12" s="86">
        <v>0</v>
      </c>
      <c r="AE12" s="92" t="s">
        <v>469</v>
      </c>
      <c r="AF12" s="86" t="b">
        <v>0</v>
      </c>
      <c r="AG12" s="86" t="s">
        <v>470</v>
      </c>
      <c r="AH12" s="86"/>
      <c r="AI12" s="92" t="s">
        <v>469</v>
      </c>
      <c r="AJ12" s="86" t="b">
        <v>0</v>
      </c>
      <c r="AK12" s="86">
        <v>21</v>
      </c>
      <c r="AL12" s="92" t="s">
        <v>468</v>
      </c>
      <c r="AM12" s="86" t="s">
        <v>474</v>
      </c>
      <c r="AN12" s="86" t="b">
        <v>0</v>
      </c>
      <c r="AO12" s="92" t="s">
        <v>468</v>
      </c>
      <c r="AP12" s="86" t="s">
        <v>176</v>
      </c>
      <c r="AQ12" s="86">
        <v>0</v>
      </c>
      <c r="AR12" s="86">
        <v>0</v>
      </c>
      <c r="AS12" s="86"/>
      <c r="AT12" s="86"/>
      <c r="AU12" s="86"/>
      <c r="AV12" s="86"/>
      <c r="AW12" s="86"/>
      <c r="AX12" s="86"/>
      <c r="AY12" s="86"/>
      <c r="AZ12" s="86"/>
      <c r="BA12">
        <v>1</v>
      </c>
      <c r="BB12" s="85" t="str">
        <f>REPLACE(INDEX(GroupVertices[Group],MATCH(Edges25[[#This Row],[Vertex 1]],GroupVertices[Vertex],0)),1,1,"")</f>
        <v>2</v>
      </c>
      <c r="BC12" s="85" t="str">
        <f>REPLACE(INDEX(GroupVertices[Group],MATCH(Edges25[[#This Row],[Vertex 2]],GroupVertices[Vertex],0)),1,1,"")</f>
        <v>2</v>
      </c>
      <c r="BD12" s="51">
        <v>0</v>
      </c>
      <c r="BE12" s="52">
        <v>0</v>
      </c>
      <c r="BF12" s="51">
        <v>0</v>
      </c>
      <c r="BG12" s="52">
        <v>0</v>
      </c>
      <c r="BH12" s="51">
        <v>0</v>
      </c>
      <c r="BI12" s="52">
        <v>0</v>
      </c>
      <c r="BJ12" s="51">
        <v>22</v>
      </c>
      <c r="BK12" s="52">
        <v>100</v>
      </c>
      <c r="BL12" s="51">
        <v>22</v>
      </c>
    </row>
    <row r="13" spans="1:64" ht="15">
      <c r="A13" s="84" t="s">
        <v>221</v>
      </c>
      <c r="B13" s="84" t="s">
        <v>256</v>
      </c>
      <c r="C13" s="53"/>
      <c r="D13" s="54"/>
      <c r="E13" s="65"/>
      <c r="F13" s="55"/>
      <c r="G13" s="53"/>
      <c r="H13" s="57"/>
      <c r="I13" s="56"/>
      <c r="J13" s="56"/>
      <c r="K13" s="36" t="s">
        <v>65</v>
      </c>
      <c r="L13" s="83">
        <v>13</v>
      </c>
      <c r="M13" s="83"/>
      <c r="N13" s="63"/>
      <c r="O13" s="86" t="s">
        <v>267</v>
      </c>
      <c r="P13" s="88">
        <v>43781.63686342593</v>
      </c>
      <c r="Q13" s="86" t="s">
        <v>268</v>
      </c>
      <c r="R13" s="86"/>
      <c r="S13" s="86"/>
      <c r="T13" s="86" t="s">
        <v>300</v>
      </c>
      <c r="U13" s="86"/>
      <c r="V13" s="89" t="s">
        <v>331</v>
      </c>
      <c r="W13" s="88">
        <v>43781.63686342593</v>
      </c>
      <c r="X13" s="89" t="s">
        <v>371</v>
      </c>
      <c r="Y13" s="86"/>
      <c r="Z13" s="86"/>
      <c r="AA13" s="92" t="s">
        <v>425</v>
      </c>
      <c r="AB13" s="86"/>
      <c r="AC13" s="86" t="b">
        <v>0</v>
      </c>
      <c r="AD13" s="86">
        <v>0</v>
      </c>
      <c r="AE13" s="92" t="s">
        <v>469</v>
      </c>
      <c r="AF13" s="86" t="b">
        <v>0</v>
      </c>
      <c r="AG13" s="86" t="s">
        <v>470</v>
      </c>
      <c r="AH13" s="86"/>
      <c r="AI13" s="92" t="s">
        <v>469</v>
      </c>
      <c r="AJ13" s="86" t="b">
        <v>0</v>
      </c>
      <c r="AK13" s="86">
        <v>21</v>
      </c>
      <c r="AL13" s="92" t="s">
        <v>468</v>
      </c>
      <c r="AM13" s="86" t="s">
        <v>474</v>
      </c>
      <c r="AN13" s="86" t="b">
        <v>0</v>
      </c>
      <c r="AO13" s="92" t="s">
        <v>468</v>
      </c>
      <c r="AP13" s="86" t="s">
        <v>176</v>
      </c>
      <c r="AQ13" s="86">
        <v>0</v>
      </c>
      <c r="AR13" s="86">
        <v>0</v>
      </c>
      <c r="AS13" s="86"/>
      <c r="AT13" s="86"/>
      <c r="AU13" s="86"/>
      <c r="AV13" s="86"/>
      <c r="AW13" s="86"/>
      <c r="AX13" s="86"/>
      <c r="AY13" s="86"/>
      <c r="AZ13" s="86"/>
      <c r="BA13">
        <v>1</v>
      </c>
      <c r="BB13" s="85" t="str">
        <f>REPLACE(INDEX(GroupVertices[Group],MATCH(Edges25[[#This Row],[Vertex 1]],GroupVertices[Vertex],0)),1,1,"")</f>
        <v>2</v>
      </c>
      <c r="BC13" s="85" t="str">
        <f>REPLACE(INDEX(GroupVertices[Group],MATCH(Edges25[[#This Row],[Vertex 2]],GroupVertices[Vertex],0)),1,1,"")</f>
        <v>2</v>
      </c>
      <c r="BD13" s="51">
        <v>0</v>
      </c>
      <c r="BE13" s="52">
        <v>0</v>
      </c>
      <c r="BF13" s="51">
        <v>0</v>
      </c>
      <c r="BG13" s="52">
        <v>0</v>
      </c>
      <c r="BH13" s="51">
        <v>0</v>
      </c>
      <c r="BI13" s="52">
        <v>0</v>
      </c>
      <c r="BJ13" s="51">
        <v>22</v>
      </c>
      <c r="BK13" s="52">
        <v>100</v>
      </c>
      <c r="BL13" s="51">
        <v>22</v>
      </c>
    </row>
    <row r="14" spans="1:64" ht="15">
      <c r="A14" s="84" t="s">
        <v>222</v>
      </c>
      <c r="B14" s="84" t="s">
        <v>256</v>
      </c>
      <c r="C14" s="53"/>
      <c r="D14" s="54"/>
      <c r="E14" s="65"/>
      <c r="F14" s="55"/>
      <c r="G14" s="53"/>
      <c r="H14" s="57"/>
      <c r="I14" s="56"/>
      <c r="J14" s="56"/>
      <c r="K14" s="36" t="s">
        <v>65</v>
      </c>
      <c r="L14" s="83">
        <v>14</v>
      </c>
      <c r="M14" s="83"/>
      <c r="N14" s="63"/>
      <c r="O14" s="86" t="s">
        <v>267</v>
      </c>
      <c r="P14" s="88">
        <v>43781.81581018519</v>
      </c>
      <c r="Q14" s="86" t="s">
        <v>268</v>
      </c>
      <c r="R14" s="86"/>
      <c r="S14" s="86"/>
      <c r="T14" s="86" t="s">
        <v>300</v>
      </c>
      <c r="U14" s="86"/>
      <c r="V14" s="89" t="s">
        <v>332</v>
      </c>
      <c r="W14" s="88">
        <v>43781.81581018519</v>
      </c>
      <c r="X14" s="89" t="s">
        <v>372</v>
      </c>
      <c r="Y14" s="86"/>
      <c r="Z14" s="86"/>
      <c r="AA14" s="92" t="s">
        <v>426</v>
      </c>
      <c r="AB14" s="86"/>
      <c r="AC14" s="86" t="b">
        <v>0</v>
      </c>
      <c r="AD14" s="86">
        <v>0</v>
      </c>
      <c r="AE14" s="92" t="s">
        <v>469</v>
      </c>
      <c r="AF14" s="86" t="b">
        <v>0</v>
      </c>
      <c r="AG14" s="86" t="s">
        <v>470</v>
      </c>
      <c r="AH14" s="86"/>
      <c r="AI14" s="92" t="s">
        <v>469</v>
      </c>
      <c r="AJ14" s="86" t="b">
        <v>0</v>
      </c>
      <c r="AK14" s="86">
        <v>21</v>
      </c>
      <c r="AL14" s="92" t="s">
        <v>468</v>
      </c>
      <c r="AM14" s="86" t="s">
        <v>476</v>
      </c>
      <c r="AN14" s="86" t="b">
        <v>0</v>
      </c>
      <c r="AO14" s="92" t="s">
        <v>468</v>
      </c>
      <c r="AP14" s="86" t="s">
        <v>176</v>
      </c>
      <c r="AQ14" s="86">
        <v>0</v>
      </c>
      <c r="AR14" s="86">
        <v>0</v>
      </c>
      <c r="AS14" s="86"/>
      <c r="AT14" s="86"/>
      <c r="AU14" s="86"/>
      <c r="AV14" s="86"/>
      <c r="AW14" s="86"/>
      <c r="AX14" s="86"/>
      <c r="AY14" s="86"/>
      <c r="AZ14" s="86"/>
      <c r="BA14">
        <v>1</v>
      </c>
      <c r="BB14" s="85" t="str">
        <f>REPLACE(INDEX(GroupVertices[Group],MATCH(Edges25[[#This Row],[Vertex 1]],GroupVertices[Vertex],0)),1,1,"")</f>
        <v>2</v>
      </c>
      <c r="BC14" s="85" t="str">
        <f>REPLACE(INDEX(GroupVertices[Group],MATCH(Edges25[[#This Row],[Vertex 2]],GroupVertices[Vertex],0)),1,1,"")</f>
        <v>2</v>
      </c>
      <c r="BD14" s="51">
        <v>0</v>
      </c>
      <c r="BE14" s="52">
        <v>0</v>
      </c>
      <c r="BF14" s="51">
        <v>0</v>
      </c>
      <c r="BG14" s="52">
        <v>0</v>
      </c>
      <c r="BH14" s="51">
        <v>0</v>
      </c>
      <c r="BI14" s="52">
        <v>0</v>
      </c>
      <c r="BJ14" s="51">
        <v>22</v>
      </c>
      <c r="BK14" s="52">
        <v>100</v>
      </c>
      <c r="BL14" s="51">
        <v>22</v>
      </c>
    </row>
    <row r="15" spans="1:64" ht="15">
      <c r="A15" s="84" t="s">
        <v>223</v>
      </c>
      <c r="B15" s="84" t="s">
        <v>250</v>
      </c>
      <c r="C15" s="53"/>
      <c r="D15" s="54"/>
      <c r="E15" s="65"/>
      <c r="F15" s="55"/>
      <c r="G15" s="53"/>
      <c r="H15" s="57"/>
      <c r="I15" s="56"/>
      <c r="J15" s="56"/>
      <c r="K15" s="36" t="s">
        <v>65</v>
      </c>
      <c r="L15" s="83">
        <v>15</v>
      </c>
      <c r="M15" s="83"/>
      <c r="N15" s="63"/>
      <c r="O15" s="86" t="s">
        <v>267</v>
      </c>
      <c r="P15" s="88">
        <v>43781.90121527778</v>
      </c>
      <c r="Q15" s="86" t="s">
        <v>269</v>
      </c>
      <c r="R15" s="86"/>
      <c r="S15" s="86"/>
      <c r="T15" s="86"/>
      <c r="U15" s="86"/>
      <c r="V15" s="89" t="s">
        <v>333</v>
      </c>
      <c r="W15" s="88">
        <v>43781.90121527778</v>
      </c>
      <c r="X15" s="89" t="s">
        <v>373</v>
      </c>
      <c r="Y15" s="86"/>
      <c r="Z15" s="86"/>
      <c r="AA15" s="92" t="s">
        <v>427</v>
      </c>
      <c r="AB15" s="86"/>
      <c r="AC15" s="86" t="b">
        <v>0</v>
      </c>
      <c r="AD15" s="86">
        <v>0</v>
      </c>
      <c r="AE15" s="92" t="s">
        <v>469</v>
      </c>
      <c r="AF15" s="86" t="b">
        <v>0</v>
      </c>
      <c r="AG15" s="86" t="s">
        <v>471</v>
      </c>
      <c r="AH15" s="86"/>
      <c r="AI15" s="92" t="s">
        <v>469</v>
      </c>
      <c r="AJ15" s="86" t="b">
        <v>0</v>
      </c>
      <c r="AK15" s="86">
        <v>4</v>
      </c>
      <c r="AL15" s="92" t="s">
        <v>457</v>
      </c>
      <c r="AM15" s="86" t="s">
        <v>476</v>
      </c>
      <c r="AN15" s="86" t="b">
        <v>0</v>
      </c>
      <c r="AO15" s="92" t="s">
        <v>457</v>
      </c>
      <c r="AP15" s="86" t="s">
        <v>176</v>
      </c>
      <c r="AQ15" s="86">
        <v>0</v>
      </c>
      <c r="AR15" s="86">
        <v>0</v>
      </c>
      <c r="AS15" s="86"/>
      <c r="AT15" s="86"/>
      <c r="AU15" s="86"/>
      <c r="AV15" s="86"/>
      <c r="AW15" s="86"/>
      <c r="AX15" s="86"/>
      <c r="AY15" s="86"/>
      <c r="AZ15" s="86"/>
      <c r="BA15">
        <v>1</v>
      </c>
      <c r="BB15" s="85" t="str">
        <f>REPLACE(INDEX(GroupVertices[Group],MATCH(Edges25[[#This Row],[Vertex 1]],GroupVertices[Vertex],0)),1,1,"")</f>
        <v>4</v>
      </c>
      <c r="BC15" s="85" t="str">
        <f>REPLACE(INDEX(GroupVertices[Group],MATCH(Edges25[[#This Row],[Vertex 2]],GroupVertices[Vertex],0)),1,1,"")</f>
        <v>4</v>
      </c>
      <c r="BD15" s="51">
        <v>0</v>
      </c>
      <c r="BE15" s="52">
        <v>0</v>
      </c>
      <c r="BF15" s="51">
        <v>0</v>
      </c>
      <c r="BG15" s="52">
        <v>0</v>
      </c>
      <c r="BH15" s="51">
        <v>0</v>
      </c>
      <c r="BI15" s="52">
        <v>0</v>
      </c>
      <c r="BJ15" s="51">
        <v>23</v>
      </c>
      <c r="BK15" s="52">
        <v>100</v>
      </c>
      <c r="BL15" s="51">
        <v>23</v>
      </c>
    </row>
    <row r="16" spans="1:64" ht="15">
      <c r="A16" s="84" t="s">
        <v>224</v>
      </c>
      <c r="B16" s="84" t="s">
        <v>239</v>
      </c>
      <c r="C16" s="53"/>
      <c r="D16" s="54"/>
      <c r="E16" s="65"/>
      <c r="F16" s="55"/>
      <c r="G16" s="53"/>
      <c r="H16" s="57"/>
      <c r="I16" s="56"/>
      <c r="J16" s="56"/>
      <c r="K16" s="36" t="s">
        <v>65</v>
      </c>
      <c r="L16" s="83">
        <v>16</v>
      </c>
      <c r="M16" s="83"/>
      <c r="N16" s="63"/>
      <c r="O16" s="86" t="s">
        <v>267</v>
      </c>
      <c r="P16" s="88">
        <v>43782.24458333333</v>
      </c>
      <c r="Q16" s="86" t="s">
        <v>271</v>
      </c>
      <c r="R16" s="86"/>
      <c r="S16" s="86"/>
      <c r="T16" s="86"/>
      <c r="U16" s="86"/>
      <c r="V16" s="89" t="s">
        <v>334</v>
      </c>
      <c r="W16" s="88">
        <v>43782.24458333333</v>
      </c>
      <c r="X16" s="89" t="s">
        <v>374</v>
      </c>
      <c r="Y16" s="86"/>
      <c r="Z16" s="86"/>
      <c r="AA16" s="92" t="s">
        <v>428</v>
      </c>
      <c r="AB16" s="86"/>
      <c r="AC16" s="86" t="b">
        <v>0</v>
      </c>
      <c r="AD16" s="86">
        <v>0</v>
      </c>
      <c r="AE16" s="92" t="s">
        <v>469</v>
      </c>
      <c r="AF16" s="86" t="b">
        <v>0</v>
      </c>
      <c r="AG16" s="86" t="s">
        <v>470</v>
      </c>
      <c r="AH16" s="86"/>
      <c r="AI16" s="92" t="s">
        <v>469</v>
      </c>
      <c r="AJ16" s="86" t="b">
        <v>0</v>
      </c>
      <c r="AK16" s="86">
        <v>63</v>
      </c>
      <c r="AL16" s="92" t="s">
        <v>446</v>
      </c>
      <c r="AM16" s="86" t="s">
        <v>475</v>
      </c>
      <c r="AN16" s="86" t="b">
        <v>0</v>
      </c>
      <c r="AO16" s="92" t="s">
        <v>446</v>
      </c>
      <c r="AP16" s="86" t="s">
        <v>176</v>
      </c>
      <c r="AQ16" s="86">
        <v>0</v>
      </c>
      <c r="AR16" s="86">
        <v>0</v>
      </c>
      <c r="AS16" s="86"/>
      <c r="AT16" s="86"/>
      <c r="AU16" s="86"/>
      <c r="AV16" s="86"/>
      <c r="AW16" s="86"/>
      <c r="AX16" s="86"/>
      <c r="AY16" s="86"/>
      <c r="AZ16" s="86"/>
      <c r="BA16">
        <v>1</v>
      </c>
      <c r="BB16" s="85" t="str">
        <f>REPLACE(INDEX(GroupVertices[Group],MATCH(Edges25[[#This Row],[Vertex 1]],GroupVertices[Vertex],0)),1,1,"")</f>
        <v>6</v>
      </c>
      <c r="BC16" s="85" t="str">
        <f>REPLACE(INDEX(GroupVertices[Group],MATCH(Edges25[[#This Row],[Vertex 2]],GroupVertices[Vertex],0)),1,1,"")</f>
        <v>6</v>
      </c>
      <c r="BD16" s="51">
        <v>2</v>
      </c>
      <c r="BE16" s="52">
        <v>8.333333333333334</v>
      </c>
      <c r="BF16" s="51">
        <v>0</v>
      </c>
      <c r="BG16" s="52">
        <v>0</v>
      </c>
      <c r="BH16" s="51">
        <v>0</v>
      </c>
      <c r="BI16" s="52">
        <v>0</v>
      </c>
      <c r="BJ16" s="51">
        <v>22</v>
      </c>
      <c r="BK16" s="52">
        <v>91.66666666666667</v>
      </c>
      <c r="BL16" s="51">
        <v>24</v>
      </c>
    </row>
    <row r="17" spans="1:64" ht="15">
      <c r="A17" s="84" t="s">
        <v>225</v>
      </c>
      <c r="B17" s="84" t="s">
        <v>256</v>
      </c>
      <c r="C17" s="53"/>
      <c r="D17" s="54"/>
      <c r="E17" s="65"/>
      <c r="F17" s="55"/>
      <c r="G17" s="53"/>
      <c r="H17" s="57"/>
      <c r="I17" s="56"/>
      <c r="J17" s="56"/>
      <c r="K17" s="36" t="s">
        <v>65</v>
      </c>
      <c r="L17" s="83">
        <v>17</v>
      </c>
      <c r="M17" s="83"/>
      <c r="N17" s="63"/>
      <c r="O17" s="86" t="s">
        <v>267</v>
      </c>
      <c r="P17" s="88">
        <v>43782.251435185186</v>
      </c>
      <c r="Q17" s="86" t="s">
        <v>268</v>
      </c>
      <c r="R17" s="86"/>
      <c r="S17" s="86"/>
      <c r="T17" s="86" t="s">
        <v>300</v>
      </c>
      <c r="U17" s="86"/>
      <c r="V17" s="89" t="s">
        <v>335</v>
      </c>
      <c r="W17" s="88">
        <v>43782.251435185186</v>
      </c>
      <c r="X17" s="89" t="s">
        <v>375</v>
      </c>
      <c r="Y17" s="86"/>
      <c r="Z17" s="86"/>
      <c r="AA17" s="92" t="s">
        <v>429</v>
      </c>
      <c r="AB17" s="86"/>
      <c r="AC17" s="86" t="b">
        <v>0</v>
      </c>
      <c r="AD17" s="86">
        <v>0</v>
      </c>
      <c r="AE17" s="92" t="s">
        <v>469</v>
      </c>
      <c r="AF17" s="86" t="b">
        <v>0</v>
      </c>
      <c r="AG17" s="86" t="s">
        <v>470</v>
      </c>
      <c r="AH17" s="86"/>
      <c r="AI17" s="92" t="s">
        <v>469</v>
      </c>
      <c r="AJ17" s="86" t="b">
        <v>0</v>
      </c>
      <c r="AK17" s="86">
        <v>21</v>
      </c>
      <c r="AL17" s="92" t="s">
        <v>468</v>
      </c>
      <c r="AM17" s="86" t="s">
        <v>474</v>
      </c>
      <c r="AN17" s="86" t="b">
        <v>0</v>
      </c>
      <c r="AO17" s="92" t="s">
        <v>468</v>
      </c>
      <c r="AP17" s="86" t="s">
        <v>176</v>
      </c>
      <c r="AQ17" s="86">
        <v>0</v>
      </c>
      <c r="AR17" s="86">
        <v>0</v>
      </c>
      <c r="AS17" s="86"/>
      <c r="AT17" s="86"/>
      <c r="AU17" s="86"/>
      <c r="AV17" s="86"/>
      <c r="AW17" s="86"/>
      <c r="AX17" s="86"/>
      <c r="AY17" s="86"/>
      <c r="AZ17" s="86"/>
      <c r="BA17">
        <v>1</v>
      </c>
      <c r="BB17" s="85" t="str">
        <f>REPLACE(INDEX(GroupVertices[Group],MATCH(Edges25[[#This Row],[Vertex 1]],GroupVertices[Vertex],0)),1,1,"")</f>
        <v>2</v>
      </c>
      <c r="BC17" s="85" t="str">
        <f>REPLACE(INDEX(GroupVertices[Group],MATCH(Edges25[[#This Row],[Vertex 2]],GroupVertices[Vertex],0)),1,1,"")</f>
        <v>2</v>
      </c>
      <c r="BD17" s="51">
        <v>0</v>
      </c>
      <c r="BE17" s="52">
        <v>0</v>
      </c>
      <c r="BF17" s="51">
        <v>0</v>
      </c>
      <c r="BG17" s="52">
        <v>0</v>
      </c>
      <c r="BH17" s="51">
        <v>0</v>
      </c>
      <c r="BI17" s="52">
        <v>0</v>
      </c>
      <c r="BJ17" s="51">
        <v>22</v>
      </c>
      <c r="BK17" s="52">
        <v>100</v>
      </c>
      <c r="BL17" s="51">
        <v>22</v>
      </c>
    </row>
    <row r="18" spans="1:64" ht="15">
      <c r="A18" s="84" t="s">
        <v>226</v>
      </c>
      <c r="B18" s="84" t="s">
        <v>226</v>
      </c>
      <c r="C18" s="53"/>
      <c r="D18" s="54"/>
      <c r="E18" s="65"/>
      <c r="F18" s="55"/>
      <c r="G18" s="53"/>
      <c r="H18" s="57"/>
      <c r="I18" s="56"/>
      <c r="J18" s="56"/>
      <c r="K18" s="36" t="s">
        <v>65</v>
      </c>
      <c r="L18" s="83">
        <v>18</v>
      </c>
      <c r="M18" s="83"/>
      <c r="N18" s="63"/>
      <c r="O18" s="86" t="s">
        <v>176</v>
      </c>
      <c r="P18" s="88">
        <v>43781.28775462963</v>
      </c>
      <c r="Q18" s="86" t="s">
        <v>272</v>
      </c>
      <c r="R18" s="86" t="s">
        <v>291</v>
      </c>
      <c r="S18" s="86" t="s">
        <v>296</v>
      </c>
      <c r="T18" s="86" t="s">
        <v>301</v>
      </c>
      <c r="U18" s="86"/>
      <c r="V18" s="89" t="s">
        <v>336</v>
      </c>
      <c r="W18" s="88">
        <v>43781.28775462963</v>
      </c>
      <c r="X18" s="89" t="s">
        <v>376</v>
      </c>
      <c r="Y18" s="86"/>
      <c r="Z18" s="86"/>
      <c r="AA18" s="92" t="s">
        <v>430</v>
      </c>
      <c r="AB18" s="86"/>
      <c r="AC18" s="86" t="b">
        <v>0</v>
      </c>
      <c r="AD18" s="86">
        <v>0</v>
      </c>
      <c r="AE18" s="92" t="s">
        <v>469</v>
      </c>
      <c r="AF18" s="86" t="b">
        <v>0</v>
      </c>
      <c r="AG18" s="86" t="s">
        <v>470</v>
      </c>
      <c r="AH18" s="86"/>
      <c r="AI18" s="92" t="s">
        <v>469</v>
      </c>
      <c r="AJ18" s="86" t="b">
        <v>0</v>
      </c>
      <c r="AK18" s="86">
        <v>0</v>
      </c>
      <c r="AL18" s="92" t="s">
        <v>469</v>
      </c>
      <c r="AM18" s="86" t="s">
        <v>477</v>
      </c>
      <c r="AN18" s="86" t="b">
        <v>0</v>
      </c>
      <c r="AO18" s="92" t="s">
        <v>430</v>
      </c>
      <c r="AP18" s="86" t="s">
        <v>176</v>
      </c>
      <c r="AQ18" s="86">
        <v>0</v>
      </c>
      <c r="AR18" s="86">
        <v>0</v>
      </c>
      <c r="AS18" s="86"/>
      <c r="AT18" s="86"/>
      <c r="AU18" s="86"/>
      <c r="AV18" s="86"/>
      <c r="AW18" s="86"/>
      <c r="AX18" s="86"/>
      <c r="AY18" s="86"/>
      <c r="AZ18" s="86"/>
      <c r="BA18">
        <v>2</v>
      </c>
      <c r="BB18" s="85" t="str">
        <f>REPLACE(INDEX(GroupVertices[Group],MATCH(Edges25[[#This Row],[Vertex 1]],GroupVertices[Vertex],0)),1,1,"")</f>
        <v>8</v>
      </c>
      <c r="BC18" s="85" t="str">
        <f>REPLACE(INDEX(GroupVertices[Group],MATCH(Edges25[[#This Row],[Vertex 2]],GroupVertices[Vertex],0)),1,1,"")</f>
        <v>8</v>
      </c>
      <c r="BD18" s="51">
        <v>0</v>
      </c>
      <c r="BE18" s="52">
        <v>0</v>
      </c>
      <c r="BF18" s="51">
        <v>0</v>
      </c>
      <c r="BG18" s="52">
        <v>0</v>
      </c>
      <c r="BH18" s="51">
        <v>0</v>
      </c>
      <c r="BI18" s="52">
        <v>0</v>
      </c>
      <c r="BJ18" s="51">
        <v>28</v>
      </c>
      <c r="BK18" s="52">
        <v>100</v>
      </c>
      <c r="BL18" s="51">
        <v>28</v>
      </c>
    </row>
    <row r="19" spans="1:64" ht="15">
      <c r="A19" s="84" t="s">
        <v>226</v>
      </c>
      <c r="B19" s="84" t="s">
        <v>226</v>
      </c>
      <c r="C19" s="53"/>
      <c r="D19" s="54"/>
      <c r="E19" s="65"/>
      <c r="F19" s="55"/>
      <c r="G19" s="53"/>
      <c r="H19" s="57"/>
      <c r="I19" s="56"/>
      <c r="J19" s="56"/>
      <c r="K19" s="36" t="s">
        <v>65</v>
      </c>
      <c r="L19" s="83">
        <v>19</v>
      </c>
      <c r="M19" s="83"/>
      <c r="N19" s="63"/>
      <c r="O19" s="86" t="s">
        <v>176</v>
      </c>
      <c r="P19" s="88">
        <v>43782.54017361111</v>
      </c>
      <c r="Q19" s="86" t="s">
        <v>273</v>
      </c>
      <c r="R19" s="89" t="s">
        <v>292</v>
      </c>
      <c r="S19" s="86" t="s">
        <v>297</v>
      </c>
      <c r="T19" s="86" t="s">
        <v>301</v>
      </c>
      <c r="U19" s="86"/>
      <c r="V19" s="89" t="s">
        <v>336</v>
      </c>
      <c r="W19" s="88">
        <v>43782.54017361111</v>
      </c>
      <c r="X19" s="89" t="s">
        <v>377</v>
      </c>
      <c r="Y19" s="86"/>
      <c r="Z19" s="86"/>
      <c r="AA19" s="92" t="s">
        <v>431</v>
      </c>
      <c r="AB19" s="86"/>
      <c r="AC19" s="86" t="b">
        <v>0</v>
      </c>
      <c r="AD19" s="86">
        <v>1</v>
      </c>
      <c r="AE19" s="92" t="s">
        <v>469</v>
      </c>
      <c r="AF19" s="86" t="b">
        <v>0</v>
      </c>
      <c r="AG19" s="86" t="s">
        <v>470</v>
      </c>
      <c r="AH19" s="86"/>
      <c r="AI19" s="92" t="s">
        <v>469</v>
      </c>
      <c r="AJ19" s="86" t="b">
        <v>0</v>
      </c>
      <c r="AK19" s="86">
        <v>0</v>
      </c>
      <c r="AL19" s="92" t="s">
        <v>469</v>
      </c>
      <c r="AM19" s="86" t="s">
        <v>478</v>
      </c>
      <c r="AN19" s="86" t="b">
        <v>0</v>
      </c>
      <c r="AO19" s="92" t="s">
        <v>431</v>
      </c>
      <c r="AP19" s="86" t="s">
        <v>176</v>
      </c>
      <c r="AQ19" s="86">
        <v>0</v>
      </c>
      <c r="AR19" s="86">
        <v>0</v>
      </c>
      <c r="AS19" s="86"/>
      <c r="AT19" s="86"/>
      <c r="AU19" s="86"/>
      <c r="AV19" s="86"/>
      <c r="AW19" s="86"/>
      <c r="AX19" s="86"/>
      <c r="AY19" s="86"/>
      <c r="AZ19" s="86"/>
      <c r="BA19">
        <v>2</v>
      </c>
      <c r="BB19" s="85" t="str">
        <f>REPLACE(INDEX(GroupVertices[Group],MATCH(Edges25[[#This Row],[Vertex 1]],GroupVertices[Vertex],0)),1,1,"")</f>
        <v>8</v>
      </c>
      <c r="BC19" s="85" t="str">
        <f>REPLACE(INDEX(GroupVertices[Group],MATCH(Edges25[[#This Row],[Vertex 2]],GroupVertices[Vertex],0)),1,1,"")</f>
        <v>8</v>
      </c>
      <c r="BD19" s="51">
        <v>0</v>
      </c>
      <c r="BE19" s="52">
        <v>0</v>
      </c>
      <c r="BF19" s="51">
        <v>0</v>
      </c>
      <c r="BG19" s="52">
        <v>0</v>
      </c>
      <c r="BH19" s="51">
        <v>0</v>
      </c>
      <c r="BI19" s="52">
        <v>0</v>
      </c>
      <c r="BJ19" s="51">
        <v>9</v>
      </c>
      <c r="BK19" s="52">
        <v>100</v>
      </c>
      <c r="BL19" s="51">
        <v>9</v>
      </c>
    </row>
    <row r="20" spans="1:64" ht="15">
      <c r="A20" s="84" t="s">
        <v>227</v>
      </c>
      <c r="B20" s="84" t="s">
        <v>227</v>
      </c>
      <c r="C20" s="53"/>
      <c r="D20" s="54"/>
      <c r="E20" s="65"/>
      <c r="F20" s="55"/>
      <c r="G20" s="53"/>
      <c r="H20" s="57"/>
      <c r="I20" s="56"/>
      <c r="J20" s="56"/>
      <c r="K20" s="36" t="s">
        <v>65</v>
      </c>
      <c r="L20" s="83">
        <v>20</v>
      </c>
      <c r="M20" s="83"/>
      <c r="N20" s="63"/>
      <c r="O20" s="86" t="s">
        <v>176</v>
      </c>
      <c r="P20" s="88">
        <v>43782.57319444444</v>
      </c>
      <c r="Q20" s="86" t="s">
        <v>274</v>
      </c>
      <c r="R20" s="86"/>
      <c r="S20" s="86"/>
      <c r="T20" s="86" t="s">
        <v>302</v>
      </c>
      <c r="U20" s="86"/>
      <c r="V20" s="89" t="s">
        <v>337</v>
      </c>
      <c r="W20" s="88">
        <v>43782.57319444444</v>
      </c>
      <c r="X20" s="89" t="s">
        <v>378</v>
      </c>
      <c r="Y20" s="86"/>
      <c r="Z20" s="86"/>
      <c r="AA20" s="92" t="s">
        <v>432</v>
      </c>
      <c r="AB20" s="86"/>
      <c r="AC20" s="86" t="b">
        <v>0</v>
      </c>
      <c r="AD20" s="86">
        <v>0</v>
      </c>
      <c r="AE20" s="92" t="s">
        <v>469</v>
      </c>
      <c r="AF20" s="86" t="b">
        <v>0</v>
      </c>
      <c r="AG20" s="86" t="s">
        <v>470</v>
      </c>
      <c r="AH20" s="86"/>
      <c r="AI20" s="92" t="s">
        <v>469</v>
      </c>
      <c r="AJ20" s="86" t="b">
        <v>0</v>
      </c>
      <c r="AK20" s="86">
        <v>0</v>
      </c>
      <c r="AL20" s="92" t="s">
        <v>469</v>
      </c>
      <c r="AM20" s="86" t="s">
        <v>479</v>
      </c>
      <c r="AN20" s="86" t="b">
        <v>0</v>
      </c>
      <c r="AO20" s="92" t="s">
        <v>432</v>
      </c>
      <c r="AP20" s="86" t="s">
        <v>176</v>
      </c>
      <c r="AQ20" s="86">
        <v>0</v>
      </c>
      <c r="AR20" s="86">
        <v>0</v>
      </c>
      <c r="AS20" s="86"/>
      <c r="AT20" s="86"/>
      <c r="AU20" s="86"/>
      <c r="AV20" s="86"/>
      <c r="AW20" s="86"/>
      <c r="AX20" s="86"/>
      <c r="AY20" s="86"/>
      <c r="AZ20" s="86"/>
      <c r="BA20">
        <v>1</v>
      </c>
      <c r="BB20" s="85" t="str">
        <f>REPLACE(INDEX(GroupVertices[Group],MATCH(Edges25[[#This Row],[Vertex 1]],GroupVertices[Vertex],0)),1,1,"")</f>
        <v>8</v>
      </c>
      <c r="BC20" s="85" t="str">
        <f>REPLACE(INDEX(GroupVertices[Group],MATCH(Edges25[[#This Row],[Vertex 2]],GroupVertices[Vertex],0)),1,1,"")</f>
        <v>8</v>
      </c>
      <c r="BD20" s="51">
        <v>5</v>
      </c>
      <c r="BE20" s="52">
        <v>17.857142857142858</v>
      </c>
      <c r="BF20" s="51">
        <v>0</v>
      </c>
      <c r="BG20" s="52">
        <v>0</v>
      </c>
      <c r="BH20" s="51">
        <v>0</v>
      </c>
      <c r="BI20" s="52">
        <v>0</v>
      </c>
      <c r="BJ20" s="51">
        <v>23</v>
      </c>
      <c r="BK20" s="52">
        <v>82.14285714285714</v>
      </c>
      <c r="BL20" s="51">
        <v>28</v>
      </c>
    </row>
    <row r="21" spans="1:64" ht="15">
      <c r="A21" s="84" t="s">
        <v>228</v>
      </c>
      <c r="B21" s="84" t="s">
        <v>239</v>
      </c>
      <c r="C21" s="53"/>
      <c r="D21" s="54"/>
      <c r="E21" s="65"/>
      <c r="F21" s="55"/>
      <c r="G21" s="53"/>
      <c r="H21" s="57"/>
      <c r="I21" s="56"/>
      <c r="J21" s="56"/>
      <c r="K21" s="36" t="s">
        <v>65</v>
      </c>
      <c r="L21" s="83">
        <v>21</v>
      </c>
      <c r="M21" s="83"/>
      <c r="N21" s="63"/>
      <c r="O21" s="86" t="s">
        <v>267</v>
      </c>
      <c r="P21" s="88">
        <v>43783.022685185184</v>
      </c>
      <c r="Q21" s="86" t="s">
        <v>271</v>
      </c>
      <c r="R21" s="86"/>
      <c r="S21" s="86"/>
      <c r="T21" s="86"/>
      <c r="U21" s="86"/>
      <c r="V21" s="89" t="s">
        <v>338</v>
      </c>
      <c r="W21" s="88">
        <v>43783.022685185184</v>
      </c>
      <c r="X21" s="89" t="s">
        <v>379</v>
      </c>
      <c r="Y21" s="86"/>
      <c r="Z21" s="86"/>
      <c r="AA21" s="92" t="s">
        <v>433</v>
      </c>
      <c r="AB21" s="86"/>
      <c r="AC21" s="86" t="b">
        <v>0</v>
      </c>
      <c r="AD21" s="86">
        <v>0</v>
      </c>
      <c r="AE21" s="92" t="s">
        <v>469</v>
      </c>
      <c r="AF21" s="86" t="b">
        <v>0</v>
      </c>
      <c r="AG21" s="86" t="s">
        <v>470</v>
      </c>
      <c r="AH21" s="86"/>
      <c r="AI21" s="92" t="s">
        <v>469</v>
      </c>
      <c r="AJ21" s="86" t="b">
        <v>0</v>
      </c>
      <c r="AK21" s="86">
        <v>63</v>
      </c>
      <c r="AL21" s="92" t="s">
        <v>446</v>
      </c>
      <c r="AM21" s="86" t="s">
        <v>474</v>
      </c>
      <c r="AN21" s="86" t="b">
        <v>0</v>
      </c>
      <c r="AO21" s="92" t="s">
        <v>446</v>
      </c>
      <c r="AP21" s="86" t="s">
        <v>176</v>
      </c>
      <c r="AQ21" s="86">
        <v>0</v>
      </c>
      <c r="AR21" s="86">
        <v>0</v>
      </c>
      <c r="AS21" s="86"/>
      <c r="AT21" s="86"/>
      <c r="AU21" s="86"/>
      <c r="AV21" s="86"/>
      <c r="AW21" s="86"/>
      <c r="AX21" s="86"/>
      <c r="AY21" s="86"/>
      <c r="AZ21" s="86"/>
      <c r="BA21">
        <v>1</v>
      </c>
      <c r="BB21" s="85" t="str">
        <f>REPLACE(INDEX(GroupVertices[Group],MATCH(Edges25[[#This Row],[Vertex 1]],GroupVertices[Vertex],0)),1,1,"")</f>
        <v>6</v>
      </c>
      <c r="BC21" s="85" t="str">
        <f>REPLACE(INDEX(GroupVertices[Group],MATCH(Edges25[[#This Row],[Vertex 2]],GroupVertices[Vertex],0)),1,1,"")</f>
        <v>6</v>
      </c>
      <c r="BD21" s="51">
        <v>2</v>
      </c>
      <c r="BE21" s="52">
        <v>8.333333333333334</v>
      </c>
      <c r="BF21" s="51">
        <v>0</v>
      </c>
      <c r="BG21" s="52">
        <v>0</v>
      </c>
      <c r="BH21" s="51">
        <v>0</v>
      </c>
      <c r="BI21" s="52">
        <v>0</v>
      </c>
      <c r="BJ21" s="51">
        <v>22</v>
      </c>
      <c r="BK21" s="52">
        <v>91.66666666666667</v>
      </c>
      <c r="BL21" s="51">
        <v>24</v>
      </c>
    </row>
    <row r="22" spans="1:64" ht="15">
      <c r="A22" s="84" t="s">
        <v>229</v>
      </c>
      <c r="B22" s="84" t="s">
        <v>259</v>
      </c>
      <c r="C22" s="53"/>
      <c r="D22" s="54"/>
      <c r="E22" s="65"/>
      <c r="F22" s="55"/>
      <c r="G22" s="53"/>
      <c r="H22" s="57"/>
      <c r="I22" s="56"/>
      <c r="J22" s="56"/>
      <c r="K22" s="36" t="s">
        <v>65</v>
      </c>
      <c r="L22" s="83">
        <v>22</v>
      </c>
      <c r="M22" s="83"/>
      <c r="N22" s="63"/>
      <c r="O22" s="86" t="s">
        <v>267</v>
      </c>
      <c r="P22" s="88">
        <v>43781.663194444445</v>
      </c>
      <c r="Q22" s="86" t="s">
        <v>275</v>
      </c>
      <c r="R22" s="86"/>
      <c r="S22" s="86"/>
      <c r="T22" s="86" t="s">
        <v>303</v>
      </c>
      <c r="U22" s="89" t="s">
        <v>312</v>
      </c>
      <c r="V22" s="89" t="s">
        <v>312</v>
      </c>
      <c r="W22" s="88">
        <v>43781.663194444445</v>
      </c>
      <c r="X22" s="89" t="s">
        <v>380</v>
      </c>
      <c r="Y22" s="86"/>
      <c r="Z22" s="86"/>
      <c r="AA22" s="92" t="s">
        <v>434</v>
      </c>
      <c r="AB22" s="86"/>
      <c r="AC22" s="86" t="b">
        <v>0</v>
      </c>
      <c r="AD22" s="86">
        <v>2</v>
      </c>
      <c r="AE22" s="92" t="s">
        <v>469</v>
      </c>
      <c r="AF22" s="86" t="b">
        <v>0</v>
      </c>
      <c r="AG22" s="86" t="s">
        <v>472</v>
      </c>
      <c r="AH22" s="86"/>
      <c r="AI22" s="92" t="s">
        <v>469</v>
      </c>
      <c r="AJ22" s="86" t="b">
        <v>0</v>
      </c>
      <c r="AK22" s="86">
        <v>1</v>
      </c>
      <c r="AL22" s="92" t="s">
        <v>469</v>
      </c>
      <c r="AM22" s="86" t="s">
        <v>480</v>
      </c>
      <c r="AN22" s="86" t="b">
        <v>0</v>
      </c>
      <c r="AO22" s="92" t="s">
        <v>434</v>
      </c>
      <c r="AP22" s="86" t="s">
        <v>176</v>
      </c>
      <c r="AQ22" s="86">
        <v>0</v>
      </c>
      <c r="AR22" s="86">
        <v>0</v>
      </c>
      <c r="AS22" s="86"/>
      <c r="AT22" s="86"/>
      <c r="AU22" s="86"/>
      <c r="AV22" s="86"/>
      <c r="AW22" s="86"/>
      <c r="AX22" s="86"/>
      <c r="AY22" s="86"/>
      <c r="AZ22" s="86"/>
      <c r="BA22">
        <v>2</v>
      </c>
      <c r="BB22" s="85" t="str">
        <f>REPLACE(INDEX(GroupVertices[Group],MATCH(Edges25[[#This Row],[Vertex 1]],GroupVertices[Vertex],0)),1,1,"")</f>
        <v>3</v>
      </c>
      <c r="BC22" s="85" t="str">
        <f>REPLACE(INDEX(GroupVertices[Group],MATCH(Edges25[[#This Row],[Vertex 2]],GroupVertices[Vertex],0)),1,1,"")</f>
        <v>3</v>
      </c>
      <c r="BD22" s="51"/>
      <c r="BE22" s="52"/>
      <c r="BF22" s="51"/>
      <c r="BG22" s="52"/>
      <c r="BH22" s="51"/>
      <c r="BI22" s="52"/>
      <c r="BJ22" s="51"/>
      <c r="BK22" s="52"/>
      <c r="BL22" s="51"/>
    </row>
    <row r="23" spans="1:64" ht="15">
      <c r="A23" s="84" t="s">
        <v>229</v>
      </c>
      <c r="B23" s="84" t="s">
        <v>259</v>
      </c>
      <c r="C23" s="53"/>
      <c r="D23" s="54"/>
      <c r="E23" s="65"/>
      <c r="F23" s="55"/>
      <c r="G23" s="53"/>
      <c r="H23" s="57"/>
      <c r="I23" s="56"/>
      <c r="J23" s="56"/>
      <c r="K23" s="36" t="s">
        <v>65</v>
      </c>
      <c r="L23" s="83">
        <v>23</v>
      </c>
      <c r="M23" s="83"/>
      <c r="N23" s="63"/>
      <c r="O23" s="86" t="s">
        <v>267</v>
      </c>
      <c r="P23" s="88">
        <v>43783.668078703704</v>
      </c>
      <c r="Q23" s="86" t="s">
        <v>276</v>
      </c>
      <c r="R23" s="86"/>
      <c r="S23" s="86"/>
      <c r="T23" s="86" t="s">
        <v>303</v>
      </c>
      <c r="U23" s="89" t="s">
        <v>313</v>
      </c>
      <c r="V23" s="89" t="s">
        <v>313</v>
      </c>
      <c r="W23" s="88">
        <v>43783.668078703704</v>
      </c>
      <c r="X23" s="89" t="s">
        <v>381</v>
      </c>
      <c r="Y23" s="86"/>
      <c r="Z23" s="86"/>
      <c r="AA23" s="92" t="s">
        <v>435</v>
      </c>
      <c r="AB23" s="86"/>
      <c r="AC23" s="86" t="b">
        <v>0</v>
      </c>
      <c r="AD23" s="86">
        <v>3</v>
      </c>
      <c r="AE23" s="92" t="s">
        <v>469</v>
      </c>
      <c r="AF23" s="86" t="b">
        <v>0</v>
      </c>
      <c r="AG23" s="86" t="s">
        <v>472</v>
      </c>
      <c r="AH23" s="86"/>
      <c r="AI23" s="92" t="s">
        <v>469</v>
      </c>
      <c r="AJ23" s="86" t="b">
        <v>0</v>
      </c>
      <c r="AK23" s="86">
        <v>3</v>
      </c>
      <c r="AL23" s="92" t="s">
        <v>469</v>
      </c>
      <c r="AM23" s="86" t="s">
        <v>481</v>
      </c>
      <c r="AN23" s="86" t="b">
        <v>0</v>
      </c>
      <c r="AO23" s="92" t="s">
        <v>435</v>
      </c>
      <c r="AP23" s="86" t="s">
        <v>176</v>
      </c>
      <c r="AQ23" s="86">
        <v>0</v>
      </c>
      <c r="AR23" s="86">
        <v>0</v>
      </c>
      <c r="AS23" s="86"/>
      <c r="AT23" s="86"/>
      <c r="AU23" s="86"/>
      <c r="AV23" s="86"/>
      <c r="AW23" s="86"/>
      <c r="AX23" s="86"/>
      <c r="AY23" s="86"/>
      <c r="AZ23" s="86"/>
      <c r="BA23">
        <v>2</v>
      </c>
      <c r="BB23" s="85" t="str">
        <f>REPLACE(INDEX(GroupVertices[Group],MATCH(Edges25[[#This Row],[Vertex 1]],GroupVertices[Vertex],0)),1,1,"")</f>
        <v>3</v>
      </c>
      <c r="BC23" s="85" t="str">
        <f>REPLACE(INDEX(GroupVertices[Group],MATCH(Edges25[[#This Row],[Vertex 2]],GroupVertices[Vertex],0)),1,1,"")</f>
        <v>3</v>
      </c>
      <c r="BD23" s="51"/>
      <c r="BE23" s="52"/>
      <c r="BF23" s="51"/>
      <c r="BG23" s="52"/>
      <c r="BH23" s="51"/>
      <c r="BI23" s="52"/>
      <c r="BJ23" s="51"/>
      <c r="BK23" s="52"/>
      <c r="BL23" s="51"/>
    </row>
    <row r="24" spans="1:64" ht="15">
      <c r="A24" s="84" t="s">
        <v>230</v>
      </c>
      <c r="B24" s="84" t="s">
        <v>261</v>
      </c>
      <c r="C24" s="53"/>
      <c r="D24" s="54"/>
      <c r="E24" s="65"/>
      <c r="F24" s="55"/>
      <c r="G24" s="53"/>
      <c r="H24" s="57"/>
      <c r="I24" s="56"/>
      <c r="J24" s="56"/>
      <c r="K24" s="36" t="s">
        <v>65</v>
      </c>
      <c r="L24" s="83">
        <v>26</v>
      </c>
      <c r="M24" s="83"/>
      <c r="N24" s="63"/>
      <c r="O24" s="86" t="s">
        <v>267</v>
      </c>
      <c r="P24" s="88">
        <v>43781.880162037036</v>
      </c>
      <c r="Q24" s="86" t="s">
        <v>277</v>
      </c>
      <c r="R24" s="86"/>
      <c r="S24" s="86"/>
      <c r="T24" s="86"/>
      <c r="U24" s="86"/>
      <c r="V24" s="89" t="s">
        <v>339</v>
      </c>
      <c r="W24" s="88">
        <v>43781.880162037036</v>
      </c>
      <c r="X24" s="89" t="s">
        <v>382</v>
      </c>
      <c r="Y24" s="86"/>
      <c r="Z24" s="86"/>
      <c r="AA24" s="92" t="s">
        <v>436</v>
      </c>
      <c r="AB24" s="86"/>
      <c r="AC24" s="86" t="b">
        <v>0</v>
      </c>
      <c r="AD24" s="86">
        <v>0</v>
      </c>
      <c r="AE24" s="92" t="s">
        <v>469</v>
      </c>
      <c r="AF24" s="86" t="b">
        <v>0</v>
      </c>
      <c r="AG24" s="86" t="s">
        <v>472</v>
      </c>
      <c r="AH24" s="86"/>
      <c r="AI24" s="92" t="s">
        <v>469</v>
      </c>
      <c r="AJ24" s="86" t="b">
        <v>0</v>
      </c>
      <c r="AK24" s="86">
        <v>1</v>
      </c>
      <c r="AL24" s="92" t="s">
        <v>434</v>
      </c>
      <c r="AM24" s="86" t="s">
        <v>475</v>
      </c>
      <c r="AN24" s="86" t="b">
        <v>0</v>
      </c>
      <c r="AO24" s="92" t="s">
        <v>434</v>
      </c>
      <c r="AP24" s="86" t="s">
        <v>176</v>
      </c>
      <c r="AQ24" s="86">
        <v>0</v>
      </c>
      <c r="AR24" s="86">
        <v>0</v>
      </c>
      <c r="AS24" s="86"/>
      <c r="AT24" s="86"/>
      <c r="AU24" s="86"/>
      <c r="AV24" s="86"/>
      <c r="AW24" s="86"/>
      <c r="AX24" s="86"/>
      <c r="AY24" s="86"/>
      <c r="AZ24" s="86"/>
      <c r="BA24">
        <v>1</v>
      </c>
      <c r="BB24" s="85" t="str">
        <f>REPLACE(INDEX(GroupVertices[Group],MATCH(Edges25[[#This Row],[Vertex 1]],GroupVertices[Vertex],0)),1,1,"")</f>
        <v>3</v>
      </c>
      <c r="BC24" s="85" t="str">
        <f>REPLACE(INDEX(GroupVertices[Group],MATCH(Edges25[[#This Row],[Vertex 2]],GroupVertices[Vertex],0)),1,1,"")</f>
        <v>3</v>
      </c>
      <c r="BD24" s="51">
        <v>0</v>
      </c>
      <c r="BE24" s="52">
        <v>0</v>
      </c>
      <c r="BF24" s="51">
        <v>0</v>
      </c>
      <c r="BG24" s="52">
        <v>0</v>
      </c>
      <c r="BH24" s="51">
        <v>0</v>
      </c>
      <c r="BI24" s="52">
        <v>0</v>
      </c>
      <c r="BJ24" s="51">
        <v>19</v>
      </c>
      <c r="BK24" s="52">
        <v>100</v>
      </c>
      <c r="BL24" s="51">
        <v>19</v>
      </c>
    </row>
    <row r="25" spans="1:64" ht="15">
      <c r="A25" s="84" t="s">
        <v>230</v>
      </c>
      <c r="B25" s="84" t="s">
        <v>229</v>
      </c>
      <c r="C25" s="53"/>
      <c r="D25" s="54"/>
      <c r="E25" s="65"/>
      <c r="F25" s="55"/>
      <c r="G25" s="53"/>
      <c r="H25" s="57"/>
      <c r="I25" s="56"/>
      <c r="J25" s="56"/>
      <c r="K25" s="36" t="s">
        <v>65</v>
      </c>
      <c r="L25" s="83">
        <v>28</v>
      </c>
      <c r="M25" s="83"/>
      <c r="N25" s="63"/>
      <c r="O25" s="86" t="s">
        <v>267</v>
      </c>
      <c r="P25" s="88">
        <v>43783.71236111111</v>
      </c>
      <c r="Q25" s="86" t="s">
        <v>278</v>
      </c>
      <c r="R25" s="86"/>
      <c r="S25" s="86"/>
      <c r="T25" s="86" t="s">
        <v>261</v>
      </c>
      <c r="U25" s="86"/>
      <c r="V25" s="89" t="s">
        <v>339</v>
      </c>
      <c r="W25" s="88">
        <v>43783.71236111111</v>
      </c>
      <c r="X25" s="89" t="s">
        <v>383</v>
      </c>
      <c r="Y25" s="86"/>
      <c r="Z25" s="86"/>
      <c r="AA25" s="92" t="s">
        <v>437</v>
      </c>
      <c r="AB25" s="86"/>
      <c r="AC25" s="86" t="b">
        <v>0</v>
      </c>
      <c r="AD25" s="86">
        <v>0</v>
      </c>
      <c r="AE25" s="92" t="s">
        <v>469</v>
      </c>
      <c r="AF25" s="86" t="b">
        <v>0</v>
      </c>
      <c r="AG25" s="86" t="s">
        <v>472</v>
      </c>
      <c r="AH25" s="86"/>
      <c r="AI25" s="92" t="s">
        <v>469</v>
      </c>
      <c r="AJ25" s="86" t="b">
        <v>0</v>
      </c>
      <c r="AK25" s="86">
        <v>3</v>
      </c>
      <c r="AL25" s="92" t="s">
        <v>435</v>
      </c>
      <c r="AM25" s="86" t="s">
        <v>475</v>
      </c>
      <c r="AN25" s="86" t="b">
        <v>0</v>
      </c>
      <c r="AO25" s="92" t="s">
        <v>435</v>
      </c>
      <c r="AP25" s="86" t="s">
        <v>176</v>
      </c>
      <c r="AQ25" s="86">
        <v>0</v>
      </c>
      <c r="AR25" s="86">
        <v>0</v>
      </c>
      <c r="AS25" s="86"/>
      <c r="AT25" s="86"/>
      <c r="AU25" s="86"/>
      <c r="AV25" s="86"/>
      <c r="AW25" s="86"/>
      <c r="AX25" s="86"/>
      <c r="AY25" s="86"/>
      <c r="AZ25" s="86"/>
      <c r="BA25">
        <v>2</v>
      </c>
      <c r="BB25" s="85" t="str">
        <f>REPLACE(INDEX(GroupVertices[Group],MATCH(Edges25[[#This Row],[Vertex 1]],GroupVertices[Vertex],0)),1,1,"")</f>
        <v>3</v>
      </c>
      <c r="BC25" s="85" t="str">
        <f>REPLACE(INDEX(GroupVertices[Group],MATCH(Edges25[[#This Row],[Vertex 2]],GroupVertices[Vertex],0)),1,1,"")</f>
        <v>3</v>
      </c>
      <c r="BD25" s="51">
        <v>0</v>
      </c>
      <c r="BE25" s="52">
        <v>0</v>
      </c>
      <c r="BF25" s="51">
        <v>0</v>
      </c>
      <c r="BG25" s="52">
        <v>0</v>
      </c>
      <c r="BH25" s="51">
        <v>0</v>
      </c>
      <c r="BI25" s="52">
        <v>0</v>
      </c>
      <c r="BJ25" s="51">
        <v>21</v>
      </c>
      <c r="BK25" s="52">
        <v>100</v>
      </c>
      <c r="BL25" s="51">
        <v>21</v>
      </c>
    </row>
    <row r="26" spans="1:64" ht="15">
      <c r="A26" s="84" t="s">
        <v>231</v>
      </c>
      <c r="B26" s="84" t="s">
        <v>262</v>
      </c>
      <c r="C26" s="53"/>
      <c r="D26" s="54"/>
      <c r="E26" s="65"/>
      <c r="F26" s="55"/>
      <c r="G26" s="53"/>
      <c r="H26" s="57"/>
      <c r="I26" s="56"/>
      <c r="J26" s="56"/>
      <c r="K26" s="36" t="s">
        <v>65</v>
      </c>
      <c r="L26" s="83">
        <v>29</v>
      </c>
      <c r="M26" s="83"/>
      <c r="N26" s="63"/>
      <c r="O26" s="86" t="s">
        <v>267</v>
      </c>
      <c r="P26" s="88">
        <v>43783.797847222224</v>
      </c>
      <c r="Q26" s="86" t="s">
        <v>279</v>
      </c>
      <c r="R26" s="86"/>
      <c r="S26" s="86"/>
      <c r="T26" s="86" t="s">
        <v>304</v>
      </c>
      <c r="U26" s="86"/>
      <c r="V26" s="89" t="s">
        <v>340</v>
      </c>
      <c r="W26" s="88">
        <v>43783.797847222224</v>
      </c>
      <c r="X26" s="89" t="s">
        <v>384</v>
      </c>
      <c r="Y26" s="86"/>
      <c r="Z26" s="86"/>
      <c r="AA26" s="92" t="s">
        <v>438</v>
      </c>
      <c r="AB26" s="86"/>
      <c r="AC26" s="86" t="b">
        <v>0</v>
      </c>
      <c r="AD26" s="86">
        <v>0</v>
      </c>
      <c r="AE26" s="92" t="s">
        <v>469</v>
      </c>
      <c r="AF26" s="86" t="b">
        <v>0</v>
      </c>
      <c r="AG26" s="86" t="s">
        <v>470</v>
      </c>
      <c r="AH26" s="86"/>
      <c r="AI26" s="92" t="s">
        <v>469</v>
      </c>
      <c r="AJ26" s="86" t="b">
        <v>0</v>
      </c>
      <c r="AK26" s="86">
        <v>3</v>
      </c>
      <c r="AL26" s="92" t="s">
        <v>442</v>
      </c>
      <c r="AM26" s="86" t="s">
        <v>475</v>
      </c>
      <c r="AN26" s="86" t="b">
        <v>0</v>
      </c>
      <c r="AO26" s="92" t="s">
        <v>442</v>
      </c>
      <c r="AP26" s="86" t="s">
        <v>176</v>
      </c>
      <c r="AQ26" s="86">
        <v>0</v>
      </c>
      <c r="AR26" s="86">
        <v>0</v>
      </c>
      <c r="AS26" s="86"/>
      <c r="AT26" s="86"/>
      <c r="AU26" s="86"/>
      <c r="AV26" s="86"/>
      <c r="AW26" s="86"/>
      <c r="AX26" s="86"/>
      <c r="AY26" s="86"/>
      <c r="AZ26" s="86"/>
      <c r="BA26">
        <v>1</v>
      </c>
      <c r="BB26" s="85" t="str">
        <f>REPLACE(INDEX(GroupVertices[Group],MATCH(Edges25[[#This Row],[Vertex 1]],GroupVertices[Vertex],0)),1,1,"")</f>
        <v>7</v>
      </c>
      <c r="BC26" s="85" t="str">
        <f>REPLACE(INDEX(GroupVertices[Group],MATCH(Edges25[[#This Row],[Vertex 2]],GroupVertices[Vertex],0)),1,1,"")</f>
        <v>7</v>
      </c>
      <c r="BD26" s="51"/>
      <c r="BE26" s="52"/>
      <c r="BF26" s="51"/>
      <c r="BG26" s="52"/>
      <c r="BH26" s="51"/>
      <c r="BI26" s="52"/>
      <c r="BJ26" s="51"/>
      <c r="BK26" s="52"/>
      <c r="BL26" s="51"/>
    </row>
    <row r="27" spans="1:64" ht="15">
      <c r="A27" s="84" t="s">
        <v>232</v>
      </c>
      <c r="B27" s="84" t="s">
        <v>229</v>
      </c>
      <c r="C27" s="53"/>
      <c r="D27" s="54"/>
      <c r="E27" s="65"/>
      <c r="F27" s="55"/>
      <c r="G27" s="53"/>
      <c r="H27" s="57"/>
      <c r="I27" s="56"/>
      <c r="J27" s="56"/>
      <c r="K27" s="36" t="s">
        <v>65</v>
      </c>
      <c r="L27" s="83">
        <v>31</v>
      </c>
      <c r="M27" s="83"/>
      <c r="N27" s="63"/>
      <c r="O27" s="86" t="s">
        <v>267</v>
      </c>
      <c r="P27" s="88">
        <v>43783.862662037034</v>
      </c>
      <c r="Q27" s="86" t="s">
        <v>278</v>
      </c>
      <c r="R27" s="86"/>
      <c r="S27" s="86"/>
      <c r="T27" s="86" t="s">
        <v>261</v>
      </c>
      <c r="U27" s="86"/>
      <c r="V27" s="89" t="s">
        <v>341</v>
      </c>
      <c r="W27" s="88">
        <v>43783.862662037034</v>
      </c>
      <c r="X27" s="89" t="s">
        <v>385</v>
      </c>
      <c r="Y27" s="86"/>
      <c r="Z27" s="86"/>
      <c r="AA27" s="92" t="s">
        <v>439</v>
      </c>
      <c r="AB27" s="86"/>
      <c r="AC27" s="86" t="b">
        <v>0</v>
      </c>
      <c r="AD27" s="86">
        <v>0</v>
      </c>
      <c r="AE27" s="92" t="s">
        <v>469</v>
      </c>
      <c r="AF27" s="86" t="b">
        <v>0</v>
      </c>
      <c r="AG27" s="86" t="s">
        <v>472</v>
      </c>
      <c r="AH27" s="86"/>
      <c r="AI27" s="92" t="s">
        <v>469</v>
      </c>
      <c r="AJ27" s="86" t="b">
        <v>0</v>
      </c>
      <c r="AK27" s="86">
        <v>3</v>
      </c>
      <c r="AL27" s="92" t="s">
        <v>435</v>
      </c>
      <c r="AM27" s="86" t="s">
        <v>475</v>
      </c>
      <c r="AN27" s="86" t="b">
        <v>0</v>
      </c>
      <c r="AO27" s="92" t="s">
        <v>435</v>
      </c>
      <c r="AP27" s="86" t="s">
        <v>176</v>
      </c>
      <c r="AQ27" s="86">
        <v>0</v>
      </c>
      <c r="AR27" s="86">
        <v>0</v>
      </c>
      <c r="AS27" s="86"/>
      <c r="AT27" s="86"/>
      <c r="AU27" s="86"/>
      <c r="AV27" s="86"/>
      <c r="AW27" s="86"/>
      <c r="AX27" s="86"/>
      <c r="AY27" s="86"/>
      <c r="AZ27" s="86"/>
      <c r="BA27">
        <v>1</v>
      </c>
      <c r="BB27" s="85" t="str">
        <f>REPLACE(INDEX(GroupVertices[Group],MATCH(Edges25[[#This Row],[Vertex 1]],GroupVertices[Vertex],0)),1,1,"")</f>
        <v>3</v>
      </c>
      <c r="BC27" s="85" t="str">
        <f>REPLACE(INDEX(GroupVertices[Group],MATCH(Edges25[[#This Row],[Vertex 2]],GroupVertices[Vertex],0)),1,1,"")</f>
        <v>3</v>
      </c>
      <c r="BD27" s="51">
        <v>0</v>
      </c>
      <c r="BE27" s="52">
        <v>0</v>
      </c>
      <c r="BF27" s="51">
        <v>0</v>
      </c>
      <c r="BG27" s="52">
        <v>0</v>
      </c>
      <c r="BH27" s="51">
        <v>0</v>
      </c>
      <c r="BI27" s="52">
        <v>0</v>
      </c>
      <c r="BJ27" s="51">
        <v>21</v>
      </c>
      <c r="BK27" s="52">
        <v>100</v>
      </c>
      <c r="BL27" s="51">
        <v>21</v>
      </c>
    </row>
    <row r="28" spans="1:64" ht="15">
      <c r="A28" s="84" t="s">
        <v>233</v>
      </c>
      <c r="B28" s="84" t="s">
        <v>229</v>
      </c>
      <c r="C28" s="53"/>
      <c r="D28" s="54"/>
      <c r="E28" s="65"/>
      <c r="F28" s="55"/>
      <c r="G28" s="53"/>
      <c r="H28" s="57"/>
      <c r="I28" s="56"/>
      <c r="J28" s="56"/>
      <c r="K28" s="36" t="s">
        <v>65</v>
      </c>
      <c r="L28" s="83">
        <v>33</v>
      </c>
      <c r="M28" s="83"/>
      <c r="N28" s="63"/>
      <c r="O28" s="86" t="s">
        <v>267</v>
      </c>
      <c r="P28" s="88">
        <v>43783.897881944446</v>
      </c>
      <c r="Q28" s="86" t="s">
        <v>278</v>
      </c>
      <c r="R28" s="86"/>
      <c r="S28" s="86"/>
      <c r="T28" s="86" t="s">
        <v>261</v>
      </c>
      <c r="U28" s="86"/>
      <c r="V28" s="89" t="s">
        <v>342</v>
      </c>
      <c r="W28" s="88">
        <v>43783.897881944446</v>
      </c>
      <c r="X28" s="89" t="s">
        <v>386</v>
      </c>
      <c r="Y28" s="86"/>
      <c r="Z28" s="86"/>
      <c r="AA28" s="92" t="s">
        <v>440</v>
      </c>
      <c r="AB28" s="86"/>
      <c r="AC28" s="86" t="b">
        <v>0</v>
      </c>
      <c r="AD28" s="86">
        <v>0</v>
      </c>
      <c r="AE28" s="92" t="s">
        <v>469</v>
      </c>
      <c r="AF28" s="86" t="b">
        <v>0</v>
      </c>
      <c r="AG28" s="86" t="s">
        <v>472</v>
      </c>
      <c r="AH28" s="86"/>
      <c r="AI28" s="92" t="s">
        <v>469</v>
      </c>
      <c r="AJ28" s="86" t="b">
        <v>0</v>
      </c>
      <c r="AK28" s="86">
        <v>3</v>
      </c>
      <c r="AL28" s="92" t="s">
        <v>435</v>
      </c>
      <c r="AM28" s="86" t="s">
        <v>475</v>
      </c>
      <c r="AN28" s="86" t="b">
        <v>0</v>
      </c>
      <c r="AO28" s="92" t="s">
        <v>435</v>
      </c>
      <c r="AP28" s="86" t="s">
        <v>176</v>
      </c>
      <c r="AQ28" s="86">
        <v>0</v>
      </c>
      <c r="AR28" s="86">
        <v>0</v>
      </c>
      <c r="AS28" s="86"/>
      <c r="AT28" s="86"/>
      <c r="AU28" s="86"/>
      <c r="AV28" s="86"/>
      <c r="AW28" s="86"/>
      <c r="AX28" s="86"/>
      <c r="AY28" s="86"/>
      <c r="AZ28" s="86"/>
      <c r="BA28">
        <v>1</v>
      </c>
      <c r="BB28" s="85" t="str">
        <f>REPLACE(INDEX(GroupVertices[Group],MATCH(Edges25[[#This Row],[Vertex 1]],GroupVertices[Vertex],0)),1,1,"")</f>
        <v>3</v>
      </c>
      <c r="BC28" s="85" t="str">
        <f>REPLACE(INDEX(GroupVertices[Group],MATCH(Edges25[[#This Row],[Vertex 2]],GroupVertices[Vertex],0)),1,1,"")</f>
        <v>3</v>
      </c>
      <c r="BD28" s="51">
        <v>0</v>
      </c>
      <c r="BE28" s="52">
        <v>0</v>
      </c>
      <c r="BF28" s="51">
        <v>0</v>
      </c>
      <c r="BG28" s="52">
        <v>0</v>
      </c>
      <c r="BH28" s="51">
        <v>0</v>
      </c>
      <c r="BI28" s="52">
        <v>0</v>
      </c>
      <c r="BJ28" s="51">
        <v>21</v>
      </c>
      <c r="BK28" s="52">
        <v>100</v>
      </c>
      <c r="BL28" s="51">
        <v>21</v>
      </c>
    </row>
    <row r="29" spans="1:64" ht="15">
      <c r="A29" s="84" t="s">
        <v>234</v>
      </c>
      <c r="B29" s="84" t="s">
        <v>262</v>
      </c>
      <c r="C29" s="53"/>
      <c r="D29" s="54"/>
      <c r="E29" s="65"/>
      <c r="F29" s="55"/>
      <c r="G29" s="53"/>
      <c r="H29" s="57"/>
      <c r="I29" s="56"/>
      <c r="J29" s="56"/>
      <c r="K29" s="36" t="s">
        <v>65</v>
      </c>
      <c r="L29" s="83">
        <v>34</v>
      </c>
      <c r="M29" s="83"/>
      <c r="N29" s="63"/>
      <c r="O29" s="86" t="s">
        <v>267</v>
      </c>
      <c r="P29" s="88">
        <v>43784.31555555556</v>
      </c>
      <c r="Q29" s="86" t="s">
        <v>279</v>
      </c>
      <c r="R29" s="86"/>
      <c r="S29" s="86"/>
      <c r="T29" s="86" t="s">
        <v>304</v>
      </c>
      <c r="U29" s="86"/>
      <c r="V29" s="89" t="s">
        <v>343</v>
      </c>
      <c r="W29" s="88">
        <v>43784.31555555556</v>
      </c>
      <c r="X29" s="89" t="s">
        <v>387</v>
      </c>
      <c r="Y29" s="86"/>
      <c r="Z29" s="86"/>
      <c r="AA29" s="92" t="s">
        <v>441</v>
      </c>
      <c r="AB29" s="86"/>
      <c r="AC29" s="86" t="b">
        <v>0</v>
      </c>
      <c r="AD29" s="86">
        <v>0</v>
      </c>
      <c r="AE29" s="92" t="s">
        <v>469</v>
      </c>
      <c r="AF29" s="86" t="b">
        <v>0</v>
      </c>
      <c r="AG29" s="86" t="s">
        <v>470</v>
      </c>
      <c r="AH29" s="86"/>
      <c r="AI29" s="92" t="s">
        <v>469</v>
      </c>
      <c r="AJ29" s="86" t="b">
        <v>0</v>
      </c>
      <c r="AK29" s="86">
        <v>3</v>
      </c>
      <c r="AL29" s="92" t="s">
        <v>442</v>
      </c>
      <c r="AM29" s="86" t="s">
        <v>474</v>
      </c>
      <c r="AN29" s="86" t="b">
        <v>0</v>
      </c>
      <c r="AO29" s="92" t="s">
        <v>442</v>
      </c>
      <c r="AP29" s="86" t="s">
        <v>176</v>
      </c>
      <c r="AQ29" s="86">
        <v>0</v>
      </c>
      <c r="AR29" s="86">
        <v>0</v>
      </c>
      <c r="AS29" s="86"/>
      <c r="AT29" s="86"/>
      <c r="AU29" s="86"/>
      <c r="AV29" s="86"/>
      <c r="AW29" s="86"/>
      <c r="AX29" s="86"/>
      <c r="AY29" s="86"/>
      <c r="AZ29" s="86"/>
      <c r="BA29">
        <v>1</v>
      </c>
      <c r="BB29" s="85" t="str">
        <f>REPLACE(INDEX(GroupVertices[Group],MATCH(Edges25[[#This Row],[Vertex 1]],GroupVertices[Vertex],0)),1,1,"")</f>
        <v>7</v>
      </c>
      <c r="BC29" s="85" t="str">
        <f>REPLACE(INDEX(GroupVertices[Group],MATCH(Edges25[[#This Row],[Vertex 2]],GroupVertices[Vertex],0)),1,1,"")</f>
        <v>7</v>
      </c>
      <c r="BD29" s="51"/>
      <c r="BE29" s="52"/>
      <c r="BF29" s="51"/>
      <c r="BG29" s="52"/>
      <c r="BH29" s="51"/>
      <c r="BI29" s="52"/>
      <c r="BJ29" s="51"/>
      <c r="BK29" s="52"/>
      <c r="BL29" s="51"/>
    </row>
    <row r="30" spans="1:64" ht="15">
      <c r="A30" s="84" t="s">
        <v>235</v>
      </c>
      <c r="B30" s="84" t="s">
        <v>262</v>
      </c>
      <c r="C30" s="53"/>
      <c r="D30" s="54"/>
      <c r="E30" s="65"/>
      <c r="F30" s="55"/>
      <c r="G30" s="53"/>
      <c r="H30" s="57"/>
      <c r="I30" s="56"/>
      <c r="J30" s="56"/>
      <c r="K30" s="36" t="s">
        <v>65</v>
      </c>
      <c r="L30" s="83">
        <v>36</v>
      </c>
      <c r="M30" s="83"/>
      <c r="N30" s="63"/>
      <c r="O30" s="86" t="s">
        <v>267</v>
      </c>
      <c r="P30" s="88">
        <v>43783.68053240741</v>
      </c>
      <c r="Q30" s="86" t="s">
        <v>280</v>
      </c>
      <c r="R30" s="86"/>
      <c r="S30" s="86"/>
      <c r="T30" s="86" t="s">
        <v>305</v>
      </c>
      <c r="U30" s="89" t="s">
        <v>314</v>
      </c>
      <c r="V30" s="89" t="s">
        <v>314</v>
      </c>
      <c r="W30" s="88">
        <v>43783.68053240741</v>
      </c>
      <c r="X30" s="89" t="s">
        <v>388</v>
      </c>
      <c r="Y30" s="86"/>
      <c r="Z30" s="86"/>
      <c r="AA30" s="92" t="s">
        <v>442</v>
      </c>
      <c r="AB30" s="86"/>
      <c r="AC30" s="86" t="b">
        <v>0</v>
      </c>
      <c r="AD30" s="86">
        <v>14</v>
      </c>
      <c r="AE30" s="92" t="s">
        <v>469</v>
      </c>
      <c r="AF30" s="86" t="b">
        <v>0</v>
      </c>
      <c r="AG30" s="86" t="s">
        <v>470</v>
      </c>
      <c r="AH30" s="86"/>
      <c r="AI30" s="92" t="s">
        <v>469</v>
      </c>
      <c r="AJ30" s="86" t="b">
        <v>0</v>
      </c>
      <c r="AK30" s="86">
        <v>3</v>
      </c>
      <c r="AL30" s="92" t="s">
        <v>469</v>
      </c>
      <c r="AM30" s="86" t="s">
        <v>475</v>
      </c>
      <c r="AN30" s="86" t="b">
        <v>0</v>
      </c>
      <c r="AO30" s="92" t="s">
        <v>442</v>
      </c>
      <c r="AP30" s="86" t="s">
        <v>176</v>
      </c>
      <c r="AQ30" s="86">
        <v>0</v>
      </c>
      <c r="AR30" s="86">
        <v>0</v>
      </c>
      <c r="AS30" s="86"/>
      <c r="AT30" s="86"/>
      <c r="AU30" s="86"/>
      <c r="AV30" s="86"/>
      <c r="AW30" s="86"/>
      <c r="AX30" s="86"/>
      <c r="AY30" s="86"/>
      <c r="AZ30" s="86"/>
      <c r="BA30">
        <v>1</v>
      </c>
      <c r="BB30" s="85" t="str">
        <f>REPLACE(INDEX(GroupVertices[Group],MATCH(Edges25[[#This Row],[Vertex 1]],GroupVertices[Vertex],0)),1,1,"")</f>
        <v>7</v>
      </c>
      <c r="BC30" s="85" t="str">
        <f>REPLACE(INDEX(GroupVertices[Group],MATCH(Edges25[[#This Row],[Vertex 2]],GroupVertices[Vertex],0)),1,1,"")</f>
        <v>7</v>
      </c>
      <c r="BD30" s="51">
        <v>2</v>
      </c>
      <c r="BE30" s="52">
        <v>7.142857142857143</v>
      </c>
      <c r="BF30" s="51">
        <v>0</v>
      </c>
      <c r="BG30" s="52">
        <v>0</v>
      </c>
      <c r="BH30" s="51">
        <v>0</v>
      </c>
      <c r="BI30" s="52">
        <v>0</v>
      </c>
      <c r="BJ30" s="51">
        <v>26</v>
      </c>
      <c r="BK30" s="52">
        <v>92.85714285714286</v>
      </c>
      <c r="BL30" s="51">
        <v>28</v>
      </c>
    </row>
    <row r="31" spans="1:64" ht="15">
      <c r="A31" s="84" t="s">
        <v>236</v>
      </c>
      <c r="B31" s="84" t="s">
        <v>262</v>
      </c>
      <c r="C31" s="53"/>
      <c r="D31" s="54"/>
      <c r="E31" s="65"/>
      <c r="F31" s="55"/>
      <c r="G31" s="53"/>
      <c r="H31" s="57"/>
      <c r="I31" s="56"/>
      <c r="J31" s="56"/>
      <c r="K31" s="36" t="s">
        <v>65</v>
      </c>
      <c r="L31" s="83">
        <v>37</v>
      </c>
      <c r="M31" s="83"/>
      <c r="N31" s="63"/>
      <c r="O31" s="86" t="s">
        <v>267</v>
      </c>
      <c r="P31" s="88">
        <v>43784.36981481482</v>
      </c>
      <c r="Q31" s="86" t="s">
        <v>279</v>
      </c>
      <c r="R31" s="86"/>
      <c r="S31" s="86"/>
      <c r="T31" s="86" t="s">
        <v>304</v>
      </c>
      <c r="U31" s="86"/>
      <c r="V31" s="89" t="s">
        <v>344</v>
      </c>
      <c r="W31" s="88">
        <v>43784.36981481482</v>
      </c>
      <c r="X31" s="89" t="s">
        <v>389</v>
      </c>
      <c r="Y31" s="86"/>
      <c r="Z31" s="86"/>
      <c r="AA31" s="92" t="s">
        <v>443</v>
      </c>
      <c r="AB31" s="86"/>
      <c r="AC31" s="86" t="b">
        <v>0</v>
      </c>
      <c r="AD31" s="86">
        <v>0</v>
      </c>
      <c r="AE31" s="92" t="s">
        <v>469</v>
      </c>
      <c r="AF31" s="86" t="b">
        <v>0</v>
      </c>
      <c r="AG31" s="86" t="s">
        <v>470</v>
      </c>
      <c r="AH31" s="86"/>
      <c r="AI31" s="92" t="s">
        <v>469</v>
      </c>
      <c r="AJ31" s="86" t="b">
        <v>0</v>
      </c>
      <c r="AK31" s="86">
        <v>3</v>
      </c>
      <c r="AL31" s="92" t="s">
        <v>442</v>
      </c>
      <c r="AM31" s="86" t="s">
        <v>476</v>
      </c>
      <c r="AN31" s="86" t="b">
        <v>0</v>
      </c>
      <c r="AO31" s="92" t="s">
        <v>442</v>
      </c>
      <c r="AP31" s="86" t="s">
        <v>176</v>
      </c>
      <c r="AQ31" s="86">
        <v>0</v>
      </c>
      <c r="AR31" s="86">
        <v>0</v>
      </c>
      <c r="AS31" s="86"/>
      <c r="AT31" s="86"/>
      <c r="AU31" s="86"/>
      <c r="AV31" s="86"/>
      <c r="AW31" s="86"/>
      <c r="AX31" s="86"/>
      <c r="AY31" s="86"/>
      <c r="AZ31" s="86"/>
      <c r="BA31">
        <v>1</v>
      </c>
      <c r="BB31" s="85" t="str">
        <f>REPLACE(INDEX(GroupVertices[Group],MATCH(Edges25[[#This Row],[Vertex 1]],GroupVertices[Vertex],0)),1,1,"")</f>
        <v>7</v>
      </c>
      <c r="BC31" s="85" t="str">
        <f>REPLACE(INDEX(GroupVertices[Group],MATCH(Edges25[[#This Row],[Vertex 2]],GroupVertices[Vertex],0)),1,1,"")</f>
        <v>7</v>
      </c>
      <c r="BD31" s="51"/>
      <c r="BE31" s="52"/>
      <c r="BF31" s="51"/>
      <c r="BG31" s="52"/>
      <c r="BH31" s="51"/>
      <c r="BI31" s="52"/>
      <c r="BJ31" s="51"/>
      <c r="BK31" s="52"/>
      <c r="BL31" s="51"/>
    </row>
    <row r="32" spans="1:64" ht="15">
      <c r="A32" s="84" t="s">
        <v>237</v>
      </c>
      <c r="B32" s="84" t="s">
        <v>237</v>
      </c>
      <c r="C32" s="53"/>
      <c r="D32" s="54"/>
      <c r="E32" s="65"/>
      <c r="F32" s="55"/>
      <c r="G32" s="53"/>
      <c r="H32" s="57"/>
      <c r="I32" s="56"/>
      <c r="J32" s="56"/>
      <c r="K32" s="36" t="s">
        <v>65</v>
      </c>
      <c r="L32" s="83">
        <v>39</v>
      </c>
      <c r="M32" s="83"/>
      <c r="N32" s="63"/>
      <c r="O32" s="86" t="s">
        <v>176</v>
      </c>
      <c r="P32" s="88">
        <v>43784.522361111114</v>
      </c>
      <c r="Q32" s="86" t="s">
        <v>281</v>
      </c>
      <c r="R32" s="86"/>
      <c r="S32" s="86"/>
      <c r="T32" s="86" t="s">
        <v>301</v>
      </c>
      <c r="U32" s="89" t="s">
        <v>315</v>
      </c>
      <c r="V32" s="89" t="s">
        <v>315</v>
      </c>
      <c r="W32" s="88">
        <v>43784.522361111114</v>
      </c>
      <c r="X32" s="89" t="s">
        <v>390</v>
      </c>
      <c r="Y32" s="86"/>
      <c r="Z32" s="86"/>
      <c r="AA32" s="92" t="s">
        <v>444</v>
      </c>
      <c r="AB32" s="86"/>
      <c r="AC32" s="86" t="b">
        <v>0</v>
      </c>
      <c r="AD32" s="86">
        <v>0</v>
      </c>
      <c r="AE32" s="92" t="s">
        <v>469</v>
      </c>
      <c r="AF32" s="86" t="b">
        <v>0</v>
      </c>
      <c r="AG32" s="86" t="s">
        <v>473</v>
      </c>
      <c r="AH32" s="86"/>
      <c r="AI32" s="92" t="s">
        <v>469</v>
      </c>
      <c r="AJ32" s="86" t="b">
        <v>0</v>
      </c>
      <c r="AK32" s="86">
        <v>0</v>
      </c>
      <c r="AL32" s="92" t="s">
        <v>469</v>
      </c>
      <c r="AM32" s="86" t="s">
        <v>476</v>
      </c>
      <c r="AN32" s="86" t="b">
        <v>0</v>
      </c>
      <c r="AO32" s="92" t="s">
        <v>444</v>
      </c>
      <c r="AP32" s="86" t="s">
        <v>176</v>
      </c>
      <c r="AQ32" s="86">
        <v>0</v>
      </c>
      <c r="AR32" s="86">
        <v>0</v>
      </c>
      <c r="AS32" s="86"/>
      <c r="AT32" s="86"/>
      <c r="AU32" s="86"/>
      <c r="AV32" s="86"/>
      <c r="AW32" s="86"/>
      <c r="AX32" s="86"/>
      <c r="AY32" s="86"/>
      <c r="AZ32" s="86"/>
      <c r="BA32">
        <v>1</v>
      </c>
      <c r="BB32" s="85" t="str">
        <f>REPLACE(INDEX(GroupVertices[Group],MATCH(Edges25[[#This Row],[Vertex 1]],GroupVertices[Vertex],0)),1,1,"")</f>
        <v>8</v>
      </c>
      <c r="BC32" s="85" t="str">
        <f>REPLACE(INDEX(GroupVertices[Group],MATCH(Edges25[[#This Row],[Vertex 2]],GroupVertices[Vertex],0)),1,1,"")</f>
        <v>8</v>
      </c>
      <c r="BD32" s="51">
        <v>0</v>
      </c>
      <c r="BE32" s="52">
        <v>0</v>
      </c>
      <c r="BF32" s="51">
        <v>0</v>
      </c>
      <c r="BG32" s="52">
        <v>0</v>
      </c>
      <c r="BH32" s="51">
        <v>0</v>
      </c>
      <c r="BI32" s="52">
        <v>0</v>
      </c>
      <c r="BJ32" s="51">
        <v>2</v>
      </c>
      <c r="BK32" s="52">
        <v>100</v>
      </c>
      <c r="BL32" s="51">
        <v>2</v>
      </c>
    </row>
    <row r="33" spans="1:64" ht="15">
      <c r="A33" s="84" t="s">
        <v>238</v>
      </c>
      <c r="B33" s="84" t="s">
        <v>239</v>
      </c>
      <c r="C33" s="53"/>
      <c r="D33" s="54"/>
      <c r="E33" s="65"/>
      <c r="F33" s="55"/>
      <c r="G33" s="53"/>
      <c r="H33" s="57"/>
      <c r="I33" s="56"/>
      <c r="J33" s="56"/>
      <c r="K33" s="36" t="s">
        <v>65</v>
      </c>
      <c r="L33" s="83">
        <v>40</v>
      </c>
      <c r="M33" s="83"/>
      <c r="N33" s="63"/>
      <c r="O33" s="86" t="s">
        <v>267</v>
      </c>
      <c r="P33" s="88">
        <v>43784.55956018518</v>
      </c>
      <c r="Q33" s="86" t="s">
        <v>271</v>
      </c>
      <c r="R33" s="86"/>
      <c r="S33" s="86"/>
      <c r="T33" s="86"/>
      <c r="U33" s="86"/>
      <c r="V33" s="89" t="s">
        <v>345</v>
      </c>
      <c r="W33" s="88">
        <v>43784.55956018518</v>
      </c>
      <c r="X33" s="89" t="s">
        <v>391</v>
      </c>
      <c r="Y33" s="86"/>
      <c r="Z33" s="86"/>
      <c r="AA33" s="92" t="s">
        <v>445</v>
      </c>
      <c r="AB33" s="86"/>
      <c r="AC33" s="86" t="b">
        <v>0</v>
      </c>
      <c r="AD33" s="86">
        <v>0</v>
      </c>
      <c r="AE33" s="92" t="s">
        <v>469</v>
      </c>
      <c r="AF33" s="86" t="b">
        <v>0</v>
      </c>
      <c r="AG33" s="86" t="s">
        <v>470</v>
      </c>
      <c r="AH33" s="86"/>
      <c r="AI33" s="92" t="s">
        <v>469</v>
      </c>
      <c r="AJ33" s="86" t="b">
        <v>0</v>
      </c>
      <c r="AK33" s="86">
        <v>63</v>
      </c>
      <c r="AL33" s="92" t="s">
        <v>446</v>
      </c>
      <c r="AM33" s="86" t="s">
        <v>476</v>
      </c>
      <c r="AN33" s="86" t="b">
        <v>0</v>
      </c>
      <c r="AO33" s="92" t="s">
        <v>446</v>
      </c>
      <c r="AP33" s="86" t="s">
        <v>176</v>
      </c>
      <c r="AQ33" s="86">
        <v>0</v>
      </c>
      <c r="AR33" s="86">
        <v>0</v>
      </c>
      <c r="AS33" s="86"/>
      <c r="AT33" s="86"/>
      <c r="AU33" s="86"/>
      <c r="AV33" s="86"/>
      <c r="AW33" s="86"/>
      <c r="AX33" s="86"/>
      <c r="AY33" s="86"/>
      <c r="AZ33" s="86"/>
      <c r="BA33">
        <v>1</v>
      </c>
      <c r="BB33" s="85" t="str">
        <f>REPLACE(INDEX(GroupVertices[Group],MATCH(Edges25[[#This Row],[Vertex 1]],GroupVertices[Vertex],0)),1,1,"")</f>
        <v>6</v>
      </c>
      <c r="BC33" s="85" t="str">
        <f>REPLACE(INDEX(GroupVertices[Group],MATCH(Edges25[[#This Row],[Vertex 2]],GroupVertices[Vertex],0)),1,1,"")</f>
        <v>6</v>
      </c>
      <c r="BD33" s="51">
        <v>2</v>
      </c>
      <c r="BE33" s="52">
        <v>8.333333333333334</v>
      </c>
      <c r="BF33" s="51">
        <v>0</v>
      </c>
      <c r="BG33" s="52">
        <v>0</v>
      </c>
      <c r="BH33" s="51">
        <v>0</v>
      </c>
      <c r="BI33" s="52">
        <v>0</v>
      </c>
      <c r="BJ33" s="51">
        <v>22</v>
      </c>
      <c r="BK33" s="52">
        <v>91.66666666666667</v>
      </c>
      <c r="BL33" s="51">
        <v>24</v>
      </c>
    </row>
    <row r="34" spans="1:64" ht="15">
      <c r="A34" s="84" t="s">
        <v>239</v>
      </c>
      <c r="B34" s="84" t="s">
        <v>239</v>
      </c>
      <c r="C34" s="53"/>
      <c r="D34" s="54"/>
      <c r="E34" s="65"/>
      <c r="F34" s="55"/>
      <c r="G34" s="53"/>
      <c r="H34" s="57"/>
      <c r="I34" s="56"/>
      <c r="J34" s="56"/>
      <c r="K34" s="36" t="s">
        <v>65</v>
      </c>
      <c r="L34" s="83">
        <v>41</v>
      </c>
      <c r="M34" s="83"/>
      <c r="N34" s="63"/>
      <c r="O34" s="86" t="s">
        <v>176</v>
      </c>
      <c r="P34" s="88">
        <v>43776.93784722222</v>
      </c>
      <c r="Q34" s="86" t="s">
        <v>282</v>
      </c>
      <c r="R34" s="86"/>
      <c r="S34" s="86"/>
      <c r="T34" s="86" t="s">
        <v>306</v>
      </c>
      <c r="U34" s="86"/>
      <c r="V34" s="89" t="s">
        <v>346</v>
      </c>
      <c r="W34" s="88">
        <v>43776.93784722222</v>
      </c>
      <c r="X34" s="89" t="s">
        <v>392</v>
      </c>
      <c r="Y34" s="86"/>
      <c r="Z34" s="86"/>
      <c r="AA34" s="92" t="s">
        <v>446</v>
      </c>
      <c r="AB34" s="86"/>
      <c r="AC34" s="86" t="b">
        <v>0</v>
      </c>
      <c r="AD34" s="86">
        <v>434</v>
      </c>
      <c r="AE34" s="92" t="s">
        <v>469</v>
      </c>
      <c r="AF34" s="86" t="b">
        <v>0</v>
      </c>
      <c r="AG34" s="86" t="s">
        <v>470</v>
      </c>
      <c r="AH34" s="86"/>
      <c r="AI34" s="92" t="s">
        <v>469</v>
      </c>
      <c r="AJ34" s="86" t="b">
        <v>0</v>
      </c>
      <c r="AK34" s="86">
        <v>63</v>
      </c>
      <c r="AL34" s="92" t="s">
        <v>469</v>
      </c>
      <c r="AM34" s="86" t="s">
        <v>474</v>
      </c>
      <c r="AN34" s="86" t="b">
        <v>0</v>
      </c>
      <c r="AO34" s="92" t="s">
        <v>446</v>
      </c>
      <c r="AP34" s="86" t="s">
        <v>482</v>
      </c>
      <c r="AQ34" s="86">
        <v>0</v>
      </c>
      <c r="AR34" s="86">
        <v>0</v>
      </c>
      <c r="AS34" s="86"/>
      <c r="AT34" s="86"/>
      <c r="AU34" s="86"/>
      <c r="AV34" s="86"/>
      <c r="AW34" s="86"/>
      <c r="AX34" s="86"/>
      <c r="AY34" s="86"/>
      <c r="AZ34" s="86"/>
      <c r="BA34">
        <v>1</v>
      </c>
      <c r="BB34" s="85" t="str">
        <f>REPLACE(INDEX(GroupVertices[Group],MATCH(Edges25[[#This Row],[Vertex 1]],GroupVertices[Vertex],0)),1,1,"")</f>
        <v>6</v>
      </c>
      <c r="BC34" s="85" t="str">
        <f>REPLACE(INDEX(GroupVertices[Group],MATCH(Edges25[[#This Row],[Vertex 2]],GroupVertices[Vertex],0)),1,1,"")</f>
        <v>6</v>
      </c>
      <c r="BD34" s="51">
        <v>2</v>
      </c>
      <c r="BE34" s="52">
        <v>6.896551724137931</v>
      </c>
      <c r="BF34" s="51">
        <v>0</v>
      </c>
      <c r="BG34" s="52">
        <v>0</v>
      </c>
      <c r="BH34" s="51">
        <v>0</v>
      </c>
      <c r="BI34" s="52">
        <v>0</v>
      </c>
      <c r="BJ34" s="51">
        <v>27</v>
      </c>
      <c r="BK34" s="52">
        <v>93.10344827586206</v>
      </c>
      <c r="BL34" s="51">
        <v>29</v>
      </c>
    </row>
    <row r="35" spans="1:64" ht="15">
      <c r="A35" s="84" t="s">
        <v>240</v>
      </c>
      <c r="B35" s="84" t="s">
        <v>239</v>
      </c>
      <c r="C35" s="53"/>
      <c r="D35" s="54"/>
      <c r="E35" s="65"/>
      <c r="F35" s="55"/>
      <c r="G35" s="53"/>
      <c r="H35" s="57"/>
      <c r="I35" s="56"/>
      <c r="J35" s="56"/>
      <c r="K35" s="36" t="s">
        <v>65</v>
      </c>
      <c r="L35" s="83">
        <v>42</v>
      </c>
      <c r="M35" s="83"/>
      <c r="N35" s="63"/>
      <c r="O35" s="86" t="s">
        <v>267</v>
      </c>
      <c r="P35" s="88">
        <v>43785.87960648148</v>
      </c>
      <c r="Q35" s="86" t="s">
        <v>271</v>
      </c>
      <c r="R35" s="86"/>
      <c r="S35" s="86"/>
      <c r="T35" s="86"/>
      <c r="U35" s="86"/>
      <c r="V35" s="89" t="s">
        <v>347</v>
      </c>
      <c r="W35" s="88">
        <v>43785.87960648148</v>
      </c>
      <c r="X35" s="89" t="s">
        <v>393</v>
      </c>
      <c r="Y35" s="86"/>
      <c r="Z35" s="86"/>
      <c r="AA35" s="92" t="s">
        <v>447</v>
      </c>
      <c r="AB35" s="86"/>
      <c r="AC35" s="86" t="b">
        <v>0</v>
      </c>
      <c r="AD35" s="86">
        <v>0</v>
      </c>
      <c r="AE35" s="92" t="s">
        <v>469</v>
      </c>
      <c r="AF35" s="86" t="b">
        <v>0</v>
      </c>
      <c r="AG35" s="86" t="s">
        <v>470</v>
      </c>
      <c r="AH35" s="86"/>
      <c r="AI35" s="92" t="s">
        <v>469</v>
      </c>
      <c r="AJ35" s="86" t="b">
        <v>0</v>
      </c>
      <c r="AK35" s="86">
        <v>63</v>
      </c>
      <c r="AL35" s="92" t="s">
        <v>446</v>
      </c>
      <c r="AM35" s="86" t="s">
        <v>475</v>
      </c>
      <c r="AN35" s="86" t="b">
        <v>0</v>
      </c>
      <c r="AO35" s="92" t="s">
        <v>446</v>
      </c>
      <c r="AP35" s="86" t="s">
        <v>176</v>
      </c>
      <c r="AQ35" s="86">
        <v>0</v>
      </c>
      <c r="AR35" s="86">
        <v>0</v>
      </c>
      <c r="AS35" s="86"/>
      <c r="AT35" s="86"/>
      <c r="AU35" s="86"/>
      <c r="AV35" s="86"/>
      <c r="AW35" s="86"/>
      <c r="AX35" s="86"/>
      <c r="AY35" s="86"/>
      <c r="AZ35" s="86"/>
      <c r="BA35">
        <v>1</v>
      </c>
      <c r="BB35" s="85" t="str">
        <f>REPLACE(INDEX(GroupVertices[Group],MATCH(Edges25[[#This Row],[Vertex 1]],GroupVertices[Vertex],0)),1,1,"")</f>
        <v>6</v>
      </c>
      <c r="BC35" s="85" t="str">
        <f>REPLACE(INDEX(GroupVertices[Group],MATCH(Edges25[[#This Row],[Vertex 2]],GroupVertices[Vertex],0)),1,1,"")</f>
        <v>6</v>
      </c>
      <c r="BD35" s="51">
        <v>2</v>
      </c>
      <c r="BE35" s="52">
        <v>8.333333333333334</v>
      </c>
      <c r="BF35" s="51">
        <v>0</v>
      </c>
      <c r="BG35" s="52">
        <v>0</v>
      </c>
      <c r="BH35" s="51">
        <v>0</v>
      </c>
      <c r="BI35" s="52">
        <v>0</v>
      </c>
      <c r="BJ35" s="51">
        <v>22</v>
      </c>
      <c r="BK35" s="52">
        <v>91.66666666666667</v>
      </c>
      <c r="BL35" s="51">
        <v>24</v>
      </c>
    </row>
    <row r="36" spans="1:64" ht="15">
      <c r="A36" s="84" t="s">
        <v>241</v>
      </c>
      <c r="B36" s="84" t="s">
        <v>241</v>
      </c>
      <c r="C36" s="53"/>
      <c r="D36" s="54"/>
      <c r="E36" s="65"/>
      <c r="F36" s="55"/>
      <c r="G36" s="53"/>
      <c r="H36" s="57"/>
      <c r="I36" s="56"/>
      <c r="J36" s="56"/>
      <c r="K36" s="36" t="s">
        <v>65</v>
      </c>
      <c r="L36" s="83">
        <v>43</v>
      </c>
      <c r="M36" s="83"/>
      <c r="N36" s="63"/>
      <c r="O36" s="86" t="s">
        <v>176</v>
      </c>
      <c r="P36" s="88">
        <v>43787.392430555556</v>
      </c>
      <c r="Q36" s="86" t="s">
        <v>283</v>
      </c>
      <c r="R36" s="86"/>
      <c r="S36" s="86"/>
      <c r="T36" s="86" t="s">
        <v>307</v>
      </c>
      <c r="U36" s="89" t="s">
        <v>316</v>
      </c>
      <c r="V36" s="89" t="s">
        <v>316</v>
      </c>
      <c r="W36" s="88">
        <v>43787.392430555556</v>
      </c>
      <c r="X36" s="89" t="s">
        <v>394</v>
      </c>
      <c r="Y36" s="86"/>
      <c r="Z36" s="86"/>
      <c r="AA36" s="92" t="s">
        <v>448</v>
      </c>
      <c r="AB36" s="86"/>
      <c r="AC36" s="86" t="b">
        <v>0</v>
      </c>
      <c r="AD36" s="86">
        <v>3</v>
      </c>
      <c r="AE36" s="92" t="s">
        <v>469</v>
      </c>
      <c r="AF36" s="86" t="b">
        <v>0</v>
      </c>
      <c r="AG36" s="86" t="s">
        <v>470</v>
      </c>
      <c r="AH36" s="86"/>
      <c r="AI36" s="92" t="s">
        <v>469</v>
      </c>
      <c r="AJ36" s="86" t="b">
        <v>0</v>
      </c>
      <c r="AK36" s="86">
        <v>0</v>
      </c>
      <c r="AL36" s="92" t="s">
        <v>469</v>
      </c>
      <c r="AM36" s="86" t="s">
        <v>481</v>
      </c>
      <c r="AN36" s="86" t="b">
        <v>0</v>
      </c>
      <c r="AO36" s="92" t="s">
        <v>448</v>
      </c>
      <c r="AP36" s="86" t="s">
        <v>176</v>
      </c>
      <c r="AQ36" s="86">
        <v>0</v>
      </c>
      <c r="AR36" s="86">
        <v>0</v>
      </c>
      <c r="AS36" s="86"/>
      <c r="AT36" s="86"/>
      <c r="AU36" s="86"/>
      <c r="AV36" s="86"/>
      <c r="AW36" s="86"/>
      <c r="AX36" s="86"/>
      <c r="AY36" s="86"/>
      <c r="AZ36" s="86"/>
      <c r="BA36">
        <v>1</v>
      </c>
      <c r="BB36" s="85" t="str">
        <f>REPLACE(INDEX(GroupVertices[Group],MATCH(Edges25[[#This Row],[Vertex 1]],GroupVertices[Vertex],0)),1,1,"")</f>
        <v>8</v>
      </c>
      <c r="BC36" s="85" t="str">
        <f>REPLACE(INDEX(GroupVertices[Group],MATCH(Edges25[[#This Row],[Vertex 2]],GroupVertices[Vertex],0)),1,1,"")</f>
        <v>8</v>
      </c>
      <c r="BD36" s="51">
        <v>1</v>
      </c>
      <c r="BE36" s="52">
        <v>2.5641025641025643</v>
      </c>
      <c r="BF36" s="51">
        <v>0</v>
      </c>
      <c r="BG36" s="52">
        <v>0</v>
      </c>
      <c r="BH36" s="51">
        <v>0</v>
      </c>
      <c r="BI36" s="52">
        <v>0</v>
      </c>
      <c r="BJ36" s="51">
        <v>38</v>
      </c>
      <c r="BK36" s="52">
        <v>97.43589743589743</v>
      </c>
      <c r="BL36" s="51">
        <v>39</v>
      </c>
    </row>
    <row r="37" spans="1:64" ht="15">
      <c r="A37" s="84" t="s">
        <v>242</v>
      </c>
      <c r="B37" s="84" t="s">
        <v>263</v>
      </c>
      <c r="C37" s="53"/>
      <c r="D37" s="54"/>
      <c r="E37" s="65"/>
      <c r="F37" s="55"/>
      <c r="G37" s="53"/>
      <c r="H37" s="57"/>
      <c r="I37" s="56"/>
      <c r="J37" s="56"/>
      <c r="K37" s="36" t="s">
        <v>65</v>
      </c>
      <c r="L37" s="83">
        <v>44</v>
      </c>
      <c r="M37" s="83"/>
      <c r="N37" s="63"/>
      <c r="O37" s="86" t="s">
        <v>267</v>
      </c>
      <c r="P37" s="88">
        <v>43787.55038194444</v>
      </c>
      <c r="Q37" s="86" t="s">
        <v>284</v>
      </c>
      <c r="R37" s="86"/>
      <c r="S37" s="86"/>
      <c r="T37" s="86" t="s">
        <v>308</v>
      </c>
      <c r="U37" s="86"/>
      <c r="V37" s="89" t="s">
        <v>348</v>
      </c>
      <c r="W37" s="88">
        <v>43787.55038194444</v>
      </c>
      <c r="X37" s="89" t="s">
        <v>395</v>
      </c>
      <c r="Y37" s="86"/>
      <c r="Z37" s="86"/>
      <c r="AA37" s="92" t="s">
        <v>449</v>
      </c>
      <c r="AB37" s="86"/>
      <c r="AC37" s="86" t="b">
        <v>0</v>
      </c>
      <c r="AD37" s="86">
        <v>0</v>
      </c>
      <c r="AE37" s="92" t="s">
        <v>469</v>
      </c>
      <c r="AF37" s="86" t="b">
        <v>0</v>
      </c>
      <c r="AG37" s="86" t="s">
        <v>470</v>
      </c>
      <c r="AH37" s="86"/>
      <c r="AI37" s="92" t="s">
        <v>469</v>
      </c>
      <c r="AJ37" s="86" t="b">
        <v>0</v>
      </c>
      <c r="AK37" s="86">
        <v>12</v>
      </c>
      <c r="AL37" s="92" t="s">
        <v>465</v>
      </c>
      <c r="AM37" s="86" t="s">
        <v>475</v>
      </c>
      <c r="AN37" s="86" t="b">
        <v>0</v>
      </c>
      <c r="AO37" s="92" t="s">
        <v>465</v>
      </c>
      <c r="AP37" s="86" t="s">
        <v>176</v>
      </c>
      <c r="AQ37" s="86">
        <v>0</v>
      </c>
      <c r="AR37" s="86">
        <v>0</v>
      </c>
      <c r="AS37" s="86"/>
      <c r="AT37" s="86"/>
      <c r="AU37" s="86"/>
      <c r="AV37" s="86"/>
      <c r="AW37" s="86"/>
      <c r="AX37" s="86"/>
      <c r="AY37" s="86"/>
      <c r="AZ37" s="86"/>
      <c r="BA37">
        <v>1</v>
      </c>
      <c r="BB37" s="85" t="str">
        <f>REPLACE(INDEX(GroupVertices[Group],MATCH(Edges25[[#This Row],[Vertex 1]],GroupVertices[Vertex],0)),1,1,"")</f>
        <v>1</v>
      </c>
      <c r="BC37" s="85" t="str">
        <f>REPLACE(INDEX(GroupVertices[Group],MATCH(Edges25[[#This Row],[Vertex 2]],GroupVertices[Vertex],0)),1,1,"")</f>
        <v>1</v>
      </c>
      <c r="BD37" s="51">
        <v>0</v>
      </c>
      <c r="BE37" s="52">
        <v>0</v>
      </c>
      <c r="BF37" s="51">
        <v>0</v>
      </c>
      <c r="BG37" s="52">
        <v>0</v>
      </c>
      <c r="BH37" s="51">
        <v>0</v>
      </c>
      <c r="BI37" s="52">
        <v>0</v>
      </c>
      <c r="BJ37" s="51">
        <v>17</v>
      </c>
      <c r="BK37" s="52">
        <v>100</v>
      </c>
      <c r="BL37" s="51">
        <v>17</v>
      </c>
    </row>
    <row r="38" spans="1:64" ht="15">
      <c r="A38" s="84" t="s">
        <v>243</v>
      </c>
      <c r="B38" s="84" t="s">
        <v>263</v>
      </c>
      <c r="C38" s="53"/>
      <c r="D38" s="54"/>
      <c r="E38" s="65"/>
      <c r="F38" s="55"/>
      <c r="G38" s="53"/>
      <c r="H38" s="57"/>
      <c r="I38" s="56"/>
      <c r="J38" s="56"/>
      <c r="K38" s="36" t="s">
        <v>65</v>
      </c>
      <c r="L38" s="83">
        <v>47</v>
      </c>
      <c r="M38" s="83"/>
      <c r="N38" s="63"/>
      <c r="O38" s="86" t="s">
        <v>267</v>
      </c>
      <c r="P38" s="88">
        <v>43787.55366898148</v>
      </c>
      <c r="Q38" s="86" t="s">
        <v>284</v>
      </c>
      <c r="R38" s="86"/>
      <c r="S38" s="86"/>
      <c r="T38" s="86" t="s">
        <v>308</v>
      </c>
      <c r="U38" s="86"/>
      <c r="V38" s="89" t="s">
        <v>349</v>
      </c>
      <c r="W38" s="88">
        <v>43787.55366898148</v>
      </c>
      <c r="X38" s="89" t="s">
        <v>396</v>
      </c>
      <c r="Y38" s="86"/>
      <c r="Z38" s="86"/>
      <c r="AA38" s="92" t="s">
        <v>450</v>
      </c>
      <c r="AB38" s="86"/>
      <c r="AC38" s="86" t="b">
        <v>0</v>
      </c>
      <c r="AD38" s="86">
        <v>0</v>
      </c>
      <c r="AE38" s="92" t="s">
        <v>469</v>
      </c>
      <c r="AF38" s="86" t="b">
        <v>0</v>
      </c>
      <c r="AG38" s="86" t="s">
        <v>470</v>
      </c>
      <c r="AH38" s="86"/>
      <c r="AI38" s="92" t="s">
        <v>469</v>
      </c>
      <c r="AJ38" s="86" t="b">
        <v>0</v>
      </c>
      <c r="AK38" s="86">
        <v>12</v>
      </c>
      <c r="AL38" s="92" t="s">
        <v>465</v>
      </c>
      <c r="AM38" s="86" t="s">
        <v>474</v>
      </c>
      <c r="AN38" s="86" t="b">
        <v>0</v>
      </c>
      <c r="AO38" s="92" t="s">
        <v>465</v>
      </c>
      <c r="AP38" s="86" t="s">
        <v>176</v>
      </c>
      <c r="AQ38" s="86">
        <v>0</v>
      </c>
      <c r="AR38" s="86">
        <v>0</v>
      </c>
      <c r="AS38" s="86"/>
      <c r="AT38" s="86"/>
      <c r="AU38" s="86"/>
      <c r="AV38" s="86"/>
      <c r="AW38" s="86"/>
      <c r="AX38" s="86"/>
      <c r="AY38" s="86"/>
      <c r="AZ38" s="86"/>
      <c r="BA38">
        <v>1</v>
      </c>
      <c r="BB38" s="85" t="str">
        <f>REPLACE(INDEX(GroupVertices[Group],MATCH(Edges25[[#This Row],[Vertex 1]],GroupVertices[Vertex],0)),1,1,"")</f>
        <v>1</v>
      </c>
      <c r="BC38" s="85" t="str">
        <f>REPLACE(INDEX(GroupVertices[Group],MATCH(Edges25[[#This Row],[Vertex 2]],GroupVertices[Vertex],0)),1,1,"")</f>
        <v>1</v>
      </c>
      <c r="BD38" s="51"/>
      <c r="BE38" s="52"/>
      <c r="BF38" s="51"/>
      <c r="BG38" s="52"/>
      <c r="BH38" s="51"/>
      <c r="BI38" s="52"/>
      <c r="BJ38" s="51"/>
      <c r="BK38" s="52"/>
      <c r="BL38" s="51"/>
    </row>
    <row r="39" spans="1:64" ht="15">
      <c r="A39" s="84" t="s">
        <v>244</v>
      </c>
      <c r="B39" s="84" t="s">
        <v>263</v>
      </c>
      <c r="C39" s="53"/>
      <c r="D39" s="54"/>
      <c r="E39" s="65"/>
      <c r="F39" s="55"/>
      <c r="G39" s="53"/>
      <c r="H39" s="57"/>
      <c r="I39" s="56"/>
      <c r="J39" s="56"/>
      <c r="K39" s="36" t="s">
        <v>65</v>
      </c>
      <c r="L39" s="83">
        <v>50</v>
      </c>
      <c r="M39" s="83"/>
      <c r="N39" s="63"/>
      <c r="O39" s="86" t="s">
        <v>267</v>
      </c>
      <c r="P39" s="88">
        <v>43787.554560185185</v>
      </c>
      <c r="Q39" s="86" t="s">
        <v>284</v>
      </c>
      <c r="R39" s="86"/>
      <c r="S39" s="86"/>
      <c r="T39" s="86" t="s">
        <v>308</v>
      </c>
      <c r="U39" s="86"/>
      <c r="V39" s="89" t="s">
        <v>350</v>
      </c>
      <c r="W39" s="88">
        <v>43787.554560185185</v>
      </c>
      <c r="X39" s="89" t="s">
        <v>397</v>
      </c>
      <c r="Y39" s="86"/>
      <c r="Z39" s="86"/>
      <c r="AA39" s="92" t="s">
        <v>451</v>
      </c>
      <c r="AB39" s="86"/>
      <c r="AC39" s="86" t="b">
        <v>0</v>
      </c>
      <c r="AD39" s="86">
        <v>0</v>
      </c>
      <c r="AE39" s="92" t="s">
        <v>469</v>
      </c>
      <c r="AF39" s="86" t="b">
        <v>0</v>
      </c>
      <c r="AG39" s="86" t="s">
        <v>470</v>
      </c>
      <c r="AH39" s="86"/>
      <c r="AI39" s="92" t="s">
        <v>469</v>
      </c>
      <c r="AJ39" s="86" t="b">
        <v>0</v>
      </c>
      <c r="AK39" s="86">
        <v>12</v>
      </c>
      <c r="AL39" s="92" t="s">
        <v>465</v>
      </c>
      <c r="AM39" s="86" t="s">
        <v>475</v>
      </c>
      <c r="AN39" s="86" t="b">
        <v>0</v>
      </c>
      <c r="AO39" s="92" t="s">
        <v>465</v>
      </c>
      <c r="AP39" s="86" t="s">
        <v>176</v>
      </c>
      <c r="AQ39" s="86">
        <v>0</v>
      </c>
      <c r="AR39" s="86">
        <v>0</v>
      </c>
      <c r="AS39" s="86"/>
      <c r="AT39" s="86"/>
      <c r="AU39" s="86"/>
      <c r="AV39" s="86"/>
      <c r="AW39" s="86"/>
      <c r="AX39" s="86"/>
      <c r="AY39" s="86"/>
      <c r="AZ39" s="86"/>
      <c r="BA39">
        <v>1</v>
      </c>
      <c r="BB39" s="85" t="str">
        <f>REPLACE(INDEX(GroupVertices[Group],MATCH(Edges25[[#This Row],[Vertex 1]],GroupVertices[Vertex],0)),1,1,"")</f>
        <v>1</v>
      </c>
      <c r="BC39" s="85" t="str">
        <f>REPLACE(INDEX(GroupVertices[Group],MATCH(Edges25[[#This Row],[Vertex 2]],GroupVertices[Vertex],0)),1,1,"")</f>
        <v>1</v>
      </c>
      <c r="BD39" s="51"/>
      <c r="BE39" s="52"/>
      <c r="BF39" s="51"/>
      <c r="BG39" s="52"/>
      <c r="BH39" s="51"/>
      <c r="BI39" s="52"/>
      <c r="BJ39" s="51"/>
      <c r="BK39" s="52"/>
      <c r="BL39" s="51"/>
    </row>
    <row r="40" spans="1:64" ht="15">
      <c r="A40" s="84" t="s">
        <v>245</v>
      </c>
      <c r="B40" s="84" t="s">
        <v>263</v>
      </c>
      <c r="C40" s="53"/>
      <c r="D40" s="54"/>
      <c r="E40" s="65"/>
      <c r="F40" s="55"/>
      <c r="G40" s="53"/>
      <c r="H40" s="57"/>
      <c r="I40" s="56"/>
      <c r="J40" s="56"/>
      <c r="K40" s="36" t="s">
        <v>65</v>
      </c>
      <c r="L40" s="83">
        <v>53</v>
      </c>
      <c r="M40" s="83"/>
      <c r="N40" s="63"/>
      <c r="O40" s="86" t="s">
        <v>267</v>
      </c>
      <c r="P40" s="88">
        <v>43787.555659722224</v>
      </c>
      <c r="Q40" s="86" t="s">
        <v>284</v>
      </c>
      <c r="R40" s="86"/>
      <c r="S40" s="86"/>
      <c r="T40" s="86" t="s">
        <v>308</v>
      </c>
      <c r="U40" s="86"/>
      <c r="V40" s="89" t="s">
        <v>351</v>
      </c>
      <c r="W40" s="88">
        <v>43787.555659722224</v>
      </c>
      <c r="X40" s="89" t="s">
        <v>398</v>
      </c>
      <c r="Y40" s="86"/>
      <c r="Z40" s="86"/>
      <c r="AA40" s="92" t="s">
        <v>452</v>
      </c>
      <c r="AB40" s="86"/>
      <c r="AC40" s="86" t="b">
        <v>0</v>
      </c>
      <c r="AD40" s="86">
        <v>0</v>
      </c>
      <c r="AE40" s="92" t="s">
        <v>469</v>
      </c>
      <c r="AF40" s="86" t="b">
        <v>0</v>
      </c>
      <c r="AG40" s="86" t="s">
        <v>470</v>
      </c>
      <c r="AH40" s="86"/>
      <c r="AI40" s="92" t="s">
        <v>469</v>
      </c>
      <c r="AJ40" s="86" t="b">
        <v>0</v>
      </c>
      <c r="AK40" s="86">
        <v>12</v>
      </c>
      <c r="AL40" s="92" t="s">
        <v>465</v>
      </c>
      <c r="AM40" s="86" t="s">
        <v>475</v>
      </c>
      <c r="AN40" s="86" t="b">
        <v>0</v>
      </c>
      <c r="AO40" s="92" t="s">
        <v>465</v>
      </c>
      <c r="AP40" s="86" t="s">
        <v>176</v>
      </c>
      <c r="AQ40" s="86">
        <v>0</v>
      </c>
      <c r="AR40" s="86">
        <v>0</v>
      </c>
      <c r="AS40" s="86"/>
      <c r="AT40" s="86"/>
      <c r="AU40" s="86"/>
      <c r="AV40" s="86"/>
      <c r="AW40" s="86"/>
      <c r="AX40" s="86"/>
      <c r="AY40" s="86"/>
      <c r="AZ40" s="86"/>
      <c r="BA40">
        <v>1</v>
      </c>
      <c r="BB40" s="85" t="str">
        <f>REPLACE(INDEX(GroupVertices[Group],MATCH(Edges25[[#This Row],[Vertex 1]],GroupVertices[Vertex],0)),1,1,"")</f>
        <v>1</v>
      </c>
      <c r="BC40" s="85" t="str">
        <f>REPLACE(INDEX(GroupVertices[Group],MATCH(Edges25[[#This Row],[Vertex 2]],GroupVertices[Vertex],0)),1,1,"")</f>
        <v>1</v>
      </c>
      <c r="BD40" s="51"/>
      <c r="BE40" s="52"/>
      <c r="BF40" s="51"/>
      <c r="BG40" s="52"/>
      <c r="BH40" s="51"/>
      <c r="BI40" s="52"/>
      <c r="BJ40" s="51"/>
      <c r="BK40" s="52"/>
      <c r="BL40" s="51"/>
    </row>
    <row r="41" spans="1:64" ht="15">
      <c r="A41" s="84" t="s">
        <v>246</v>
      </c>
      <c r="B41" s="84" t="s">
        <v>263</v>
      </c>
      <c r="C41" s="53"/>
      <c r="D41" s="54"/>
      <c r="E41" s="65"/>
      <c r="F41" s="55"/>
      <c r="G41" s="53"/>
      <c r="H41" s="57"/>
      <c r="I41" s="56"/>
      <c r="J41" s="56"/>
      <c r="K41" s="36" t="s">
        <v>65</v>
      </c>
      <c r="L41" s="83">
        <v>56</v>
      </c>
      <c r="M41" s="83"/>
      <c r="N41" s="63"/>
      <c r="O41" s="86" t="s">
        <v>267</v>
      </c>
      <c r="P41" s="88">
        <v>43787.559652777774</v>
      </c>
      <c r="Q41" s="86" t="s">
        <v>284</v>
      </c>
      <c r="R41" s="86"/>
      <c r="S41" s="86"/>
      <c r="T41" s="86" t="s">
        <v>308</v>
      </c>
      <c r="U41" s="86"/>
      <c r="V41" s="89" t="s">
        <v>352</v>
      </c>
      <c r="W41" s="88">
        <v>43787.559652777774</v>
      </c>
      <c r="X41" s="89" t="s">
        <v>399</v>
      </c>
      <c r="Y41" s="86"/>
      <c r="Z41" s="86"/>
      <c r="AA41" s="92" t="s">
        <v>453</v>
      </c>
      <c r="AB41" s="86"/>
      <c r="AC41" s="86" t="b">
        <v>0</v>
      </c>
      <c r="AD41" s="86">
        <v>0</v>
      </c>
      <c r="AE41" s="92" t="s">
        <v>469</v>
      </c>
      <c r="AF41" s="86" t="b">
        <v>0</v>
      </c>
      <c r="AG41" s="86" t="s">
        <v>470</v>
      </c>
      <c r="AH41" s="86"/>
      <c r="AI41" s="92" t="s">
        <v>469</v>
      </c>
      <c r="AJ41" s="86" t="b">
        <v>0</v>
      </c>
      <c r="AK41" s="86">
        <v>12</v>
      </c>
      <c r="AL41" s="92" t="s">
        <v>465</v>
      </c>
      <c r="AM41" s="86" t="s">
        <v>476</v>
      </c>
      <c r="AN41" s="86" t="b">
        <v>0</v>
      </c>
      <c r="AO41" s="92" t="s">
        <v>465</v>
      </c>
      <c r="AP41" s="86" t="s">
        <v>176</v>
      </c>
      <c r="AQ41" s="86">
        <v>0</v>
      </c>
      <c r="AR41" s="86">
        <v>0</v>
      </c>
      <c r="AS41" s="86"/>
      <c r="AT41" s="86"/>
      <c r="AU41" s="86"/>
      <c r="AV41" s="86"/>
      <c r="AW41" s="86"/>
      <c r="AX41" s="86"/>
      <c r="AY41" s="86"/>
      <c r="AZ41" s="86"/>
      <c r="BA41">
        <v>1</v>
      </c>
      <c r="BB41" s="85" t="str">
        <f>REPLACE(INDEX(GroupVertices[Group],MATCH(Edges25[[#This Row],[Vertex 1]],GroupVertices[Vertex],0)),1,1,"")</f>
        <v>1</v>
      </c>
      <c r="BC41" s="85" t="str">
        <f>REPLACE(INDEX(GroupVertices[Group],MATCH(Edges25[[#This Row],[Vertex 2]],GroupVertices[Vertex],0)),1,1,"")</f>
        <v>1</v>
      </c>
      <c r="BD41" s="51"/>
      <c r="BE41" s="52"/>
      <c r="BF41" s="51"/>
      <c r="BG41" s="52"/>
      <c r="BH41" s="51"/>
      <c r="BI41" s="52"/>
      <c r="BJ41" s="51"/>
      <c r="BK41" s="52"/>
      <c r="BL41" s="51"/>
    </row>
    <row r="42" spans="1:64" ht="15">
      <c r="A42" s="84" t="s">
        <v>247</v>
      </c>
      <c r="B42" s="84" t="s">
        <v>263</v>
      </c>
      <c r="C42" s="53"/>
      <c r="D42" s="54"/>
      <c r="E42" s="65"/>
      <c r="F42" s="55"/>
      <c r="G42" s="53"/>
      <c r="H42" s="57"/>
      <c r="I42" s="56"/>
      <c r="J42" s="56"/>
      <c r="K42" s="36" t="s">
        <v>65</v>
      </c>
      <c r="L42" s="83">
        <v>59</v>
      </c>
      <c r="M42" s="83"/>
      <c r="N42" s="63"/>
      <c r="O42" s="86" t="s">
        <v>267</v>
      </c>
      <c r="P42" s="88">
        <v>43787.56539351852</v>
      </c>
      <c r="Q42" s="86" t="s">
        <v>284</v>
      </c>
      <c r="R42" s="86"/>
      <c r="S42" s="86"/>
      <c r="T42" s="86" t="s">
        <v>308</v>
      </c>
      <c r="U42" s="86"/>
      <c r="V42" s="89" t="s">
        <v>353</v>
      </c>
      <c r="W42" s="88">
        <v>43787.56539351852</v>
      </c>
      <c r="X42" s="89" t="s">
        <v>400</v>
      </c>
      <c r="Y42" s="86"/>
      <c r="Z42" s="86"/>
      <c r="AA42" s="92" t="s">
        <v>454</v>
      </c>
      <c r="AB42" s="86"/>
      <c r="AC42" s="86" t="b">
        <v>0</v>
      </c>
      <c r="AD42" s="86">
        <v>0</v>
      </c>
      <c r="AE42" s="92" t="s">
        <v>469</v>
      </c>
      <c r="AF42" s="86" t="b">
        <v>0</v>
      </c>
      <c r="AG42" s="86" t="s">
        <v>470</v>
      </c>
      <c r="AH42" s="86"/>
      <c r="AI42" s="92" t="s">
        <v>469</v>
      </c>
      <c r="AJ42" s="86" t="b">
        <v>0</v>
      </c>
      <c r="AK42" s="86">
        <v>12</v>
      </c>
      <c r="AL42" s="92" t="s">
        <v>465</v>
      </c>
      <c r="AM42" s="86" t="s">
        <v>476</v>
      </c>
      <c r="AN42" s="86" t="b">
        <v>0</v>
      </c>
      <c r="AO42" s="92" t="s">
        <v>465</v>
      </c>
      <c r="AP42" s="86" t="s">
        <v>176</v>
      </c>
      <c r="AQ42" s="86">
        <v>0</v>
      </c>
      <c r="AR42" s="86">
        <v>0</v>
      </c>
      <c r="AS42" s="86"/>
      <c r="AT42" s="86"/>
      <c r="AU42" s="86"/>
      <c r="AV42" s="86"/>
      <c r="AW42" s="86"/>
      <c r="AX42" s="86"/>
      <c r="AY42" s="86"/>
      <c r="AZ42" s="86"/>
      <c r="BA42">
        <v>1</v>
      </c>
      <c r="BB42" s="85" t="str">
        <f>REPLACE(INDEX(GroupVertices[Group],MATCH(Edges25[[#This Row],[Vertex 1]],GroupVertices[Vertex],0)),1,1,"")</f>
        <v>1</v>
      </c>
      <c r="BC42" s="85" t="str">
        <f>REPLACE(INDEX(GroupVertices[Group],MATCH(Edges25[[#This Row],[Vertex 2]],GroupVertices[Vertex],0)),1,1,"")</f>
        <v>1</v>
      </c>
      <c r="BD42" s="51"/>
      <c r="BE42" s="52"/>
      <c r="BF42" s="51"/>
      <c r="BG42" s="52"/>
      <c r="BH42" s="51"/>
      <c r="BI42" s="52"/>
      <c r="BJ42" s="51"/>
      <c r="BK42" s="52"/>
      <c r="BL42" s="51"/>
    </row>
    <row r="43" spans="1:64" ht="15">
      <c r="A43" s="84" t="s">
        <v>248</v>
      </c>
      <c r="B43" s="84" t="s">
        <v>256</v>
      </c>
      <c r="C43" s="53"/>
      <c r="D43" s="54"/>
      <c r="E43" s="65"/>
      <c r="F43" s="55"/>
      <c r="G43" s="53"/>
      <c r="H43" s="57"/>
      <c r="I43" s="56"/>
      <c r="J43" s="56"/>
      <c r="K43" s="36" t="s">
        <v>65</v>
      </c>
      <c r="L43" s="83">
        <v>62</v>
      </c>
      <c r="M43" s="83"/>
      <c r="N43" s="63"/>
      <c r="O43" s="86" t="s">
        <v>267</v>
      </c>
      <c r="P43" s="88">
        <v>43781.28107638889</v>
      </c>
      <c r="Q43" s="86" t="s">
        <v>268</v>
      </c>
      <c r="R43" s="86"/>
      <c r="S43" s="86"/>
      <c r="T43" s="86" t="s">
        <v>300</v>
      </c>
      <c r="U43" s="86"/>
      <c r="V43" s="89" t="s">
        <v>354</v>
      </c>
      <c r="W43" s="88">
        <v>43781.28107638889</v>
      </c>
      <c r="X43" s="89" t="s">
        <v>401</v>
      </c>
      <c r="Y43" s="86"/>
      <c r="Z43" s="86"/>
      <c r="AA43" s="92" t="s">
        <v>455</v>
      </c>
      <c r="AB43" s="86"/>
      <c r="AC43" s="86" t="b">
        <v>0</v>
      </c>
      <c r="AD43" s="86">
        <v>0</v>
      </c>
      <c r="AE43" s="92" t="s">
        <v>469</v>
      </c>
      <c r="AF43" s="86" t="b">
        <v>0</v>
      </c>
      <c r="AG43" s="86" t="s">
        <v>470</v>
      </c>
      <c r="AH43" s="86"/>
      <c r="AI43" s="92" t="s">
        <v>469</v>
      </c>
      <c r="AJ43" s="86" t="b">
        <v>0</v>
      </c>
      <c r="AK43" s="86">
        <v>21</v>
      </c>
      <c r="AL43" s="92" t="s">
        <v>468</v>
      </c>
      <c r="AM43" s="86" t="s">
        <v>476</v>
      </c>
      <c r="AN43" s="86" t="b">
        <v>0</v>
      </c>
      <c r="AO43" s="92" t="s">
        <v>468</v>
      </c>
      <c r="AP43" s="86" t="s">
        <v>176</v>
      </c>
      <c r="AQ43" s="86">
        <v>0</v>
      </c>
      <c r="AR43" s="86">
        <v>0</v>
      </c>
      <c r="AS43" s="86"/>
      <c r="AT43" s="86"/>
      <c r="AU43" s="86"/>
      <c r="AV43" s="86"/>
      <c r="AW43" s="86"/>
      <c r="AX43" s="86"/>
      <c r="AY43" s="86"/>
      <c r="AZ43" s="86"/>
      <c r="BA43">
        <v>1</v>
      </c>
      <c r="BB43" s="85" t="str">
        <f>REPLACE(INDEX(GroupVertices[Group],MATCH(Edges25[[#This Row],[Vertex 1]],GroupVertices[Vertex],0)),1,1,"")</f>
        <v>5</v>
      </c>
      <c r="BC43" s="85" t="str">
        <f>REPLACE(INDEX(GroupVertices[Group],MATCH(Edges25[[#This Row],[Vertex 2]],GroupVertices[Vertex],0)),1,1,"")</f>
        <v>2</v>
      </c>
      <c r="BD43" s="51">
        <v>0</v>
      </c>
      <c r="BE43" s="52">
        <v>0</v>
      </c>
      <c r="BF43" s="51">
        <v>0</v>
      </c>
      <c r="BG43" s="52">
        <v>0</v>
      </c>
      <c r="BH43" s="51">
        <v>0</v>
      </c>
      <c r="BI43" s="52">
        <v>0</v>
      </c>
      <c r="BJ43" s="51">
        <v>22</v>
      </c>
      <c r="BK43" s="52">
        <v>100</v>
      </c>
      <c r="BL43" s="51">
        <v>22</v>
      </c>
    </row>
    <row r="44" spans="1:64" ht="15">
      <c r="A44" s="84" t="s">
        <v>249</v>
      </c>
      <c r="B44" s="84" t="s">
        <v>248</v>
      </c>
      <c r="C44" s="53"/>
      <c r="D44" s="54"/>
      <c r="E44" s="65"/>
      <c r="F44" s="55"/>
      <c r="G44" s="53"/>
      <c r="H44" s="57"/>
      <c r="I44" s="56"/>
      <c r="J44" s="56"/>
      <c r="K44" s="36" t="s">
        <v>65</v>
      </c>
      <c r="L44" s="83">
        <v>63</v>
      </c>
      <c r="M44" s="83"/>
      <c r="N44" s="63"/>
      <c r="O44" s="86" t="s">
        <v>267</v>
      </c>
      <c r="P44" s="88">
        <v>43787.57939814815</v>
      </c>
      <c r="Q44" s="86" t="s">
        <v>285</v>
      </c>
      <c r="R44" s="89" t="s">
        <v>293</v>
      </c>
      <c r="S44" s="86" t="s">
        <v>298</v>
      </c>
      <c r="T44" s="86" t="s">
        <v>300</v>
      </c>
      <c r="U44" s="86"/>
      <c r="V44" s="89" t="s">
        <v>355</v>
      </c>
      <c r="W44" s="88">
        <v>43787.57939814815</v>
      </c>
      <c r="X44" s="89" t="s">
        <v>402</v>
      </c>
      <c r="Y44" s="86"/>
      <c r="Z44" s="86"/>
      <c r="AA44" s="92" t="s">
        <v>456</v>
      </c>
      <c r="AB44" s="86"/>
      <c r="AC44" s="86" t="b">
        <v>0</v>
      </c>
      <c r="AD44" s="86">
        <v>0</v>
      </c>
      <c r="AE44" s="92" t="s">
        <v>469</v>
      </c>
      <c r="AF44" s="86" t="b">
        <v>0</v>
      </c>
      <c r="AG44" s="86" t="s">
        <v>470</v>
      </c>
      <c r="AH44" s="86"/>
      <c r="AI44" s="92" t="s">
        <v>469</v>
      </c>
      <c r="AJ44" s="86" t="b">
        <v>0</v>
      </c>
      <c r="AK44" s="86">
        <v>1</v>
      </c>
      <c r="AL44" s="92" t="s">
        <v>469</v>
      </c>
      <c r="AM44" s="86" t="s">
        <v>476</v>
      </c>
      <c r="AN44" s="86" t="b">
        <v>0</v>
      </c>
      <c r="AO44" s="92" t="s">
        <v>456</v>
      </c>
      <c r="AP44" s="86" t="s">
        <v>176</v>
      </c>
      <c r="AQ44" s="86">
        <v>0</v>
      </c>
      <c r="AR44" s="86">
        <v>0</v>
      </c>
      <c r="AS44" s="86"/>
      <c r="AT44" s="86"/>
      <c r="AU44" s="86"/>
      <c r="AV44" s="86"/>
      <c r="AW44" s="86"/>
      <c r="AX44" s="86"/>
      <c r="AY44" s="86"/>
      <c r="AZ44" s="86"/>
      <c r="BA44">
        <v>1</v>
      </c>
      <c r="BB44" s="85" t="str">
        <f>REPLACE(INDEX(GroupVertices[Group],MATCH(Edges25[[#This Row],[Vertex 1]],GroupVertices[Vertex],0)),1,1,"")</f>
        <v>5</v>
      </c>
      <c r="BC44" s="85" t="str">
        <f>REPLACE(INDEX(GroupVertices[Group],MATCH(Edges25[[#This Row],[Vertex 2]],GroupVertices[Vertex],0)),1,1,"")</f>
        <v>5</v>
      </c>
      <c r="BD44" s="51"/>
      <c r="BE44" s="52"/>
      <c r="BF44" s="51"/>
      <c r="BG44" s="52"/>
      <c r="BH44" s="51"/>
      <c r="BI44" s="52"/>
      <c r="BJ44" s="51"/>
      <c r="BK44" s="52"/>
      <c r="BL44" s="51"/>
    </row>
    <row r="45" spans="1:64" ht="15">
      <c r="A45" s="84" t="s">
        <v>250</v>
      </c>
      <c r="B45" s="84" t="s">
        <v>261</v>
      </c>
      <c r="C45" s="53"/>
      <c r="D45" s="54"/>
      <c r="E45" s="65"/>
      <c r="F45" s="55"/>
      <c r="G45" s="53"/>
      <c r="H45" s="57"/>
      <c r="I45" s="56"/>
      <c r="J45" s="56"/>
      <c r="K45" s="36" t="s">
        <v>65</v>
      </c>
      <c r="L45" s="83">
        <v>64</v>
      </c>
      <c r="M45" s="83"/>
      <c r="N45" s="63"/>
      <c r="O45" s="86" t="s">
        <v>267</v>
      </c>
      <c r="P45" s="88">
        <v>43781.43634259259</v>
      </c>
      <c r="Q45" s="86" t="s">
        <v>286</v>
      </c>
      <c r="R45" s="86"/>
      <c r="S45" s="86"/>
      <c r="T45" s="86" t="s">
        <v>309</v>
      </c>
      <c r="U45" s="89" t="s">
        <v>317</v>
      </c>
      <c r="V45" s="89" t="s">
        <v>317</v>
      </c>
      <c r="W45" s="88">
        <v>43781.43634259259</v>
      </c>
      <c r="X45" s="89" t="s">
        <v>403</v>
      </c>
      <c r="Y45" s="86"/>
      <c r="Z45" s="86"/>
      <c r="AA45" s="92" t="s">
        <v>457</v>
      </c>
      <c r="AB45" s="86"/>
      <c r="AC45" s="86" t="b">
        <v>0</v>
      </c>
      <c r="AD45" s="86">
        <v>4</v>
      </c>
      <c r="AE45" s="92" t="s">
        <v>469</v>
      </c>
      <c r="AF45" s="86" t="b">
        <v>0</v>
      </c>
      <c r="AG45" s="86" t="s">
        <v>471</v>
      </c>
      <c r="AH45" s="86"/>
      <c r="AI45" s="92" t="s">
        <v>469</v>
      </c>
      <c r="AJ45" s="86" t="b">
        <v>0</v>
      </c>
      <c r="AK45" s="86">
        <v>4</v>
      </c>
      <c r="AL45" s="92" t="s">
        <v>469</v>
      </c>
      <c r="AM45" s="86" t="s">
        <v>476</v>
      </c>
      <c r="AN45" s="86" t="b">
        <v>0</v>
      </c>
      <c r="AO45" s="92" t="s">
        <v>457</v>
      </c>
      <c r="AP45" s="86" t="s">
        <v>176</v>
      </c>
      <c r="AQ45" s="86">
        <v>0</v>
      </c>
      <c r="AR45" s="86">
        <v>0</v>
      </c>
      <c r="AS45" s="86"/>
      <c r="AT45" s="86"/>
      <c r="AU45" s="86"/>
      <c r="AV45" s="86"/>
      <c r="AW45" s="86"/>
      <c r="AX45" s="86"/>
      <c r="AY45" s="86"/>
      <c r="AZ45" s="86"/>
      <c r="BA45">
        <v>1</v>
      </c>
      <c r="BB45" s="85" t="str">
        <f>REPLACE(INDEX(GroupVertices[Group],MATCH(Edges25[[#This Row],[Vertex 1]],GroupVertices[Vertex],0)),1,1,"")</f>
        <v>4</v>
      </c>
      <c r="BC45" s="85" t="str">
        <f>REPLACE(INDEX(GroupVertices[Group],MATCH(Edges25[[#This Row],[Vertex 2]],GroupVertices[Vertex],0)),1,1,"")</f>
        <v>3</v>
      </c>
      <c r="BD45" s="51">
        <v>0</v>
      </c>
      <c r="BE45" s="52">
        <v>0</v>
      </c>
      <c r="BF45" s="51">
        <v>0</v>
      </c>
      <c r="BG45" s="52">
        <v>0</v>
      </c>
      <c r="BH45" s="51">
        <v>0</v>
      </c>
      <c r="BI45" s="52">
        <v>0</v>
      </c>
      <c r="BJ45" s="51">
        <v>43</v>
      </c>
      <c r="BK45" s="52">
        <v>100</v>
      </c>
      <c r="BL45" s="51">
        <v>43</v>
      </c>
    </row>
    <row r="46" spans="1:64" ht="15">
      <c r="A46" s="84" t="s">
        <v>251</v>
      </c>
      <c r="B46" s="84" t="s">
        <v>263</v>
      </c>
      <c r="C46" s="53"/>
      <c r="D46" s="54"/>
      <c r="E46" s="65"/>
      <c r="F46" s="55"/>
      <c r="G46" s="53"/>
      <c r="H46" s="57"/>
      <c r="I46" s="56"/>
      <c r="J46" s="56"/>
      <c r="K46" s="36" t="s">
        <v>65</v>
      </c>
      <c r="L46" s="83">
        <v>69</v>
      </c>
      <c r="M46" s="83"/>
      <c r="N46" s="63"/>
      <c r="O46" s="86" t="s">
        <v>267</v>
      </c>
      <c r="P46" s="88">
        <v>43787.616377314815</v>
      </c>
      <c r="Q46" s="86" t="s">
        <v>284</v>
      </c>
      <c r="R46" s="86"/>
      <c r="S46" s="86"/>
      <c r="T46" s="86" t="s">
        <v>308</v>
      </c>
      <c r="U46" s="86"/>
      <c r="V46" s="89" t="s">
        <v>356</v>
      </c>
      <c r="W46" s="88">
        <v>43787.616377314815</v>
      </c>
      <c r="X46" s="89" t="s">
        <v>404</v>
      </c>
      <c r="Y46" s="86"/>
      <c r="Z46" s="86"/>
      <c r="AA46" s="92" t="s">
        <v>458</v>
      </c>
      <c r="AB46" s="86"/>
      <c r="AC46" s="86" t="b">
        <v>0</v>
      </c>
      <c r="AD46" s="86">
        <v>0</v>
      </c>
      <c r="AE46" s="92" t="s">
        <v>469</v>
      </c>
      <c r="AF46" s="86" t="b">
        <v>0</v>
      </c>
      <c r="AG46" s="86" t="s">
        <v>470</v>
      </c>
      <c r="AH46" s="86"/>
      <c r="AI46" s="92" t="s">
        <v>469</v>
      </c>
      <c r="AJ46" s="86" t="b">
        <v>0</v>
      </c>
      <c r="AK46" s="86">
        <v>12</v>
      </c>
      <c r="AL46" s="92" t="s">
        <v>465</v>
      </c>
      <c r="AM46" s="86" t="s">
        <v>475</v>
      </c>
      <c r="AN46" s="86" t="b">
        <v>0</v>
      </c>
      <c r="AO46" s="92" t="s">
        <v>465</v>
      </c>
      <c r="AP46" s="86" t="s">
        <v>176</v>
      </c>
      <c r="AQ46" s="86">
        <v>0</v>
      </c>
      <c r="AR46" s="86">
        <v>0</v>
      </c>
      <c r="AS46" s="86"/>
      <c r="AT46" s="86"/>
      <c r="AU46" s="86"/>
      <c r="AV46" s="86"/>
      <c r="AW46" s="86"/>
      <c r="AX46" s="86"/>
      <c r="AY46" s="86"/>
      <c r="AZ46" s="86"/>
      <c r="BA46">
        <v>1</v>
      </c>
      <c r="BB46" s="85" t="str">
        <f>REPLACE(INDEX(GroupVertices[Group],MATCH(Edges25[[#This Row],[Vertex 1]],GroupVertices[Vertex],0)),1,1,"")</f>
        <v>1</v>
      </c>
      <c r="BC46" s="85" t="str">
        <f>REPLACE(INDEX(GroupVertices[Group],MATCH(Edges25[[#This Row],[Vertex 2]],GroupVertices[Vertex],0)),1,1,"")</f>
        <v>1</v>
      </c>
      <c r="BD46" s="51"/>
      <c r="BE46" s="52"/>
      <c r="BF46" s="51"/>
      <c r="BG46" s="52"/>
      <c r="BH46" s="51"/>
      <c r="BI46" s="52"/>
      <c r="BJ46" s="51"/>
      <c r="BK46" s="52"/>
      <c r="BL46" s="51"/>
    </row>
    <row r="47" spans="1:64" ht="15">
      <c r="A47" s="84" t="s">
        <v>252</v>
      </c>
      <c r="B47" s="84" t="s">
        <v>263</v>
      </c>
      <c r="C47" s="53"/>
      <c r="D47" s="54"/>
      <c r="E47" s="65"/>
      <c r="F47" s="55"/>
      <c r="G47" s="53"/>
      <c r="H47" s="57"/>
      <c r="I47" s="56"/>
      <c r="J47" s="56"/>
      <c r="K47" s="36" t="s">
        <v>65</v>
      </c>
      <c r="L47" s="83">
        <v>72</v>
      </c>
      <c r="M47" s="83"/>
      <c r="N47" s="63"/>
      <c r="O47" s="86" t="s">
        <v>267</v>
      </c>
      <c r="P47" s="88">
        <v>43787.637511574074</v>
      </c>
      <c r="Q47" s="86" t="s">
        <v>287</v>
      </c>
      <c r="R47" s="89" t="s">
        <v>294</v>
      </c>
      <c r="S47" s="86" t="s">
        <v>299</v>
      </c>
      <c r="T47" s="86" t="s">
        <v>310</v>
      </c>
      <c r="U47" s="89" t="s">
        <v>318</v>
      </c>
      <c r="V47" s="89" t="s">
        <v>318</v>
      </c>
      <c r="W47" s="88">
        <v>43787.637511574074</v>
      </c>
      <c r="X47" s="89" t="s">
        <v>405</v>
      </c>
      <c r="Y47" s="86"/>
      <c r="Z47" s="86"/>
      <c r="AA47" s="92" t="s">
        <v>459</v>
      </c>
      <c r="AB47" s="86"/>
      <c r="AC47" s="86" t="b">
        <v>0</v>
      </c>
      <c r="AD47" s="86">
        <v>7</v>
      </c>
      <c r="AE47" s="92" t="s">
        <v>469</v>
      </c>
      <c r="AF47" s="86" t="b">
        <v>0</v>
      </c>
      <c r="AG47" s="86" t="s">
        <v>470</v>
      </c>
      <c r="AH47" s="86"/>
      <c r="AI47" s="92" t="s">
        <v>469</v>
      </c>
      <c r="AJ47" s="86" t="b">
        <v>0</v>
      </c>
      <c r="AK47" s="86">
        <v>0</v>
      </c>
      <c r="AL47" s="92" t="s">
        <v>469</v>
      </c>
      <c r="AM47" s="86" t="s">
        <v>476</v>
      </c>
      <c r="AN47" s="86" t="b">
        <v>0</v>
      </c>
      <c r="AO47" s="92" t="s">
        <v>459</v>
      </c>
      <c r="AP47" s="86" t="s">
        <v>176</v>
      </c>
      <c r="AQ47" s="86">
        <v>0</v>
      </c>
      <c r="AR47" s="86">
        <v>0</v>
      </c>
      <c r="AS47" s="86"/>
      <c r="AT47" s="86"/>
      <c r="AU47" s="86"/>
      <c r="AV47" s="86"/>
      <c r="AW47" s="86"/>
      <c r="AX47" s="86"/>
      <c r="AY47" s="86"/>
      <c r="AZ47" s="86"/>
      <c r="BA47">
        <v>1</v>
      </c>
      <c r="BB47" s="85" t="str">
        <f>REPLACE(INDEX(GroupVertices[Group],MATCH(Edges25[[#This Row],[Vertex 1]],GroupVertices[Vertex],0)),1,1,"")</f>
        <v>1</v>
      </c>
      <c r="BC47" s="85" t="str">
        <f>REPLACE(INDEX(GroupVertices[Group],MATCH(Edges25[[#This Row],[Vertex 2]],GroupVertices[Vertex],0)),1,1,"")</f>
        <v>1</v>
      </c>
      <c r="BD47" s="51"/>
      <c r="BE47" s="52"/>
      <c r="BF47" s="51"/>
      <c r="BG47" s="52"/>
      <c r="BH47" s="51"/>
      <c r="BI47" s="52"/>
      <c r="BJ47" s="51"/>
      <c r="BK47" s="52"/>
      <c r="BL47" s="51"/>
    </row>
    <row r="48" spans="1:64" ht="15">
      <c r="A48" s="84" t="s">
        <v>253</v>
      </c>
      <c r="B48" s="84" t="s">
        <v>250</v>
      </c>
      <c r="C48" s="53"/>
      <c r="D48" s="54"/>
      <c r="E48" s="65"/>
      <c r="F48" s="55"/>
      <c r="G48" s="53"/>
      <c r="H48" s="57"/>
      <c r="I48" s="56"/>
      <c r="J48" s="56"/>
      <c r="K48" s="36" t="s">
        <v>65</v>
      </c>
      <c r="L48" s="83">
        <v>74</v>
      </c>
      <c r="M48" s="83"/>
      <c r="N48" s="63"/>
      <c r="O48" s="86" t="s">
        <v>267</v>
      </c>
      <c r="P48" s="88">
        <v>43782.43099537037</v>
      </c>
      <c r="Q48" s="86" t="s">
        <v>269</v>
      </c>
      <c r="R48" s="86"/>
      <c r="S48" s="86"/>
      <c r="T48" s="86"/>
      <c r="U48" s="86"/>
      <c r="V48" s="89" t="s">
        <v>357</v>
      </c>
      <c r="W48" s="88">
        <v>43782.43099537037</v>
      </c>
      <c r="X48" s="89" t="s">
        <v>406</v>
      </c>
      <c r="Y48" s="86"/>
      <c r="Z48" s="86"/>
      <c r="AA48" s="92" t="s">
        <v>460</v>
      </c>
      <c r="AB48" s="86"/>
      <c r="AC48" s="86" t="b">
        <v>0</v>
      </c>
      <c r="AD48" s="86">
        <v>0</v>
      </c>
      <c r="AE48" s="92" t="s">
        <v>469</v>
      </c>
      <c r="AF48" s="86" t="b">
        <v>0</v>
      </c>
      <c r="AG48" s="86" t="s">
        <v>471</v>
      </c>
      <c r="AH48" s="86"/>
      <c r="AI48" s="92" t="s">
        <v>469</v>
      </c>
      <c r="AJ48" s="86" t="b">
        <v>0</v>
      </c>
      <c r="AK48" s="86">
        <v>4</v>
      </c>
      <c r="AL48" s="92" t="s">
        <v>457</v>
      </c>
      <c r="AM48" s="86" t="s">
        <v>474</v>
      </c>
      <c r="AN48" s="86" t="b">
        <v>0</v>
      </c>
      <c r="AO48" s="92" t="s">
        <v>457</v>
      </c>
      <c r="AP48" s="86" t="s">
        <v>176</v>
      </c>
      <c r="AQ48" s="86">
        <v>0</v>
      </c>
      <c r="AR48" s="86">
        <v>0</v>
      </c>
      <c r="AS48" s="86"/>
      <c r="AT48" s="86"/>
      <c r="AU48" s="86"/>
      <c r="AV48" s="86"/>
      <c r="AW48" s="86"/>
      <c r="AX48" s="86"/>
      <c r="AY48" s="86"/>
      <c r="AZ48" s="86"/>
      <c r="BA48">
        <v>1</v>
      </c>
      <c r="BB48" s="85" t="str">
        <f>REPLACE(INDEX(GroupVertices[Group],MATCH(Edges25[[#This Row],[Vertex 1]],GroupVertices[Vertex],0)),1,1,"")</f>
        <v>4</v>
      </c>
      <c r="BC48" s="85" t="str">
        <f>REPLACE(INDEX(GroupVertices[Group],MATCH(Edges25[[#This Row],[Vertex 2]],GroupVertices[Vertex],0)),1,1,"")</f>
        <v>4</v>
      </c>
      <c r="BD48" s="51">
        <v>0</v>
      </c>
      <c r="BE48" s="52">
        <v>0</v>
      </c>
      <c r="BF48" s="51">
        <v>0</v>
      </c>
      <c r="BG48" s="52">
        <v>0</v>
      </c>
      <c r="BH48" s="51">
        <v>0</v>
      </c>
      <c r="BI48" s="52">
        <v>0</v>
      </c>
      <c r="BJ48" s="51">
        <v>23</v>
      </c>
      <c r="BK48" s="52">
        <v>100</v>
      </c>
      <c r="BL48" s="51">
        <v>23</v>
      </c>
    </row>
    <row r="49" spans="1:64" ht="15">
      <c r="A49" s="84" t="s">
        <v>253</v>
      </c>
      <c r="B49" s="84" t="s">
        <v>263</v>
      </c>
      <c r="C49" s="53"/>
      <c r="D49" s="54"/>
      <c r="E49" s="65"/>
      <c r="F49" s="55"/>
      <c r="G49" s="53"/>
      <c r="H49" s="57"/>
      <c r="I49" s="56"/>
      <c r="J49" s="56"/>
      <c r="K49" s="36" t="s">
        <v>65</v>
      </c>
      <c r="L49" s="83">
        <v>75</v>
      </c>
      <c r="M49" s="83"/>
      <c r="N49" s="63"/>
      <c r="O49" s="86" t="s">
        <v>267</v>
      </c>
      <c r="P49" s="88">
        <v>43787.67805555555</v>
      </c>
      <c r="Q49" s="86" t="s">
        <v>284</v>
      </c>
      <c r="R49" s="86"/>
      <c r="S49" s="86"/>
      <c r="T49" s="86" t="s">
        <v>308</v>
      </c>
      <c r="U49" s="86"/>
      <c r="V49" s="89" t="s">
        <v>357</v>
      </c>
      <c r="W49" s="88">
        <v>43787.67805555555</v>
      </c>
      <c r="X49" s="89" t="s">
        <v>407</v>
      </c>
      <c r="Y49" s="86"/>
      <c r="Z49" s="86"/>
      <c r="AA49" s="92" t="s">
        <v>461</v>
      </c>
      <c r="AB49" s="86"/>
      <c r="AC49" s="86" t="b">
        <v>0</v>
      </c>
      <c r="AD49" s="86">
        <v>0</v>
      </c>
      <c r="AE49" s="92" t="s">
        <v>469</v>
      </c>
      <c r="AF49" s="86" t="b">
        <v>0</v>
      </c>
      <c r="AG49" s="86" t="s">
        <v>470</v>
      </c>
      <c r="AH49" s="86"/>
      <c r="AI49" s="92" t="s">
        <v>469</v>
      </c>
      <c r="AJ49" s="86" t="b">
        <v>0</v>
      </c>
      <c r="AK49" s="86">
        <v>12</v>
      </c>
      <c r="AL49" s="92" t="s">
        <v>465</v>
      </c>
      <c r="AM49" s="86" t="s">
        <v>474</v>
      </c>
      <c r="AN49" s="86" t="b">
        <v>0</v>
      </c>
      <c r="AO49" s="92" t="s">
        <v>465</v>
      </c>
      <c r="AP49" s="86" t="s">
        <v>176</v>
      </c>
      <c r="AQ49" s="86">
        <v>0</v>
      </c>
      <c r="AR49" s="86">
        <v>0</v>
      </c>
      <c r="AS49" s="86"/>
      <c r="AT49" s="86"/>
      <c r="AU49" s="86"/>
      <c r="AV49" s="86"/>
      <c r="AW49" s="86"/>
      <c r="AX49" s="86"/>
      <c r="AY49" s="86"/>
      <c r="AZ49" s="86"/>
      <c r="BA49">
        <v>1</v>
      </c>
      <c r="BB49" s="85" t="str">
        <f>REPLACE(INDEX(GroupVertices[Group],MATCH(Edges25[[#This Row],[Vertex 1]],GroupVertices[Vertex],0)),1,1,"")</f>
        <v>4</v>
      </c>
      <c r="BC49" s="85" t="str">
        <f>REPLACE(INDEX(GroupVertices[Group],MATCH(Edges25[[#This Row],[Vertex 2]],GroupVertices[Vertex],0)),1,1,"")</f>
        <v>1</v>
      </c>
      <c r="BD49" s="51"/>
      <c r="BE49" s="52"/>
      <c r="BF49" s="51"/>
      <c r="BG49" s="52"/>
      <c r="BH49" s="51"/>
      <c r="BI49" s="52"/>
      <c r="BJ49" s="51"/>
      <c r="BK49" s="52"/>
      <c r="BL49" s="51"/>
    </row>
    <row r="50" spans="1:64" ht="15">
      <c r="A50" s="84" t="s">
        <v>254</v>
      </c>
      <c r="B50" s="84" t="s">
        <v>256</v>
      </c>
      <c r="C50" s="53"/>
      <c r="D50" s="54"/>
      <c r="E50" s="65"/>
      <c r="F50" s="55"/>
      <c r="G50" s="53"/>
      <c r="H50" s="57"/>
      <c r="I50" s="56"/>
      <c r="J50" s="56"/>
      <c r="K50" s="36" t="s">
        <v>65</v>
      </c>
      <c r="L50" s="83">
        <v>78</v>
      </c>
      <c r="M50" s="83"/>
      <c r="N50" s="63"/>
      <c r="O50" s="86" t="s">
        <v>267</v>
      </c>
      <c r="P50" s="88">
        <v>43781.20854166667</v>
      </c>
      <c r="Q50" s="86" t="s">
        <v>268</v>
      </c>
      <c r="R50" s="86"/>
      <c r="S50" s="86"/>
      <c r="T50" s="86" t="s">
        <v>300</v>
      </c>
      <c r="U50" s="86"/>
      <c r="V50" s="89" t="s">
        <v>358</v>
      </c>
      <c r="W50" s="88">
        <v>43781.20854166667</v>
      </c>
      <c r="X50" s="89" t="s">
        <v>408</v>
      </c>
      <c r="Y50" s="86"/>
      <c r="Z50" s="86"/>
      <c r="AA50" s="92" t="s">
        <v>462</v>
      </c>
      <c r="AB50" s="86"/>
      <c r="AC50" s="86" t="b">
        <v>0</v>
      </c>
      <c r="AD50" s="86">
        <v>0</v>
      </c>
      <c r="AE50" s="92" t="s">
        <v>469</v>
      </c>
      <c r="AF50" s="86" t="b">
        <v>0</v>
      </c>
      <c r="AG50" s="86" t="s">
        <v>470</v>
      </c>
      <c r="AH50" s="86"/>
      <c r="AI50" s="92" t="s">
        <v>469</v>
      </c>
      <c r="AJ50" s="86" t="b">
        <v>0</v>
      </c>
      <c r="AK50" s="86">
        <v>21</v>
      </c>
      <c r="AL50" s="92" t="s">
        <v>468</v>
      </c>
      <c r="AM50" s="86" t="s">
        <v>475</v>
      </c>
      <c r="AN50" s="86" t="b">
        <v>0</v>
      </c>
      <c r="AO50" s="92" t="s">
        <v>468</v>
      </c>
      <c r="AP50" s="86" t="s">
        <v>176</v>
      </c>
      <c r="AQ50" s="86">
        <v>0</v>
      </c>
      <c r="AR50" s="86">
        <v>0</v>
      </c>
      <c r="AS50" s="86"/>
      <c r="AT50" s="86"/>
      <c r="AU50" s="86"/>
      <c r="AV50" s="86"/>
      <c r="AW50" s="86"/>
      <c r="AX50" s="86"/>
      <c r="AY50" s="86"/>
      <c r="AZ50" s="86"/>
      <c r="BA50">
        <v>2</v>
      </c>
      <c r="BB50" s="85" t="str">
        <f>REPLACE(INDEX(GroupVertices[Group],MATCH(Edges25[[#This Row],[Vertex 1]],GroupVertices[Vertex],0)),1,1,"")</f>
        <v>1</v>
      </c>
      <c r="BC50" s="85" t="str">
        <f>REPLACE(INDEX(GroupVertices[Group],MATCH(Edges25[[#This Row],[Vertex 2]],GroupVertices[Vertex],0)),1,1,"")</f>
        <v>2</v>
      </c>
      <c r="BD50" s="51">
        <v>0</v>
      </c>
      <c r="BE50" s="52">
        <v>0</v>
      </c>
      <c r="BF50" s="51">
        <v>0</v>
      </c>
      <c r="BG50" s="52">
        <v>0</v>
      </c>
      <c r="BH50" s="51">
        <v>0</v>
      </c>
      <c r="BI50" s="52">
        <v>0</v>
      </c>
      <c r="BJ50" s="51">
        <v>22</v>
      </c>
      <c r="BK50" s="52">
        <v>100</v>
      </c>
      <c r="BL50" s="51">
        <v>22</v>
      </c>
    </row>
    <row r="51" spans="1:64" ht="15">
      <c r="A51" s="84" t="s">
        <v>254</v>
      </c>
      <c r="B51" s="84" t="s">
        <v>263</v>
      </c>
      <c r="C51" s="53"/>
      <c r="D51" s="54"/>
      <c r="E51" s="65"/>
      <c r="F51" s="55"/>
      <c r="G51" s="53"/>
      <c r="H51" s="57"/>
      <c r="I51" s="56"/>
      <c r="J51" s="56"/>
      <c r="K51" s="36" t="s">
        <v>65</v>
      </c>
      <c r="L51" s="83">
        <v>79</v>
      </c>
      <c r="M51" s="83"/>
      <c r="N51" s="63"/>
      <c r="O51" s="86" t="s">
        <v>267</v>
      </c>
      <c r="P51" s="88">
        <v>43787.68829861111</v>
      </c>
      <c r="Q51" s="86" t="s">
        <v>284</v>
      </c>
      <c r="R51" s="86"/>
      <c r="S51" s="86"/>
      <c r="T51" s="86" t="s">
        <v>308</v>
      </c>
      <c r="U51" s="86"/>
      <c r="V51" s="89" t="s">
        <v>358</v>
      </c>
      <c r="W51" s="88">
        <v>43787.68829861111</v>
      </c>
      <c r="X51" s="89" t="s">
        <v>409</v>
      </c>
      <c r="Y51" s="86"/>
      <c r="Z51" s="86"/>
      <c r="AA51" s="92" t="s">
        <v>463</v>
      </c>
      <c r="AB51" s="86"/>
      <c r="AC51" s="86" t="b">
        <v>0</v>
      </c>
      <c r="AD51" s="86">
        <v>0</v>
      </c>
      <c r="AE51" s="92" t="s">
        <v>469</v>
      </c>
      <c r="AF51" s="86" t="b">
        <v>0</v>
      </c>
      <c r="AG51" s="86" t="s">
        <v>470</v>
      </c>
      <c r="AH51" s="86"/>
      <c r="AI51" s="92" t="s">
        <v>469</v>
      </c>
      <c r="AJ51" s="86" t="b">
        <v>0</v>
      </c>
      <c r="AK51" s="86">
        <v>12</v>
      </c>
      <c r="AL51" s="92" t="s">
        <v>465</v>
      </c>
      <c r="AM51" s="86" t="s">
        <v>475</v>
      </c>
      <c r="AN51" s="86" t="b">
        <v>0</v>
      </c>
      <c r="AO51" s="92" t="s">
        <v>465</v>
      </c>
      <c r="AP51" s="86" t="s">
        <v>176</v>
      </c>
      <c r="AQ51" s="86">
        <v>0</v>
      </c>
      <c r="AR51" s="86">
        <v>0</v>
      </c>
      <c r="AS51" s="86"/>
      <c r="AT51" s="86"/>
      <c r="AU51" s="86"/>
      <c r="AV51" s="86"/>
      <c r="AW51" s="86"/>
      <c r="AX51" s="86"/>
      <c r="AY51" s="86"/>
      <c r="AZ51" s="86"/>
      <c r="BA51">
        <v>1</v>
      </c>
      <c r="BB51" s="85" t="str">
        <f>REPLACE(INDEX(GroupVertices[Group],MATCH(Edges25[[#This Row],[Vertex 1]],GroupVertices[Vertex],0)),1,1,"")</f>
        <v>1</v>
      </c>
      <c r="BC51" s="85" t="str">
        <f>REPLACE(INDEX(GroupVertices[Group],MATCH(Edges25[[#This Row],[Vertex 2]],GroupVertices[Vertex],0)),1,1,"")</f>
        <v>1</v>
      </c>
      <c r="BD51" s="51"/>
      <c r="BE51" s="52"/>
      <c r="BF51" s="51"/>
      <c r="BG51" s="52"/>
      <c r="BH51" s="51"/>
      <c r="BI51" s="52"/>
      <c r="BJ51" s="51"/>
      <c r="BK51" s="52"/>
      <c r="BL51" s="51"/>
    </row>
    <row r="52" spans="1:64" ht="15">
      <c r="A52" s="84" t="s">
        <v>255</v>
      </c>
      <c r="B52" s="84" t="s">
        <v>263</v>
      </c>
      <c r="C52" s="53"/>
      <c r="D52" s="54"/>
      <c r="E52" s="65"/>
      <c r="F52" s="55"/>
      <c r="G52" s="53"/>
      <c r="H52" s="57"/>
      <c r="I52" s="56"/>
      <c r="J52" s="56"/>
      <c r="K52" s="36" t="s">
        <v>65</v>
      </c>
      <c r="L52" s="83">
        <v>82</v>
      </c>
      <c r="M52" s="83"/>
      <c r="N52" s="63"/>
      <c r="O52" s="86" t="s">
        <v>267</v>
      </c>
      <c r="P52" s="88">
        <v>43787.87693287037</v>
      </c>
      <c r="Q52" s="86" t="s">
        <v>284</v>
      </c>
      <c r="R52" s="86"/>
      <c r="S52" s="86"/>
      <c r="T52" s="86" t="s">
        <v>308</v>
      </c>
      <c r="U52" s="86"/>
      <c r="V52" s="89" t="s">
        <v>359</v>
      </c>
      <c r="W52" s="88">
        <v>43787.87693287037</v>
      </c>
      <c r="X52" s="89" t="s">
        <v>410</v>
      </c>
      <c r="Y52" s="86"/>
      <c r="Z52" s="86"/>
      <c r="AA52" s="92" t="s">
        <v>464</v>
      </c>
      <c r="AB52" s="86"/>
      <c r="AC52" s="86" t="b">
        <v>0</v>
      </c>
      <c r="AD52" s="86">
        <v>0</v>
      </c>
      <c r="AE52" s="92" t="s">
        <v>469</v>
      </c>
      <c r="AF52" s="86" t="b">
        <v>0</v>
      </c>
      <c r="AG52" s="86" t="s">
        <v>470</v>
      </c>
      <c r="AH52" s="86"/>
      <c r="AI52" s="92" t="s">
        <v>469</v>
      </c>
      <c r="AJ52" s="86" t="b">
        <v>0</v>
      </c>
      <c r="AK52" s="86">
        <v>12</v>
      </c>
      <c r="AL52" s="92" t="s">
        <v>465</v>
      </c>
      <c r="AM52" s="86" t="s">
        <v>474</v>
      </c>
      <c r="AN52" s="86" t="b">
        <v>0</v>
      </c>
      <c r="AO52" s="92" t="s">
        <v>465</v>
      </c>
      <c r="AP52" s="86" t="s">
        <v>176</v>
      </c>
      <c r="AQ52" s="86">
        <v>0</v>
      </c>
      <c r="AR52" s="86">
        <v>0</v>
      </c>
      <c r="AS52" s="86"/>
      <c r="AT52" s="86"/>
      <c r="AU52" s="86"/>
      <c r="AV52" s="86"/>
      <c r="AW52" s="86"/>
      <c r="AX52" s="86"/>
      <c r="AY52" s="86"/>
      <c r="AZ52" s="86"/>
      <c r="BA52">
        <v>1</v>
      </c>
      <c r="BB52" s="85" t="str">
        <f>REPLACE(INDEX(GroupVertices[Group],MATCH(Edges25[[#This Row],[Vertex 1]],GroupVertices[Vertex],0)),1,1,"")</f>
        <v>1</v>
      </c>
      <c r="BC52" s="85" t="str">
        <f>REPLACE(INDEX(GroupVertices[Group],MATCH(Edges25[[#This Row],[Vertex 2]],GroupVertices[Vertex],0)),1,1,"")</f>
        <v>1</v>
      </c>
      <c r="BD52" s="51"/>
      <c r="BE52" s="52"/>
      <c r="BF52" s="51"/>
      <c r="BG52" s="52"/>
      <c r="BH52" s="51"/>
      <c r="BI52" s="52"/>
      <c r="BJ52" s="51"/>
      <c r="BK52" s="52"/>
      <c r="BL52" s="51"/>
    </row>
    <row r="53" spans="1:64" ht="15">
      <c r="A53" s="84" t="s">
        <v>256</v>
      </c>
      <c r="B53" s="84" t="s">
        <v>263</v>
      </c>
      <c r="C53" s="53"/>
      <c r="D53" s="54"/>
      <c r="E53" s="65"/>
      <c r="F53" s="55"/>
      <c r="G53" s="53"/>
      <c r="H53" s="57"/>
      <c r="I53" s="56"/>
      <c r="J53" s="56"/>
      <c r="K53" s="36" t="s">
        <v>65</v>
      </c>
      <c r="L53" s="83">
        <v>85</v>
      </c>
      <c r="M53" s="83"/>
      <c r="N53" s="63"/>
      <c r="O53" s="86" t="s">
        <v>267</v>
      </c>
      <c r="P53" s="88">
        <v>43787.55024305556</v>
      </c>
      <c r="Q53" s="86" t="s">
        <v>288</v>
      </c>
      <c r="R53" s="89" t="s">
        <v>295</v>
      </c>
      <c r="S53" s="86" t="s">
        <v>299</v>
      </c>
      <c r="T53" s="86" t="s">
        <v>311</v>
      </c>
      <c r="U53" s="89" t="s">
        <v>319</v>
      </c>
      <c r="V53" s="89" t="s">
        <v>319</v>
      </c>
      <c r="W53" s="88">
        <v>43787.55024305556</v>
      </c>
      <c r="X53" s="89" t="s">
        <v>411</v>
      </c>
      <c r="Y53" s="86"/>
      <c r="Z53" s="86"/>
      <c r="AA53" s="92" t="s">
        <v>465</v>
      </c>
      <c r="AB53" s="86"/>
      <c r="AC53" s="86" t="b">
        <v>0</v>
      </c>
      <c r="AD53" s="86">
        <v>26</v>
      </c>
      <c r="AE53" s="92" t="s">
        <v>469</v>
      </c>
      <c r="AF53" s="86" t="b">
        <v>0</v>
      </c>
      <c r="AG53" s="86" t="s">
        <v>470</v>
      </c>
      <c r="AH53" s="86"/>
      <c r="AI53" s="92" t="s">
        <v>469</v>
      </c>
      <c r="AJ53" s="86" t="b">
        <v>0</v>
      </c>
      <c r="AK53" s="86">
        <v>12</v>
      </c>
      <c r="AL53" s="92" t="s">
        <v>469</v>
      </c>
      <c r="AM53" s="86" t="s">
        <v>476</v>
      </c>
      <c r="AN53" s="86" t="b">
        <v>0</v>
      </c>
      <c r="AO53" s="92" t="s">
        <v>465</v>
      </c>
      <c r="AP53" s="86" t="s">
        <v>176</v>
      </c>
      <c r="AQ53" s="86">
        <v>0</v>
      </c>
      <c r="AR53" s="86">
        <v>0</v>
      </c>
      <c r="AS53" s="86"/>
      <c r="AT53" s="86"/>
      <c r="AU53" s="86"/>
      <c r="AV53" s="86"/>
      <c r="AW53" s="86"/>
      <c r="AX53" s="86"/>
      <c r="AY53" s="86"/>
      <c r="AZ53" s="86"/>
      <c r="BA53">
        <v>1</v>
      </c>
      <c r="BB53" s="85" t="str">
        <f>REPLACE(INDEX(GroupVertices[Group],MATCH(Edges25[[#This Row],[Vertex 1]],GroupVertices[Vertex],0)),1,1,"")</f>
        <v>2</v>
      </c>
      <c r="BC53" s="85" t="str">
        <f>REPLACE(INDEX(GroupVertices[Group],MATCH(Edges25[[#This Row],[Vertex 2]],GroupVertices[Vertex],0)),1,1,"")</f>
        <v>1</v>
      </c>
      <c r="BD53" s="51">
        <v>3</v>
      </c>
      <c r="BE53" s="52">
        <v>8.108108108108109</v>
      </c>
      <c r="BF53" s="51">
        <v>0</v>
      </c>
      <c r="BG53" s="52">
        <v>0</v>
      </c>
      <c r="BH53" s="51">
        <v>0</v>
      </c>
      <c r="BI53" s="52">
        <v>0</v>
      </c>
      <c r="BJ53" s="51">
        <v>34</v>
      </c>
      <c r="BK53" s="52">
        <v>91.89189189189189</v>
      </c>
      <c r="BL53" s="51">
        <v>37</v>
      </c>
    </row>
    <row r="54" spans="1:64" ht="15">
      <c r="A54" s="84" t="s">
        <v>257</v>
      </c>
      <c r="B54" s="84" t="s">
        <v>263</v>
      </c>
      <c r="C54" s="53"/>
      <c r="D54" s="54"/>
      <c r="E54" s="65"/>
      <c r="F54" s="55"/>
      <c r="G54" s="53"/>
      <c r="H54" s="57"/>
      <c r="I54" s="56"/>
      <c r="J54" s="56"/>
      <c r="K54" s="36" t="s">
        <v>65</v>
      </c>
      <c r="L54" s="83">
        <v>86</v>
      </c>
      <c r="M54" s="83"/>
      <c r="N54" s="63"/>
      <c r="O54" s="86" t="s">
        <v>267</v>
      </c>
      <c r="P54" s="88">
        <v>43787.87725694444</v>
      </c>
      <c r="Q54" s="86" t="s">
        <v>284</v>
      </c>
      <c r="R54" s="86"/>
      <c r="S54" s="86"/>
      <c r="T54" s="86" t="s">
        <v>308</v>
      </c>
      <c r="U54" s="86"/>
      <c r="V54" s="89" t="s">
        <v>360</v>
      </c>
      <c r="W54" s="88">
        <v>43787.87725694444</v>
      </c>
      <c r="X54" s="89" t="s">
        <v>412</v>
      </c>
      <c r="Y54" s="86"/>
      <c r="Z54" s="86"/>
      <c r="AA54" s="92" t="s">
        <v>466</v>
      </c>
      <c r="AB54" s="86"/>
      <c r="AC54" s="86" t="b">
        <v>0</v>
      </c>
      <c r="AD54" s="86">
        <v>0</v>
      </c>
      <c r="AE54" s="92" t="s">
        <v>469</v>
      </c>
      <c r="AF54" s="86" t="b">
        <v>0</v>
      </c>
      <c r="AG54" s="86" t="s">
        <v>470</v>
      </c>
      <c r="AH54" s="86"/>
      <c r="AI54" s="92" t="s">
        <v>469</v>
      </c>
      <c r="AJ54" s="86" t="b">
        <v>0</v>
      </c>
      <c r="AK54" s="86">
        <v>12</v>
      </c>
      <c r="AL54" s="92" t="s">
        <v>465</v>
      </c>
      <c r="AM54" s="86" t="s">
        <v>474</v>
      </c>
      <c r="AN54" s="86" t="b">
        <v>0</v>
      </c>
      <c r="AO54" s="92" t="s">
        <v>465</v>
      </c>
      <c r="AP54" s="86" t="s">
        <v>176</v>
      </c>
      <c r="AQ54" s="86">
        <v>0</v>
      </c>
      <c r="AR54" s="86">
        <v>0</v>
      </c>
      <c r="AS54" s="86"/>
      <c r="AT54" s="86"/>
      <c r="AU54" s="86"/>
      <c r="AV54" s="86"/>
      <c r="AW54" s="86"/>
      <c r="AX54" s="86"/>
      <c r="AY54" s="86"/>
      <c r="AZ54" s="86"/>
      <c r="BA54">
        <v>1</v>
      </c>
      <c r="BB54" s="85" t="str">
        <f>REPLACE(INDEX(GroupVertices[Group],MATCH(Edges25[[#This Row],[Vertex 1]],GroupVertices[Vertex],0)),1,1,"")</f>
        <v>1</v>
      </c>
      <c r="BC54" s="85" t="str">
        <f>REPLACE(INDEX(GroupVertices[Group],MATCH(Edges25[[#This Row],[Vertex 2]],GroupVertices[Vertex],0)),1,1,"")</f>
        <v>1</v>
      </c>
      <c r="BD54" s="51"/>
      <c r="BE54" s="52"/>
      <c r="BF54" s="51"/>
      <c r="BG54" s="52"/>
      <c r="BH54" s="51"/>
      <c r="BI54" s="52"/>
      <c r="BJ54" s="51"/>
      <c r="BK54" s="52"/>
      <c r="BL54" s="51"/>
    </row>
    <row r="55" spans="1:64" ht="15">
      <c r="A55" s="84" t="s">
        <v>258</v>
      </c>
      <c r="B55" s="84" t="s">
        <v>258</v>
      </c>
      <c r="C55" s="53"/>
      <c r="D55" s="54"/>
      <c r="E55" s="65"/>
      <c r="F55" s="55"/>
      <c r="G55" s="53"/>
      <c r="H55" s="57"/>
      <c r="I55" s="56"/>
      <c r="J55" s="56"/>
      <c r="K55" s="36" t="s">
        <v>65</v>
      </c>
      <c r="L55" s="83">
        <v>87</v>
      </c>
      <c r="M55" s="83"/>
      <c r="N55" s="63"/>
      <c r="O55" s="86" t="s">
        <v>176</v>
      </c>
      <c r="P55" s="88">
        <v>43726.62432870371</v>
      </c>
      <c r="Q55" s="86" t="s">
        <v>289</v>
      </c>
      <c r="R55" s="86"/>
      <c r="S55" s="86"/>
      <c r="T55" s="86" t="s">
        <v>310</v>
      </c>
      <c r="U55" s="89" t="s">
        <v>320</v>
      </c>
      <c r="V55" s="89" t="s">
        <v>320</v>
      </c>
      <c r="W55" s="88">
        <v>43726.62432870371</v>
      </c>
      <c r="X55" s="89" t="s">
        <v>413</v>
      </c>
      <c r="Y55" s="86"/>
      <c r="Z55" s="86"/>
      <c r="AA55" s="92" t="s">
        <v>467</v>
      </c>
      <c r="AB55" s="86"/>
      <c r="AC55" s="86" t="b">
        <v>0</v>
      </c>
      <c r="AD55" s="86">
        <v>284</v>
      </c>
      <c r="AE55" s="92" t="s">
        <v>469</v>
      </c>
      <c r="AF55" s="86" t="b">
        <v>0</v>
      </c>
      <c r="AG55" s="86" t="s">
        <v>470</v>
      </c>
      <c r="AH55" s="86"/>
      <c r="AI55" s="92" t="s">
        <v>469</v>
      </c>
      <c r="AJ55" s="86" t="b">
        <v>0</v>
      </c>
      <c r="AK55" s="86">
        <v>143</v>
      </c>
      <c r="AL55" s="92" t="s">
        <v>469</v>
      </c>
      <c r="AM55" s="86" t="s">
        <v>475</v>
      </c>
      <c r="AN55" s="86" t="b">
        <v>0</v>
      </c>
      <c r="AO55" s="92" t="s">
        <v>467</v>
      </c>
      <c r="AP55" s="86" t="s">
        <v>482</v>
      </c>
      <c r="AQ55" s="86">
        <v>0</v>
      </c>
      <c r="AR55" s="86">
        <v>0</v>
      </c>
      <c r="AS55" s="86"/>
      <c r="AT55" s="86"/>
      <c r="AU55" s="86"/>
      <c r="AV55" s="86"/>
      <c r="AW55" s="86"/>
      <c r="AX55" s="86"/>
      <c r="AY55" s="86"/>
      <c r="AZ55" s="86"/>
      <c r="BA55">
        <v>1</v>
      </c>
      <c r="BB55" s="85" t="str">
        <f>REPLACE(INDEX(GroupVertices[Group],MATCH(Edges25[[#This Row],[Vertex 1]],GroupVertices[Vertex],0)),1,1,"")</f>
        <v>1</v>
      </c>
      <c r="BC55" s="85" t="str">
        <f>REPLACE(INDEX(GroupVertices[Group],MATCH(Edges25[[#This Row],[Vertex 2]],GroupVertices[Vertex],0)),1,1,"")</f>
        <v>1</v>
      </c>
      <c r="BD55" s="51">
        <v>0</v>
      </c>
      <c r="BE55" s="52">
        <v>0</v>
      </c>
      <c r="BF55" s="51">
        <v>0</v>
      </c>
      <c r="BG55" s="52">
        <v>0</v>
      </c>
      <c r="BH55" s="51">
        <v>0</v>
      </c>
      <c r="BI55" s="52">
        <v>0</v>
      </c>
      <c r="BJ55" s="51">
        <v>33</v>
      </c>
      <c r="BK55" s="52">
        <v>100</v>
      </c>
      <c r="BL55" s="51">
        <v>33</v>
      </c>
    </row>
    <row r="56" spans="1:64" ht="15">
      <c r="A56" s="84" t="s">
        <v>256</v>
      </c>
      <c r="B56" s="84" t="s">
        <v>256</v>
      </c>
      <c r="C56" s="53"/>
      <c r="D56" s="54"/>
      <c r="E56" s="65"/>
      <c r="F56" s="55"/>
      <c r="G56" s="53"/>
      <c r="H56" s="57"/>
      <c r="I56" s="56"/>
      <c r="J56" s="56"/>
      <c r="K56" s="36" t="s">
        <v>65</v>
      </c>
      <c r="L56" s="83">
        <v>90</v>
      </c>
      <c r="M56" s="83"/>
      <c r="N56" s="63"/>
      <c r="O56" s="86" t="s">
        <v>176</v>
      </c>
      <c r="P56" s="88">
        <v>43780.731944444444</v>
      </c>
      <c r="Q56" s="86" t="s">
        <v>290</v>
      </c>
      <c r="R56" s="86" t="s">
        <v>291</v>
      </c>
      <c r="S56" s="86" t="s">
        <v>296</v>
      </c>
      <c r="T56" s="86" t="s">
        <v>300</v>
      </c>
      <c r="U56" s="89" t="s">
        <v>321</v>
      </c>
      <c r="V56" s="89" t="s">
        <v>321</v>
      </c>
      <c r="W56" s="88">
        <v>43780.731944444444</v>
      </c>
      <c r="X56" s="89" t="s">
        <v>414</v>
      </c>
      <c r="Y56" s="86"/>
      <c r="Z56" s="86"/>
      <c r="AA56" s="92" t="s">
        <v>468</v>
      </c>
      <c r="AB56" s="86"/>
      <c r="AC56" s="86" t="b">
        <v>0</v>
      </c>
      <c r="AD56" s="86">
        <v>31</v>
      </c>
      <c r="AE56" s="92" t="s">
        <v>469</v>
      </c>
      <c r="AF56" s="86" t="b">
        <v>0</v>
      </c>
      <c r="AG56" s="86" t="s">
        <v>470</v>
      </c>
      <c r="AH56" s="86"/>
      <c r="AI56" s="92" t="s">
        <v>469</v>
      </c>
      <c r="AJ56" s="86" t="b">
        <v>0</v>
      </c>
      <c r="AK56" s="86">
        <v>21</v>
      </c>
      <c r="AL56" s="92" t="s">
        <v>469</v>
      </c>
      <c r="AM56" s="86" t="s">
        <v>480</v>
      </c>
      <c r="AN56" s="86" t="b">
        <v>0</v>
      </c>
      <c r="AO56" s="92" t="s">
        <v>468</v>
      </c>
      <c r="AP56" s="86" t="s">
        <v>482</v>
      </c>
      <c r="AQ56" s="86">
        <v>0</v>
      </c>
      <c r="AR56" s="86">
        <v>0</v>
      </c>
      <c r="AS56" s="86"/>
      <c r="AT56" s="86"/>
      <c r="AU56" s="86"/>
      <c r="AV56" s="86"/>
      <c r="AW56" s="86"/>
      <c r="AX56" s="86"/>
      <c r="AY56" s="86"/>
      <c r="AZ56" s="86"/>
      <c r="BA56">
        <v>1</v>
      </c>
      <c r="BB56" s="85" t="str">
        <f>REPLACE(INDEX(GroupVertices[Group],MATCH(Edges25[[#This Row],[Vertex 1]],GroupVertices[Vertex],0)),1,1,"")</f>
        <v>2</v>
      </c>
      <c r="BC56" s="85" t="str">
        <f>REPLACE(INDEX(GroupVertices[Group],MATCH(Edges25[[#This Row],[Vertex 2]],GroupVertices[Vertex],0)),1,1,"")</f>
        <v>2</v>
      </c>
      <c r="BD56" s="51">
        <v>0</v>
      </c>
      <c r="BE56" s="52">
        <v>0</v>
      </c>
      <c r="BF56" s="51">
        <v>0</v>
      </c>
      <c r="BG56" s="52">
        <v>0</v>
      </c>
      <c r="BH56" s="51">
        <v>0</v>
      </c>
      <c r="BI56" s="52">
        <v>0</v>
      </c>
      <c r="BJ56" s="51">
        <v>30</v>
      </c>
      <c r="BK56" s="52">
        <v>100</v>
      </c>
      <c r="BL56" s="51">
        <v>30</v>
      </c>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6"/>
    <dataValidation allowBlank="1" showInputMessage="1" showErrorMessage="1" promptTitle="Vertex 2 Name" prompt="Enter the name of the edge's second vertex." sqref="B3:B56"/>
    <dataValidation allowBlank="1" showInputMessage="1" showErrorMessage="1" promptTitle="Vertex 1 Name" prompt="Enter the name of the edge's first vertex." sqref="A3:A5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6"/>
    <dataValidation allowBlank="1" showInputMessage="1" promptTitle="Edge Width" prompt="Enter an optional edge width between 1 and 10." errorTitle="Invalid Edge Width" error="The optional edge width must be a whole number between 1 and 10." sqref="D3:D56"/>
    <dataValidation allowBlank="1" showInputMessage="1" promptTitle="Edge Color" prompt="To select an optional edge color, right-click and select Select Color on the right-click menu." sqref="C3:C5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6"/>
    <dataValidation allowBlank="1" showErrorMessage="1" sqref="N2:N5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6"/>
  </dataValidations>
  <hyperlinks>
    <hyperlink ref="R19" r:id="rId1" display="https://www.bbc.com/news/uk-england-beds-bucks-herts-50404708"/>
    <hyperlink ref="R44" r:id="rId2" display="https://www.whitehouse.gov/briefings-statements/statement-press-secretary-96/"/>
    <hyperlink ref="R47" r:id="rId3" display="https://www.nato.int/cps/en/natohq/news_170910.htm?utm_source=twitter&amp;utm_medium=natoromeroc&amp;utm_campaign=20191118_estonia"/>
    <hyperlink ref="R53" r:id="rId4" display="https://www.nato.int/cps/en/natohq/news_170910.htm?utm_source=twitter&amp;utm_medium=natopress&amp;utm_campaign=20191118_estonia_web"/>
    <hyperlink ref="U22" r:id="rId5" display="https://pbs.twimg.com/amplify_video_thumb/1192744884177911808/img/11b-b1sm-BgfBJb_.jpg"/>
    <hyperlink ref="U23" r:id="rId6" display="https://pbs.twimg.com/media/EJWGWg6WoAA8Pe6.jpg"/>
    <hyperlink ref="U30" r:id="rId7" display="https://pbs.twimg.com/media/EJWKc9GWwAEFSEe.jpg"/>
    <hyperlink ref="U32" r:id="rId8" display="https://pbs.twimg.com/media/EJaf6EnX0AEo11T.jpg"/>
    <hyperlink ref="U36" r:id="rId9" display="https://pbs.twimg.com/ext_tw_video_thumb/1196357454856118273/pu/img/oizcYlh2MJDPW4e6.jpg"/>
    <hyperlink ref="U45" r:id="rId10" display="https://pbs.twimg.com/ext_tw_video_thumb/1194200136240504832/pu/img/y_B3aIGP37XwscEY.jpg"/>
    <hyperlink ref="U47" r:id="rId11" display="https://pbs.twimg.com/media/EJqioaSXkAQ5wRp.jpg"/>
    <hyperlink ref="U53" r:id="rId12" display="https://pbs.twimg.com/media/EJqF3w0WkAA_U9n.jpg"/>
    <hyperlink ref="U55" r:id="rId13" display="https://pbs.twimg.com/media/EEwVT2QWsAA5GgK.jpg"/>
    <hyperlink ref="U56" r:id="rId14" display="https://pbs.twimg.com/media/D95aDrgXkAAG-uU.jpg"/>
    <hyperlink ref="V3" r:id="rId15" display="http://pbs.twimg.com/profile_images/884753732654772224/UfILExsQ_normal.jpg"/>
    <hyperlink ref="V4" r:id="rId16" display="http://pbs.twimg.com/profile_images/785746756378226688/iS2mnfZL_normal.jpg"/>
    <hyperlink ref="V5" r:id="rId17" display="http://pbs.twimg.com/profile_images/499154897997017088/7KLtv5rP_normal.png"/>
    <hyperlink ref="V6" r:id="rId18" display="http://pbs.twimg.com/profile_images/666197383227797505/Pv59gCjV_normal.jpg"/>
    <hyperlink ref="V7" r:id="rId19" display="http://pbs.twimg.com/profile_images/1149612937763422208/cH7z_129_normal.jpg"/>
    <hyperlink ref="V8" r:id="rId20" display="http://pbs.twimg.com/profile_images/1083355490980114433/X3-i-yZf_normal.jpg"/>
    <hyperlink ref="V9" r:id="rId21" display="http://pbs.twimg.com/profile_images/1182798433821831169/AnKswLR2_normal.jpg"/>
    <hyperlink ref="V10" r:id="rId22" display="http://pbs.twimg.com/profile_images/1182798433821831169/AnKswLR2_normal.jpg"/>
    <hyperlink ref="V11" r:id="rId23" display="http://pbs.twimg.com/profile_images/1196698809692295169/C9sl6VI3_normal.jpg"/>
    <hyperlink ref="V12" r:id="rId24" display="http://pbs.twimg.com/profile_images/796067903070048256/z_TNAOT0_normal.jpg"/>
    <hyperlink ref="V13" r:id="rId25" display="http://pbs.twimg.com/profile_images/1111269046509584385/1mnanTML_normal.jpg"/>
    <hyperlink ref="V14" r:id="rId26" display="http://pbs.twimg.com/profile_images/932309059130281984/YWdtBnQL_normal.jpg"/>
    <hyperlink ref="V15" r:id="rId27" display="http://pbs.twimg.com/profile_images/1190764108402085888/h5Z2kXo6_normal.jpg"/>
    <hyperlink ref="V16" r:id="rId28" display="http://pbs.twimg.com/profile_images/782529312385822720/2KhtYnHq_normal.jpg"/>
    <hyperlink ref="V17" r:id="rId29" display="http://pbs.twimg.com/profile_images/3314598258/1a22cd5f629c7eac256f6f8b68491a89_normal.jpeg"/>
    <hyperlink ref="V18" r:id="rId30" display="http://pbs.twimg.com/profile_images/1157806384441958403/olXhl4Ik_normal.png"/>
    <hyperlink ref="V19" r:id="rId31" display="http://pbs.twimg.com/profile_images/1157806384441958403/olXhl4Ik_normal.png"/>
    <hyperlink ref="V20" r:id="rId32" display="http://pbs.twimg.com/profile_images/969388186433552384/K_RK4Emu_normal.jpg"/>
    <hyperlink ref="V21" r:id="rId33" display="http://pbs.twimg.com/profile_images/1193230916480643072/6cOYtXGA_normal.jpg"/>
    <hyperlink ref="V22" r:id="rId34" display="https://pbs.twimg.com/amplify_video_thumb/1192744884177911808/img/11b-b1sm-BgfBJb_.jpg"/>
    <hyperlink ref="V23" r:id="rId35" display="https://pbs.twimg.com/media/EJWGWg6WoAA8Pe6.jpg"/>
    <hyperlink ref="V24" r:id="rId36" display="http://pbs.twimg.com/profile_images/1196401092491436032/qEpfX229_normal.jpg"/>
    <hyperlink ref="V25" r:id="rId37" display="http://pbs.twimg.com/profile_images/1196401092491436032/qEpfX229_normal.jpg"/>
    <hyperlink ref="V26" r:id="rId38" display="http://pbs.twimg.com/profile_images/841233586384752642/zSHf0oQE_normal.jpg"/>
    <hyperlink ref="V27" r:id="rId39" display="http://pbs.twimg.com/profile_images/1087657471018258432/q4yiWjg__normal.jpg"/>
    <hyperlink ref="V28" r:id="rId40" display="http://pbs.twimg.com/profile_images/669133986791333888/a7vbY7W2_normal.jpg"/>
    <hyperlink ref="V29" r:id="rId41" display="http://pbs.twimg.com/profile_images/912967937300066305/BkmW17Pa_normal.jpg"/>
    <hyperlink ref="V30" r:id="rId42" display="https://pbs.twimg.com/media/EJWKc9GWwAEFSEe.jpg"/>
    <hyperlink ref="V31" r:id="rId43" display="http://pbs.twimg.com/profile_images/3477370899/e825bc6508601d344f3c5c6cc6b61658_normal.jpeg"/>
    <hyperlink ref="V32" r:id="rId44" display="https://pbs.twimg.com/media/EJaf6EnX0AEo11T.jpg"/>
    <hyperlink ref="V33" r:id="rId45" display="http://pbs.twimg.com/profile_images/1194427474832216064/yDv7wSXC_normal.jpg"/>
    <hyperlink ref="V34" r:id="rId46" display="http://pbs.twimg.com/profile_images/1111570060387205120/SrhscBXY_normal.png"/>
    <hyperlink ref="V35" r:id="rId47" display="http://pbs.twimg.com/profile_images/1187368468343132161/VzPP0m-3_normal.jpg"/>
    <hyperlink ref="V36" r:id="rId48" display="https://pbs.twimg.com/ext_tw_video_thumb/1196357454856118273/pu/img/oizcYlh2MJDPW4e6.jpg"/>
    <hyperlink ref="V37" r:id="rId49" display="http://pbs.twimg.com/profile_images/1176885810181939201/zxq8JEzn_normal.jpg"/>
    <hyperlink ref="V38" r:id="rId50" display="http://pbs.twimg.com/profile_images/1005097430101065728/5JzW4BRc_normal.jpg"/>
    <hyperlink ref="V39" r:id="rId51" display="http://pbs.twimg.com/profile_images/1111554722924806144/Ravr-_rC_normal.png"/>
    <hyperlink ref="V40" r:id="rId52" display="http://pbs.twimg.com/profile_images/923930866631499776/yMdB8jYK_normal.jpg"/>
    <hyperlink ref="V41" r:id="rId53" display="http://pbs.twimg.com/profile_images/1058292368644935680/cGkIeg7a_normal.jpg"/>
    <hyperlink ref="V42" r:id="rId54" display="http://pbs.twimg.com/profile_images/980862293520080896/TSn4-h8-_normal.jpg"/>
    <hyperlink ref="V43" r:id="rId55" display="http://pbs.twimg.com/profile_images/1089804733953572864/gNF1wLoY_normal.jpg"/>
    <hyperlink ref="V44" r:id="rId56" display="http://pbs.twimg.com/profile_images/1165961704011948034/tcrIFWzM_normal.png"/>
    <hyperlink ref="V45" r:id="rId57" display="https://pbs.twimg.com/ext_tw_video_thumb/1194200136240504832/pu/img/y_B3aIGP37XwscEY.jpg"/>
    <hyperlink ref="V46" r:id="rId58" display="http://pbs.twimg.com/profile_images/508385681/Picture_6_normal.png"/>
    <hyperlink ref="V47" r:id="rId59" display="https://pbs.twimg.com/media/EJqioaSXkAQ5wRp.jpg"/>
    <hyperlink ref="V48" r:id="rId60" display="http://pbs.twimg.com/profile_images/378800000709612949/cfd1435ac2c89df971f95fff2d2610a6_normal.jpeg"/>
    <hyperlink ref="V49" r:id="rId61" display="http://pbs.twimg.com/profile_images/378800000709612949/cfd1435ac2c89df971f95fff2d2610a6_normal.jpeg"/>
    <hyperlink ref="V50" r:id="rId62" display="http://pbs.twimg.com/profile_images/378800000501893520/b4582cd3ce52a7c47133d606b639176e_normal.jpeg"/>
    <hyperlink ref="V51" r:id="rId63" display="http://pbs.twimg.com/profile_images/378800000501893520/b4582cd3ce52a7c47133d606b639176e_normal.jpeg"/>
    <hyperlink ref="V52" r:id="rId64" display="http://pbs.twimg.com/profile_images/1197050828202369025/nCCwdn3B_normal.jpg"/>
    <hyperlink ref="V53" r:id="rId65" display="https://pbs.twimg.com/media/EJqF3w0WkAA_U9n.jpg"/>
    <hyperlink ref="V54" r:id="rId66" display="http://pbs.twimg.com/profile_images/976893268339429377/sQT1oTqH_normal.jpg"/>
    <hyperlink ref="V55" r:id="rId67" display="https://pbs.twimg.com/media/EEwVT2QWsAA5GgK.jpg"/>
    <hyperlink ref="V56" r:id="rId68" display="https://pbs.twimg.com/media/D95aDrgXkAAG-uU.jpg"/>
    <hyperlink ref="X3" r:id="rId69" display="https://twitter.com/#!/natoinukraine/status/1194141179295752192"/>
    <hyperlink ref="X4" r:id="rId70" display="https://twitter.com/#!/belgiumnato/status/1194145697718816768"/>
    <hyperlink ref="X5" r:id="rId71" display="https://twitter.com/#!/lv_nato/status/1194175228181721088"/>
    <hyperlink ref="X6" r:id="rId72" display="https://twitter.com/#!/litdelnato/status/1194182156177805317"/>
    <hyperlink ref="X7" r:id="rId73" display="https://twitter.com/#!/larteresa/status/1194202319564496896"/>
    <hyperlink ref="X8" r:id="rId74" display="https://twitter.com/#!/britisharmyesp/status/1194204193311068161"/>
    <hyperlink ref="X9" r:id="rId75" display="https://twitter.com/#!/nataliamakhvil1/status/1194230398794051584"/>
    <hyperlink ref="X10" r:id="rId76" display="https://twitter.com/#!/nataliamakhvil1/status/1194230953163575299"/>
    <hyperlink ref="X11" r:id="rId77" display="https://twitter.com/#!/latifkohistani/status/1194238995305250816"/>
    <hyperlink ref="X12" r:id="rId78" display="https://twitter.com/#!/uttaranhazarika/status/1194251477121818624"/>
    <hyperlink ref="X13" r:id="rId79" display="https://twitter.com/#!/trpmbadba/status/1194272913328889856"/>
    <hyperlink ref="X14" r:id="rId80" display="https://twitter.com/#!/franceafrik/status/1194337762616520706"/>
    <hyperlink ref="X15" r:id="rId81" display="https://twitter.com/#!/herranzb/status/1194368711723044864"/>
    <hyperlink ref="X16" r:id="rId82" display="https://twitter.com/#!/amicovcin/status/1194493143145693185"/>
    <hyperlink ref="X17" r:id="rId83" display="https://twitter.com/#!/leskevicius/status/1194495626853199872"/>
    <hyperlink ref="X18" r:id="rId84" display="https://twitter.com/#!/sarahpilchick/status/1194146400092602369"/>
    <hyperlink ref="X19" r:id="rId85" display="https://twitter.com/#!/sarahpilchick/status/1194600261383315456"/>
    <hyperlink ref="X20" r:id="rId86" display="https://twitter.com/#!/markovchainer/status/1194612225643892738"/>
    <hyperlink ref="X21" r:id="rId87" display="https://twitter.com/#!/majoeverydaylif/status/1194775119266242562"/>
    <hyperlink ref="X22" r:id="rId88" display="https://twitter.com/#!/ukinpoland/status/1194282453352898560"/>
    <hyperlink ref="X23" r:id="rId89" display="https://twitter.com/#!/ukinpoland/status/1195009001366401026"/>
    <hyperlink ref="X24" r:id="rId90" display="https://twitter.com/#!/ambassadorknott/status/1194361082216951809"/>
    <hyperlink ref="X25" r:id="rId91" display="https://twitter.com/#!/ambassadorknott/status/1195025049700442114"/>
    <hyperlink ref="X26" r:id="rId92" display="https://twitter.com/#!/natodepspox/status/1195056028653633537"/>
    <hyperlink ref="X27" r:id="rId93" display="https://twitter.com/#!/eliesian/status/1195079514075934721"/>
    <hyperlink ref="X28" r:id="rId94" display="https://twitter.com/#!/superfoot59/status/1195092280107061248"/>
    <hyperlink ref="X29" r:id="rId95" display="https://twitter.com/#!/aspen_romania/status/1195243637333995523"/>
    <hyperlink ref="X30" r:id="rId96" display="https://twitter.com/#!/mircea_geoana/status/1195013514630483970"/>
    <hyperlink ref="X31" r:id="rId97" display="https://twitter.com/#!/franceotan/status/1195263299832700928"/>
    <hyperlink ref="X32" r:id="rId98" display="https://twitter.com/#!/ukincroatia/status/1195318581321437185"/>
    <hyperlink ref="X33" r:id="rId99" display="https://twitter.com/#!/brandon47301129/status/1195332063399940096"/>
    <hyperlink ref="X34" r:id="rId100" display="https://twitter.com/#!/zuzanacaputova/status/1192570044389167104"/>
    <hyperlink ref="X35" r:id="rId101" display="https://twitter.com/#!/zardashtkarim/status/1195810433120292865"/>
    <hyperlink ref="X36" r:id="rId102" display="https://twitter.com/#!/ukinhungary/status/1196358659707752448"/>
    <hyperlink ref="X37" r:id="rId103" display="https://twitter.com/#!/benjaminkraus9/status/1196415901215555587"/>
    <hyperlink ref="X38" r:id="rId104" display="https://twitter.com/#!/causticbitchnc/status/1196417091223670786"/>
    <hyperlink ref="X39" r:id="rId105" display="https://twitter.com/#!/estnato/status/1196417413442605058"/>
    <hyperlink ref="X40" r:id="rId106" display="https://twitter.com/#!/jjcarafano/status/1196417812241272836"/>
    <hyperlink ref="X41" r:id="rId107" display="https://twitter.com/#!/radedrugi/status/1196419258214944773"/>
    <hyperlink ref="X42" r:id="rId108" display="https://twitter.com/#!/onesvetla/status/1196421339504095235"/>
    <hyperlink ref="X43" r:id="rId109" display="https://twitter.com/#!/usnato/status/1194143979341783040"/>
    <hyperlink ref="X44" r:id="rId110" display="https://twitter.com/#!/usembvienna/status/1196426413919948801"/>
    <hyperlink ref="X45" r:id="rId111" display="https://twitter.com/#!/ukinspain/status/1194200245606977537"/>
    <hyperlink ref="X46" r:id="rId112" display="https://twitter.com/#!/estonianata/status/1196439816172457985"/>
    <hyperlink ref="X47" r:id="rId113" display="https://twitter.com/#!/natoromeroc/status/1196447475416141824"/>
    <hyperlink ref="X48" r:id="rId114" display="https://twitter.com/#!/libertad717/status/1194560696580739072"/>
    <hyperlink ref="X49" r:id="rId115" display="https://twitter.com/#!/libertad717/status/1196462166842445827"/>
    <hyperlink ref="X50" r:id="rId116" display="https://twitter.com/#!/insdatainter/status/1194117694062153731"/>
    <hyperlink ref="X51" r:id="rId117" display="https://twitter.com/#!/insdatainter/status/1196465878906425345"/>
    <hyperlink ref="X52" r:id="rId118" display="https://twitter.com/#!/genie_marid/status/1196534236615991297"/>
    <hyperlink ref="X53" r:id="rId119" display="https://twitter.com/#!/natopress/status/1196415849504104449"/>
    <hyperlink ref="X54" r:id="rId120" display="https://twitter.com/#!/jterheide/status/1196534356875075586"/>
    <hyperlink ref="X55" r:id="rId121" display="https://twitter.com/#!/jensstoltenberg/status/1174337038050635778"/>
    <hyperlink ref="X56" r:id="rId122" display="https://twitter.com/#!/natopress/status/1193944980030554112"/>
  </hyperlinks>
  <printOptions/>
  <pageMargins left="0.7" right="0.7" top="0.75" bottom="0.75" header="0.3" footer="0.3"/>
  <pageSetup horizontalDpi="600" verticalDpi="600" orientation="portrait" r:id="rId126"/>
  <legacyDrawing r:id="rId124"/>
  <tableParts>
    <tablePart r:id="rId125"/>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1338</v>
      </c>
      <c r="B1" s="13" t="s">
        <v>34</v>
      </c>
    </row>
    <row r="2" spans="1:2" ht="15">
      <c r="A2" s="124" t="s">
        <v>256</v>
      </c>
      <c r="B2" s="85">
        <v>939.820513</v>
      </c>
    </row>
    <row r="3" spans="1:2" ht="15">
      <c r="A3" s="124" t="s">
        <v>250</v>
      </c>
      <c r="B3" s="85">
        <v>472.333333</v>
      </c>
    </row>
    <row r="4" spans="1:2" ht="15">
      <c r="A4" s="124" t="s">
        <v>261</v>
      </c>
      <c r="B4" s="85">
        <v>448</v>
      </c>
    </row>
    <row r="5" spans="1:2" ht="15">
      <c r="A5" s="124" t="s">
        <v>253</v>
      </c>
      <c r="B5" s="85">
        <v>422.487179</v>
      </c>
    </row>
    <row r="6" spans="1:2" ht="15">
      <c r="A6" s="124" t="s">
        <v>249</v>
      </c>
      <c r="B6" s="85">
        <v>355.666667</v>
      </c>
    </row>
    <row r="7" spans="1:2" ht="15">
      <c r="A7" s="124" t="s">
        <v>248</v>
      </c>
      <c r="B7" s="85">
        <v>305.666667</v>
      </c>
    </row>
    <row r="8" spans="1:2" ht="15">
      <c r="A8" s="124" t="s">
        <v>229</v>
      </c>
      <c r="B8" s="85">
        <v>300</v>
      </c>
    </row>
    <row r="9" spans="1:2" ht="15">
      <c r="A9" s="124" t="s">
        <v>258</v>
      </c>
      <c r="B9" s="85">
        <v>157</v>
      </c>
    </row>
    <row r="10" spans="1:2" ht="15">
      <c r="A10" s="124" t="s">
        <v>263</v>
      </c>
      <c r="B10" s="85">
        <v>135.333333</v>
      </c>
    </row>
    <row r="11" spans="1:2" ht="15">
      <c r="A11" s="124" t="s">
        <v>239</v>
      </c>
      <c r="B11" s="85">
        <v>12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73"/>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35" t="s">
        <v>1340</v>
      </c>
      <c r="B25" t="s">
        <v>1339</v>
      </c>
    </row>
    <row r="26" spans="1:2" ht="15">
      <c r="A26" s="136" t="s">
        <v>1010</v>
      </c>
      <c r="B26" s="3"/>
    </row>
    <row r="27" spans="1:2" ht="15">
      <c r="A27" s="137" t="s">
        <v>1342</v>
      </c>
      <c r="B27" s="3"/>
    </row>
    <row r="28" spans="1:2" ht="15">
      <c r="A28" s="138" t="s">
        <v>1343</v>
      </c>
      <c r="B28" s="3"/>
    </row>
    <row r="29" spans="1:2" ht="15">
      <c r="A29" s="139" t="s">
        <v>1344</v>
      </c>
      <c r="B29" s="3">
        <v>1</v>
      </c>
    </row>
    <row r="30" spans="1:2" ht="15">
      <c r="A30" s="137" t="s">
        <v>1345</v>
      </c>
      <c r="B30" s="3"/>
    </row>
    <row r="31" spans="1:2" ht="15">
      <c r="A31" s="138" t="s">
        <v>1346</v>
      </c>
      <c r="B31" s="3"/>
    </row>
    <row r="32" spans="1:2" ht="15">
      <c r="A32" s="139" t="s">
        <v>1347</v>
      </c>
      <c r="B32" s="3">
        <v>1</v>
      </c>
    </row>
    <row r="33" spans="1:2" ht="15">
      <c r="A33" s="138" t="s">
        <v>1348</v>
      </c>
      <c r="B33" s="3"/>
    </row>
    <row r="34" spans="1:2" ht="15">
      <c r="A34" s="139" t="s">
        <v>1349</v>
      </c>
      <c r="B34" s="3">
        <v>1</v>
      </c>
    </row>
    <row r="35" spans="1:2" ht="15">
      <c r="A35" s="138" t="s">
        <v>1350</v>
      </c>
      <c r="B35" s="3"/>
    </row>
    <row r="36" spans="1:2" ht="15">
      <c r="A36" s="139" t="s">
        <v>1351</v>
      </c>
      <c r="B36" s="3">
        <v>1</v>
      </c>
    </row>
    <row r="37" spans="1:2" ht="15">
      <c r="A37" s="139" t="s">
        <v>1352</v>
      </c>
      <c r="B37" s="3">
        <v>4</v>
      </c>
    </row>
    <row r="38" spans="1:2" ht="15">
      <c r="A38" s="139" t="s">
        <v>1353</v>
      </c>
      <c r="B38" s="3">
        <v>1</v>
      </c>
    </row>
    <row r="39" spans="1:2" ht="15">
      <c r="A39" s="139" t="s">
        <v>1354</v>
      </c>
      <c r="B39" s="3">
        <v>1</v>
      </c>
    </row>
    <row r="40" spans="1:2" ht="15">
      <c r="A40" s="139" t="s">
        <v>1355</v>
      </c>
      <c r="B40" s="3">
        <v>3</v>
      </c>
    </row>
    <row r="41" spans="1:2" ht="15">
      <c r="A41" s="139" t="s">
        <v>1356</v>
      </c>
      <c r="B41" s="3">
        <v>2</v>
      </c>
    </row>
    <row r="42" spans="1:2" ht="15">
      <c r="A42" s="139" t="s">
        <v>1357</v>
      </c>
      <c r="B42" s="3">
        <v>2</v>
      </c>
    </row>
    <row r="43" spans="1:2" ht="15">
      <c r="A43" s="139" t="s">
        <v>1358</v>
      </c>
      <c r="B43" s="3">
        <v>2</v>
      </c>
    </row>
    <row r="44" spans="1:2" ht="15">
      <c r="A44" s="139" t="s">
        <v>1359</v>
      </c>
      <c r="B44" s="3">
        <v>1</v>
      </c>
    </row>
    <row r="45" spans="1:2" ht="15">
      <c r="A45" s="139" t="s">
        <v>1360</v>
      </c>
      <c r="B45" s="3">
        <v>2</v>
      </c>
    </row>
    <row r="46" spans="1:2" ht="15">
      <c r="A46" s="138" t="s">
        <v>1361</v>
      </c>
      <c r="B46" s="3"/>
    </row>
    <row r="47" spans="1:2" ht="15">
      <c r="A47" s="139" t="s">
        <v>1351</v>
      </c>
      <c r="B47" s="3">
        <v>1</v>
      </c>
    </row>
    <row r="48" spans="1:2" ht="15">
      <c r="A48" s="139" t="s">
        <v>1352</v>
      </c>
      <c r="B48" s="3">
        <v>1</v>
      </c>
    </row>
    <row r="49" spans="1:2" ht="15">
      <c r="A49" s="139" t="s">
        <v>1355</v>
      </c>
      <c r="B49" s="3">
        <v>1</v>
      </c>
    </row>
    <row r="50" spans="1:2" ht="15">
      <c r="A50" s="139" t="s">
        <v>1356</v>
      </c>
      <c r="B50" s="3">
        <v>1</v>
      </c>
    </row>
    <row r="51" spans="1:2" ht="15">
      <c r="A51" s="139" t="s">
        <v>1357</v>
      </c>
      <c r="B51" s="3">
        <v>1</v>
      </c>
    </row>
    <row r="52" spans="1:2" ht="15">
      <c r="A52" s="138" t="s">
        <v>1362</v>
      </c>
      <c r="B52" s="3"/>
    </row>
    <row r="53" spans="1:2" ht="15">
      <c r="A53" s="139" t="s">
        <v>1363</v>
      </c>
      <c r="B53" s="3">
        <v>1</v>
      </c>
    </row>
    <row r="54" spans="1:2" ht="15">
      <c r="A54" s="139" t="s">
        <v>1364</v>
      </c>
      <c r="B54" s="3">
        <v>2</v>
      </c>
    </row>
    <row r="55" spans="1:2" ht="15">
      <c r="A55" s="139" t="s">
        <v>1349</v>
      </c>
      <c r="B55" s="3">
        <v>1</v>
      </c>
    </row>
    <row r="56" spans="1:2" ht="15">
      <c r="A56" s="139" t="s">
        <v>1359</v>
      </c>
      <c r="B56" s="3">
        <v>1</v>
      </c>
    </row>
    <row r="57" spans="1:2" ht="15">
      <c r="A57" s="139" t="s">
        <v>1365</v>
      </c>
      <c r="B57" s="3">
        <v>1</v>
      </c>
    </row>
    <row r="58" spans="1:2" ht="15">
      <c r="A58" s="139" t="s">
        <v>1360</v>
      </c>
      <c r="B58" s="3">
        <v>1</v>
      </c>
    </row>
    <row r="59" spans="1:2" ht="15">
      <c r="A59" s="138" t="s">
        <v>1366</v>
      </c>
      <c r="B59" s="3"/>
    </row>
    <row r="60" spans="1:2" ht="15">
      <c r="A60" s="139" t="s">
        <v>1367</v>
      </c>
      <c r="B60" s="3">
        <v>1</v>
      </c>
    </row>
    <row r="61" spans="1:2" ht="15">
      <c r="A61" s="139" t="s">
        <v>1353</v>
      </c>
      <c r="B61" s="3">
        <v>1</v>
      </c>
    </row>
    <row r="62" spans="1:2" ht="15">
      <c r="A62" s="139" t="s">
        <v>1356</v>
      </c>
      <c r="B62" s="3">
        <v>1</v>
      </c>
    </row>
    <row r="63" spans="1:2" ht="15">
      <c r="A63" s="139" t="s">
        <v>1357</v>
      </c>
      <c r="B63" s="3">
        <v>1</v>
      </c>
    </row>
    <row r="64" spans="1:2" ht="15">
      <c r="A64" s="138" t="s">
        <v>1368</v>
      </c>
      <c r="B64" s="3"/>
    </row>
    <row r="65" spans="1:2" ht="15">
      <c r="A65" s="139" t="s">
        <v>1360</v>
      </c>
      <c r="B65" s="3">
        <v>1</v>
      </c>
    </row>
    <row r="66" spans="1:2" ht="15">
      <c r="A66" s="138" t="s">
        <v>1369</v>
      </c>
      <c r="B66" s="3"/>
    </row>
    <row r="67" spans="1:2" ht="15">
      <c r="A67" s="139" t="s">
        <v>1354</v>
      </c>
      <c r="B67" s="3">
        <v>1</v>
      </c>
    </row>
    <row r="68" spans="1:2" ht="15">
      <c r="A68" s="139" t="s">
        <v>1357</v>
      </c>
      <c r="B68" s="3">
        <v>8</v>
      </c>
    </row>
    <row r="69" spans="1:2" ht="15">
      <c r="A69" s="139" t="s">
        <v>1344</v>
      </c>
      <c r="B69" s="3">
        <v>1</v>
      </c>
    </row>
    <row r="70" spans="1:2" ht="15">
      <c r="A70" s="139" t="s">
        <v>1358</v>
      </c>
      <c r="B70" s="3">
        <v>1</v>
      </c>
    </row>
    <row r="71" spans="1:2" ht="15">
      <c r="A71" s="139" t="s">
        <v>1364</v>
      </c>
      <c r="B71" s="3">
        <v>2</v>
      </c>
    </row>
    <row r="72" spans="1:2" ht="15">
      <c r="A72" s="139" t="s">
        <v>1360</v>
      </c>
      <c r="B72" s="3">
        <v>2</v>
      </c>
    </row>
    <row r="73" spans="1:2" ht="15">
      <c r="A73" s="136" t="s">
        <v>1341</v>
      </c>
      <c r="B73" s="3">
        <v>54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5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483</v>
      </c>
      <c r="AE2" s="13" t="s">
        <v>484</v>
      </c>
      <c r="AF2" s="13" t="s">
        <v>485</v>
      </c>
      <c r="AG2" s="13" t="s">
        <v>486</v>
      </c>
      <c r="AH2" s="13" t="s">
        <v>487</v>
      </c>
      <c r="AI2" s="13" t="s">
        <v>488</v>
      </c>
      <c r="AJ2" s="13" t="s">
        <v>489</v>
      </c>
      <c r="AK2" s="13" t="s">
        <v>490</v>
      </c>
      <c r="AL2" s="13" t="s">
        <v>491</v>
      </c>
      <c r="AM2" s="13" t="s">
        <v>492</v>
      </c>
      <c r="AN2" s="13" t="s">
        <v>493</v>
      </c>
      <c r="AO2" s="13" t="s">
        <v>494</v>
      </c>
      <c r="AP2" s="13" t="s">
        <v>495</v>
      </c>
      <c r="AQ2" s="13" t="s">
        <v>496</v>
      </c>
      <c r="AR2" s="13" t="s">
        <v>497</v>
      </c>
      <c r="AS2" s="13" t="s">
        <v>192</v>
      </c>
      <c r="AT2" s="13" t="s">
        <v>498</v>
      </c>
      <c r="AU2" s="13" t="s">
        <v>499</v>
      </c>
      <c r="AV2" s="13" t="s">
        <v>500</v>
      </c>
      <c r="AW2" s="13" t="s">
        <v>501</v>
      </c>
      <c r="AX2" s="13" t="s">
        <v>502</v>
      </c>
      <c r="AY2" s="13" t="s">
        <v>503</v>
      </c>
      <c r="AZ2" s="13" t="s">
        <v>918</v>
      </c>
      <c r="BA2" s="127" t="s">
        <v>1173</v>
      </c>
      <c r="BB2" s="127" t="s">
        <v>1174</v>
      </c>
      <c r="BC2" s="127" t="s">
        <v>1175</v>
      </c>
      <c r="BD2" s="127" t="s">
        <v>1176</v>
      </c>
      <c r="BE2" s="127" t="s">
        <v>1177</v>
      </c>
      <c r="BF2" s="127" t="s">
        <v>1178</v>
      </c>
      <c r="BG2" s="127" t="s">
        <v>1179</v>
      </c>
      <c r="BH2" s="127" t="s">
        <v>1199</v>
      </c>
      <c r="BI2" s="127" t="s">
        <v>1204</v>
      </c>
      <c r="BJ2" s="127" t="s">
        <v>1223</v>
      </c>
      <c r="BK2" s="127" t="s">
        <v>1294</v>
      </c>
      <c r="BL2" s="127" t="s">
        <v>1295</v>
      </c>
      <c r="BM2" s="127" t="s">
        <v>1296</v>
      </c>
      <c r="BN2" s="127" t="s">
        <v>1297</v>
      </c>
      <c r="BO2" s="127" t="s">
        <v>1298</v>
      </c>
      <c r="BP2" s="127" t="s">
        <v>1299</v>
      </c>
      <c r="BQ2" s="127" t="s">
        <v>1300</v>
      </c>
      <c r="BR2" s="127" t="s">
        <v>1301</v>
      </c>
      <c r="BS2" s="127" t="s">
        <v>1303</v>
      </c>
      <c r="BT2" s="3"/>
      <c r="BU2" s="3"/>
    </row>
    <row r="3" spans="1:73" ht="15" customHeight="1">
      <c r="A3" s="50" t="s">
        <v>212</v>
      </c>
      <c r="B3" s="53"/>
      <c r="C3" s="53" t="s">
        <v>64</v>
      </c>
      <c r="D3" s="54">
        <v>166.08668388217282</v>
      </c>
      <c r="E3" s="55"/>
      <c r="F3" s="112" t="s">
        <v>322</v>
      </c>
      <c r="G3" s="53"/>
      <c r="H3" s="57" t="s">
        <v>212</v>
      </c>
      <c r="I3" s="56"/>
      <c r="J3" s="56"/>
      <c r="K3" s="114" t="s">
        <v>808</v>
      </c>
      <c r="L3" s="59">
        <v>1</v>
      </c>
      <c r="M3" s="60">
        <v>1578.47998046875</v>
      </c>
      <c r="N3" s="60">
        <v>375.962646484375</v>
      </c>
      <c r="O3" s="58"/>
      <c r="P3" s="61"/>
      <c r="Q3" s="61"/>
      <c r="R3" s="51"/>
      <c r="S3" s="51">
        <v>0</v>
      </c>
      <c r="T3" s="51">
        <v>1</v>
      </c>
      <c r="U3" s="52">
        <v>0</v>
      </c>
      <c r="V3" s="52">
        <v>0.008475</v>
      </c>
      <c r="W3" s="52">
        <v>0.017175</v>
      </c>
      <c r="X3" s="52">
        <v>0.373303</v>
      </c>
      <c r="Y3" s="52">
        <v>0</v>
      </c>
      <c r="Z3" s="52">
        <v>0</v>
      </c>
      <c r="AA3" s="62">
        <v>3</v>
      </c>
      <c r="AB3" s="62"/>
      <c r="AC3" s="63"/>
      <c r="AD3" s="85" t="s">
        <v>504</v>
      </c>
      <c r="AE3" s="85">
        <v>446</v>
      </c>
      <c r="AF3" s="85">
        <v>3206</v>
      </c>
      <c r="AG3" s="85">
        <v>2807</v>
      </c>
      <c r="AH3" s="85">
        <v>1888</v>
      </c>
      <c r="AI3" s="85"/>
      <c r="AJ3" s="85" t="s">
        <v>559</v>
      </c>
      <c r="AK3" s="85" t="s">
        <v>608</v>
      </c>
      <c r="AL3" s="90" t="s">
        <v>649</v>
      </c>
      <c r="AM3" s="85"/>
      <c r="AN3" s="87">
        <v>42288.64618055556</v>
      </c>
      <c r="AO3" s="90" t="s">
        <v>682</v>
      </c>
      <c r="AP3" s="85" t="b">
        <v>1</v>
      </c>
      <c r="AQ3" s="85" t="b">
        <v>0</v>
      </c>
      <c r="AR3" s="85" t="b">
        <v>1</v>
      </c>
      <c r="AS3" s="85"/>
      <c r="AT3" s="85">
        <v>99</v>
      </c>
      <c r="AU3" s="90" t="s">
        <v>731</v>
      </c>
      <c r="AV3" s="85" t="b">
        <v>1</v>
      </c>
      <c r="AW3" s="85" t="s">
        <v>752</v>
      </c>
      <c r="AX3" s="90" t="s">
        <v>753</v>
      </c>
      <c r="AY3" s="85" t="s">
        <v>66</v>
      </c>
      <c r="AZ3" s="85" t="str">
        <f>REPLACE(INDEX(GroupVertices[Group],MATCH(Vertices[[#This Row],[Vertex]],GroupVertices[Vertex],0)),1,1,"")</f>
        <v>2</v>
      </c>
      <c r="BA3" s="51"/>
      <c r="BB3" s="51"/>
      <c r="BC3" s="51"/>
      <c r="BD3" s="51"/>
      <c r="BE3" s="51" t="s">
        <v>300</v>
      </c>
      <c r="BF3" s="51" t="s">
        <v>300</v>
      </c>
      <c r="BG3" s="128" t="s">
        <v>1180</v>
      </c>
      <c r="BH3" s="128" t="s">
        <v>1180</v>
      </c>
      <c r="BI3" s="128" t="s">
        <v>1205</v>
      </c>
      <c r="BJ3" s="128" t="s">
        <v>1205</v>
      </c>
      <c r="BK3" s="128">
        <v>0</v>
      </c>
      <c r="BL3" s="131">
        <v>0</v>
      </c>
      <c r="BM3" s="128">
        <v>0</v>
      </c>
      <c r="BN3" s="131">
        <v>0</v>
      </c>
      <c r="BO3" s="128">
        <v>0</v>
      </c>
      <c r="BP3" s="131">
        <v>0</v>
      </c>
      <c r="BQ3" s="128">
        <v>22</v>
      </c>
      <c r="BR3" s="131">
        <v>100</v>
      </c>
      <c r="BS3" s="128">
        <v>22</v>
      </c>
      <c r="BT3" s="3"/>
      <c r="BU3" s="3"/>
    </row>
    <row r="4" spans="1:76" ht="15">
      <c r="A4" s="14" t="s">
        <v>256</v>
      </c>
      <c r="B4" s="15"/>
      <c r="C4" s="15" t="s">
        <v>64</v>
      </c>
      <c r="D4" s="93">
        <v>243.93028786459166</v>
      </c>
      <c r="E4" s="81"/>
      <c r="F4" s="112" t="s">
        <v>736</v>
      </c>
      <c r="G4" s="15"/>
      <c r="H4" s="16" t="s">
        <v>256</v>
      </c>
      <c r="I4" s="66"/>
      <c r="J4" s="66"/>
      <c r="K4" s="114" t="s">
        <v>809</v>
      </c>
      <c r="L4" s="94">
        <v>9999</v>
      </c>
      <c r="M4" s="95">
        <v>2243.100830078125</v>
      </c>
      <c r="N4" s="95">
        <v>2138.4443359375</v>
      </c>
      <c r="O4" s="77"/>
      <c r="P4" s="96"/>
      <c r="Q4" s="96"/>
      <c r="R4" s="97"/>
      <c r="S4" s="51">
        <v>23</v>
      </c>
      <c r="T4" s="51">
        <v>3</v>
      </c>
      <c r="U4" s="52">
        <v>939.820513</v>
      </c>
      <c r="V4" s="52">
        <v>0.012658</v>
      </c>
      <c r="W4" s="52">
        <v>0.128552</v>
      </c>
      <c r="X4" s="52">
        <v>6.567738</v>
      </c>
      <c r="Y4" s="52">
        <v>0.041666666666666664</v>
      </c>
      <c r="Z4" s="52">
        <v>0</v>
      </c>
      <c r="AA4" s="82">
        <v>4</v>
      </c>
      <c r="AB4" s="82"/>
      <c r="AC4" s="98"/>
      <c r="AD4" s="85" t="s">
        <v>505</v>
      </c>
      <c r="AE4" s="85">
        <v>1274</v>
      </c>
      <c r="AF4" s="85">
        <v>64179</v>
      </c>
      <c r="AG4" s="85">
        <v>20160</v>
      </c>
      <c r="AH4" s="85">
        <v>10907</v>
      </c>
      <c r="AI4" s="85"/>
      <c r="AJ4" s="85" t="s">
        <v>560</v>
      </c>
      <c r="AK4" s="85" t="s">
        <v>609</v>
      </c>
      <c r="AL4" s="90" t="s">
        <v>650</v>
      </c>
      <c r="AM4" s="85"/>
      <c r="AN4" s="87">
        <v>40256.41998842593</v>
      </c>
      <c r="AO4" s="90" t="s">
        <v>683</v>
      </c>
      <c r="AP4" s="85" t="b">
        <v>0</v>
      </c>
      <c r="AQ4" s="85" t="b">
        <v>0</v>
      </c>
      <c r="AR4" s="85" t="b">
        <v>0</v>
      </c>
      <c r="AS4" s="85"/>
      <c r="AT4" s="85">
        <v>1823</v>
      </c>
      <c r="AU4" s="90" t="s">
        <v>731</v>
      </c>
      <c r="AV4" s="85" t="b">
        <v>1</v>
      </c>
      <c r="AW4" s="85" t="s">
        <v>752</v>
      </c>
      <c r="AX4" s="90" t="s">
        <v>754</v>
      </c>
      <c r="AY4" s="85" t="s">
        <v>66</v>
      </c>
      <c r="AZ4" s="85" t="str">
        <f>REPLACE(INDEX(GroupVertices[Group],MATCH(Vertices[[#This Row],[Vertex]],GroupVertices[Vertex],0)),1,1,"")</f>
        <v>2</v>
      </c>
      <c r="BA4" s="51" t="s">
        <v>943</v>
      </c>
      <c r="BB4" s="51" t="s">
        <v>943</v>
      </c>
      <c r="BC4" s="51" t="s">
        <v>299</v>
      </c>
      <c r="BD4" s="51" t="s">
        <v>299</v>
      </c>
      <c r="BE4" s="51" t="s">
        <v>973</v>
      </c>
      <c r="BF4" s="51" t="s">
        <v>311</v>
      </c>
      <c r="BG4" s="128" t="s">
        <v>1181</v>
      </c>
      <c r="BH4" s="128" t="s">
        <v>1200</v>
      </c>
      <c r="BI4" s="128" t="s">
        <v>1206</v>
      </c>
      <c r="BJ4" s="128" t="s">
        <v>1206</v>
      </c>
      <c r="BK4" s="128">
        <v>3</v>
      </c>
      <c r="BL4" s="131">
        <v>4.477611940298507</v>
      </c>
      <c r="BM4" s="128">
        <v>0</v>
      </c>
      <c r="BN4" s="131">
        <v>0</v>
      </c>
      <c r="BO4" s="128">
        <v>0</v>
      </c>
      <c r="BP4" s="131">
        <v>0</v>
      </c>
      <c r="BQ4" s="128">
        <v>64</v>
      </c>
      <c r="BR4" s="131">
        <v>95.5223880597015</v>
      </c>
      <c r="BS4" s="128">
        <v>67</v>
      </c>
      <c r="BT4" s="2"/>
      <c r="BU4" s="3"/>
      <c r="BV4" s="3"/>
      <c r="BW4" s="3"/>
      <c r="BX4" s="3"/>
    </row>
    <row r="5" spans="1:76" ht="15">
      <c r="A5" s="14" t="s">
        <v>213</v>
      </c>
      <c r="B5" s="15"/>
      <c r="C5" s="15" t="s">
        <v>64</v>
      </c>
      <c r="D5" s="93">
        <v>168.2608865223916</v>
      </c>
      <c r="E5" s="81"/>
      <c r="F5" s="112" t="s">
        <v>323</v>
      </c>
      <c r="G5" s="15"/>
      <c r="H5" s="16" t="s">
        <v>213</v>
      </c>
      <c r="I5" s="66"/>
      <c r="J5" s="66"/>
      <c r="K5" s="114" t="s">
        <v>810</v>
      </c>
      <c r="L5" s="94">
        <v>1</v>
      </c>
      <c r="M5" s="95">
        <v>4060.48046875</v>
      </c>
      <c r="N5" s="95">
        <v>1232.9117431640625</v>
      </c>
      <c r="O5" s="77"/>
      <c r="P5" s="96"/>
      <c r="Q5" s="96"/>
      <c r="R5" s="97"/>
      <c r="S5" s="51">
        <v>0</v>
      </c>
      <c r="T5" s="51">
        <v>1</v>
      </c>
      <c r="U5" s="52">
        <v>0</v>
      </c>
      <c r="V5" s="52">
        <v>0.008475</v>
      </c>
      <c r="W5" s="52">
        <v>0.017175</v>
      </c>
      <c r="X5" s="52">
        <v>0.373303</v>
      </c>
      <c r="Y5" s="52">
        <v>0</v>
      </c>
      <c r="Z5" s="52">
        <v>0</v>
      </c>
      <c r="AA5" s="82">
        <v>5</v>
      </c>
      <c r="AB5" s="82"/>
      <c r="AC5" s="98"/>
      <c r="AD5" s="85" t="s">
        <v>506</v>
      </c>
      <c r="AE5" s="85">
        <v>467</v>
      </c>
      <c r="AF5" s="85">
        <v>4909</v>
      </c>
      <c r="AG5" s="85">
        <v>2578</v>
      </c>
      <c r="AH5" s="85">
        <v>3471</v>
      </c>
      <c r="AI5" s="85"/>
      <c r="AJ5" s="85" t="s">
        <v>561</v>
      </c>
      <c r="AK5" s="85" t="s">
        <v>610</v>
      </c>
      <c r="AL5" s="90" t="s">
        <v>651</v>
      </c>
      <c r="AM5" s="85"/>
      <c r="AN5" s="87">
        <v>42654.31560185185</v>
      </c>
      <c r="AO5" s="90" t="s">
        <v>684</v>
      </c>
      <c r="AP5" s="85" t="b">
        <v>0</v>
      </c>
      <c r="AQ5" s="85" t="b">
        <v>0</v>
      </c>
      <c r="AR5" s="85" t="b">
        <v>1</v>
      </c>
      <c r="AS5" s="85"/>
      <c r="AT5" s="85">
        <v>83</v>
      </c>
      <c r="AU5" s="90" t="s">
        <v>731</v>
      </c>
      <c r="AV5" s="85" t="b">
        <v>1</v>
      </c>
      <c r="AW5" s="85" t="s">
        <v>752</v>
      </c>
      <c r="AX5" s="90" t="s">
        <v>755</v>
      </c>
      <c r="AY5" s="85" t="s">
        <v>66</v>
      </c>
      <c r="AZ5" s="85" t="str">
        <f>REPLACE(INDEX(GroupVertices[Group],MATCH(Vertices[[#This Row],[Vertex]],GroupVertices[Vertex],0)),1,1,"")</f>
        <v>2</v>
      </c>
      <c r="BA5" s="51"/>
      <c r="BB5" s="51"/>
      <c r="BC5" s="51"/>
      <c r="BD5" s="51"/>
      <c r="BE5" s="51" t="s">
        <v>300</v>
      </c>
      <c r="BF5" s="51" t="s">
        <v>300</v>
      </c>
      <c r="BG5" s="128" t="s">
        <v>1180</v>
      </c>
      <c r="BH5" s="128" t="s">
        <v>1180</v>
      </c>
      <c r="BI5" s="128" t="s">
        <v>1205</v>
      </c>
      <c r="BJ5" s="128" t="s">
        <v>1205</v>
      </c>
      <c r="BK5" s="128">
        <v>0</v>
      </c>
      <c r="BL5" s="131">
        <v>0</v>
      </c>
      <c r="BM5" s="128">
        <v>0</v>
      </c>
      <c r="BN5" s="131">
        <v>0</v>
      </c>
      <c r="BO5" s="128">
        <v>0</v>
      </c>
      <c r="BP5" s="131">
        <v>0</v>
      </c>
      <c r="BQ5" s="128">
        <v>22</v>
      </c>
      <c r="BR5" s="131">
        <v>100</v>
      </c>
      <c r="BS5" s="128">
        <v>22</v>
      </c>
      <c r="BT5" s="2"/>
      <c r="BU5" s="3"/>
      <c r="BV5" s="3"/>
      <c r="BW5" s="3"/>
      <c r="BX5" s="3"/>
    </row>
    <row r="6" spans="1:76" ht="15">
      <c r="A6" s="14" t="s">
        <v>214</v>
      </c>
      <c r="B6" s="15"/>
      <c r="C6" s="15" t="s">
        <v>64</v>
      </c>
      <c r="D6" s="93">
        <v>174.35835675708617</v>
      </c>
      <c r="E6" s="81"/>
      <c r="F6" s="112" t="s">
        <v>324</v>
      </c>
      <c r="G6" s="15"/>
      <c r="H6" s="16" t="s">
        <v>214</v>
      </c>
      <c r="I6" s="66"/>
      <c r="J6" s="66"/>
      <c r="K6" s="114" t="s">
        <v>811</v>
      </c>
      <c r="L6" s="94">
        <v>1</v>
      </c>
      <c r="M6" s="95">
        <v>4275.076171875</v>
      </c>
      <c r="N6" s="95">
        <v>2507.565185546875</v>
      </c>
      <c r="O6" s="77"/>
      <c r="P6" s="96"/>
      <c r="Q6" s="96"/>
      <c r="R6" s="97"/>
      <c r="S6" s="51">
        <v>0</v>
      </c>
      <c r="T6" s="51">
        <v>1</v>
      </c>
      <c r="U6" s="52">
        <v>0</v>
      </c>
      <c r="V6" s="52">
        <v>0.008475</v>
      </c>
      <c r="W6" s="52">
        <v>0.017175</v>
      </c>
      <c r="X6" s="52">
        <v>0.373303</v>
      </c>
      <c r="Y6" s="52">
        <v>0</v>
      </c>
      <c r="Z6" s="52">
        <v>0</v>
      </c>
      <c r="AA6" s="82">
        <v>6</v>
      </c>
      <c r="AB6" s="82"/>
      <c r="AC6" s="98"/>
      <c r="AD6" s="85" t="s">
        <v>507</v>
      </c>
      <c r="AE6" s="85">
        <v>619</v>
      </c>
      <c r="AF6" s="85">
        <v>9685</v>
      </c>
      <c r="AG6" s="85">
        <v>5558</v>
      </c>
      <c r="AH6" s="85">
        <v>3665</v>
      </c>
      <c r="AI6" s="85"/>
      <c r="AJ6" s="85" t="s">
        <v>562</v>
      </c>
      <c r="AK6" s="85" t="s">
        <v>611</v>
      </c>
      <c r="AL6" s="90" t="s">
        <v>652</v>
      </c>
      <c r="AM6" s="85"/>
      <c r="AN6" s="87">
        <v>41863.41523148148</v>
      </c>
      <c r="AO6" s="90" t="s">
        <v>685</v>
      </c>
      <c r="AP6" s="85" t="b">
        <v>0</v>
      </c>
      <c r="AQ6" s="85" t="b">
        <v>0</v>
      </c>
      <c r="AR6" s="85" t="b">
        <v>1</v>
      </c>
      <c r="AS6" s="85"/>
      <c r="AT6" s="85">
        <v>260</v>
      </c>
      <c r="AU6" s="90" t="s">
        <v>731</v>
      </c>
      <c r="AV6" s="85" t="b">
        <v>1</v>
      </c>
      <c r="AW6" s="85" t="s">
        <v>752</v>
      </c>
      <c r="AX6" s="90" t="s">
        <v>756</v>
      </c>
      <c r="AY6" s="85" t="s">
        <v>66</v>
      </c>
      <c r="AZ6" s="85" t="str">
        <f>REPLACE(INDEX(GroupVertices[Group],MATCH(Vertices[[#This Row],[Vertex]],GroupVertices[Vertex],0)),1,1,"")</f>
        <v>2</v>
      </c>
      <c r="BA6" s="51"/>
      <c r="BB6" s="51"/>
      <c r="BC6" s="51"/>
      <c r="BD6" s="51"/>
      <c r="BE6" s="51" t="s">
        <v>300</v>
      </c>
      <c r="BF6" s="51" t="s">
        <v>300</v>
      </c>
      <c r="BG6" s="128" t="s">
        <v>1180</v>
      </c>
      <c r="BH6" s="128" t="s">
        <v>1180</v>
      </c>
      <c r="BI6" s="128" t="s">
        <v>1205</v>
      </c>
      <c r="BJ6" s="128" t="s">
        <v>1205</v>
      </c>
      <c r="BK6" s="128">
        <v>0</v>
      </c>
      <c r="BL6" s="131">
        <v>0</v>
      </c>
      <c r="BM6" s="128">
        <v>0</v>
      </c>
      <c r="BN6" s="131">
        <v>0</v>
      </c>
      <c r="BO6" s="128">
        <v>0</v>
      </c>
      <c r="BP6" s="131">
        <v>0</v>
      </c>
      <c r="BQ6" s="128">
        <v>22</v>
      </c>
      <c r="BR6" s="131">
        <v>100</v>
      </c>
      <c r="BS6" s="128">
        <v>22</v>
      </c>
      <c r="BT6" s="2"/>
      <c r="BU6" s="3"/>
      <c r="BV6" s="3"/>
      <c r="BW6" s="3"/>
      <c r="BX6" s="3"/>
    </row>
    <row r="7" spans="1:76" ht="15">
      <c r="A7" s="14" t="s">
        <v>215</v>
      </c>
      <c r="B7" s="15"/>
      <c r="C7" s="15" t="s">
        <v>64</v>
      </c>
      <c r="D7" s="93">
        <v>172.96038148342816</v>
      </c>
      <c r="E7" s="81"/>
      <c r="F7" s="112" t="s">
        <v>325</v>
      </c>
      <c r="G7" s="15"/>
      <c r="H7" s="16" t="s">
        <v>215</v>
      </c>
      <c r="I7" s="66"/>
      <c r="J7" s="66"/>
      <c r="K7" s="114" t="s">
        <v>812</v>
      </c>
      <c r="L7" s="94">
        <v>1</v>
      </c>
      <c r="M7" s="95">
        <v>2995.506591796875</v>
      </c>
      <c r="N7" s="95">
        <v>381.9671936035156</v>
      </c>
      <c r="O7" s="77"/>
      <c r="P7" s="96"/>
      <c r="Q7" s="96"/>
      <c r="R7" s="97"/>
      <c r="S7" s="51">
        <v>0</v>
      </c>
      <c r="T7" s="51">
        <v>1</v>
      </c>
      <c r="U7" s="52">
        <v>0</v>
      </c>
      <c r="V7" s="52">
        <v>0.008475</v>
      </c>
      <c r="W7" s="52">
        <v>0.017175</v>
      </c>
      <c r="X7" s="52">
        <v>0.373303</v>
      </c>
      <c r="Y7" s="52">
        <v>0</v>
      </c>
      <c r="Z7" s="52">
        <v>0</v>
      </c>
      <c r="AA7" s="82">
        <v>7</v>
      </c>
      <c r="AB7" s="82"/>
      <c r="AC7" s="98"/>
      <c r="AD7" s="85" t="s">
        <v>508</v>
      </c>
      <c r="AE7" s="85">
        <v>811</v>
      </c>
      <c r="AF7" s="85">
        <v>8590</v>
      </c>
      <c r="AG7" s="85">
        <v>4627</v>
      </c>
      <c r="AH7" s="85">
        <v>3039</v>
      </c>
      <c r="AI7" s="85"/>
      <c r="AJ7" s="85" t="s">
        <v>563</v>
      </c>
      <c r="AK7" s="85" t="s">
        <v>612</v>
      </c>
      <c r="AL7" s="90" t="s">
        <v>653</v>
      </c>
      <c r="AM7" s="85"/>
      <c r="AN7" s="87">
        <v>41927.64853009259</v>
      </c>
      <c r="AO7" s="90" t="s">
        <v>686</v>
      </c>
      <c r="AP7" s="85" t="b">
        <v>0</v>
      </c>
      <c r="AQ7" s="85" t="b">
        <v>0</v>
      </c>
      <c r="AR7" s="85" t="b">
        <v>0</v>
      </c>
      <c r="AS7" s="85"/>
      <c r="AT7" s="85">
        <v>217</v>
      </c>
      <c r="AU7" s="90" t="s">
        <v>731</v>
      </c>
      <c r="AV7" s="85" t="b">
        <v>0</v>
      </c>
      <c r="AW7" s="85" t="s">
        <v>752</v>
      </c>
      <c r="AX7" s="90" t="s">
        <v>757</v>
      </c>
      <c r="AY7" s="85" t="s">
        <v>66</v>
      </c>
      <c r="AZ7" s="85" t="str">
        <f>REPLACE(INDEX(GroupVertices[Group],MATCH(Vertices[[#This Row],[Vertex]],GroupVertices[Vertex],0)),1,1,"")</f>
        <v>2</v>
      </c>
      <c r="BA7" s="51"/>
      <c r="BB7" s="51"/>
      <c r="BC7" s="51"/>
      <c r="BD7" s="51"/>
      <c r="BE7" s="51" t="s">
        <v>300</v>
      </c>
      <c r="BF7" s="51" t="s">
        <v>300</v>
      </c>
      <c r="BG7" s="128" t="s">
        <v>1180</v>
      </c>
      <c r="BH7" s="128" t="s">
        <v>1180</v>
      </c>
      <c r="BI7" s="128" t="s">
        <v>1205</v>
      </c>
      <c r="BJ7" s="128" t="s">
        <v>1205</v>
      </c>
      <c r="BK7" s="128">
        <v>0</v>
      </c>
      <c r="BL7" s="131">
        <v>0</v>
      </c>
      <c r="BM7" s="128">
        <v>0</v>
      </c>
      <c r="BN7" s="131">
        <v>0</v>
      </c>
      <c r="BO7" s="128">
        <v>0</v>
      </c>
      <c r="BP7" s="131">
        <v>0</v>
      </c>
      <c r="BQ7" s="128">
        <v>22</v>
      </c>
      <c r="BR7" s="131">
        <v>100</v>
      </c>
      <c r="BS7" s="128">
        <v>22</v>
      </c>
      <c r="BT7" s="2"/>
      <c r="BU7" s="3"/>
      <c r="BV7" s="3"/>
      <c r="BW7" s="3"/>
      <c r="BX7" s="3"/>
    </row>
    <row r="8" spans="1:76" ht="15">
      <c r="A8" s="14" t="s">
        <v>216</v>
      </c>
      <c r="B8" s="15"/>
      <c r="C8" s="15" t="s">
        <v>64</v>
      </c>
      <c r="D8" s="93">
        <v>162.73920336387943</v>
      </c>
      <c r="E8" s="81"/>
      <c r="F8" s="112" t="s">
        <v>326</v>
      </c>
      <c r="G8" s="15"/>
      <c r="H8" s="16" t="s">
        <v>216</v>
      </c>
      <c r="I8" s="66"/>
      <c r="J8" s="66"/>
      <c r="K8" s="114" t="s">
        <v>813</v>
      </c>
      <c r="L8" s="94">
        <v>1</v>
      </c>
      <c r="M8" s="95">
        <v>8303.2626953125</v>
      </c>
      <c r="N8" s="95">
        <v>6213.9970703125</v>
      </c>
      <c r="O8" s="77"/>
      <c r="P8" s="96"/>
      <c r="Q8" s="96"/>
      <c r="R8" s="97"/>
      <c r="S8" s="51">
        <v>0</v>
      </c>
      <c r="T8" s="51">
        <v>1</v>
      </c>
      <c r="U8" s="52">
        <v>0</v>
      </c>
      <c r="V8" s="52">
        <v>0.006993</v>
      </c>
      <c r="W8" s="52">
        <v>0.000813</v>
      </c>
      <c r="X8" s="52">
        <v>0.479258</v>
      </c>
      <c r="Y8" s="52">
        <v>0</v>
      </c>
      <c r="Z8" s="52">
        <v>0</v>
      </c>
      <c r="AA8" s="82">
        <v>8</v>
      </c>
      <c r="AB8" s="82"/>
      <c r="AC8" s="98"/>
      <c r="AD8" s="85" t="s">
        <v>509</v>
      </c>
      <c r="AE8" s="85">
        <v>525</v>
      </c>
      <c r="AF8" s="85">
        <v>584</v>
      </c>
      <c r="AG8" s="85">
        <v>11365</v>
      </c>
      <c r="AH8" s="85">
        <v>5195</v>
      </c>
      <c r="AI8" s="85"/>
      <c r="AJ8" s="85" t="s">
        <v>564</v>
      </c>
      <c r="AK8" s="85" t="s">
        <v>613</v>
      </c>
      <c r="AL8" s="85"/>
      <c r="AM8" s="85"/>
      <c r="AN8" s="87">
        <v>40766.45831018518</v>
      </c>
      <c r="AO8" s="90" t="s">
        <v>687</v>
      </c>
      <c r="AP8" s="85" t="b">
        <v>0</v>
      </c>
      <c r="AQ8" s="85" t="b">
        <v>0</v>
      </c>
      <c r="AR8" s="85" t="b">
        <v>1</v>
      </c>
      <c r="AS8" s="85"/>
      <c r="AT8" s="85">
        <v>32</v>
      </c>
      <c r="AU8" s="90" t="s">
        <v>731</v>
      </c>
      <c r="AV8" s="85" t="b">
        <v>0</v>
      </c>
      <c r="AW8" s="85" t="s">
        <v>752</v>
      </c>
      <c r="AX8" s="90" t="s">
        <v>758</v>
      </c>
      <c r="AY8" s="85" t="s">
        <v>66</v>
      </c>
      <c r="AZ8" s="85" t="str">
        <f>REPLACE(INDEX(GroupVertices[Group],MATCH(Vertices[[#This Row],[Vertex]],GroupVertices[Vertex],0)),1,1,"")</f>
        <v>4</v>
      </c>
      <c r="BA8" s="51"/>
      <c r="BB8" s="51"/>
      <c r="BC8" s="51"/>
      <c r="BD8" s="51"/>
      <c r="BE8" s="51"/>
      <c r="BF8" s="51"/>
      <c r="BG8" s="128" t="s">
        <v>1182</v>
      </c>
      <c r="BH8" s="128" t="s">
        <v>1182</v>
      </c>
      <c r="BI8" s="128" t="s">
        <v>1207</v>
      </c>
      <c r="BJ8" s="128" t="s">
        <v>1207</v>
      </c>
      <c r="BK8" s="128">
        <v>0</v>
      </c>
      <c r="BL8" s="131">
        <v>0</v>
      </c>
      <c r="BM8" s="128">
        <v>0</v>
      </c>
      <c r="BN8" s="131">
        <v>0</v>
      </c>
      <c r="BO8" s="128">
        <v>0</v>
      </c>
      <c r="BP8" s="131">
        <v>0</v>
      </c>
      <c r="BQ8" s="128">
        <v>23</v>
      </c>
      <c r="BR8" s="131">
        <v>100</v>
      </c>
      <c r="BS8" s="128">
        <v>23</v>
      </c>
      <c r="BT8" s="2"/>
      <c r="BU8" s="3"/>
      <c r="BV8" s="3"/>
      <c r="BW8" s="3"/>
      <c r="BX8" s="3"/>
    </row>
    <row r="9" spans="1:76" ht="15">
      <c r="A9" s="14" t="s">
        <v>250</v>
      </c>
      <c r="B9" s="15"/>
      <c r="C9" s="15" t="s">
        <v>64</v>
      </c>
      <c r="D9" s="93">
        <v>185.32639837900012</v>
      </c>
      <c r="E9" s="81"/>
      <c r="F9" s="112" t="s">
        <v>737</v>
      </c>
      <c r="G9" s="15"/>
      <c r="H9" s="16" t="s">
        <v>250</v>
      </c>
      <c r="I9" s="66"/>
      <c r="J9" s="66"/>
      <c r="K9" s="114" t="s">
        <v>814</v>
      </c>
      <c r="L9" s="94">
        <v>5025.7771760797905</v>
      </c>
      <c r="M9" s="95">
        <v>9053.6748046875</v>
      </c>
      <c r="N9" s="95">
        <v>7281.62451171875</v>
      </c>
      <c r="O9" s="77"/>
      <c r="P9" s="96"/>
      <c r="Q9" s="96"/>
      <c r="R9" s="97"/>
      <c r="S9" s="51">
        <v>4</v>
      </c>
      <c r="T9" s="51">
        <v>1</v>
      </c>
      <c r="U9" s="52">
        <v>472.333333</v>
      </c>
      <c r="V9" s="52">
        <v>0.009615</v>
      </c>
      <c r="W9" s="52">
        <v>0.006083</v>
      </c>
      <c r="X9" s="52">
        <v>1.936812</v>
      </c>
      <c r="Y9" s="52">
        <v>0</v>
      </c>
      <c r="Z9" s="52">
        <v>0</v>
      </c>
      <c r="AA9" s="82">
        <v>9</v>
      </c>
      <c r="AB9" s="82"/>
      <c r="AC9" s="98"/>
      <c r="AD9" s="85" t="s">
        <v>510</v>
      </c>
      <c r="AE9" s="85">
        <v>4496</v>
      </c>
      <c r="AF9" s="85">
        <v>18276</v>
      </c>
      <c r="AG9" s="85">
        <v>11691</v>
      </c>
      <c r="AH9" s="85">
        <v>4393</v>
      </c>
      <c r="AI9" s="85"/>
      <c r="AJ9" s="85" t="s">
        <v>565</v>
      </c>
      <c r="AK9" s="85" t="s">
        <v>614</v>
      </c>
      <c r="AL9" s="90" t="s">
        <v>654</v>
      </c>
      <c r="AM9" s="85"/>
      <c r="AN9" s="87">
        <v>39742.42413194444</v>
      </c>
      <c r="AO9" s="90" t="s">
        <v>688</v>
      </c>
      <c r="AP9" s="85" t="b">
        <v>0</v>
      </c>
      <c r="AQ9" s="85" t="b">
        <v>0</v>
      </c>
      <c r="AR9" s="85" t="b">
        <v>1</v>
      </c>
      <c r="AS9" s="85"/>
      <c r="AT9" s="85">
        <v>450</v>
      </c>
      <c r="AU9" s="90" t="s">
        <v>731</v>
      </c>
      <c r="AV9" s="85" t="b">
        <v>1</v>
      </c>
      <c r="AW9" s="85" t="s">
        <v>752</v>
      </c>
      <c r="AX9" s="90" t="s">
        <v>759</v>
      </c>
      <c r="AY9" s="85" t="s">
        <v>66</v>
      </c>
      <c r="AZ9" s="85" t="str">
        <f>REPLACE(INDEX(GroupVertices[Group],MATCH(Vertices[[#This Row],[Vertex]],GroupVertices[Vertex],0)),1,1,"")</f>
        <v>4</v>
      </c>
      <c r="BA9" s="51"/>
      <c r="BB9" s="51"/>
      <c r="BC9" s="51"/>
      <c r="BD9" s="51"/>
      <c r="BE9" s="51" t="s">
        <v>309</v>
      </c>
      <c r="BF9" s="51" t="s">
        <v>309</v>
      </c>
      <c r="BG9" s="128" t="s">
        <v>1183</v>
      </c>
      <c r="BH9" s="128" t="s">
        <v>1183</v>
      </c>
      <c r="BI9" s="128" t="s">
        <v>1208</v>
      </c>
      <c r="BJ9" s="128" t="s">
        <v>1208</v>
      </c>
      <c r="BK9" s="128">
        <v>0</v>
      </c>
      <c r="BL9" s="131">
        <v>0</v>
      </c>
      <c r="BM9" s="128">
        <v>0</v>
      </c>
      <c r="BN9" s="131">
        <v>0</v>
      </c>
      <c r="BO9" s="128">
        <v>0</v>
      </c>
      <c r="BP9" s="131">
        <v>0</v>
      </c>
      <c r="BQ9" s="128">
        <v>43</v>
      </c>
      <c r="BR9" s="131">
        <v>100</v>
      </c>
      <c r="BS9" s="128">
        <v>43</v>
      </c>
      <c r="BT9" s="2"/>
      <c r="BU9" s="3"/>
      <c r="BV9" s="3"/>
      <c r="BW9" s="3"/>
      <c r="BX9" s="3"/>
    </row>
    <row r="10" spans="1:76" ht="15">
      <c r="A10" s="14" t="s">
        <v>217</v>
      </c>
      <c r="B10" s="15"/>
      <c r="C10" s="15" t="s">
        <v>64</v>
      </c>
      <c r="D10" s="93">
        <v>162.6766455662454</v>
      </c>
      <c r="E10" s="81"/>
      <c r="F10" s="112" t="s">
        <v>327</v>
      </c>
      <c r="G10" s="15"/>
      <c r="H10" s="16" t="s">
        <v>217</v>
      </c>
      <c r="I10" s="66"/>
      <c r="J10" s="66"/>
      <c r="K10" s="114" t="s">
        <v>815</v>
      </c>
      <c r="L10" s="94">
        <v>1</v>
      </c>
      <c r="M10" s="95">
        <v>9793.0751953125</v>
      </c>
      <c r="N10" s="95">
        <v>8349.251953125</v>
      </c>
      <c r="O10" s="77"/>
      <c r="P10" s="96"/>
      <c r="Q10" s="96"/>
      <c r="R10" s="97"/>
      <c r="S10" s="51">
        <v>0</v>
      </c>
      <c r="T10" s="51">
        <v>1</v>
      </c>
      <c r="U10" s="52">
        <v>0</v>
      </c>
      <c r="V10" s="52">
        <v>0.006993</v>
      </c>
      <c r="W10" s="52">
        <v>0.000813</v>
      </c>
      <c r="X10" s="52">
        <v>0.479258</v>
      </c>
      <c r="Y10" s="52">
        <v>0</v>
      </c>
      <c r="Z10" s="52">
        <v>0</v>
      </c>
      <c r="AA10" s="82">
        <v>10</v>
      </c>
      <c r="AB10" s="82"/>
      <c r="AC10" s="98"/>
      <c r="AD10" s="85" t="s">
        <v>511</v>
      </c>
      <c r="AE10" s="85">
        <v>88</v>
      </c>
      <c r="AF10" s="85">
        <v>535</v>
      </c>
      <c r="AG10" s="85">
        <v>1304</v>
      </c>
      <c r="AH10" s="85">
        <v>2191</v>
      </c>
      <c r="AI10" s="85"/>
      <c r="AJ10" s="85" t="s">
        <v>566</v>
      </c>
      <c r="AK10" s="85" t="s">
        <v>615</v>
      </c>
      <c r="AL10" s="85"/>
      <c r="AM10" s="85"/>
      <c r="AN10" s="87">
        <v>43474.597916666666</v>
      </c>
      <c r="AO10" s="90" t="s">
        <v>689</v>
      </c>
      <c r="AP10" s="85" t="b">
        <v>1</v>
      </c>
      <c r="AQ10" s="85" t="b">
        <v>0</v>
      </c>
      <c r="AR10" s="85" t="b">
        <v>0</v>
      </c>
      <c r="AS10" s="85"/>
      <c r="AT10" s="85">
        <v>4</v>
      </c>
      <c r="AU10" s="85"/>
      <c r="AV10" s="85" t="b">
        <v>0</v>
      </c>
      <c r="AW10" s="85" t="s">
        <v>752</v>
      </c>
      <c r="AX10" s="90" t="s">
        <v>760</v>
      </c>
      <c r="AY10" s="85" t="s">
        <v>66</v>
      </c>
      <c r="AZ10" s="85" t="str">
        <f>REPLACE(INDEX(GroupVertices[Group],MATCH(Vertices[[#This Row],[Vertex]],GroupVertices[Vertex],0)),1,1,"")</f>
        <v>4</v>
      </c>
      <c r="BA10" s="51"/>
      <c r="BB10" s="51"/>
      <c r="BC10" s="51"/>
      <c r="BD10" s="51"/>
      <c r="BE10" s="51"/>
      <c r="BF10" s="51"/>
      <c r="BG10" s="128" t="s">
        <v>1182</v>
      </c>
      <c r="BH10" s="128" t="s">
        <v>1182</v>
      </c>
      <c r="BI10" s="128" t="s">
        <v>1207</v>
      </c>
      <c r="BJ10" s="128" t="s">
        <v>1207</v>
      </c>
      <c r="BK10" s="128">
        <v>0</v>
      </c>
      <c r="BL10" s="131">
        <v>0</v>
      </c>
      <c r="BM10" s="128">
        <v>0</v>
      </c>
      <c r="BN10" s="131">
        <v>0</v>
      </c>
      <c r="BO10" s="128">
        <v>0</v>
      </c>
      <c r="BP10" s="131">
        <v>0</v>
      </c>
      <c r="BQ10" s="128">
        <v>23</v>
      </c>
      <c r="BR10" s="131">
        <v>100</v>
      </c>
      <c r="BS10" s="128">
        <v>23</v>
      </c>
      <c r="BT10" s="2"/>
      <c r="BU10" s="3"/>
      <c r="BV10" s="3"/>
      <c r="BW10" s="3"/>
      <c r="BX10" s="3"/>
    </row>
    <row r="11" spans="1:76" ht="15">
      <c r="A11" s="14" t="s">
        <v>218</v>
      </c>
      <c r="B11" s="15"/>
      <c r="C11" s="15" t="s">
        <v>64</v>
      </c>
      <c r="D11" s="93">
        <v>162.05362096940058</v>
      </c>
      <c r="E11" s="81"/>
      <c r="F11" s="112" t="s">
        <v>328</v>
      </c>
      <c r="G11" s="15"/>
      <c r="H11" s="16" t="s">
        <v>218</v>
      </c>
      <c r="I11" s="66"/>
      <c r="J11" s="66"/>
      <c r="K11" s="114" t="s">
        <v>816</v>
      </c>
      <c r="L11" s="94">
        <v>1</v>
      </c>
      <c r="M11" s="95">
        <v>1269.104736328125</v>
      </c>
      <c r="N11" s="95">
        <v>4376.03271484375</v>
      </c>
      <c r="O11" s="77"/>
      <c r="P11" s="96"/>
      <c r="Q11" s="96"/>
      <c r="R11" s="97"/>
      <c r="S11" s="51">
        <v>0</v>
      </c>
      <c r="T11" s="51">
        <v>2</v>
      </c>
      <c r="U11" s="52">
        <v>0</v>
      </c>
      <c r="V11" s="52">
        <v>0.008621</v>
      </c>
      <c r="W11" s="52">
        <v>0.030262</v>
      </c>
      <c r="X11" s="52">
        <v>0.568089</v>
      </c>
      <c r="Y11" s="52">
        <v>0.5</v>
      </c>
      <c r="Z11" s="52">
        <v>0</v>
      </c>
      <c r="AA11" s="82">
        <v>11</v>
      </c>
      <c r="AB11" s="82"/>
      <c r="AC11" s="98"/>
      <c r="AD11" s="85" t="s">
        <v>512</v>
      </c>
      <c r="AE11" s="85">
        <v>345</v>
      </c>
      <c r="AF11" s="85">
        <v>47</v>
      </c>
      <c r="AG11" s="85">
        <v>78</v>
      </c>
      <c r="AH11" s="85">
        <v>42</v>
      </c>
      <c r="AI11" s="85"/>
      <c r="AJ11" s="85" t="s">
        <v>567</v>
      </c>
      <c r="AK11" s="85" t="s">
        <v>616</v>
      </c>
      <c r="AL11" s="90" t="s">
        <v>655</v>
      </c>
      <c r="AM11" s="85"/>
      <c r="AN11" s="87">
        <v>43749.97157407407</v>
      </c>
      <c r="AO11" s="90" t="s">
        <v>690</v>
      </c>
      <c r="AP11" s="85" t="b">
        <v>1</v>
      </c>
      <c r="AQ11" s="85" t="b">
        <v>0</v>
      </c>
      <c r="AR11" s="85" t="b">
        <v>0</v>
      </c>
      <c r="AS11" s="85"/>
      <c r="AT11" s="85">
        <v>0</v>
      </c>
      <c r="AU11" s="85"/>
      <c r="AV11" s="85" t="b">
        <v>0</v>
      </c>
      <c r="AW11" s="85" t="s">
        <v>752</v>
      </c>
      <c r="AX11" s="90" t="s">
        <v>761</v>
      </c>
      <c r="AY11" s="85" t="s">
        <v>66</v>
      </c>
      <c r="AZ11" s="85" t="str">
        <f>REPLACE(INDEX(GroupVertices[Group],MATCH(Vertices[[#This Row],[Vertex]],GroupVertices[Vertex],0)),1,1,"")</f>
        <v>1</v>
      </c>
      <c r="BA11" s="51"/>
      <c r="BB11" s="51"/>
      <c r="BC11" s="51"/>
      <c r="BD11" s="51"/>
      <c r="BE11" s="51" t="s">
        <v>310</v>
      </c>
      <c r="BF11" s="51" t="s">
        <v>310</v>
      </c>
      <c r="BG11" s="128" t="s">
        <v>1184</v>
      </c>
      <c r="BH11" s="128" t="s">
        <v>1184</v>
      </c>
      <c r="BI11" s="128" t="s">
        <v>1209</v>
      </c>
      <c r="BJ11" s="128" t="s">
        <v>1209</v>
      </c>
      <c r="BK11" s="128">
        <v>0</v>
      </c>
      <c r="BL11" s="131">
        <v>0</v>
      </c>
      <c r="BM11" s="128">
        <v>0</v>
      </c>
      <c r="BN11" s="131">
        <v>0</v>
      </c>
      <c r="BO11" s="128">
        <v>0</v>
      </c>
      <c r="BP11" s="131">
        <v>0</v>
      </c>
      <c r="BQ11" s="128">
        <v>45</v>
      </c>
      <c r="BR11" s="131">
        <v>100</v>
      </c>
      <c r="BS11" s="128">
        <v>45</v>
      </c>
      <c r="BT11" s="2"/>
      <c r="BU11" s="3"/>
      <c r="BV11" s="3"/>
      <c r="BW11" s="3"/>
      <c r="BX11" s="3"/>
    </row>
    <row r="12" spans="1:76" ht="15">
      <c r="A12" s="14" t="s">
        <v>258</v>
      </c>
      <c r="B12" s="15"/>
      <c r="C12" s="15" t="s">
        <v>64</v>
      </c>
      <c r="D12" s="93">
        <v>815.2706536560098</v>
      </c>
      <c r="E12" s="81"/>
      <c r="F12" s="112" t="s">
        <v>738</v>
      </c>
      <c r="G12" s="15"/>
      <c r="H12" s="16" t="s">
        <v>258</v>
      </c>
      <c r="I12" s="66"/>
      <c r="J12" s="66"/>
      <c r="K12" s="114" t="s">
        <v>817</v>
      </c>
      <c r="L12" s="94">
        <v>1671.1976369822012</v>
      </c>
      <c r="M12" s="95">
        <v>2156.824462890625</v>
      </c>
      <c r="N12" s="95">
        <v>7034.1083984375</v>
      </c>
      <c r="O12" s="77"/>
      <c r="P12" s="96"/>
      <c r="Q12" s="96"/>
      <c r="R12" s="97"/>
      <c r="S12" s="51">
        <v>15</v>
      </c>
      <c r="T12" s="51">
        <v>1</v>
      </c>
      <c r="U12" s="52">
        <v>157</v>
      </c>
      <c r="V12" s="52">
        <v>0.010753</v>
      </c>
      <c r="W12" s="52">
        <v>0.09795</v>
      </c>
      <c r="X12" s="52">
        <v>3.437412</v>
      </c>
      <c r="Y12" s="52">
        <v>0.06593406593406594</v>
      </c>
      <c r="Z12" s="52">
        <v>0</v>
      </c>
      <c r="AA12" s="82">
        <v>12</v>
      </c>
      <c r="AB12" s="82"/>
      <c r="AC12" s="98"/>
      <c r="AD12" s="85" t="s">
        <v>513</v>
      </c>
      <c r="AE12" s="85">
        <v>34488</v>
      </c>
      <c r="AF12" s="85">
        <v>511696</v>
      </c>
      <c r="AG12" s="85">
        <v>3419</v>
      </c>
      <c r="AH12" s="85">
        <v>1522</v>
      </c>
      <c r="AI12" s="85"/>
      <c r="AJ12" s="85"/>
      <c r="AK12" s="85" t="s">
        <v>617</v>
      </c>
      <c r="AL12" s="90" t="s">
        <v>656</v>
      </c>
      <c r="AM12" s="85"/>
      <c r="AN12" s="87">
        <v>39857.79673611111</v>
      </c>
      <c r="AO12" s="90" t="s">
        <v>691</v>
      </c>
      <c r="AP12" s="85" t="b">
        <v>0</v>
      </c>
      <c r="AQ12" s="85" t="b">
        <v>0</v>
      </c>
      <c r="AR12" s="85" t="b">
        <v>1</v>
      </c>
      <c r="AS12" s="85"/>
      <c r="AT12" s="85">
        <v>3222</v>
      </c>
      <c r="AU12" s="90" t="s">
        <v>731</v>
      </c>
      <c r="AV12" s="85" t="b">
        <v>1</v>
      </c>
      <c r="AW12" s="85" t="s">
        <v>752</v>
      </c>
      <c r="AX12" s="90" t="s">
        <v>762</v>
      </c>
      <c r="AY12" s="85" t="s">
        <v>66</v>
      </c>
      <c r="AZ12" s="85" t="str">
        <f>REPLACE(INDEX(GroupVertices[Group],MATCH(Vertices[[#This Row],[Vertex]],GroupVertices[Vertex],0)),1,1,"")</f>
        <v>1</v>
      </c>
      <c r="BA12" s="51"/>
      <c r="BB12" s="51"/>
      <c r="BC12" s="51"/>
      <c r="BD12" s="51"/>
      <c r="BE12" s="51" t="s">
        <v>310</v>
      </c>
      <c r="BF12" s="51" t="s">
        <v>310</v>
      </c>
      <c r="BG12" s="128" t="s">
        <v>1185</v>
      </c>
      <c r="BH12" s="128" t="s">
        <v>1185</v>
      </c>
      <c r="BI12" s="128" t="s">
        <v>1210</v>
      </c>
      <c r="BJ12" s="128" t="s">
        <v>1210</v>
      </c>
      <c r="BK12" s="128">
        <v>0</v>
      </c>
      <c r="BL12" s="131">
        <v>0</v>
      </c>
      <c r="BM12" s="128">
        <v>0</v>
      </c>
      <c r="BN12" s="131">
        <v>0</v>
      </c>
      <c r="BO12" s="128">
        <v>0</v>
      </c>
      <c r="BP12" s="131">
        <v>0</v>
      </c>
      <c r="BQ12" s="128">
        <v>33</v>
      </c>
      <c r="BR12" s="131">
        <v>100</v>
      </c>
      <c r="BS12" s="128">
        <v>33</v>
      </c>
      <c r="BT12" s="2"/>
      <c r="BU12" s="3"/>
      <c r="BV12" s="3"/>
      <c r="BW12" s="3"/>
      <c r="BX12" s="3"/>
    </row>
    <row r="13" spans="1:76" ht="15">
      <c r="A13" s="14" t="s">
        <v>219</v>
      </c>
      <c r="B13" s="15"/>
      <c r="C13" s="15" t="s">
        <v>64</v>
      </c>
      <c r="D13" s="93">
        <v>162.2604447085171</v>
      </c>
      <c r="E13" s="81"/>
      <c r="F13" s="112" t="s">
        <v>329</v>
      </c>
      <c r="G13" s="15"/>
      <c r="H13" s="16" t="s">
        <v>219</v>
      </c>
      <c r="I13" s="66"/>
      <c r="J13" s="66"/>
      <c r="K13" s="114" t="s">
        <v>818</v>
      </c>
      <c r="L13" s="94">
        <v>1</v>
      </c>
      <c r="M13" s="95">
        <v>472.4159240722656</v>
      </c>
      <c r="N13" s="95">
        <v>1159.297119140625</v>
      </c>
      <c r="O13" s="77"/>
      <c r="P13" s="96"/>
      <c r="Q13" s="96"/>
      <c r="R13" s="97"/>
      <c r="S13" s="51">
        <v>0</v>
      </c>
      <c r="T13" s="51">
        <v>1</v>
      </c>
      <c r="U13" s="52">
        <v>0</v>
      </c>
      <c r="V13" s="52">
        <v>0.008475</v>
      </c>
      <c r="W13" s="52">
        <v>0.017175</v>
      </c>
      <c r="X13" s="52">
        <v>0.373303</v>
      </c>
      <c r="Y13" s="52">
        <v>0</v>
      </c>
      <c r="Z13" s="52">
        <v>0</v>
      </c>
      <c r="AA13" s="82">
        <v>13</v>
      </c>
      <c r="AB13" s="82"/>
      <c r="AC13" s="98"/>
      <c r="AD13" s="85" t="s">
        <v>514</v>
      </c>
      <c r="AE13" s="85">
        <v>1926</v>
      </c>
      <c r="AF13" s="85">
        <v>209</v>
      </c>
      <c r="AG13" s="85">
        <v>12202</v>
      </c>
      <c r="AH13" s="85">
        <v>12671</v>
      </c>
      <c r="AI13" s="85"/>
      <c r="AJ13" s="85" t="s">
        <v>568</v>
      </c>
      <c r="AK13" s="85" t="s">
        <v>618</v>
      </c>
      <c r="AL13" s="85"/>
      <c r="AM13" s="85"/>
      <c r="AN13" s="87">
        <v>43010.726006944446</v>
      </c>
      <c r="AO13" s="90" t="s">
        <v>692</v>
      </c>
      <c r="AP13" s="85" t="b">
        <v>1</v>
      </c>
      <c r="AQ13" s="85" t="b">
        <v>0</v>
      </c>
      <c r="AR13" s="85" t="b">
        <v>0</v>
      </c>
      <c r="AS13" s="85"/>
      <c r="AT13" s="85">
        <v>0</v>
      </c>
      <c r="AU13" s="85"/>
      <c r="AV13" s="85" t="b">
        <v>0</v>
      </c>
      <c r="AW13" s="85" t="s">
        <v>752</v>
      </c>
      <c r="AX13" s="90" t="s">
        <v>763</v>
      </c>
      <c r="AY13" s="85" t="s">
        <v>66</v>
      </c>
      <c r="AZ13" s="85" t="str">
        <f>REPLACE(INDEX(GroupVertices[Group],MATCH(Vertices[[#This Row],[Vertex]],GroupVertices[Vertex],0)),1,1,"")</f>
        <v>2</v>
      </c>
      <c r="BA13" s="51"/>
      <c r="BB13" s="51"/>
      <c r="BC13" s="51"/>
      <c r="BD13" s="51"/>
      <c r="BE13" s="51" t="s">
        <v>300</v>
      </c>
      <c r="BF13" s="51" t="s">
        <v>300</v>
      </c>
      <c r="BG13" s="128" t="s">
        <v>1180</v>
      </c>
      <c r="BH13" s="128" t="s">
        <v>1180</v>
      </c>
      <c r="BI13" s="128" t="s">
        <v>1205</v>
      </c>
      <c r="BJ13" s="128" t="s">
        <v>1205</v>
      </c>
      <c r="BK13" s="128">
        <v>0</v>
      </c>
      <c r="BL13" s="131">
        <v>0</v>
      </c>
      <c r="BM13" s="128">
        <v>0</v>
      </c>
      <c r="BN13" s="131">
        <v>0</v>
      </c>
      <c r="BO13" s="128">
        <v>0</v>
      </c>
      <c r="BP13" s="131">
        <v>0</v>
      </c>
      <c r="BQ13" s="128">
        <v>22</v>
      </c>
      <c r="BR13" s="131">
        <v>100</v>
      </c>
      <c r="BS13" s="128">
        <v>22</v>
      </c>
      <c r="BT13" s="2"/>
      <c r="BU13" s="3"/>
      <c r="BV13" s="3"/>
      <c r="BW13" s="3"/>
      <c r="BX13" s="3"/>
    </row>
    <row r="14" spans="1:76" ht="15">
      <c r="A14" s="14" t="s">
        <v>220</v>
      </c>
      <c r="B14" s="15"/>
      <c r="C14" s="15" t="s">
        <v>64</v>
      </c>
      <c r="D14" s="93">
        <v>162.28087174447924</v>
      </c>
      <c r="E14" s="81"/>
      <c r="F14" s="112" t="s">
        <v>330</v>
      </c>
      <c r="G14" s="15"/>
      <c r="H14" s="16" t="s">
        <v>220</v>
      </c>
      <c r="I14" s="66"/>
      <c r="J14" s="66"/>
      <c r="K14" s="114" t="s">
        <v>819</v>
      </c>
      <c r="L14" s="94">
        <v>1</v>
      </c>
      <c r="M14" s="95">
        <v>2196.3876953125</v>
      </c>
      <c r="N14" s="95">
        <v>4023.126953125</v>
      </c>
      <c r="O14" s="77"/>
      <c r="P14" s="96"/>
      <c r="Q14" s="96"/>
      <c r="R14" s="97"/>
      <c r="S14" s="51">
        <v>0</v>
      </c>
      <c r="T14" s="51">
        <v>1</v>
      </c>
      <c r="U14" s="52">
        <v>0</v>
      </c>
      <c r="V14" s="52">
        <v>0.008475</v>
      </c>
      <c r="W14" s="52">
        <v>0.017175</v>
      </c>
      <c r="X14" s="52">
        <v>0.373303</v>
      </c>
      <c r="Y14" s="52">
        <v>0</v>
      </c>
      <c r="Z14" s="52">
        <v>0</v>
      </c>
      <c r="AA14" s="82">
        <v>14</v>
      </c>
      <c r="AB14" s="82"/>
      <c r="AC14" s="98"/>
      <c r="AD14" s="85" t="s">
        <v>515</v>
      </c>
      <c r="AE14" s="85">
        <v>163</v>
      </c>
      <c r="AF14" s="85">
        <v>225</v>
      </c>
      <c r="AG14" s="85">
        <v>44816</v>
      </c>
      <c r="AH14" s="85">
        <v>45725</v>
      </c>
      <c r="AI14" s="85"/>
      <c r="AJ14" s="85" t="s">
        <v>569</v>
      </c>
      <c r="AK14" s="85"/>
      <c r="AL14" s="85"/>
      <c r="AM14" s="85"/>
      <c r="AN14" s="87">
        <v>42682.79405092593</v>
      </c>
      <c r="AO14" s="85"/>
      <c r="AP14" s="85" t="b">
        <v>1</v>
      </c>
      <c r="AQ14" s="85" t="b">
        <v>0</v>
      </c>
      <c r="AR14" s="85" t="b">
        <v>0</v>
      </c>
      <c r="AS14" s="85"/>
      <c r="AT14" s="85">
        <v>2</v>
      </c>
      <c r="AU14" s="85"/>
      <c r="AV14" s="85" t="b">
        <v>0</v>
      </c>
      <c r="AW14" s="85" t="s">
        <v>752</v>
      </c>
      <c r="AX14" s="90" t="s">
        <v>764</v>
      </c>
      <c r="AY14" s="85" t="s">
        <v>66</v>
      </c>
      <c r="AZ14" s="85" t="str">
        <f>REPLACE(INDEX(GroupVertices[Group],MATCH(Vertices[[#This Row],[Vertex]],GroupVertices[Vertex],0)),1,1,"")</f>
        <v>2</v>
      </c>
      <c r="BA14" s="51"/>
      <c r="BB14" s="51"/>
      <c r="BC14" s="51"/>
      <c r="BD14" s="51"/>
      <c r="BE14" s="51" t="s">
        <v>300</v>
      </c>
      <c r="BF14" s="51" t="s">
        <v>300</v>
      </c>
      <c r="BG14" s="128" t="s">
        <v>1180</v>
      </c>
      <c r="BH14" s="128" t="s">
        <v>1180</v>
      </c>
      <c r="BI14" s="128" t="s">
        <v>1205</v>
      </c>
      <c r="BJ14" s="128" t="s">
        <v>1205</v>
      </c>
      <c r="BK14" s="128">
        <v>0</v>
      </c>
      <c r="BL14" s="131">
        <v>0</v>
      </c>
      <c r="BM14" s="128">
        <v>0</v>
      </c>
      <c r="BN14" s="131">
        <v>0</v>
      </c>
      <c r="BO14" s="128">
        <v>0</v>
      </c>
      <c r="BP14" s="131">
        <v>0</v>
      </c>
      <c r="BQ14" s="128">
        <v>22</v>
      </c>
      <c r="BR14" s="131">
        <v>100</v>
      </c>
      <c r="BS14" s="128">
        <v>22</v>
      </c>
      <c r="BT14" s="2"/>
      <c r="BU14" s="3"/>
      <c r="BV14" s="3"/>
      <c r="BW14" s="3"/>
      <c r="BX14" s="3"/>
    </row>
    <row r="15" spans="1:76" ht="15">
      <c r="A15" s="14" t="s">
        <v>221</v>
      </c>
      <c r="B15" s="15"/>
      <c r="C15" s="15" t="s">
        <v>64</v>
      </c>
      <c r="D15" s="93">
        <v>162.062557797634</v>
      </c>
      <c r="E15" s="81"/>
      <c r="F15" s="112" t="s">
        <v>331</v>
      </c>
      <c r="G15" s="15"/>
      <c r="H15" s="16" t="s">
        <v>221</v>
      </c>
      <c r="I15" s="66"/>
      <c r="J15" s="66"/>
      <c r="K15" s="114" t="s">
        <v>820</v>
      </c>
      <c r="L15" s="94">
        <v>1</v>
      </c>
      <c r="M15" s="95">
        <v>875.74267578125</v>
      </c>
      <c r="N15" s="95">
        <v>3554.856201171875</v>
      </c>
      <c r="O15" s="77"/>
      <c r="P15" s="96"/>
      <c r="Q15" s="96"/>
      <c r="R15" s="97"/>
      <c r="S15" s="51">
        <v>0</v>
      </c>
      <c r="T15" s="51">
        <v>1</v>
      </c>
      <c r="U15" s="52">
        <v>0</v>
      </c>
      <c r="V15" s="52">
        <v>0.008475</v>
      </c>
      <c r="W15" s="52">
        <v>0.017175</v>
      </c>
      <c r="X15" s="52">
        <v>0.373303</v>
      </c>
      <c r="Y15" s="52">
        <v>0</v>
      </c>
      <c r="Z15" s="52">
        <v>0</v>
      </c>
      <c r="AA15" s="82">
        <v>15</v>
      </c>
      <c r="AB15" s="82"/>
      <c r="AC15" s="98"/>
      <c r="AD15" s="85" t="s">
        <v>516</v>
      </c>
      <c r="AE15" s="85">
        <v>529</v>
      </c>
      <c r="AF15" s="85">
        <v>54</v>
      </c>
      <c r="AG15" s="85">
        <v>4572</v>
      </c>
      <c r="AH15" s="85">
        <v>1486</v>
      </c>
      <c r="AI15" s="85"/>
      <c r="AJ15" s="85" t="s">
        <v>570</v>
      </c>
      <c r="AK15" s="85" t="s">
        <v>619</v>
      </c>
      <c r="AL15" s="85"/>
      <c r="AM15" s="85"/>
      <c r="AN15" s="87">
        <v>43365.69739583333</v>
      </c>
      <c r="AO15" s="90" t="s">
        <v>693</v>
      </c>
      <c r="AP15" s="85" t="b">
        <v>1</v>
      </c>
      <c r="AQ15" s="85" t="b">
        <v>0</v>
      </c>
      <c r="AR15" s="85" t="b">
        <v>0</v>
      </c>
      <c r="AS15" s="85"/>
      <c r="AT15" s="85">
        <v>1</v>
      </c>
      <c r="AU15" s="85"/>
      <c r="AV15" s="85" t="b">
        <v>0</v>
      </c>
      <c r="AW15" s="85" t="s">
        <v>752</v>
      </c>
      <c r="AX15" s="90" t="s">
        <v>765</v>
      </c>
      <c r="AY15" s="85" t="s">
        <v>66</v>
      </c>
      <c r="AZ15" s="85" t="str">
        <f>REPLACE(INDEX(GroupVertices[Group],MATCH(Vertices[[#This Row],[Vertex]],GroupVertices[Vertex],0)),1,1,"")</f>
        <v>2</v>
      </c>
      <c r="BA15" s="51"/>
      <c r="BB15" s="51"/>
      <c r="BC15" s="51"/>
      <c r="BD15" s="51"/>
      <c r="BE15" s="51" t="s">
        <v>300</v>
      </c>
      <c r="BF15" s="51" t="s">
        <v>300</v>
      </c>
      <c r="BG15" s="128" t="s">
        <v>1180</v>
      </c>
      <c r="BH15" s="128" t="s">
        <v>1180</v>
      </c>
      <c r="BI15" s="128" t="s">
        <v>1205</v>
      </c>
      <c r="BJ15" s="128" t="s">
        <v>1205</v>
      </c>
      <c r="BK15" s="128">
        <v>0</v>
      </c>
      <c r="BL15" s="131">
        <v>0</v>
      </c>
      <c r="BM15" s="128">
        <v>0</v>
      </c>
      <c r="BN15" s="131">
        <v>0</v>
      </c>
      <c r="BO15" s="128">
        <v>0</v>
      </c>
      <c r="BP15" s="131">
        <v>0</v>
      </c>
      <c r="BQ15" s="128">
        <v>22</v>
      </c>
      <c r="BR15" s="131">
        <v>100</v>
      </c>
      <c r="BS15" s="128">
        <v>22</v>
      </c>
      <c r="BT15" s="2"/>
      <c r="BU15" s="3"/>
      <c r="BV15" s="3"/>
      <c r="BW15" s="3"/>
      <c r="BX15" s="3"/>
    </row>
    <row r="16" spans="1:76" ht="15">
      <c r="A16" s="14" t="s">
        <v>222</v>
      </c>
      <c r="B16" s="15"/>
      <c r="C16" s="15" t="s">
        <v>64</v>
      </c>
      <c r="D16" s="93">
        <v>168.673257310877</v>
      </c>
      <c r="E16" s="81"/>
      <c r="F16" s="112" t="s">
        <v>332</v>
      </c>
      <c r="G16" s="15"/>
      <c r="H16" s="16" t="s">
        <v>222</v>
      </c>
      <c r="I16" s="66"/>
      <c r="J16" s="66"/>
      <c r="K16" s="114" t="s">
        <v>821</v>
      </c>
      <c r="L16" s="94">
        <v>1</v>
      </c>
      <c r="M16" s="95">
        <v>3538.88525390625</v>
      </c>
      <c r="N16" s="95">
        <v>3609.492431640625</v>
      </c>
      <c r="O16" s="77"/>
      <c r="P16" s="96"/>
      <c r="Q16" s="96"/>
      <c r="R16" s="97"/>
      <c r="S16" s="51">
        <v>0</v>
      </c>
      <c r="T16" s="51">
        <v>1</v>
      </c>
      <c r="U16" s="52">
        <v>0</v>
      </c>
      <c r="V16" s="52">
        <v>0.008475</v>
      </c>
      <c r="W16" s="52">
        <v>0.017175</v>
      </c>
      <c r="X16" s="52">
        <v>0.373303</v>
      </c>
      <c r="Y16" s="52">
        <v>0</v>
      </c>
      <c r="Z16" s="52">
        <v>0</v>
      </c>
      <c r="AA16" s="82">
        <v>16</v>
      </c>
      <c r="AB16" s="82"/>
      <c r="AC16" s="98"/>
      <c r="AD16" s="85" t="s">
        <v>517</v>
      </c>
      <c r="AE16" s="85">
        <v>4089</v>
      </c>
      <c r="AF16" s="85">
        <v>5232</v>
      </c>
      <c r="AG16" s="85">
        <v>467093</v>
      </c>
      <c r="AH16" s="85">
        <v>460162</v>
      </c>
      <c r="AI16" s="85"/>
      <c r="AJ16" s="85" t="s">
        <v>571</v>
      </c>
      <c r="AK16" s="85" t="s">
        <v>620</v>
      </c>
      <c r="AL16" s="85"/>
      <c r="AM16" s="85"/>
      <c r="AN16" s="87">
        <v>42834.96673611111</v>
      </c>
      <c r="AO16" s="90" t="s">
        <v>694</v>
      </c>
      <c r="AP16" s="85" t="b">
        <v>0</v>
      </c>
      <c r="AQ16" s="85" t="b">
        <v>0</v>
      </c>
      <c r="AR16" s="85" t="b">
        <v>0</v>
      </c>
      <c r="AS16" s="85"/>
      <c r="AT16" s="85">
        <v>40</v>
      </c>
      <c r="AU16" s="90" t="s">
        <v>731</v>
      </c>
      <c r="AV16" s="85" t="b">
        <v>0</v>
      </c>
      <c r="AW16" s="85" t="s">
        <v>752</v>
      </c>
      <c r="AX16" s="90" t="s">
        <v>766</v>
      </c>
      <c r="AY16" s="85" t="s">
        <v>66</v>
      </c>
      <c r="AZ16" s="85" t="str">
        <f>REPLACE(INDEX(GroupVertices[Group],MATCH(Vertices[[#This Row],[Vertex]],GroupVertices[Vertex],0)),1,1,"")</f>
        <v>2</v>
      </c>
      <c r="BA16" s="51"/>
      <c r="BB16" s="51"/>
      <c r="BC16" s="51"/>
      <c r="BD16" s="51"/>
      <c r="BE16" s="51" t="s">
        <v>300</v>
      </c>
      <c r="BF16" s="51" t="s">
        <v>300</v>
      </c>
      <c r="BG16" s="128" t="s">
        <v>1180</v>
      </c>
      <c r="BH16" s="128" t="s">
        <v>1180</v>
      </c>
      <c r="BI16" s="128" t="s">
        <v>1205</v>
      </c>
      <c r="BJ16" s="128" t="s">
        <v>1205</v>
      </c>
      <c r="BK16" s="128">
        <v>0</v>
      </c>
      <c r="BL16" s="131">
        <v>0</v>
      </c>
      <c r="BM16" s="128">
        <v>0</v>
      </c>
      <c r="BN16" s="131">
        <v>0</v>
      </c>
      <c r="BO16" s="128">
        <v>0</v>
      </c>
      <c r="BP16" s="131">
        <v>0</v>
      </c>
      <c r="BQ16" s="128">
        <v>22</v>
      </c>
      <c r="BR16" s="131">
        <v>100</v>
      </c>
      <c r="BS16" s="128">
        <v>22</v>
      </c>
      <c r="BT16" s="2"/>
      <c r="BU16" s="3"/>
      <c r="BV16" s="3"/>
      <c r="BW16" s="3"/>
      <c r="BX16" s="3"/>
    </row>
    <row r="17" spans="1:76" ht="15">
      <c r="A17" s="14" t="s">
        <v>223</v>
      </c>
      <c r="B17" s="15"/>
      <c r="C17" s="15" t="s">
        <v>64</v>
      </c>
      <c r="D17" s="93">
        <v>162.61536445835904</v>
      </c>
      <c r="E17" s="81"/>
      <c r="F17" s="112" t="s">
        <v>333</v>
      </c>
      <c r="G17" s="15"/>
      <c r="H17" s="16" t="s">
        <v>223</v>
      </c>
      <c r="I17" s="66"/>
      <c r="J17" s="66"/>
      <c r="K17" s="114" t="s">
        <v>822</v>
      </c>
      <c r="L17" s="94">
        <v>1</v>
      </c>
      <c r="M17" s="95">
        <v>8714.8427734375</v>
      </c>
      <c r="N17" s="95">
        <v>9626.154296875</v>
      </c>
      <c r="O17" s="77"/>
      <c r="P17" s="96"/>
      <c r="Q17" s="96"/>
      <c r="R17" s="97"/>
      <c r="S17" s="51">
        <v>0</v>
      </c>
      <c r="T17" s="51">
        <v>1</v>
      </c>
      <c r="U17" s="52">
        <v>0</v>
      </c>
      <c r="V17" s="52">
        <v>0.006993</v>
      </c>
      <c r="W17" s="52">
        <v>0.000813</v>
      </c>
      <c r="X17" s="52">
        <v>0.479258</v>
      </c>
      <c r="Y17" s="52">
        <v>0</v>
      </c>
      <c r="Z17" s="52">
        <v>0</v>
      </c>
      <c r="AA17" s="82">
        <v>17</v>
      </c>
      <c r="AB17" s="82"/>
      <c r="AC17" s="98"/>
      <c r="AD17" s="85" t="s">
        <v>518</v>
      </c>
      <c r="AE17" s="85">
        <v>1124</v>
      </c>
      <c r="AF17" s="85">
        <v>487</v>
      </c>
      <c r="AG17" s="85">
        <v>2889</v>
      </c>
      <c r="AH17" s="85">
        <v>908</v>
      </c>
      <c r="AI17" s="85"/>
      <c r="AJ17" s="85" t="s">
        <v>572</v>
      </c>
      <c r="AK17" s="85" t="s">
        <v>613</v>
      </c>
      <c r="AL17" s="90" t="s">
        <v>657</v>
      </c>
      <c r="AM17" s="85"/>
      <c r="AN17" s="87">
        <v>40725.5655787037</v>
      </c>
      <c r="AO17" s="90" t="s">
        <v>695</v>
      </c>
      <c r="AP17" s="85" t="b">
        <v>0</v>
      </c>
      <c r="AQ17" s="85" t="b">
        <v>0</v>
      </c>
      <c r="AR17" s="85" t="b">
        <v>1</v>
      </c>
      <c r="AS17" s="85"/>
      <c r="AT17" s="85">
        <v>11</v>
      </c>
      <c r="AU17" s="90" t="s">
        <v>732</v>
      </c>
      <c r="AV17" s="85" t="b">
        <v>0</v>
      </c>
      <c r="AW17" s="85" t="s">
        <v>752</v>
      </c>
      <c r="AX17" s="90" t="s">
        <v>767</v>
      </c>
      <c r="AY17" s="85" t="s">
        <v>66</v>
      </c>
      <c r="AZ17" s="85" t="str">
        <f>REPLACE(INDEX(GroupVertices[Group],MATCH(Vertices[[#This Row],[Vertex]],GroupVertices[Vertex],0)),1,1,"")</f>
        <v>4</v>
      </c>
      <c r="BA17" s="51"/>
      <c r="BB17" s="51"/>
      <c r="BC17" s="51"/>
      <c r="BD17" s="51"/>
      <c r="BE17" s="51"/>
      <c r="BF17" s="51"/>
      <c r="BG17" s="128" t="s">
        <v>1182</v>
      </c>
      <c r="BH17" s="128" t="s">
        <v>1182</v>
      </c>
      <c r="BI17" s="128" t="s">
        <v>1207</v>
      </c>
      <c r="BJ17" s="128" t="s">
        <v>1207</v>
      </c>
      <c r="BK17" s="128">
        <v>0</v>
      </c>
      <c r="BL17" s="131">
        <v>0</v>
      </c>
      <c r="BM17" s="128">
        <v>0</v>
      </c>
      <c r="BN17" s="131">
        <v>0</v>
      </c>
      <c r="BO17" s="128">
        <v>0</v>
      </c>
      <c r="BP17" s="131">
        <v>0</v>
      </c>
      <c r="BQ17" s="128">
        <v>23</v>
      </c>
      <c r="BR17" s="131">
        <v>100</v>
      </c>
      <c r="BS17" s="128">
        <v>23</v>
      </c>
      <c r="BT17" s="2"/>
      <c r="BU17" s="3"/>
      <c r="BV17" s="3"/>
      <c r="BW17" s="3"/>
      <c r="BX17" s="3"/>
    </row>
    <row r="18" spans="1:76" ht="15">
      <c r="A18" s="14" t="s">
        <v>224</v>
      </c>
      <c r="B18" s="15"/>
      <c r="C18" s="15" t="s">
        <v>64</v>
      </c>
      <c r="D18" s="93">
        <v>162.42641437570938</v>
      </c>
      <c r="E18" s="81"/>
      <c r="F18" s="112" t="s">
        <v>334</v>
      </c>
      <c r="G18" s="15"/>
      <c r="H18" s="16" t="s">
        <v>224</v>
      </c>
      <c r="I18" s="66"/>
      <c r="J18" s="66"/>
      <c r="K18" s="114" t="s">
        <v>823</v>
      </c>
      <c r="L18" s="94">
        <v>1</v>
      </c>
      <c r="M18" s="95">
        <v>6419.111328125</v>
      </c>
      <c r="N18" s="95">
        <v>915.1759033203125</v>
      </c>
      <c r="O18" s="77"/>
      <c r="P18" s="96"/>
      <c r="Q18" s="96"/>
      <c r="R18" s="97"/>
      <c r="S18" s="51">
        <v>0</v>
      </c>
      <c r="T18" s="51">
        <v>1</v>
      </c>
      <c r="U18" s="52">
        <v>0</v>
      </c>
      <c r="V18" s="52">
        <v>0.142857</v>
      </c>
      <c r="W18" s="52">
        <v>0</v>
      </c>
      <c r="X18" s="52">
        <v>0.595233</v>
      </c>
      <c r="Y18" s="52">
        <v>0</v>
      </c>
      <c r="Z18" s="52">
        <v>0</v>
      </c>
      <c r="AA18" s="82">
        <v>18</v>
      </c>
      <c r="AB18" s="82"/>
      <c r="AC18" s="98"/>
      <c r="AD18" s="85" t="s">
        <v>519</v>
      </c>
      <c r="AE18" s="85">
        <v>1030</v>
      </c>
      <c r="AF18" s="85">
        <v>339</v>
      </c>
      <c r="AG18" s="85">
        <v>1434</v>
      </c>
      <c r="AH18" s="85">
        <v>1833</v>
      </c>
      <c r="AI18" s="85"/>
      <c r="AJ18" s="85"/>
      <c r="AK18" s="85"/>
      <c r="AL18" s="85"/>
      <c r="AM18" s="85"/>
      <c r="AN18" s="87">
        <v>41359.44671296296</v>
      </c>
      <c r="AO18" s="85"/>
      <c r="AP18" s="85" t="b">
        <v>1</v>
      </c>
      <c r="AQ18" s="85" t="b">
        <v>0</v>
      </c>
      <c r="AR18" s="85" t="b">
        <v>0</v>
      </c>
      <c r="AS18" s="85"/>
      <c r="AT18" s="85">
        <v>22</v>
      </c>
      <c r="AU18" s="90" t="s">
        <v>731</v>
      </c>
      <c r="AV18" s="85" t="b">
        <v>0</v>
      </c>
      <c r="AW18" s="85" t="s">
        <v>752</v>
      </c>
      <c r="AX18" s="90" t="s">
        <v>768</v>
      </c>
      <c r="AY18" s="85" t="s">
        <v>66</v>
      </c>
      <c r="AZ18" s="85" t="str">
        <f>REPLACE(INDEX(GroupVertices[Group],MATCH(Vertices[[#This Row],[Vertex]],GroupVertices[Vertex],0)),1,1,"")</f>
        <v>6</v>
      </c>
      <c r="BA18" s="51"/>
      <c r="BB18" s="51"/>
      <c r="BC18" s="51"/>
      <c r="BD18" s="51"/>
      <c r="BE18" s="51"/>
      <c r="BF18" s="51"/>
      <c r="BG18" s="128" t="s">
        <v>1186</v>
      </c>
      <c r="BH18" s="128" t="s">
        <v>1186</v>
      </c>
      <c r="BI18" s="128" t="s">
        <v>1211</v>
      </c>
      <c r="BJ18" s="128" t="s">
        <v>1211</v>
      </c>
      <c r="BK18" s="128">
        <v>2</v>
      </c>
      <c r="BL18" s="131">
        <v>8.333333333333334</v>
      </c>
      <c r="BM18" s="128">
        <v>0</v>
      </c>
      <c r="BN18" s="131">
        <v>0</v>
      </c>
      <c r="BO18" s="128">
        <v>0</v>
      </c>
      <c r="BP18" s="131">
        <v>0</v>
      </c>
      <c r="BQ18" s="128">
        <v>22</v>
      </c>
      <c r="BR18" s="131">
        <v>91.66666666666667</v>
      </c>
      <c r="BS18" s="128">
        <v>24</v>
      </c>
      <c r="BT18" s="2"/>
      <c r="BU18" s="3"/>
      <c r="BV18" s="3"/>
      <c r="BW18" s="3"/>
      <c r="BX18" s="3"/>
    </row>
    <row r="19" spans="1:76" ht="15">
      <c r="A19" s="14" t="s">
        <v>239</v>
      </c>
      <c r="B19" s="15"/>
      <c r="C19" s="15" t="s">
        <v>64</v>
      </c>
      <c r="D19" s="93">
        <v>205.31935982693085</v>
      </c>
      <c r="E19" s="81"/>
      <c r="F19" s="112" t="s">
        <v>346</v>
      </c>
      <c r="G19" s="15"/>
      <c r="H19" s="16" t="s">
        <v>239</v>
      </c>
      <c r="I19" s="66"/>
      <c r="J19" s="66"/>
      <c r="K19" s="114" t="s">
        <v>824</v>
      </c>
      <c r="L19" s="94">
        <v>128.65841811328926</v>
      </c>
      <c r="M19" s="95">
        <v>5444.5615234375</v>
      </c>
      <c r="N19" s="95">
        <v>2188.017822265625</v>
      </c>
      <c r="O19" s="77"/>
      <c r="P19" s="96"/>
      <c r="Q19" s="96"/>
      <c r="R19" s="97"/>
      <c r="S19" s="51">
        <v>5</v>
      </c>
      <c r="T19" s="51">
        <v>1</v>
      </c>
      <c r="U19" s="52">
        <v>12</v>
      </c>
      <c r="V19" s="52">
        <v>0.25</v>
      </c>
      <c r="W19" s="52">
        <v>0</v>
      </c>
      <c r="X19" s="52">
        <v>2.619021</v>
      </c>
      <c r="Y19" s="52">
        <v>0</v>
      </c>
      <c r="Z19" s="52">
        <v>0</v>
      </c>
      <c r="AA19" s="82">
        <v>19</v>
      </c>
      <c r="AB19" s="82"/>
      <c r="AC19" s="98"/>
      <c r="AD19" s="85" t="s">
        <v>520</v>
      </c>
      <c r="AE19" s="85">
        <v>52</v>
      </c>
      <c r="AF19" s="85">
        <v>33936</v>
      </c>
      <c r="AG19" s="85">
        <v>30</v>
      </c>
      <c r="AH19" s="85">
        <v>34</v>
      </c>
      <c r="AI19" s="85"/>
      <c r="AJ19" s="85" t="s">
        <v>573</v>
      </c>
      <c r="AK19" s="85" t="s">
        <v>621</v>
      </c>
      <c r="AL19" s="90" t="s">
        <v>658</v>
      </c>
      <c r="AM19" s="85"/>
      <c r="AN19" s="87">
        <v>43553.413090277776</v>
      </c>
      <c r="AO19" s="90" t="s">
        <v>696</v>
      </c>
      <c r="AP19" s="85" t="b">
        <v>1</v>
      </c>
      <c r="AQ19" s="85" t="b">
        <v>0</v>
      </c>
      <c r="AR19" s="85" t="b">
        <v>1</v>
      </c>
      <c r="AS19" s="85"/>
      <c r="AT19" s="85">
        <v>113</v>
      </c>
      <c r="AU19" s="85"/>
      <c r="AV19" s="85" t="b">
        <v>1</v>
      </c>
      <c r="AW19" s="85" t="s">
        <v>752</v>
      </c>
      <c r="AX19" s="90" t="s">
        <v>769</v>
      </c>
      <c r="AY19" s="85" t="s">
        <v>66</v>
      </c>
      <c r="AZ19" s="85" t="str">
        <f>REPLACE(INDEX(GroupVertices[Group],MATCH(Vertices[[#This Row],[Vertex]],GroupVertices[Vertex],0)),1,1,"")</f>
        <v>6</v>
      </c>
      <c r="BA19" s="51"/>
      <c r="BB19" s="51"/>
      <c r="BC19" s="51"/>
      <c r="BD19" s="51"/>
      <c r="BE19" s="51" t="s">
        <v>306</v>
      </c>
      <c r="BF19" s="51" t="s">
        <v>306</v>
      </c>
      <c r="BG19" s="128" t="s">
        <v>1049</v>
      </c>
      <c r="BH19" s="128" t="s">
        <v>1049</v>
      </c>
      <c r="BI19" s="128" t="s">
        <v>1128</v>
      </c>
      <c r="BJ19" s="128" t="s">
        <v>1128</v>
      </c>
      <c r="BK19" s="128">
        <v>2</v>
      </c>
      <c r="BL19" s="131">
        <v>6.896551724137931</v>
      </c>
      <c r="BM19" s="128">
        <v>0</v>
      </c>
      <c r="BN19" s="131">
        <v>0</v>
      </c>
      <c r="BO19" s="128">
        <v>0</v>
      </c>
      <c r="BP19" s="131">
        <v>0</v>
      </c>
      <c r="BQ19" s="128">
        <v>27</v>
      </c>
      <c r="BR19" s="131">
        <v>93.10344827586206</v>
      </c>
      <c r="BS19" s="128">
        <v>29</v>
      </c>
      <c r="BT19" s="2"/>
      <c r="BU19" s="3"/>
      <c r="BV19" s="3"/>
      <c r="BW19" s="3"/>
      <c r="BX19" s="3"/>
    </row>
    <row r="20" spans="1:76" ht="15">
      <c r="A20" s="14" t="s">
        <v>225</v>
      </c>
      <c r="B20" s="15"/>
      <c r="C20" s="15" t="s">
        <v>64</v>
      </c>
      <c r="D20" s="93">
        <v>171.4819747556693</v>
      </c>
      <c r="E20" s="81"/>
      <c r="F20" s="112" t="s">
        <v>335</v>
      </c>
      <c r="G20" s="15"/>
      <c r="H20" s="16" t="s">
        <v>225</v>
      </c>
      <c r="I20" s="66"/>
      <c r="J20" s="66"/>
      <c r="K20" s="114" t="s">
        <v>825</v>
      </c>
      <c r="L20" s="94">
        <v>1</v>
      </c>
      <c r="M20" s="95">
        <v>209.36825561523438</v>
      </c>
      <c r="N20" s="95">
        <v>2423.861572265625</v>
      </c>
      <c r="O20" s="77"/>
      <c r="P20" s="96"/>
      <c r="Q20" s="96"/>
      <c r="R20" s="97"/>
      <c r="S20" s="51">
        <v>0</v>
      </c>
      <c r="T20" s="51">
        <v>1</v>
      </c>
      <c r="U20" s="52">
        <v>0</v>
      </c>
      <c r="V20" s="52">
        <v>0.008475</v>
      </c>
      <c r="W20" s="52">
        <v>0.017175</v>
      </c>
      <c r="X20" s="52">
        <v>0.373303</v>
      </c>
      <c r="Y20" s="52">
        <v>0</v>
      </c>
      <c r="Z20" s="52">
        <v>0</v>
      </c>
      <c r="AA20" s="82">
        <v>20</v>
      </c>
      <c r="AB20" s="82"/>
      <c r="AC20" s="98"/>
      <c r="AD20" s="85" t="s">
        <v>521</v>
      </c>
      <c r="AE20" s="85">
        <v>2549</v>
      </c>
      <c r="AF20" s="85">
        <v>7432</v>
      </c>
      <c r="AG20" s="85">
        <v>18522</v>
      </c>
      <c r="AH20" s="85">
        <v>18063</v>
      </c>
      <c r="AI20" s="85"/>
      <c r="AJ20" s="85" t="s">
        <v>574</v>
      </c>
      <c r="AK20" s="85" t="s">
        <v>609</v>
      </c>
      <c r="AL20" s="90" t="s">
        <v>659</v>
      </c>
      <c r="AM20" s="85"/>
      <c r="AN20" s="87">
        <v>41110.27423611111</v>
      </c>
      <c r="AO20" s="85"/>
      <c r="AP20" s="85" t="b">
        <v>1</v>
      </c>
      <c r="AQ20" s="85" t="b">
        <v>0</v>
      </c>
      <c r="AR20" s="85" t="b">
        <v>1</v>
      </c>
      <c r="AS20" s="85"/>
      <c r="AT20" s="85">
        <v>226</v>
      </c>
      <c r="AU20" s="90" t="s">
        <v>731</v>
      </c>
      <c r="AV20" s="85" t="b">
        <v>1</v>
      </c>
      <c r="AW20" s="85" t="s">
        <v>752</v>
      </c>
      <c r="AX20" s="90" t="s">
        <v>770</v>
      </c>
      <c r="AY20" s="85" t="s">
        <v>66</v>
      </c>
      <c r="AZ20" s="85" t="str">
        <f>REPLACE(INDEX(GroupVertices[Group],MATCH(Vertices[[#This Row],[Vertex]],GroupVertices[Vertex],0)),1,1,"")</f>
        <v>2</v>
      </c>
      <c r="BA20" s="51"/>
      <c r="BB20" s="51"/>
      <c r="BC20" s="51"/>
      <c r="BD20" s="51"/>
      <c r="BE20" s="51" t="s">
        <v>300</v>
      </c>
      <c r="BF20" s="51" t="s">
        <v>300</v>
      </c>
      <c r="BG20" s="128" t="s">
        <v>1180</v>
      </c>
      <c r="BH20" s="128" t="s">
        <v>1180</v>
      </c>
      <c r="BI20" s="128" t="s">
        <v>1205</v>
      </c>
      <c r="BJ20" s="128" t="s">
        <v>1205</v>
      </c>
      <c r="BK20" s="128">
        <v>0</v>
      </c>
      <c r="BL20" s="131">
        <v>0</v>
      </c>
      <c r="BM20" s="128">
        <v>0</v>
      </c>
      <c r="BN20" s="131">
        <v>0</v>
      </c>
      <c r="BO20" s="128">
        <v>0</v>
      </c>
      <c r="BP20" s="131">
        <v>0</v>
      </c>
      <c r="BQ20" s="128">
        <v>22</v>
      </c>
      <c r="BR20" s="131">
        <v>100</v>
      </c>
      <c r="BS20" s="128">
        <v>22</v>
      </c>
      <c r="BT20" s="2"/>
      <c r="BU20" s="3"/>
      <c r="BV20" s="3"/>
      <c r="BW20" s="3"/>
      <c r="BX20" s="3"/>
    </row>
    <row r="21" spans="1:76" ht="15">
      <c r="A21" s="14" t="s">
        <v>226</v>
      </c>
      <c r="B21" s="15"/>
      <c r="C21" s="15" t="s">
        <v>64</v>
      </c>
      <c r="D21" s="93">
        <v>162.7762273665608</v>
      </c>
      <c r="E21" s="81"/>
      <c r="F21" s="112" t="s">
        <v>336</v>
      </c>
      <c r="G21" s="15"/>
      <c r="H21" s="16" t="s">
        <v>226</v>
      </c>
      <c r="I21" s="66"/>
      <c r="J21" s="66"/>
      <c r="K21" s="114" t="s">
        <v>826</v>
      </c>
      <c r="L21" s="94">
        <v>1</v>
      </c>
      <c r="M21" s="95">
        <v>8819.7802734375</v>
      </c>
      <c r="N21" s="95">
        <v>1405.7418212890625</v>
      </c>
      <c r="O21" s="77"/>
      <c r="P21" s="96"/>
      <c r="Q21" s="96"/>
      <c r="R21" s="97"/>
      <c r="S21" s="51">
        <v>1</v>
      </c>
      <c r="T21" s="51">
        <v>1</v>
      </c>
      <c r="U21" s="52">
        <v>0</v>
      </c>
      <c r="V21" s="52">
        <v>0</v>
      </c>
      <c r="W21" s="52">
        <v>0</v>
      </c>
      <c r="X21" s="52">
        <v>0.99999</v>
      </c>
      <c r="Y21" s="52">
        <v>0</v>
      </c>
      <c r="Z21" s="52" t="s">
        <v>921</v>
      </c>
      <c r="AA21" s="82">
        <v>21</v>
      </c>
      <c r="AB21" s="82"/>
      <c r="AC21" s="98"/>
      <c r="AD21" s="85" t="s">
        <v>522</v>
      </c>
      <c r="AE21" s="85">
        <v>536</v>
      </c>
      <c r="AF21" s="85">
        <v>613</v>
      </c>
      <c r="AG21" s="85">
        <v>1431</v>
      </c>
      <c r="AH21" s="85">
        <v>1010</v>
      </c>
      <c r="AI21" s="85"/>
      <c r="AJ21" s="85" t="s">
        <v>575</v>
      </c>
      <c r="AK21" s="85" t="s">
        <v>609</v>
      </c>
      <c r="AL21" s="85"/>
      <c r="AM21" s="85"/>
      <c r="AN21" s="87">
        <v>42165.61502314815</v>
      </c>
      <c r="AO21" s="90" t="s">
        <v>697</v>
      </c>
      <c r="AP21" s="85" t="b">
        <v>0</v>
      </c>
      <c r="AQ21" s="85" t="b">
        <v>0</v>
      </c>
      <c r="AR21" s="85" t="b">
        <v>1</v>
      </c>
      <c r="AS21" s="85"/>
      <c r="AT21" s="85">
        <v>15</v>
      </c>
      <c r="AU21" s="90" t="s">
        <v>731</v>
      </c>
      <c r="AV21" s="85" t="b">
        <v>0</v>
      </c>
      <c r="AW21" s="85" t="s">
        <v>752</v>
      </c>
      <c r="AX21" s="90" t="s">
        <v>771</v>
      </c>
      <c r="AY21" s="85" t="s">
        <v>66</v>
      </c>
      <c r="AZ21" s="85" t="str">
        <f>REPLACE(INDEX(GroupVertices[Group],MATCH(Vertices[[#This Row],[Vertex]],GroupVertices[Vertex],0)),1,1,"")</f>
        <v>8</v>
      </c>
      <c r="BA21" s="51" t="s">
        <v>944</v>
      </c>
      <c r="BB21" s="51" t="s">
        <v>944</v>
      </c>
      <c r="BC21" s="51" t="s">
        <v>955</v>
      </c>
      <c r="BD21" s="51" t="s">
        <v>955</v>
      </c>
      <c r="BE21" s="51" t="s">
        <v>301</v>
      </c>
      <c r="BF21" s="51" t="s">
        <v>301</v>
      </c>
      <c r="BG21" s="128" t="s">
        <v>1187</v>
      </c>
      <c r="BH21" s="128" t="s">
        <v>1201</v>
      </c>
      <c r="BI21" s="128" t="s">
        <v>1212</v>
      </c>
      <c r="BJ21" s="128" t="s">
        <v>1224</v>
      </c>
      <c r="BK21" s="128">
        <v>0</v>
      </c>
      <c r="BL21" s="131">
        <v>0</v>
      </c>
      <c r="BM21" s="128">
        <v>0</v>
      </c>
      <c r="BN21" s="131">
        <v>0</v>
      </c>
      <c r="BO21" s="128">
        <v>0</v>
      </c>
      <c r="BP21" s="131">
        <v>0</v>
      </c>
      <c r="BQ21" s="128">
        <v>37</v>
      </c>
      <c r="BR21" s="131">
        <v>100</v>
      </c>
      <c r="BS21" s="128">
        <v>37</v>
      </c>
      <c r="BT21" s="2"/>
      <c r="BU21" s="3"/>
      <c r="BV21" s="3"/>
      <c r="BW21" s="3"/>
      <c r="BX21" s="3"/>
    </row>
    <row r="22" spans="1:76" ht="15">
      <c r="A22" s="14" t="s">
        <v>227</v>
      </c>
      <c r="B22" s="15"/>
      <c r="C22" s="15" t="s">
        <v>64</v>
      </c>
      <c r="D22" s="93">
        <v>162.00510675899054</v>
      </c>
      <c r="E22" s="81"/>
      <c r="F22" s="112" t="s">
        <v>337</v>
      </c>
      <c r="G22" s="15"/>
      <c r="H22" s="16" t="s">
        <v>227</v>
      </c>
      <c r="I22" s="66"/>
      <c r="J22" s="66"/>
      <c r="K22" s="114" t="s">
        <v>827</v>
      </c>
      <c r="L22" s="94">
        <v>1</v>
      </c>
      <c r="M22" s="95">
        <v>9475.9853515625</v>
      </c>
      <c r="N22" s="95">
        <v>1405.7418212890625</v>
      </c>
      <c r="O22" s="77"/>
      <c r="P22" s="96"/>
      <c r="Q22" s="96"/>
      <c r="R22" s="97"/>
      <c r="S22" s="51">
        <v>1</v>
      </c>
      <c r="T22" s="51">
        <v>1</v>
      </c>
      <c r="U22" s="52">
        <v>0</v>
      </c>
      <c r="V22" s="52">
        <v>0</v>
      </c>
      <c r="W22" s="52">
        <v>0</v>
      </c>
      <c r="X22" s="52">
        <v>0.99999</v>
      </c>
      <c r="Y22" s="52">
        <v>0</v>
      </c>
      <c r="Z22" s="52" t="s">
        <v>921</v>
      </c>
      <c r="AA22" s="82">
        <v>22</v>
      </c>
      <c r="AB22" s="82"/>
      <c r="AC22" s="98"/>
      <c r="AD22" s="85" t="s">
        <v>523</v>
      </c>
      <c r="AE22" s="85">
        <v>2</v>
      </c>
      <c r="AF22" s="85">
        <v>9</v>
      </c>
      <c r="AG22" s="85">
        <v>3163</v>
      </c>
      <c r="AH22" s="85">
        <v>112</v>
      </c>
      <c r="AI22" s="85"/>
      <c r="AJ22" s="85" t="s">
        <v>576</v>
      </c>
      <c r="AK22" s="85" t="s">
        <v>622</v>
      </c>
      <c r="AL22" s="90" t="s">
        <v>660</v>
      </c>
      <c r="AM22" s="85"/>
      <c r="AN22" s="87">
        <v>43097.043807870374</v>
      </c>
      <c r="AO22" s="90" t="s">
        <v>698</v>
      </c>
      <c r="AP22" s="85" t="b">
        <v>1</v>
      </c>
      <c r="AQ22" s="85" t="b">
        <v>0</v>
      </c>
      <c r="AR22" s="85" t="b">
        <v>0</v>
      </c>
      <c r="AS22" s="85"/>
      <c r="AT22" s="85">
        <v>0</v>
      </c>
      <c r="AU22" s="85"/>
      <c r="AV22" s="85" t="b">
        <v>0</v>
      </c>
      <c r="AW22" s="85" t="s">
        <v>752</v>
      </c>
      <c r="AX22" s="90" t="s">
        <v>772</v>
      </c>
      <c r="AY22" s="85" t="s">
        <v>66</v>
      </c>
      <c r="AZ22" s="85" t="str">
        <f>REPLACE(INDEX(GroupVertices[Group],MATCH(Vertices[[#This Row],[Vertex]],GroupVertices[Vertex],0)),1,1,"")</f>
        <v>8</v>
      </c>
      <c r="BA22" s="51"/>
      <c r="BB22" s="51"/>
      <c r="BC22" s="51"/>
      <c r="BD22" s="51"/>
      <c r="BE22" s="51" t="s">
        <v>302</v>
      </c>
      <c r="BF22" s="51" t="s">
        <v>302</v>
      </c>
      <c r="BG22" s="128" t="s">
        <v>1188</v>
      </c>
      <c r="BH22" s="128" t="s">
        <v>1188</v>
      </c>
      <c r="BI22" s="128" t="s">
        <v>1213</v>
      </c>
      <c r="BJ22" s="128" t="s">
        <v>1213</v>
      </c>
      <c r="BK22" s="128">
        <v>5</v>
      </c>
      <c r="BL22" s="131">
        <v>17.857142857142858</v>
      </c>
      <c r="BM22" s="128">
        <v>0</v>
      </c>
      <c r="BN22" s="131">
        <v>0</v>
      </c>
      <c r="BO22" s="128">
        <v>0</v>
      </c>
      <c r="BP22" s="131">
        <v>0</v>
      </c>
      <c r="BQ22" s="128">
        <v>23</v>
      </c>
      <c r="BR22" s="131">
        <v>82.14285714285714</v>
      </c>
      <c r="BS22" s="128">
        <v>28</v>
      </c>
      <c r="BT22" s="2"/>
      <c r="BU22" s="3"/>
      <c r="BV22" s="3"/>
      <c r="BW22" s="3"/>
      <c r="BX22" s="3"/>
    </row>
    <row r="23" spans="1:76" ht="15">
      <c r="A23" s="14" t="s">
        <v>228</v>
      </c>
      <c r="B23" s="15"/>
      <c r="C23" s="15" t="s">
        <v>64</v>
      </c>
      <c r="D23" s="93">
        <v>162.0740480053627</v>
      </c>
      <c r="E23" s="81"/>
      <c r="F23" s="112" t="s">
        <v>338</v>
      </c>
      <c r="G23" s="15"/>
      <c r="H23" s="16" t="s">
        <v>228</v>
      </c>
      <c r="I23" s="66"/>
      <c r="J23" s="66"/>
      <c r="K23" s="114" t="s">
        <v>828</v>
      </c>
      <c r="L23" s="94">
        <v>1</v>
      </c>
      <c r="M23" s="95">
        <v>4768.61083984375</v>
      </c>
      <c r="N23" s="95">
        <v>372.84515380859375</v>
      </c>
      <c r="O23" s="77"/>
      <c r="P23" s="96"/>
      <c r="Q23" s="96"/>
      <c r="R23" s="97"/>
      <c r="S23" s="51">
        <v>0</v>
      </c>
      <c r="T23" s="51">
        <v>1</v>
      </c>
      <c r="U23" s="52">
        <v>0</v>
      </c>
      <c r="V23" s="52">
        <v>0.142857</v>
      </c>
      <c r="W23" s="52">
        <v>0</v>
      </c>
      <c r="X23" s="52">
        <v>0.595233</v>
      </c>
      <c r="Y23" s="52">
        <v>0</v>
      </c>
      <c r="Z23" s="52">
        <v>0</v>
      </c>
      <c r="AA23" s="82">
        <v>23</v>
      </c>
      <c r="AB23" s="82"/>
      <c r="AC23" s="98"/>
      <c r="AD23" s="85" t="s">
        <v>524</v>
      </c>
      <c r="AE23" s="85">
        <v>1096</v>
      </c>
      <c r="AF23" s="85">
        <v>63</v>
      </c>
      <c r="AG23" s="85">
        <v>4534</v>
      </c>
      <c r="AH23" s="85">
        <v>264</v>
      </c>
      <c r="AI23" s="85"/>
      <c r="AJ23" s="85" t="s">
        <v>577</v>
      </c>
      <c r="AK23" s="85" t="s">
        <v>623</v>
      </c>
      <c r="AL23" s="85"/>
      <c r="AM23" s="85"/>
      <c r="AN23" s="87">
        <v>43760.71355324074</v>
      </c>
      <c r="AO23" s="90" t="s">
        <v>699</v>
      </c>
      <c r="AP23" s="85" t="b">
        <v>1</v>
      </c>
      <c r="AQ23" s="85" t="b">
        <v>0</v>
      </c>
      <c r="AR23" s="85" t="b">
        <v>0</v>
      </c>
      <c r="AS23" s="85"/>
      <c r="AT23" s="85">
        <v>1</v>
      </c>
      <c r="AU23" s="85"/>
      <c r="AV23" s="85" t="b">
        <v>0</v>
      </c>
      <c r="AW23" s="85" t="s">
        <v>752</v>
      </c>
      <c r="AX23" s="90" t="s">
        <v>773</v>
      </c>
      <c r="AY23" s="85" t="s">
        <v>66</v>
      </c>
      <c r="AZ23" s="85" t="str">
        <f>REPLACE(INDEX(GroupVertices[Group],MATCH(Vertices[[#This Row],[Vertex]],GroupVertices[Vertex],0)),1,1,"")</f>
        <v>6</v>
      </c>
      <c r="BA23" s="51"/>
      <c r="BB23" s="51"/>
      <c r="BC23" s="51"/>
      <c r="BD23" s="51"/>
      <c r="BE23" s="51"/>
      <c r="BF23" s="51"/>
      <c r="BG23" s="128" t="s">
        <v>1186</v>
      </c>
      <c r="BH23" s="128" t="s">
        <v>1186</v>
      </c>
      <c r="BI23" s="128" t="s">
        <v>1211</v>
      </c>
      <c r="BJ23" s="128" t="s">
        <v>1211</v>
      </c>
      <c r="BK23" s="128">
        <v>2</v>
      </c>
      <c r="BL23" s="131">
        <v>8.333333333333334</v>
      </c>
      <c r="BM23" s="128">
        <v>0</v>
      </c>
      <c r="BN23" s="131">
        <v>0</v>
      </c>
      <c r="BO23" s="128">
        <v>0</v>
      </c>
      <c r="BP23" s="131">
        <v>0</v>
      </c>
      <c r="BQ23" s="128">
        <v>22</v>
      </c>
      <c r="BR23" s="131">
        <v>91.66666666666667</v>
      </c>
      <c r="BS23" s="128">
        <v>24</v>
      </c>
      <c r="BT23" s="2"/>
      <c r="BU23" s="3"/>
      <c r="BV23" s="3"/>
      <c r="BW23" s="3"/>
      <c r="BX23" s="3"/>
    </row>
    <row r="24" spans="1:76" ht="15">
      <c r="A24" s="14" t="s">
        <v>229</v>
      </c>
      <c r="B24" s="15"/>
      <c r="C24" s="15" t="s">
        <v>64</v>
      </c>
      <c r="D24" s="93">
        <v>171.99903410346062</v>
      </c>
      <c r="E24" s="81"/>
      <c r="F24" s="112" t="s">
        <v>739</v>
      </c>
      <c r="G24" s="15"/>
      <c r="H24" s="16" t="s">
        <v>229</v>
      </c>
      <c r="I24" s="66"/>
      <c r="J24" s="66"/>
      <c r="K24" s="114" t="s">
        <v>829</v>
      </c>
      <c r="L24" s="94">
        <v>3192.4604528322316</v>
      </c>
      <c r="M24" s="95">
        <v>5407.783203125</v>
      </c>
      <c r="N24" s="95">
        <v>7008.98583984375</v>
      </c>
      <c r="O24" s="77"/>
      <c r="P24" s="96"/>
      <c r="Q24" s="96"/>
      <c r="R24" s="97"/>
      <c r="S24" s="51">
        <v>3</v>
      </c>
      <c r="T24" s="51">
        <v>3</v>
      </c>
      <c r="U24" s="52">
        <v>300</v>
      </c>
      <c r="V24" s="52">
        <v>0.006623</v>
      </c>
      <c r="W24" s="52">
        <v>0.000203</v>
      </c>
      <c r="X24" s="52">
        <v>2.613489</v>
      </c>
      <c r="Y24" s="52">
        <v>0.03333333333333333</v>
      </c>
      <c r="Z24" s="52">
        <v>0</v>
      </c>
      <c r="AA24" s="82">
        <v>24</v>
      </c>
      <c r="AB24" s="82"/>
      <c r="AC24" s="98"/>
      <c r="AD24" s="85" t="s">
        <v>525</v>
      </c>
      <c r="AE24" s="85">
        <v>461</v>
      </c>
      <c r="AF24" s="85">
        <v>7837</v>
      </c>
      <c r="AG24" s="85">
        <v>13124</v>
      </c>
      <c r="AH24" s="85">
        <v>3429</v>
      </c>
      <c r="AI24" s="85"/>
      <c r="AJ24" s="85" t="s">
        <v>578</v>
      </c>
      <c r="AK24" s="85" t="s">
        <v>624</v>
      </c>
      <c r="AL24" s="90" t="s">
        <v>661</v>
      </c>
      <c r="AM24" s="85"/>
      <c r="AN24" s="87">
        <v>40114.357037037036</v>
      </c>
      <c r="AO24" s="90" t="s">
        <v>700</v>
      </c>
      <c r="AP24" s="85" t="b">
        <v>0</v>
      </c>
      <c r="AQ24" s="85" t="b">
        <v>0</v>
      </c>
      <c r="AR24" s="85" t="b">
        <v>1</v>
      </c>
      <c r="AS24" s="85"/>
      <c r="AT24" s="85">
        <v>165</v>
      </c>
      <c r="AU24" s="90" t="s">
        <v>731</v>
      </c>
      <c r="AV24" s="85" t="b">
        <v>1</v>
      </c>
      <c r="AW24" s="85" t="s">
        <v>752</v>
      </c>
      <c r="AX24" s="90" t="s">
        <v>774</v>
      </c>
      <c r="AY24" s="85" t="s">
        <v>66</v>
      </c>
      <c r="AZ24" s="85" t="str">
        <f>REPLACE(INDEX(GroupVertices[Group],MATCH(Vertices[[#This Row],[Vertex]],GroupVertices[Vertex],0)),1,1,"")</f>
        <v>3</v>
      </c>
      <c r="BA24" s="51"/>
      <c r="BB24" s="51"/>
      <c r="BC24" s="51"/>
      <c r="BD24" s="51"/>
      <c r="BE24" s="51" t="s">
        <v>303</v>
      </c>
      <c r="BF24" s="51" t="s">
        <v>303</v>
      </c>
      <c r="BG24" s="128" t="s">
        <v>1189</v>
      </c>
      <c r="BH24" s="128" t="s">
        <v>1202</v>
      </c>
      <c r="BI24" s="128" t="s">
        <v>1214</v>
      </c>
      <c r="BJ24" s="128" t="s">
        <v>1225</v>
      </c>
      <c r="BK24" s="128">
        <v>0</v>
      </c>
      <c r="BL24" s="131">
        <v>0</v>
      </c>
      <c r="BM24" s="128">
        <v>0</v>
      </c>
      <c r="BN24" s="131">
        <v>0</v>
      </c>
      <c r="BO24" s="128">
        <v>0</v>
      </c>
      <c r="BP24" s="131">
        <v>0</v>
      </c>
      <c r="BQ24" s="128">
        <v>58</v>
      </c>
      <c r="BR24" s="131">
        <v>100</v>
      </c>
      <c r="BS24" s="128">
        <v>58</v>
      </c>
      <c r="BT24" s="2"/>
      <c r="BU24" s="3"/>
      <c r="BV24" s="3"/>
      <c r="BW24" s="3"/>
      <c r="BX24" s="3"/>
    </row>
    <row r="25" spans="1:76" ht="15">
      <c r="A25" s="14" t="s">
        <v>259</v>
      </c>
      <c r="B25" s="15"/>
      <c r="C25" s="15" t="s">
        <v>64</v>
      </c>
      <c r="D25" s="93">
        <v>165.97305849463348</v>
      </c>
      <c r="E25" s="81"/>
      <c r="F25" s="112" t="s">
        <v>740</v>
      </c>
      <c r="G25" s="15"/>
      <c r="H25" s="16" t="s">
        <v>259</v>
      </c>
      <c r="I25" s="66"/>
      <c r="J25" s="66"/>
      <c r="K25" s="114" t="s">
        <v>830</v>
      </c>
      <c r="L25" s="94">
        <v>1</v>
      </c>
      <c r="M25" s="95">
        <v>4469.98828125</v>
      </c>
      <c r="N25" s="95">
        <v>8308.1142578125</v>
      </c>
      <c r="O25" s="77"/>
      <c r="P25" s="96"/>
      <c r="Q25" s="96"/>
      <c r="R25" s="97"/>
      <c r="S25" s="51">
        <v>1</v>
      </c>
      <c r="T25" s="51">
        <v>0</v>
      </c>
      <c r="U25" s="52">
        <v>0</v>
      </c>
      <c r="V25" s="52">
        <v>0.005263</v>
      </c>
      <c r="W25" s="52">
        <v>2.7E-05</v>
      </c>
      <c r="X25" s="52">
        <v>0.520244</v>
      </c>
      <c r="Y25" s="52">
        <v>0</v>
      </c>
      <c r="Z25" s="52">
        <v>0</v>
      </c>
      <c r="AA25" s="82">
        <v>25</v>
      </c>
      <c r="AB25" s="82"/>
      <c r="AC25" s="98"/>
      <c r="AD25" s="85" t="s">
        <v>526</v>
      </c>
      <c r="AE25" s="85">
        <v>275</v>
      </c>
      <c r="AF25" s="85">
        <v>3117</v>
      </c>
      <c r="AG25" s="85">
        <v>1268</v>
      </c>
      <c r="AH25" s="85">
        <v>1783</v>
      </c>
      <c r="AI25" s="85"/>
      <c r="AJ25" s="85" t="s">
        <v>579</v>
      </c>
      <c r="AK25" s="85" t="s">
        <v>625</v>
      </c>
      <c r="AL25" s="85"/>
      <c r="AM25" s="85"/>
      <c r="AN25" s="87">
        <v>42808.45903935185</v>
      </c>
      <c r="AO25" s="90" t="s">
        <v>701</v>
      </c>
      <c r="AP25" s="85" t="b">
        <v>0</v>
      </c>
      <c r="AQ25" s="85" t="b">
        <v>0</v>
      </c>
      <c r="AR25" s="85" t="b">
        <v>1</v>
      </c>
      <c r="AS25" s="85"/>
      <c r="AT25" s="85">
        <v>53</v>
      </c>
      <c r="AU25" s="90" t="s">
        <v>731</v>
      </c>
      <c r="AV25" s="85" t="b">
        <v>0</v>
      </c>
      <c r="AW25" s="85" t="s">
        <v>752</v>
      </c>
      <c r="AX25" s="90" t="s">
        <v>775</v>
      </c>
      <c r="AY25" s="85" t="s">
        <v>65</v>
      </c>
      <c r="AZ25" s="85" t="str">
        <f>REPLACE(INDEX(GroupVertices[Group],MATCH(Vertices[[#This Row],[Vertex]],GroupVertices[Vertex],0)),1,1,"")</f>
        <v>3</v>
      </c>
      <c r="BA25" s="51"/>
      <c r="BB25" s="51"/>
      <c r="BC25" s="51"/>
      <c r="BD25" s="51"/>
      <c r="BE25" s="51"/>
      <c r="BF25" s="51"/>
      <c r="BG25" s="51"/>
      <c r="BH25" s="51"/>
      <c r="BI25" s="51"/>
      <c r="BJ25" s="51"/>
      <c r="BK25" s="51"/>
      <c r="BL25" s="52"/>
      <c r="BM25" s="51"/>
      <c r="BN25" s="52"/>
      <c r="BO25" s="51"/>
      <c r="BP25" s="52"/>
      <c r="BQ25" s="51"/>
      <c r="BR25" s="52"/>
      <c r="BS25" s="51"/>
      <c r="BT25" s="2"/>
      <c r="BU25" s="3"/>
      <c r="BV25" s="3"/>
      <c r="BW25" s="3"/>
      <c r="BX25" s="3"/>
    </row>
    <row r="26" spans="1:76" ht="15">
      <c r="A26" s="14" t="s">
        <v>260</v>
      </c>
      <c r="B26" s="15"/>
      <c r="C26" s="15" t="s">
        <v>64</v>
      </c>
      <c r="D26" s="93">
        <v>179.8991902618128</v>
      </c>
      <c r="E26" s="81"/>
      <c r="F26" s="112" t="s">
        <v>741</v>
      </c>
      <c r="G26" s="15"/>
      <c r="H26" s="16" t="s">
        <v>260</v>
      </c>
      <c r="I26" s="66"/>
      <c r="J26" s="66"/>
      <c r="K26" s="114" t="s">
        <v>831</v>
      </c>
      <c r="L26" s="94">
        <v>1</v>
      </c>
      <c r="M26" s="95">
        <v>5459.49853515625</v>
      </c>
      <c r="N26" s="95">
        <v>9613.685546875</v>
      </c>
      <c r="O26" s="77"/>
      <c r="P26" s="96"/>
      <c r="Q26" s="96"/>
      <c r="R26" s="97"/>
      <c r="S26" s="51">
        <v>1</v>
      </c>
      <c r="T26" s="51">
        <v>0</v>
      </c>
      <c r="U26" s="52">
        <v>0</v>
      </c>
      <c r="V26" s="52">
        <v>0.005263</v>
      </c>
      <c r="W26" s="52">
        <v>2.7E-05</v>
      </c>
      <c r="X26" s="52">
        <v>0.520244</v>
      </c>
      <c r="Y26" s="52">
        <v>0</v>
      </c>
      <c r="Z26" s="52">
        <v>0</v>
      </c>
      <c r="AA26" s="82">
        <v>26</v>
      </c>
      <c r="AB26" s="82"/>
      <c r="AC26" s="98"/>
      <c r="AD26" s="85" t="s">
        <v>527</v>
      </c>
      <c r="AE26" s="85">
        <v>902</v>
      </c>
      <c r="AF26" s="85">
        <v>14025</v>
      </c>
      <c r="AG26" s="85">
        <v>19358</v>
      </c>
      <c r="AH26" s="85">
        <v>3619</v>
      </c>
      <c r="AI26" s="85"/>
      <c r="AJ26" s="85" t="s">
        <v>580</v>
      </c>
      <c r="AK26" s="85" t="s">
        <v>626</v>
      </c>
      <c r="AL26" s="90" t="s">
        <v>662</v>
      </c>
      <c r="AM26" s="85"/>
      <c r="AN26" s="87">
        <v>40987.529016203705</v>
      </c>
      <c r="AO26" s="90" t="s">
        <v>702</v>
      </c>
      <c r="AP26" s="85" t="b">
        <v>0</v>
      </c>
      <c r="AQ26" s="85" t="b">
        <v>0</v>
      </c>
      <c r="AR26" s="85" t="b">
        <v>0</v>
      </c>
      <c r="AS26" s="85"/>
      <c r="AT26" s="85">
        <v>332</v>
      </c>
      <c r="AU26" s="90" t="s">
        <v>731</v>
      </c>
      <c r="AV26" s="85" t="b">
        <v>1</v>
      </c>
      <c r="AW26" s="85" t="s">
        <v>752</v>
      </c>
      <c r="AX26" s="90" t="s">
        <v>776</v>
      </c>
      <c r="AY26" s="85" t="s">
        <v>65</v>
      </c>
      <c r="AZ26" s="85" t="str">
        <f>REPLACE(INDEX(GroupVertices[Group],MATCH(Vertices[[#This Row],[Vertex]],GroupVertices[Vertex],0)),1,1,"")</f>
        <v>3</v>
      </c>
      <c r="BA26" s="51"/>
      <c r="BB26" s="51"/>
      <c r="BC26" s="51"/>
      <c r="BD26" s="51"/>
      <c r="BE26" s="51"/>
      <c r="BF26" s="51"/>
      <c r="BG26" s="51"/>
      <c r="BH26" s="51"/>
      <c r="BI26" s="51"/>
      <c r="BJ26" s="51"/>
      <c r="BK26" s="51"/>
      <c r="BL26" s="52"/>
      <c r="BM26" s="51"/>
      <c r="BN26" s="52"/>
      <c r="BO26" s="51"/>
      <c r="BP26" s="52"/>
      <c r="BQ26" s="51"/>
      <c r="BR26" s="52"/>
      <c r="BS26" s="51"/>
      <c r="BT26" s="2"/>
      <c r="BU26" s="3"/>
      <c r="BV26" s="3"/>
      <c r="BW26" s="3"/>
      <c r="BX26" s="3"/>
    </row>
    <row r="27" spans="1:76" ht="15">
      <c r="A27" s="14" t="s">
        <v>230</v>
      </c>
      <c r="B27" s="15"/>
      <c r="C27" s="15" t="s">
        <v>64</v>
      </c>
      <c r="D27" s="93">
        <v>168.308124043054</v>
      </c>
      <c r="E27" s="81"/>
      <c r="F27" s="112" t="s">
        <v>339</v>
      </c>
      <c r="G27" s="15"/>
      <c r="H27" s="16" t="s">
        <v>230</v>
      </c>
      <c r="I27" s="66"/>
      <c r="J27" s="66"/>
      <c r="K27" s="114" t="s">
        <v>832</v>
      </c>
      <c r="L27" s="94">
        <v>1</v>
      </c>
      <c r="M27" s="95">
        <v>6419.111328125</v>
      </c>
      <c r="N27" s="95">
        <v>6241.61474609375</v>
      </c>
      <c r="O27" s="77"/>
      <c r="P27" s="96"/>
      <c r="Q27" s="96"/>
      <c r="R27" s="97"/>
      <c r="S27" s="51">
        <v>0</v>
      </c>
      <c r="T27" s="51">
        <v>2</v>
      </c>
      <c r="U27" s="52">
        <v>0</v>
      </c>
      <c r="V27" s="52">
        <v>0.006452</v>
      </c>
      <c r="W27" s="52">
        <v>0.00019</v>
      </c>
      <c r="X27" s="52">
        <v>0.852566</v>
      </c>
      <c r="Y27" s="52">
        <v>0.5</v>
      </c>
      <c r="Z27" s="52">
        <v>0</v>
      </c>
      <c r="AA27" s="82">
        <v>27</v>
      </c>
      <c r="AB27" s="82"/>
      <c r="AC27" s="98"/>
      <c r="AD27" s="85" t="s">
        <v>528</v>
      </c>
      <c r="AE27" s="85">
        <v>2479</v>
      </c>
      <c r="AF27" s="85">
        <v>4946</v>
      </c>
      <c r="AG27" s="85">
        <v>12502</v>
      </c>
      <c r="AH27" s="85">
        <v>6509</v>
      </c>
      <c r="AI27" s="85"/>
      <c r="AJ27" s="85" t="s">
        <v>581</v>
      </c>
      <c r="AK27" s="85" t="s">
        <v>627</v>
      </c>
      <c r="AL27" s="90" t="s">
        <v>663</v>
      </c>
      <c r="AM27" s="85"/>
      <c r="AN27" s="87">
        <v>42459.43017361111</v>
      </c>
      <c r="AO27" s="90" t="s">
        <v>703</v>
      </c>
      <c r="AP27" s="85" t="b">
        <v>1</v>
      </c>
      <c r="AQ27" s="85" t="b">
        <v>0</v>
      </c>
      <c r="AR27" s="85" t="b">
        <v>1</v>
      </c>
      <c r="AS27" s="85"/>
      <c r="AT27" s="85">
        <v>103</v>
      </c>
      <c r="AU27" s="85"/>
      <c r="AV27" s="85" t="b">
        <v>1</v>
      </c>
      <c r="AW27" s="85" t="s">
        <v>752</v>
      </c>
      <c r="AX27" s="90" t="s">
        <v>777</v>
      </c>
      <c r="AY27" s="85" t="s">
        <v>66</v>
      </c>
      <c r="AZ27" s="85" t="str">
        <f>REPLACE(INDEX(GroupVertices[Group],MATCH(Vertices[[#This Row],[Vertex]],GroupVertices[Vertex],0)),1,1,"")</f>
        <v>3</v>
      </c>
      <c r="BA27" s="51"/>
      <c r="BB27" s="51"/>
      <c r="BC27" s="51"/>
      <c r="BD27" s="51"/>
      <c r="BE27" s="51" t="s">
        <v>261</v>
      </c>
      <c r="BF27" s="51" t="s">
        <v>261</v>
      </c>
      <c r="BG27" s="128" t="s">
        <v>1190</v>
      </c>
      <c r="BH27" s="128" t="s">
        <v>1203</v>
      </c>
      <c r="BI27" s="128" t="s">
        <v>1215</v>
      </c>
      <c r="BJ27" s="128" t="s">
        <v>1226</v>
      </c>
      <c r="BK27" s="128">
        <v>0</v>
      </c>
      <c r="BL27" s="131">
        <v>0</v>
      </c>
      <c r="BM27" s="128">
        <v>0</v>
      </c>
      <c r="BN27" s="131">
        <v>0</v>
      </c>
      <c r="BO27" s="128">
        <v>0</v>
      </c>
      <c r="BP27" s="131">
        <v>0</v>
      </c>
      <c r="BQ27" s="128">
        <v>40</v>
      </c>
      <c r="BR27" s="131">
        <v>100</v>
      </c>
      <c r="BS27" s="128">
        <v>40</v>
      </c>
      <c r="BT27" s="2"/>
      <c r="BU27" s="3"/>
      <c r="BV27" s="3"/>
      <c r="BW27" s="3"/>
      <c r="BX27" s="3"/>
    </row>
    <row r="28" spans="1:76" ht="15">
      <c r="A28" s="14" t="s">
        <v>261</v>
      </c>
      <c r="B28" s="15"/>
      <c r="C28" s="15" t="s">
        <v>64</v>
      </c>
      <c r="D28" s="93">
        <v>1000</v>
      </c>
      <c r="E28" s="81"/>
      <c r="F28" s="112" t="s">
        <v>742</v>
      </c>
      <c r="G28" s="15"/>
      <c r="H28" s="16" t="s">
        <v>261</v>
      </c>
      <c r="I28" s="66"/>
      <c r="J28" s="66"/>
      <c r="K28" s="114" t="s">
        <v>833</v>
      </c>
      <c r="L28" s="94">
        <v>4766.914276229466</v>
      </c>
      <c r="M28" s="95">
        <v>6409.939453125</v>
      </c>
      <c r="N28" s="95">
        <v>7838.873046875</v>
      </c>
      <c r="O28" s="77"/>
      <c r="P28" s="96"/>
      <c r="Q28" s="96"/>
      <c r="R28" s="97"/>
      <c r="S28" s="51">
        <v>4</v>
      </c>
      <c r="T28" s="51">
        <v>0</v>
      </c>
      <c r="U28" s="52">
        <v>448</v>
      </c>
      <c r="V28" s="52">
        <v>0.008264</v>
      </c>
      <c r="W28" s="52">
        <v>0.001219</v>
      </c>
      <c r="X28" s="52">
        <v>1.56387</v>
      </c>
      <c r="Y28" s="52">
        <v>0.08333333333333333</v>
      </c>
      <c r="Z28" s="52">
        <v>0</v>
      </c>
      <c r="AA28" s="82">
        <v>28</v>
      </c>
      <c r="AB28" s="82"/>
      <c r="AC28" s="98"/>
      <c r="AD28" s="85" t="s">
        <v>529</v>
      </c>
      <c r="AE28" s="85">
        <v>764</v>
      </c>
      <c r="AF28" s="85">
        <v>656390</v>
      </c>
      <c r="AG28" s="85">
        <v>7479</v>
      </c>
      <c r="AH28" s="85">
        <v>3550</v>
      </c>
      <c r="AI28" s="85"/>
      <c r="AJ28" s="85" t="s">
        <v>582</v>
      </c>
      <c r="AK28" s="85" t="s">
        <v>609</v>
      </c>
      <c r="AL28" s="90" t="s">
        <v>656</v>
      </c>
      <c r="AM28" s="85"/>
      <c r="AN28" s="87">
        <v>40106.33101851852</v>
      </c>
      <c r="AO28" s="90" t="s">
        <v>704</v>
      </c>
      <c r="AP28" s="85" t="b">
        <v>0</v>
      </c>
      <c r="AQ28" s="85" t="b">
        <v>0</v>
      </c>
      <c r="AR28" s="85" t="b">
        <v>1</v>
      </c>
      <c r="AS28" s="85"/>
      <c r="AT28" s="85">
        <v>5943</v>
      </c>
      <c r="AU28" s="90" t="s">
        <v>731</v>
      </c>
      <c r="AV28" s="85" t="b">
        <v>1</v>
      </c>
      <c r="AW28" s="85" t="s">
        <v>752</v>
      </c>
      <c r="AX28" s="90" t="s">
        <v>778</v>
      </c>
      <c r="AY28" s="85" t="s">
        <v>65</v>
      </c>
      <c r="AZ28" s="85" t="str">
        <f>REPLACE(INDEX(GroupVertices[Group],MATCH(Vertices[[#This Row],[Vertex]],GroupVertices[Vertex],0)),1,1,"")</f>
        <v>3</v>
      </c>
      <c r="BA28" s="51"/>
      <c r="BB28" s="51"/>
      <c r="BC28" s="51"/>
      <c r="BD28" s="51"/>
      <c r="BE28" s="51"/>
      <c r="BF28" s="51"/>
      <c r="BG28" s="51"/>
      <c r="BH28" s="51"/>
      <c r="BI28" s="51"/>
      <c r="BJ28" s="51"/>
      <c r="BK28" s="51"/>
      <c r="BL28" s="52"/>
      <c r="BM28" s="51"/>
      <c r="BN28" s="52"/>
      <c r="BO28" s="51"/>
      <c r="BP28" s="52"/>
      <c r="BQ28" s="51"/>
      <c r="BR28" s="52"/>
      <c r="BS28" s="51"/>
      <c r="BT28" s="2"/>
      <c r="BU28" s="3"/>
      <c r="BV28" s="3"/>
      <c r="BW28" s="3"/>
      <c r="BX28" s="3"/>
    </row>
    <row r="29" spans="1:76" ht="15">
      <c r="A29" s="14" t="s">
        <v>231</v>
      </c>
      <c r="B29" s="15"/>
      <c r="C29" s="15" t="s">
        <v>64</v>
      </c>
      <c r="D29" s="93">
        <v>167.33273307586248</v>
      </c>
      <c r="E29" s="81"/>
      <c r="F29" s="112" t="s">
        <v>340</v>
      </c>
      <c r="G29" s="15"/>
      <c r="H29" s="16" t="s">
        <v>231</v>
      </c>
      <c r="I29" s="66"/>
      <c r="J29" s="66"/>
      <c r="K29" s="114" t="s">
        <v>834</v>
      </c>
      <c r="L29" s="94">
        <v>1</v>
      </c>
      <c r="M29" s="95">
        <v>7325.7158203125</v>
      </c>
      <c r="N29" s="95">
        <v>4917.1552734375</v>
      </c>
      <c r="O29" s="77"/>
      <c r="P29" s="96"/>
      <c r="Q29" s="96"/>
      <c r="R29" s="97"/>
      <c r="S29" s="51">
        <v>0</v>
      </c>
      <c r="T29" s="51">
        <v>2</v>
      </c>
      <c r="U29" s="52">
        <v>0</v>
      </c>
      <c r="V29" s="52">
        <v>0.166667</v>
      </c>
      <c r="W29" s="52">
        <v>0</v>
      </c>
      <c r="X29" s="52">
        <v>0.740451</v>
      </c>
      <c r="Y29" s="52">
        <v>0.5</v>
      </c>
      <c r="Z29" s="52">
        <v>0</v>
      </c>
      <c r="AA29" s="82">
        <v>29</v>
      </c>
      <c r="AB29" s="82"/>
      <c r="AC29" s="98"/>
      <c r="AD29" s="85" t="s">
        <v>530</v>
      </c>
      <c r="AE29" s="85">
        <v>212</v>
      </c>
      <c r="AF29" s="85">
        <v>4182</v>
      </c>
      <c r="AG29" s="85">
        <v>2877</v>
      </c>
      <c r="AH29" s="85">
        <v>56</v>
      </c>
      <c r="AI29" s="85"/>
      <c r="AJ29" s="85" t="s">
        <v>583</v>
      </c>
      <c r="AK29" s="85" t="s">
        <v>609</v>
      </c>
      <c r="AL29" s="90" t="s">
        <v>656</v>
      </c>
      <c r="AM29" s="85"/>
      <c r="AN29" s="87">
        <v>42611.347349537034</v>
      </c>
      <c r="AO29" s="90" t="s">
        <v>705</v>
      </c>
      <c r="AP29" s="85" t="b">
        <v>0</v>
      </c>
      <c r="AQ29" s="85" t="b">
        <v>0</v>
      </c>
      <c r="AR29" s="85" t="b">
        <v>0</v>
      </c>
      <c r="AS29" s="85"/>
      <c r="AT29" s="85">
        <v>97</v>
      </c>
      <c r="AU29" s="90" t="s">
        <v>731</v>
      </c>
      <c r="AV29" s="85" t="b">
        <v>1</v>
      </c>
      <c r="AW29" s="85" t="s">
        <v>752</v>
      </c>
      <c r="AX29" s="90" t="s">
        <v>779</v>
      </c>
      <c r="AY29" s="85" t="s">
        <v>66</v>
      </c>
      <c r="AZ29" s="85" t="str">
        <f>REPLACE(INDEX(GroupVertices[Group],MATCH(Vertices[[#This Row],[Vertex]],GroupVertices[Vertex],0)),1,1,"")</f>
        <v>7</v>
      </c>
      <c r="BA29" s="51"/>
      <c r="BB29" s="51"/>
      <c r="BC29" s="51"/>
      <c r="BD29" s="51"/>
      <c r="BE29" s="51" t="s">
        <v>304</v>
      </c>
      <c r="BF29" s="51" t="s">
        <v>304</v>
      </c>
      <c r="BG29" s="128" t="s">
        <v>1191</v>
      </c>
      <c r="BH29" s="128" t="s">
        <v>1191</v>
      </c>
      <c r="BI29" s="128" t="s">
        <v>1216</v>
      </c>
      <c r="BJ29" s="128" t="s">
        <v>1216</v>
      </c>
      <c r="BK29" s="128">
        <v>2</v>
      </c>
      <c r="BL29" s="131">
        <v>10.526315789473685</v>
      </c>
      <c r="BM29" s="128">
        <v>0</v>
      </c>
      <c r="BN29" s="131">
        <v>0</v>
      </c>
      <c r="BO29" s="128">
        <v>0</v>
      </c>
      <c r="BP29" s="131">
        <v>0</v>
      </c>
      <c r="BQ29" s="128">
        <v>17</v>
      </c>
      <c r="BR29" s="131">
        <v>89.47368421052632</v>
      </c>
      <c r="BS29" s="128">
        <v>19</v>
      </c>
      <c r="BT29" s="2"/>
      <c r="BU29" s="3"/>
      <c r="BV29" s="3"/>
      <c r="BW29" s="3"/>
      <c r="BX29" s="3"/>
    </row>
    <row r="30" spans="1:76" ht="15">
      <c r="A30" s="14" t="s">
        <v>262</v>
      </c>
      <c r="B30" s="15"/>
      <c r="C30" s="15" t="s">
        <v>64</v>
      </c>
      <c r="D30" s="93">
        <v>215.50096056430297</v>
      </c>
      <c r="E30" s="81"/>
      <c r="F30" s="112" t="s">
        <v>743</v>
      </c>
      <c r="G30" s="15"/>
      <c r="H30" s="16" t="s">
        <v>262</v>
      </c>
      <c r="I30" s="66"/>
      <c r="J30" s="66"/>
      <c r="K30" s="114" t="s">
        <v>835</v>
      </c>
      <c r="L30" s="94">
        <v>32.914604528322315</v>
      </c>
      <c r="M30" s="95">
        <v>7137.31640625</v>
      </c>
      <c r="N30" s="95">
        <v>7259.611328125</v>
      </c>
      <c r="O30" s="77"/>
      <c r="P30" s="96"/>
      <c r="Q30" s="96"/>
      <c r="R30" s="97"/>
      <c r="S30" s="51">
        <v>4</v>
      </c>
      <c r="T30" s="51">
        <v>0</v>
      </c>
      <c r="U30" s="52">
        <v>3</v>
      </c>
      <c r="V30" s="52">
        <v>0.25</v>
      </c>
      <c r="W30" s="52">
        <v>0</v>
      </c>
      <c r="X30" s="52">
        <v>1.389299</v>
      </c>
      <c r="Y30" s="52">
        <v>0.25</v>
      </c>
      <c r="Z30" s="52">
        <v>0</v>
      </c>
      <c r="AA30" s="82">
        <v>30</v>
      </c>
      <c r="AB30" s="82"/>
      <c r="AC30" s="98"/>
      <c r="AD30" s="85" t="s">
        <v>531</v>
      </c>
      <c r="AE30" s="85">
        <v>650</v>
      </c>
      <c r="AF30" s="85">
        <v>41911</v>
      </c>
      <c r="AG30" s="85">
        <v>2242</v>
      </c>
      <c r="AH30" s="85">
        <v>1526</v>
      </c>
      <c r="AI30" s="85"/>
      <c r="AJ30" s="85" t="s">
        <v>584</v>
      </c>
      <c r="AK30" s="85" t="s">
        <v>628</v>
      </c>
      <c r="AL30" s="90" t="s">
        <v>664</v>
      </c>
      <c r="AM30" s="85"/>
      <c r="AN30" s="87">
        <v>42908.4396412037</v>
      </c>
      <c r="AO30" s="90" t="s">
        <v>706</v>
      </c>
      <c r="AP30" s="85" t="b">
        <v>1</v>
      </c>
      <c r="AQ30" s="85" t="b">
        <v>0</v>
      </c>
      <c r="AR30" s="85" t="b">
        <v>0</v>
      </c>
      <c r="AS30" s="85"/>
      <c r="AT30" s="85">
        <v>494</v>
      </c>
      <c r="AU30" s="85"/>
      <c r="AV30" s="85" t="b">
        <v>1</v>
      </c>
      <c r="AW30" s="85" t="s">
        <v>752</v>
      </c>
      <c r="AX30" s="90" t="s">
        <v>780</v>
      </c>
      <c r="AY30" s="85" t="s">
        <v>65</v>
      </c>
      <c r="AZ30" s="85" t="str">
        <f>REPLACE(INDEX(GroupVertices[Group],MATCH(Vertices[[#This Row],[Vertex]],GroupVertices[Vertex],0)),1,1,"")</f>
        <v>7</v>
      </c>
      <c r="BA30" s="51"/>
      <c r="BB30" s="51"/>
      <c r="BC30" s="51"/>
      <c r="BD30" s="51"/>
      <c r="BE30" s="51"/>
      <c r="BF30" s="51"/>
      <c r="BG30" s="51"/>
      <c r="BH30" s="51"/>
      <c r="BI30" s="51"/>
      <c r="BJ30" s="51"/>
      <c r="BK30" s="51"/>
      <c r="BL30" s="52"/>
      <c r="BM30" s="51"/>
      <c r="BN30" s="52"/>
      <c r="BO30" s="51"/>
      <c r="BP30" s="52"/>
      <c r="BQ30" s="51"/>
      <c r="BR30" s="52"/>
      <c r="BS30" s="51"/>
      <c r="BT30" s="2"/>
      <c r="BU30" s="3"/>
      <c r="BV30" s="3"/>
      <c r="BW30" s="3"/>
      <c r="BX30" s="3"/>
    </row>
    <row r="31" spans="1:76" ht="15">
      <c r="A31" s="14" t="s">
        <v>235</v>
      </c>
      <c r="B31" s="15"/>
      <c r="C31" s="15" t="s">
        <v>64</v>
      </c>
      <c r="D31" s="93">
        <v>169.20691362538753</v>
      </c>
      <c r="E31" s="81"/>
      <c r="F31" s="112" t="s">
        <v>744</v>
      </c>
      <c r="G31" s="15"/>
      <c r="H31" s="16" t="s">
        <v>235</v>
      </c>
      <c r="I31" s="66"/>
      <c r="J31" s="66"/>
      <c r="K31" s="114" t="s">
        <v>836</v>
      </c>
      <c r="L31" s="94">
        <v>32.914604528322315</v>
      </c>
      <c r="M31" s="95">
        <v>7417.216796875</v>
      </c>
      <c r="N31" s="95">
        <v>8707.064453125</v>
      </c>
      <c r="O31" s="77"/>
      <c r="P31" s="96"/>
      <c r="Q31" s="96"/>
      <c r="R31" s="97"/>
      <c r="S31" s="51">
        <v>3</v>
      </c>
      <c r="T31" s="51">
        <v>1</v>
      </c>
      <c r="U31" s="52">
        <v>3</v>
      </c>
      <c r="V31" s="52">
        <v>0.25</v>
      </c>
      <c r="W31" s="52">
        <v>0</v>
      </c>
      <c r="X31" s="52">
        <v>1.389299</v>
      </c>
      <c r="Y31" s="52">
        <v>0.25</v>
      </c>
      <c r="Z31" s="52">
        <v>0</v>
      </c>
      <c r="AA31" s="82">
        <v>31</v>
      </c>
      <c r="AB31" s="82"/>
      <c r="AC31" s="98"/>
      <c r="AD31" s="85" t="s">
        <v>532</v>
      </c>
      <c r="AE31" s="85">
        <v>677</v>
      </c>
      <c r="AF31" s="85">
        <v>5650</v>
      </c>
      <c r="AG31" s="85">
        <v>2193</v>
      </c>
      <c r="AH31" s="85">
        <v>1759</v>
      </c>
      <c r="AI31" s="85"/>
      <c r="AJ31" s="85"/>
      <c r="AK31" s="85" t="s">
        <v>629</v>
      </c>
      <c r="AL31" s="90" t="s">
        <v>665</v>
      </c>
      <c r="AM31" s="85"/>
      <c r="AN31" s="87">
        <v>39748.74484953703</v>
      </c>
      <c r="AO31" s="90" t="s">
        <v>707</v>
      </c>
      <c r="AP31" s="85" t="b">
        <v>0</v>
      </c>
      <c r="AQ31" s="85" t="b">
        <v>0</v>
      </c>
      <c r="AR31" s="85" t="b">
        <v>1</v>
      </c>
      <c r="AS31" s="85"/>
      <c r="AT31" s="85">
        <v>155</v>
      </c>
      <c r="AU31" s="90" t="s">
        <v>731</v>
      </c>
      <c r="AV31" s="85" t="b">
        <v>0</v>
      </c>
      <c r="AW31" s="85" t="s">
        <v>752</v>
      </c>
      <c r="AX31" s="90" t="s">
        <v>781</v>
      </c>
      <c r="AY31" s="85" t="s">
        <v>66</v>
      </c>
      <c r="AZ31" s="85" t="str">
        <f>REPLACE(INDEX(GroupVertices[Group],MATCH(Vertices[[#This Row],[Vertex]],GroupVertices[Vertex],0)),1,1,"")</f>
        <v>7</v>
      </c>
      <c r="BA31" s="51"/>
      <c r="BB31" s="51"/>
      <c r="BC31" s="51"/>
      <c r="BD31" s="51"/>
      <c r="BE31" s="51" t="s">
        <v>305</v>
      </c>
      <c r="BF31" s="51" t="s">
        <v>305</v>
      </c>
      <c r="BG31" s="128" t="s">
        <v>1192</v>
      </c>
      <c r="BH31" s="128" t="s">
        <v>1192</v>
      </c>
      <c r="BI31" s="128" t="s">
        <v>1217</v>
      </c>
      <c r="BJ31" s="128" t="s">
        <v>1217</v>
      </c>
      <c r="BK31" s="128">
        <v>2</v>
      </c>
      <c r="BL31" s="131">
        <v>7.142857142857143</v>
      </c>
      <c r="BM31" s="128">
        <v>0</v>
      </c>
      <c r="BN31" s="131">
        <v>0</v>
      </c>
      <c r="BO31" s="128">
        <v>0</v>
      </c>
      <c r="BP31" s="131">
        <v>0</v>
      </c>
      <c r="BQ31" s="128">
        <v>26</v>
      </c>
      <c r="BR31" s="131">
        <v>92.85714285714286</v>
      </c>
      <c r="BS31" s="128">
        <v>28</v>
      </c>
      <c r="BT31" s="2"/>
      <c r="BU31" s="3"/>
      <c r="BV31" s="3"/>
      <c r="BW31" s="3"/>
      <c r="BX31" s="3"/>
    </row>
    <row r="32" spans="1:76" ht="15">
      <c r="A32" s="14" t="s">
        <v>232</v>
      </c>
      <c r="B32" s="15"/>
      <c r="C32" s="15" t="s">
        <v>64</v>
      </c>
      <c r="D32" s="93">
        <v>165.73176413233088</v>
      </c>
      <c r="E32" s="81"/>
      <c r="F32" s="112" t="s">
        <v>341</v>
      </c>
      <c r="G32" s="15"/>
      <c r="H32" s="16" t="s">
        <v>232</v>
      </c>
      <c r="I32" s="66"/>
      <c r="J32" s="66"/>
      <c r="K32" s="114" t="s">
        <v>837</v>
      </c>
      <c r="L32" s="94">
        <v>1</v>
      </c>
      <c r="M32" s="95">
        <v>5489.75390625</v>
      </c>
      <c r="N32" s="95">
        <v>4376.03271484375</v>
      </c>
      <c r="O32" s="77"/>
      <c r="P32" s="96"/>
      <c r="Q32" s="96"/>
      <c r="R32" s="97"/>
      <c r="S32" s="51">
        <v>0</v>
      </c>
      <c r="T32" s="51">
        <v>1</v>
      </c>
      <c r="U32" s="52">
        <v>0</v>
      </c>
      <c r="V32" s="52">
        <v>0.005263</v>
      </c>
      <c r="W32" s="52">
        <v>2.7E-05</v>
      </c>
      <c r="X32" s="52">
        <v>0.520244</v>
      </c>
      <c r="Y32" s="52">
        <v>0</v>
      </c>
      <c r="Z32" s="52">
        <v>0</v>
      </c>
      <c r="AA32" s="82">
        <v>32</v>
      </c>
      <c r="AB32" s="82"/>
      <c r="AC32" s="98"/>
      <c r="AD32" s="85" t="s">
        <v>533</v>
      </c>
      <c r="AE32" s="85">
        <v>3666</v>
      </c>
      <c r="AF32" s="85">
        <v>2928</v>
      </c>
      <c r="AG32" s="85">
        <v>52504</v>
      </c>
      <c r="AH32" s="85">
        <v>142826</v>
      </c>
      <c r="AI32" s="85"/>
      <c r="AJ32" s="85" t="s">
        <v>585</v>
      </c>
      <c r="AK32" s="85" t="s">
        <v>630</v>
      </c>
      <c r="AL32" s="85"/>
      <c r="AM32" s="85"/>
      <c r="AN32" s="87">
        <v>42610.32069444445</v>
      </c>
      <c r="AO32" s="90" t="s">
        <v>708</v>
      </c>
      <c r="AP32" s="85" t="b">
        <v>0</v>
      </c>
      <c r="AQ32" s="85" t="b">
        <v>0</v>
      </c>
      <c r="AR32" s="85" t="b">
        <v>1</v>
      </c>
      <c r="AS32" s="85"/>
      <c r="AT32" s="85">
        <v>13</v>
      </c>
      <c r="AU32" s="90" t="s">
        <v>731</v>
      </c>
      <c r="AV32" s="85" t="b">
        <v>0</v>
      </c>
      <c r="AW32" s="85" t="s">
        <v>752</v>
      </c>
      <c r="AX32" s="90" t="s">
        <v>782</v>
      </c>
      <c r="AY32" s="85" t="s">
        <v>66</v>
      </c>
      <c r="AZ32" s="85" t="str">
        <f>REPLACE(INDEX(GroupVertices[Group],MATCH(Vertices[[#This Row],[Vertex]],GroupVertices[Vertex],0)),1,1,"")</f>
        <v>3</v>
      </c>
      <c r="BA32" s="51"/>
      <c r="BB32" s="51"/>
      <c r="BC32" s="51"/>
      <c r="BD32" s="51"/>
      <c r="BE32" s="51" t="s">
        <v>261</v>
      </c>
      <c r="BF32" s="51" t="s">
        <v>261</v>
      </c>
      <c r="BG32" s="128" t="s">
        <v>1193</v>
      </c>
      <c r="BH32" s="128" t="s">
        <v>1193</v>
      </c>
      <c r="BI32" s="128" t="s">
        <v>1218</v>
      </c>
      <c r="BJ32" s="128" t="s">
        <v>1218</v>
      </c>
      <c r="BK32" s="128">
        <v>0</v>
      </c>
      <c r="BL32" s="131">
        <v>0</v>
      </c>
      <c r="BM32" s="128">
        <v>0</v>
      </c>
      <c r="BN32" s="131">
        <v>0</v>
      </c>
      <c r="BO32" s="128">
        <v>0</v>
      </c>
      <c r="BP32" s="131">
        <v>0</v>
      </c>
      <c r="BQ32" s="128">
        <v>21</v>
      </c>
      <c r="BR32" s="131">
        <v>100</v>
      </c>
      <c r="BS32" s="128">
        <v>21</v>
      </c>
      <c r="BT32" s="2"/>
      <c r="BU32" s="3"/>
      <c r="BV32" s="3"/>
      <c r="BW32" s="3"/>
      <c r="BX32" s="3"/>
    </row>
    <row r="33" spans="1:76" ht="15">
      <c r="A33" s="14" t="s">
        <v>233</v>
      </c>
      <c r="B33" s="15"/>
      <c r="C33" s="15" t="s">
        <v>64</v>
      </c>
      <c r="D33" s="93">
        <v>163.06348255977818</v>
      </c>
      <c r="E33" s="81"/>
      <c r="F33" s="112" t="s">
        <v>342</v>
      </c>
      <c r="G33" s="15"/>
      <c r="H33" s="16" t="s">
        <v>233</v>
      </c>
      <c r="I33" s="66"/>
      <c r="J33" s="66"/>
      <c r="K33" s="114" t="s">
        <v>838</v>
      </c>
      <c r="L33" s="94">
        <v>1</v>
      </c>
      <c r="M33" s="95">
        <v>4485.240234375</v>
      </c>
      <c r="N33" s="95">
        <v>5652.0966796875</v>
      </c>
      <c r="O33" s="77"/>
      <c r="P33" s="96"/>
      <c r="Q33" s="96"/>
      <c r="R33" s="97"/>
      <c r="S33" s="51">
        <v>0</v>
      </c>
      <c r="T33" s="51">
        <v>1</v>
      </c>
      <c r="U33" s="52">
        <v>0</v>
      </c>
      <c r="V33" s="52">
        <v>0.005263</v>
      </c>
      <c r="W33" s="52">
        <v>2.7E-05</v>
      </c>
      <c r="X33" s="52">
        <v>0.520244</v>
      </c>
      <c r="Y33" s="52">
        <v>0</v>
      </c>
      <c r="Z33" s="52">
        <v>0</v>
      </c>
      <c r="AA33" s="82">
        <v>33</v>
      </c>
      <c r="AB33" s="82"/>
      <c r="AC33" s="98"/>
      <c r="AD33" s="85" t="s">
        <v>534</v>
      </c>
      <c r="AE33" s="85">
        <v>1562</v>
      </c>
      <c r="AF33" s="85">
        <v>838</v>
      </c>
      <c r="AG33" s="85">
        <v>49728</v>
      </c>
      <c r="AH33" s="85">
        <v>50308</v>
      </c>
      <c r="AI33" s="85"/>
      <c r="AJ33" s="85" t="s">
        <v>586</v>
      </c>
      <c r="AK33" s="85" t="s">
        <v>631</v>
      </c>
      <c r="AL33" s="85"/>
      <c r="AM33" s="85"/>
      <c r="AN33" s="87">
        <v>42330.636354166665</v>
      </c>
      <c r="AO33" s="85"/>
      <c r="AP33" s="85" t="b">
        <v>1</v>
      </c>
      <c r="AQ33" s="85" t="b">
        <v>0</v>
      </c>
      <c r="AR33" s="85" t="b">
        <v>1</v>
      </c>
      <c r="AS33" s="85"/>
      <c r="AT33" s="85">
        <v>2</v>
      </c>
      <c r="AU33" s="90" t="s">
        <v>731</v>
      </c>
      <c r="AV33" s="85" t="b">
        <v>0</v>
      </c>
      <c r="AW33" s="85" t="s">
        <v>752</v>
      </c>
      <c r="AX33" s="90" t="s">
        <v>783</v>
      </c>
      <c r="AY33" s="85" t="s">
        <v>66</v>
      </c>
      <c r="AZ33" s="85" t="str">
        <f>REPLACE(INDEX(GroupVertices[Group],MATCH(Vertices[[#This Row],[Vertex]],GroupVertices[Vertex],0)),1,1,"")</f>
        <v>3</v>
      </c>
      <c r="BA33" s="51"/>
      <c r="BB33" s="51"/>
      <c r="BC33" s="51"/>
      <c r="BD33" s="51"/>
      <c r="BE33" s="51" t="s">
        <v>261</v>
      </c>
      <c r="BF33" s="51" t="s">
        <v>261</v>
      </c>
      <c r="BG33" s="128" t="s">
        <v>1193</v>
      </c>
      <c r="BH33" s="128" t="s">
        <v>1193</v>
      </c>
      <c r="BI33" s="128" t="s">
        <v>1218</v>
      </c>
      <c r="BJ33" s="128" t="s">
        <v>1218</v>
      </c>
      <c r="BK33" s="128">
        <v>0</v>
      </c>
      <c r="BL33" s="131">
        <v>0</v>
      </c>
      <c r="BM33" s="128">
        <v>0</v>
      </c>
      <c r="BN33" s="131">
        <v>0</v>
      </c>
      <c r="BO33" s="128">
        <v>0</v>
      </c>
      <c r="BP33" s="131">
        <v>0</v>
      </c>
      <c r="BQ33" s="128">
        <v>21</v>
      </c>
      <c r="BR33" s="131">
        <v>100</v>
      </c>
      <c r="BS33" s="128">
        <v>21</v>
      </c>
      <c r="BT33" s="2"/>
      <c r="BU33" s="3"/>
      <c r="BV33" s="3"/>
      <c r="BW33" s="3"/>
      <c r="BX33" s="3"/>
    </row>
    <row r="34" spans="1:76" ht="15">
      <c r="A34" s="14" t="s">
        <v>234</v>
      </c>
      <c r="B34" s="15"/>
      <c r="C34" s="15" t="s">
        <v>64</v>
      </c>
      <c r="D34" s="93">
        <v>162.50812251955787</v>
      </c>
      <c r="E34" s="81"/>
      <c r="F34" s="112" t="s">
        <v>343</v>
      </c>
      <c r="G34" s="15"/>
      <c r="H34" s="16" t="s">
        <v>234</v>
      </c>
      <c r="I34" s="66"/>
      <c r="J34" s="66"/>
      <c r="K34" s="114" t="s">
        <v>839</v>
      </c>
      <c r="L34" s="94">
        <v>1</v>
      </c>
      <c r="M34" s="95">
        <v>8108.35107421875</v>
      </c>
      <c r="N34" s="95">
        <v>8789.197265625</v>
      </c>
      <c r="O34" s="77"/>
      <c r="P34" s="96"/>
      <c r="Q34" s="96"/>
      <c r="R34" s="97"/>
      <c r="S34" s="51">
        <v>0</v>
      </c>
      <c r="T34" s="51">
        <v>2</v>
      </c>
      <c r="U34" s="52">
        <v>0</v>
      </c>
      <c r="V34" s="52">
        <v>0.166667</v>
      </c>
      <c r="W34" s="52">
        <v>0</v>
      </c>
      <c r="X34" s="52">
        <v>0.740451</v>
      </c>
      <c r="Y34" s="52">
        <v>0.5</v>
      </c>
      <c r="Z34" s="52">
        <v>0</v>
      </c>
      <c r="AA34" s="82">
        <v>34</v>
      </c>
      <c r="AB34" s="82"/>
      <c r="AC34" s="98"/>
      <c r="AD34" s="85" t="s">
        <v>535</v>
      </c>
      <c r="AE34" s="85">
        <v>273</v>
      </c>
      <c r="AF34" s="85">
        <v>403</v>
      </c>
      <c r="AG34" s="85">
        <v>749</v>
      </c>
      <c r="AH34" s="85">
        <v>1272</v>
      </c>
      <c r="AI34" s="85"/>
      <c r="AJ34" s="85" t="s">
        <v>587</v>
      </c>
      <c r="AK34" s="85" t="s">
        <v>632</v>
      </c>
      <c r="AL34" s="90" t="s">
        <v>666</v>
      </c>
      <c r="AM34" s="85"/>
      <c r="AN34" s="87">
        <v>42996.59653935185</v>
      </c>
      <c r="AO34" s="90" t="s">
        <v>709</v>
      </c>
      <c r="AP34" s="85" t="b">
        <v>1</v>
      </c>
      <c r="AQ34" s="85" t="b">
        <v>0</v>
      </c>
      <c r="AR34" s="85" t="b">
        <v>1</v>
      </c>
      <c r="AS34" s="85"/>
      <c r="AT34" s="85">
        <v>3</v>
      </c>
      <c r="AU34" s="85"/>
      <c r="AV34" s="85" t="b">
        <v>0</v>
      </c>
      <c r="AW34" s="85" t="s">
        <v>752</v>
      </c>
      <c r="AX34" s="90" t="s">
        <v>784</v>
      </c>
      <c r="AY34" s="85" t="s">
        <v>66</v>
      </c>
      <c r="AZ34" s="85" t="str">
        <f>REPLACE(INDEX(GroupVertices[Group],MATCH(Vertices[[#This Row],[Vertex]],GroupVertices[Vertex],0)),1,1,"")</f>
        <v>7</v>
      </c>
      <c r="BA34" s="51"/>
      <c r="BB34" s="51"/>
      <c r="BC34" s="51"/>
      <c r="BD34" s="51"/>
      <c r="BE34" s="51" t="s">
        <v>304</v>
      </c>
      <c r="BF34" s="51" t="s">
        <v>304</v>
      </c>
      <c r="BG34" s="128" t="s">
        <v>1191</v>
      </c>
      <c r="BH34" s="128" t="s">
        <v>1191</v>
      </c>
      <c r="BI34" s="128" t="s">
        <v>1216</v>
      </c>
      <c r="BJ34" s="128" t="s">
        <v>1216</v>
      </c>
      <c r="BK34" s="128">
        <v>2</v>
      </c>
      <c r="BL34" s="131">
        <v>10.526315789473685</v>
      </c>
      <c r="BM34" s="128">
        <v>0</v>
      </c>
      <c r="BN34" s="131">
        <v>0</v>
      </c>
      <c r="BO34" s="128">
        <v>0</v>
      </c>
      <c r="BP34" s="131">
        <v>0</v>
      </c>
      <c r="BQ34" s="128">
        <v>17</v>
      </c>
      <c r="BR34" s="131">
        <v>89.47368421052632</v>
      </c>
      <c r="BS34" s="128">
        <v>19</v>
      </c>
      <c r="BT34" s="2"/>
      <c r="BU34" s="3"/>
      <c r="BV34" s="3"/>
      <c r="BW34" s="3"/>
      <c r="BX34" s="3"/>
    </row>
    <row r="35" spans="1:76" ht="15">
      <c r="A35" s="14" t="s">
        <v>236</v>
      </c>
      <c r="B35" s="15"/>
      <c r="C35" s="15" t="s">
        <v>64</v>
      </c>
      <c r="D35" s="93">
        <v>174.2051539873702</v>
      </c>
      <c r="E35" s="81"/>
      <c r="F35" s="112" t="s">
        <v>344</v>
      </c>
      <c r="G35" s="15"/>
      <c r="H35" s="16" t="s">
        <v>236</v>
      </c>
      <c r="I35" s="66"/>
      <c r="J35" s="66"/>
      <c r="K35" s="114" t="s">
        <v>840</v>
      </c>
      <c r="L35" s="94">
        <v>1</v>
      </c>
      <c r="M35" s="95">
        <v>6614.0234375</v>
      </c>
      <c r="N35" s="95">
        <v>9619.9208984375</v>
      </c>
      <c r="O35" s="77"/>
      <c r="P35" s="96"/>
      <c r="Q35" s="96"/>
      <c r="R35" s="97"/>
      <c r="S35" s="51">
        <v>0</v>
      </c>
      <c r="T35" s="51">
        <v>2</v>
      </c>
      <c r="U35" s="52">
        <v>0</v>
      </c>
      <c r="V35" s="52">
        <v>0.166667</v>
      </c>
      <c r="W35" s="52">
        <v>0</v>
      </c>
      <c r="X35" s="52">
        <v>0.740451</v>
      </c>
      <c r="Y35" s="52">
        <v>0.5</v>
      </c>
      <c r="Z35" s="52">
        <v>0</v>
      </c>
      <c r="AA35" s="82">
        <v>35</v>
      </c>
      <c r="AB35" s="82"/>
      <c r="AC35" s="98"/>
      <c r="AD35" s="85" t="s">
        <v>536</v>
      </c>
      <c r="AE35" s="85">
        <v>400</v>
      </c>
      <c r="AF35" s="85">
        <v>9565</v>
      </c>
      <c r="AG35" s="85">
        <v>3513</v>
      </c>
      <c r="AH35" s="85">
        <v>1023</v>
      </c>
      <c r="AI35" s="85"/>
      <c r="AJ35" s="85" t="s">
        <v>588</v>
      </c>
      <c r="AK35" s="85" t="s">
        <v>633</v>
      </c>
      <c r="AL35" s="90" t="s">
        <v>667</v>
      </c>
      <c r="AM35" s="85"/>
      <c r="AN35" s="87">
        <v>41149.64234953704</v>
      </c>
      <c r="AO35" s="90" t="s">
        <v>710</v>
      </c>
      <c r="AP35" s="85" t="b">
        <v>0</v>
      </c>
      <c r="AQ35" s="85" t="b">
        <v>0</v>
      </c>
      <c r="AR35" s="85" t="b">
        <v>0</v>
      </c>
      <c r="AS35" s="85"/>
      <c r="AT35" s="85">
        <v>269</v>
      </c>
      <c r="AU35" s="90" t="s">
        <v>733</v>
      </c>
      <c r="AV35" s="85" t="b">
        <v>1</v>
      </c>
      <c r="AW35" s="85" t="s">
        <v>752</v>
      </c>
      <c r="AX35" s="90" t="s">
        <v>785</v>
      </c>
      <c r="AY35" s="85" t="s">
        <v>66</v>
      </c>
      <c r="AZ35" s="85" t="str">
        <f>REPLACE(INDEX(GroupVertices[Group],MATCH(Vertices[[#This Row],[Vertex]],GroupVertices[Vertex],0)),1,1,"")</f>
        <v>7</v>
      </c>
      <c r="BA35" s="51"/>
      <c r="BB35" s="51"/>
      <c r="BC35" s="51"/>
      <c r="BD35" s="51"/>
      <c r="BE35" s="51" t="s">
        <v>304</v>
      </c>
      <c r="BF35" s="51" t="s">
        <v>304</v>
      </c>
      <c r="BG35" s="128" t="s">
        <v>1191</v>
      </c>
      <c r="BH35" s="128" t="s">
        <v>1191</v>
      </c>
      <c r="BI35" s="128" t="s">
        <v>1216</v>
      </c>
      <c r="BJ35" s="128" t="s">
        <v>1216</v>
      </c>
      <c r="BK35" s="128">
        <v>2</v>
      </c>
      <c r="BL35" s="131">
        <v>10.526315789473685</v>
      </c>
      <c r="BM35" s="128">
        <v>0</v>
      </c>
      <c r="BN35" s="131">
        <v>0</v>
      </c>
      <c r="BO35" s="128">
        <v>0</v>
      </c>
      <c r="BP35" s="131">
        <v>0</v>
      </c>
      <c r="BQ35" s="128">
        <v>17</v>
      </c>
      <c r="BR35" s="131">
        <v>89.47368421052632</v>
      </c>
      <c r="BS35" s="128">
        <v>19</v>
      </c>
      <c r="BT35" s="2"/>
      <c r="BU35" s="3"/>
      <c r="BV35" s="3"/>
      <c r="BW35" s="3"/>
      <c r="BX35" s="3"/>
    </row>
    <row r="36" spans="1:76" ht="15">
      <c r="A36" s="14" t="s">
        <v>237</v>
      </c>
      <c r="B36" s="15"/>
      <c r="C36" s="15" t="s">
        <v>64</v>
      </c>
      <c r="D36" s="93">
        <v>169.7099293859549</v>
      </c>
      <c r="E36" s="81"/>
      <c r="F36" s="112" t="s">
        <v>745</v>
      </c>
      <c r="G36" s="15"/>
      <c r="H36" s="16" t="s">
        <v>237</v>
      </c>
      <c r="I36" s="66"/>
      <c r="J36" s="66"/>
      <c r="K36" s="114" t="s">
        <v>841</v>
      </c>
      <c r="L36" s="94">
        <v>1</v>
      </c>
      <c r="M36" s="95">
        <v>8819.7802734375</v>
      </c>
      <c r="N36" s="95">
        <v>3511.41357421875</v>
      </c>
      <c r="O36" s="77"/>
      <c r="P36" s="96"/>
      <c r="Q36" s="96"/>
      <c r="R36" s="97"/>
      <c r="S36" s="51">
        <v>1</v>
      </c>
      <c r="T36" s="51">
        <v>1</v>
      </c>
      <c r="U36" s="52">
        <v>0</v>
      </c>
      <c r="V36" s="52">
        <v>0</v>
      </c>
      <c r="W36" s="52">
        <v>0</v>
      </c>
      <c r="X36" s="52">
        <v>0.99999</v>
      </c>
      <c r="Y36" s="52">
        <v>0</v>
      </c>
      <c r="Z36" s="52" t="s">
        <v>921</v>
      </c>
      <c r="AA36" s="82">
        <v>36</v>
      </c>
      <c r="AB36" s="82"/>
      <c r="AC36" s="98"/>
      <c r="AD36" s="85" t="s">
        <v>537</v>
      </c>
      <c r="AE36" s="85">
        <v>821</v>
      </c>
      <c r="AF36" s="85">
        <v>6044</v>
      </c>
      <c r="AG36" s="85">
        <v>9165</v>
      </c>
      <c r="AH36" s="85">
        <v>3987</v>
      </c>
      <c r="AI36" s="85"/>
      <c r="AJ36" s="85" t="s">
        <v>589</v>
      </c>
      <c r="AK36" s="85" t="s">
        <v>634</v>
      </c>
      <c r="AL36" s="90" t="s">
        <v>668</v>
      </c>
      <c r="AM36" s="85"/>
      <c r="AN36" s="87">
        <v>40367.344722222224</v>
      </c>
      <c r="AO36" s="90" t="s">
        <v>711</v>
      </c>
      <c r="AP36" s="85" t="b">
        <v>0</v>
      </c>
      <c r="AQ36" s="85" t="b">
        <v>0</v>
      </c>
      <c r="AR36" s="85" t="b">
        <v>1</v>
      </c>
      <c r="AS36" s="85"/>
      <c r="AT36" s="85">
        <v>135</v>
      </c>
      <c r="AU36" s="90" t="s">
        <v>731</v>
      </c>
      <c r="AV36" s="85" t="b">
        <v>1</v>
      </c>
      <c r="AW36" s="85" t="s">
        <v>752</v>
      </c>
      <c r="AX36" s="90" t="s">
        <v>786</v>
      </c>
      <c r="AY36" s="85" t="s">
        <v>66</v>
      </c>
      <c r="AZ36" s="85" t="str">
        <f>REPLACE(INDEX(GroupVertices[Group],MATCH(Vertices[[#This Row],[Vertex]],GroupVertices[Vertex],0)),1,1,"")</f>
        <v>8</v>
      </c>
      <c r="BA36" s="51"/>
      <c r="BB36" s="51"/>
      <c r="BC36" s="51"/>
      <c r="BD36" s="51"/>
      <c r="BE36" s="51" t="s">
        <v>301</v>
      </c>
      <c r="BF36" s="51" t="s">
        <v>301</v>
      </c>
      <c r="BG36" s="128" t="s">
        <v>1041</v>
      </c>
      <c r="BH36" s="128" t="s">
        <v>1041</v>
      </c>
      <c r="BI36" s="128" t="s">
        <v>1122</v>
      </c>
      <c r="BJ36" s="128" t="s">
        <v>1122</v>
      </c>
      <c r="BK36" s="128">
        <v>0</v>
      </c>
      <c r="BL36" s="131">
        <v>0</v>
      </c>
      <c r="BM36" s="128">
        <v>0</v>
      </c>
      <c r="BN36" s="131">
        <v>0</v>
      </c>
      <c r="BO36" s="128">
        <v>0</v>
      </c>
      <c r="BP36" s="131">
        <v>0</v>
      </c>
      <c r="BQ36" s="128">
        <v>2</v>
      </c>
      <c r="BR36" s="131">
        <v>100</v>
      </c>
      <c r="BS36" s="128">
        <v>2</v>
      </c>
      <c r="BT36" s="2"/>
      <c r="BU36" s="3"/>
      <c r="BV36" s="3"/>
      <c r="BW36" s="3"/>
      <c r="BX36" s="3"/>
    </row>
    <row r="37" spans="1:76" ht="15">
      <c r="A37" s="14" t="s">
        <v>238</v>
      </c>
      <c r="B37" s="15"/>
      <c r="C37" s="15" t="s">
        <v>64</v>
      </c>
      <c r="D37" s="93">
        <v>162</v>
      </c>
      <c r="E37" s="81"/>
      <c r="F37" s="112" t="s">
        <v>345</v>
      </c>
      <c r="G37" s="15"/>
      <c r="H37" s="16" t="s">
        <v>238</v>
      </c>
      <c r="I37" s="66"/>
      <c r="J37" s="66"/>
      <c r="K37" s="114" t="s">
        <v>842</v>
      </c>
      <c r="L37" s="94">
        <v>1</v>
      </c>
      <c r="M37" s="95">
        <v>6120.5107421875</v>
      </c>
      <c r="N37" s="95">
        <v>4023.126953125</v>
      </c>
      <c r="O37" s="77"/>
      <c r="P37" s="96"/>
      <c r="Q37" s="96"/>
      <c r="R37" s="97"/>
      <c r="S37" s="51">
        <v>0</v>
      </c>
      <c r="T37" s="51">
        <v>1</v>
      </c>
      <c r="U37" s="52">
        <v>0</v>
      </c>
      <c r="V37" s="52">
        <v>0.142857</v>
      </c>
      <c r="W37" s="52">
        <v>0</v>
      </c>
      <c r="X37" s="52">
        <v>0.595233</v>
      </c>
      <c r="Y37" s="52">
        <v>0</v>
      </c>
      <c r="Z37" s="52">
        <v>0</v>
      </c>
      <c r="AA37" s="82">
        <v>37</v>
      </c>
      <c r="AB37" s="82"/>
      <c r="AC37" s="98"/>
      <c r="AD37" s="85" t="s">
        <v>538</v>
      </c>
      <c r="AE37" s="85">
        <v>96</v>
      </c>
      <c r="AF37" s="85">
        <v>5</v>
      </c>
      <c r="AG37" s="85">
        <v>12</v>
      </c>
      <c r="AH37" s="85">
        <v>8</v>
      </c>
      <c r="AI37" s="85"/>
      <c r="AJ37" s="85" t="s">
        <v>590</v>
      </c>
      <c r="AK37" s="85"/>
      <c r="AL37" s="85"/>
      <c r="AM37" s="85"/>
      <c r="AN37" s="87">
        <v>43782.063043981485</v>
      </c>
      <c r="AO37" s="85"/>
      <c r="AP37" s="85" t="b">
        <v>1</v>
      </c>
      <c r="AQ37" s="85" t="b">
        <v>0</v>
      </c>
      <c r="AR37" s="85" t="b">
        <v>0</v>
      </c>
      <c r="AS37" s="85"/>
      <c r="AT37" s="85">
        <v>0</v>
      </c>
      <c r="AU37" s="85"/>
      <c r="AV37" s="85" t="b">
        <v>0</v>
      </c>
      <c r="AW37" s="85" t="s">
        <v>752</v>
      </c>
      <c r="AX37" s="90" t="s">
        <v>787</v>
      </c>
      <c r="AY37" s="85" t="s">
        <v>66</v>
      </c>
      <c r="AZ37" s="85" t="str">
        <f>REPLACE(INDEX(GroupVertices[Group],MATCH(Vertices[[#This Row],[Vertex]],GroupVertices[Vertex],0)),1,1,"")</f>
        <v>6</v>
      </c>
      <c r="BA37" s="51"/>
      <c r="BB37" s="51"/>
      <c r="BC37" s="51"/>
      <c r="BD37" s="51"/>
      <c r="BE37" s="51"/>
      <c r="BF37" s="51"/>
      <c r="BG37" s="128" t="s">
        <v>1186</v>
      </c>
      <c r="BH37" s="128" t="s">
        <v>1186</v>
      </c>
      <c r="BI37" s="128" t="s">
        <v>1211</v>
      </c>
      <c r="BJ37" s="128" t="s">
        <v>1211</v>
      </c>
      <c r="BK37" s="128">
        <v>2</v>
      </c>
      <c r="BL37" s="131">
        <v>8.333333333333334</v>
      </c>
      <c r="BM37" s="128">
        <v>0</v>
      </c>
      <c r="BN37" s="131">
        <v>0</v>
      </c>
      <c r="BO37" s="128">
        <v>0</v>
      </c>
      <c r="BP37" s="131">
        <v>0</v>
      </c>
      <c r="BQ37" s="128">
        <v>22</v>
      </c>
      <c r="BR37" s="131">
        <v>91.66666666666667</v>
      </c>
      <c r="BS37" s="128">
        <v>24</v>
      </c>
      <c r="BT37" s="2"/>
      <c r="BU37" s="3"/>
      <c r="BV37" s="3"/>
      <c r="BW37" s="3"/>
      <c r="BX37" s="3"/>
    </row>
    <row r="38" spans="1:76" ht="15">
      <c r="A38" s="14" t="s">
        <v>240</v>
      </c>
      <c r="B38" s="15"/>
      <c r="C38" s="15" t="s">
        <v>64</v>
      </c>
      <c r="D38" s="93">
        <v>166.1211545053589</v>
      </c>
      <c r="E38" s="81"/>
      <c r="F38" s="112" t="s">
        <v>347</v>
      </c>
      <c r="G38" s="15"/>
      <c r="H38" s="16" t="s">
        <v>240</v>
      </c>
      <c r="I38" s="66"/>
      <c r="J38" s="66"/>
      <c r="K38" s="114" t="s">
        <v>843</v>
      </c>
      <c r="L38" s="94">
        <v>1</v>
      </c>
      <c r="M38" s="95">
        <v>4469.98828125</v>
      </c>
      <c r="N38" s="95">
        <v>3460.796875</v>
      </c>
      <c r="O38" s="77"/>
      <c r="P38" s="96"/>
      <c r="Q38" s="96"/>
      <c r="R38" s="97"/>
      <c r="S38" s="51">
        <v>0</v>
      </c>
      <c r="T38" s="51">
        <v>1</v>
      </c>
      <c r="U38" s="52">
        <v>0</v>
      </c>
      <c r="V38" s="52">
        <v>0.142857</v>
      </c>
      <c r="W38" s="52">
        <v>0</v>
      </c>
      <c r="X38" s="52">
        <v>0.595233</v>
      </c>
      <c r="Y38" s="52">
        <v>0</v>
      </c>
      <c r="Z38" s="52">
        <v>0</v>
      </c>
      <c r="AA38" s="82">
        <v>38</v>
      </c>
      <c r="AB38" s="82"/>
      <c r="AC38" s="98"/>
      <c r="AD38" s="85" t="s">
        <v>539</v>
      </c>
      <c r="AE38" s="85">
        <v>2595</v>
      </c>
      <c r="AF38" s="85">
        <v>3233</v>
      </c>
      <c r="AG38" s="85">
        <v>194387</v>
      </c>
      <c r="AH38" s="85">
        <v>280141</v>
      </c>
      <c r="AI38" s="85"/>
      <c r="AJ38" s="85" t="s">
        <v>591</v>
      </c>
      <c r="AK38" s="85" t="s">
        <v>635</v>
      </c>
      <c r="AL38" s="90" t="s">
        <v>669</v>
      </c>
      <c r="AM38" s="85"/>
      <c r="AN38" s="87">
        <v>41986.60670138889</v>
      </c>
      <c r="AO38" s="90" t="s">
        <v>712</v>
      </c>
      <c r="AP38" s="85" t="b">
        <v>1</v>
      </c>
      <c r="AQ38" s="85" t="b">
        <v>0</v>
      </c>
      <c r="AR38" s="85" t="b">
        <v>1</v>
      </c>
      <c r="AS38" s="85"/>
      <c r="AT38" s="85">
        <v>31</v>
      </c>
      <c r="AU38" s="90" t="s">
        <v>731</v>
      </c>
      <c r="AV38" s="85" t="b">
        <v>0</v>
      </c>
      <c r="AW38" s="85" t="s">
        <v>752</v>
      </c>
      <c r="AX38" s="90" t="s">
        <v>788</v>
      </c>
      <c r="AY38" s="85" t="s">
        <v>66</v>
      </c>
      <c r="AZ38" s="85" t="str">
        <f>REPLACE(INDEX(GroupVertices[Group],MATCH(Vertices[[#This Row],[Vertex]],GroupVertices[Vertex],0)),1,1,"")</f>
        <v>6</v>
      </c>
      <c r="BA38" s="51"/>
      <c r="BB38" s="51"/>
      <c r="BC38" s="51"/>
      <c r="BD38" s="51"/>
      <c r="BE38" s="51"/>
      <c r="BF38" s="51"/>
      <c r="BG38" s="128" t="s">
        <v>1186</v>
      </c>
      <c r="BH38" s="128" t="s">
        <v>1186</v>
      </c>
      <c r="BI38" s="128" t="s">
        <v>1211</v>
      </c>
      <c r="BJ38" s="128" t="s">
        <v>1211</v>
      </c>
      <c r="BK38" s="128">
        <v>2</v>
      </c>
      <c r="BL38" s="131">
        <v>8.333333333333334</v>
      </c>
      <c r="BM38" s="128">
        <v>0</v>
      </c>
      <c r="BN38" s="131">
        <v>0</v>
      </c>
      <c r="BO38" s="128">
        <v>0</v>
      </c>
      <c r="BP38" s="131">
        <v>0</v>
      </c>
      <c r="BQ38" s="128">
        <v>22</v>
      </c>
      <c r="BR38" s="131">
        <v>91.66666666666667</v>
      </c>
      <c r="BS38" s="128">
        <v>24</v>
      </c>
      <c r="BT38" s="2"/>
      <c r="BU38" s="3"/>
      <c r="BV38" s="3"/>
      <c r="BW38" s="3"/>
      <c r="BX38" s="3"/>
    </row>
    <row r="39" spans="1:76" ht="15">
      <c r="A39" s="14" t="s">
        <v>241</v>
      </c>
      <c r="B39" s="15"/>
      <c r="C39" s="15" t="s">
        <v>64</v>
      </c>
      <c r="D39" s="93">
        <v>166.70843178927</v>
      </c>
      <c r="E39" s="81"/>
      <c r="F39" s="112" t="s">
        <v>746</v>
      </c>
      <c r="G39" s="15"/>
      <c r="H39" s="16" t="s">
        <v>241</v>
      </c>
      <c r="I39" s="66"/>
      <c r="J39" s="66"/>
      <c r="K39" s="114" t="s">
        <v>844</v>
      </c>
      <c r="L39" s="94">
        <v>1</v>
      </c>
      <c r="M39" s="95">
        <v>9475.9853515625</v>
      </c>
      <c r="N39" s="95">
        <v>3511.41357421875</v>
      </c>
      <c r="O39" s="77"/>
      <c r="P39" s="96"/>
      <c r="Q39" s="96"/>
      <c r="R39" s="97"/>
      <c r="S39" s="51">
        <v>1</v>
      </c>
      <c r="T39" s="51">
        <v>1</v>
      </c>
      <c r="U39" s="52">
        <v>0</v>
      </c>
      <c r="V39" s="52">
        <v>0</v>
      </c>
      <c r="W39" s="52">
        <v>0</v>
      </c>
      <c r="X39" s="52">
        <v>0.99999</v>
      </c>
      <c r="Y39" s="52">
        <v>0</v>
      </c>
      <c r="Z39" s="52" t="s">
        <v>921</v>
      </c>
      <c r="AA39" s="82">
        <v>39</v>
      </c>
      <c r="AB39" s="82"/>
      <c r="AC39" s="98"/>
      <c r="AD39" s="85" t="s">
        <v>540</v>
      </c>
      <c r="AE39" s="85">
        <v>730</v>
      </c>
      <c r="AF39" s="85">
        <v>3693</v>
      </c>
      <c r="AG39" s="85">
        <v>5978</v>
      </c>
      <c r="AH39" s="85">
        <v>565</v>
      </c>
      <c r="AI39" s="85"/>
      <c r="AJ39" s="85" t="s">
        <v>592</v>
      </c>
      <c r="AK39" s="85" t="s">
        <v>636</v>
      </c>
      <c r="AL39" s="90" t="s">
        <v>670</v>
      </c>
      <c r="AM39" s="85"/>
      <c r="AN39" s="87">
        <v>40465.38046296296</v>
      </c>
      <c r="AO39" s="90" t="s">
        <v>713</v>
      </c>
      <c r="AP39" s="85" t="b">
        <v>0</v>
      </c>
      <c r="AQ39" s="85" t="b">
        <v>0</v>
      </c>
      <c r="AR39" s="85" t="b">
        <v>1</v>
      </c>
      <c r="AS39" s="85"/>
      <c r="AT39" s="85">
        <v>107</v>
      </c>
      <c r="AU39" s="90" t="s">
        <v>731</v>
      </c>
      <c r="AV39" s="85" t="b">
        <v>1</v>
      </c>
      <c r="AW39" s="85" t="s">
        <v>752</v>
      </c>
      <c r="AX39" s="90" t="s">
        <v>789</v>
      </c>
      <c r="AY39" s="85" t="s">
        <v>66</v>
      </c>
      <c r="AZ39" s="85" t="str">
        <f>REPLACE(INDEX(GroupVertices[Group],MATCH(Vertices[[#This Row],[Vertex]],GroupVertices[Vertex],0)),1,1,"")</f>
        <v>8</v>
      </c>
      <c r="BA39" s="51"/>
      <c r="BB39" s="51"/>
      <c r="BC39" s="51"/>
      <c r="BD39" s="51"/>
      <c r="BE39" s="51" t="s">
        <v>307</v>
      </c>
      <c r="BF39" s="51" t="s">
        <v>307</v>
      </c>
      <c r="BG39" s="128" t="s">
        <v>1194</v>
      </c>
      <c r="BH39" s="128" t="s">
        <v>1194</v>
      </c>
      <c r="BI39" s="128" t="s">
        <v>1219</v>
      </c>
      <c r="BJ39" s="128" t="s">
        <v>1219</v>
      </c>
      <c r="BK39" s="128">
        <v>1</v>
      </c>
      <c r="BL39" s="131">
        <v>2.5641025641025643</v>
      </c>
      <c r="BM39" s="128">
        <v>0</v>
      </c>
      <c r="BN39" s="131">
        <v>0</v>
      </c>
      <c r="BO39" s="128">
        <v>0</v>
      </c>
      <c r="BP39" s="131">
        <v>0</v>
      </c>
      <c r="BQ39" s="128">
        <v>38</v>
      </c>
      <c r="BR39" s="131">
        <v>97.43589743589743</v>
      </c>
      <c r="BS39" s="128">
        <v>39</v>
      </c>
      <c r="BT39" s="2"/>
      <c r="BU39" s="3"/>
      <c r="BV39" s="3"/>
      <c r="BW39" s="3"/>
      <c r="BX39" s="3"/>
    </row>
    <row r="40" spans="1:76" ht="15">
      <c r="A40" s="14" t="s">
        <v>242</v>
      </c>
      <c r="B40" s="15"/>
      <c r="C40" s="15" t="s">
        <v>64</v>
      </c>
      <c r="D40" s="93">
        <v>162.3970505115138</v>
      </c>
      <c r="E40" s="81"/>
      <c r="F40" s="112" t="s">
        <v>348</v>
      </c>
      <c r="G40" s="15"/>
      <c r="H40" s="16" t="s">
        <v>242</v>
      </c>
      <c r="I40" s="66"/>
      <c r="J40" s="66"/>
      <c r="K40" s="114" t="s">
        <v>845</v>
      </c>
      <c r="L40" s="94">
        <v>2.636644749421425</v>
      </c>
      <c r="M40" s="95">
        <v>3889.432861328125</v>
      </c>
      <c r="N40" s="95">
        <v>8726.4423828125</v>
      </c>
      <c r="O40" s="77"/>
      <c r="P40" s="96"/>
      <c r="Q40" s="96"/>
      <c r="R40" s="97"/>
      <c r="S40" s="51">
        <v>0</v>
      </c>
      <c r="T40" s="51">
        <v>3</v>
      </c>
      <c r="U40" s="52">
        <v>0.153846</v>
      </c>
      <c r="V40" s="52">
        <v>0.008696</v>
      </c>
      <c r="W40" s="52">
        <v>0.04106</v>
      </c>
      <c r="X40" s="52">
        <v>0.76432</v>
      </c>
      <c r="Y40" s="52">
        <v>0.3333333333333333</v>
      </c>
      <c r="Z40" s="52">
        <v>0</v>
      </c>
      <c r="AA40" s="82">
        <v>40</v>
      </c>
      <c r="AB40" s="82"/>
      <c r="AC40" s="98"/>
      <c r="AD40" s="85" t="s">
        <v>541</v>
      </c>
      <c r="AE40" s="85">
        <v>5002</v>
      </c>
      <c r="AF40" s="85">
        <v>316</v>
      </c>
      <c r="AG40" s="85">
        <v>9375</v>
      </c>
      <c r="AH40" s="85">
        <v>690</v>
      </c>
      <c r="AI40" s="85"/>
      <c r="AJ40" s="85" t="s">
        <v>593</v>
      </c>
      <c r="AK40" s="85" t="s">
        <v>637</v>
      </c>
      <c r="AL40" s="90" t="s">
        <v>671</v>
      </c>
      <c r="AM40" s="85"/>
      <c r="AN40" s="87">
        <v>43554.66539351852</v>
      </c>
      <c r="AO40" s="90" t="s">
        <v>714</v>
      </c>
      <c r="AP40" s="85" t="b">
        <v>1</v>
      </c>
      <c r="AQ40" s="85" t="b">
        <v>0</v>
      </c>
      <c r="AR40" s="85" t="b">
        <v>0</v>
      </c>
      <c r="AS40" s="85"/>
      <c r="AT40" s="85">
        <v>2</v>
      </c>
      <c r="AU40" s="85"/>
      <c r="AV40" s="85" t="b">
        <v>0</v>
      </c>
      <c r="AW40" s="85" t="s">
        <v>752</v>
      </c>
      <c r="AX40" s="90" t="s">
        <v>790</v>
      </c>
      <c r="AY40" s="85" t="s">
        <v>66</v>
      </c>
      <c r="AZ40" s="85" t="str">
        <f>REPLACE(INDEX(GroupVertices[Group],MATCH(Vertices[[#This Row],[Vertex]],GroupVertices[Vertex],0)),1,1,"")</f>
        <v>1</v>
      </c>
      <c r="BA40" s="51"/>
      <c r="BB40" s="51"/>
      <c r="BC40" s="51"/>
      <c r="BD40" s="51"/>
      <c r="BE40" s="51" t="s">
        <v>308</v>
      </c>
      <c r="BF40" s="51" t="s">
        <v>308</v>
      </c>
      <c r="BG40" s="128" t="s">
        <v>1195</v>
      </c>
      <c r="BH40" s="128" t="s">
        <v>1195</v>
      </c>
      <c r="BI40" s="128" t="s">
        <v>1220</v>
      </c>
      <c r="BJ40" s="128" t="s">
        <v>1220</v>
      </c>
      <c r="BK40" s="128">
        <v>0</v>
      </c>
      <c r="BL40" s="131">
        <v>0</v>
      </c>
      <c r="BM40" s="128">
        <v>0</v>
      </c>
      <c r="BN40" s="131">
        <v>0</v>
      </c>
      <c r="BO40" s="128">
        <v>0</v>
      </c>
      <c r="BP40" s="131">
        <v>0</v>
      </c>
      <c r="BQ40" s="128">
        <v>17</v>
      </c>
      <c r="BR40" s="131">
        <v>100</v>
      </c>
      <c r="BS40" s="128">
        <v>17</v>
      </c>
      <c r="BT40" s="2"/>
      <c r="BU40" s="3"/>
      <c r="BV40" s="3"/>
      <c r="BW40" s="3"/>
      <c r="BX40" s="3"/>
    </row>
    <row r="41" spans="1:76" ht="15">
      <c r="A41" s="14" t="s">
        <v>263</v>
      </c>
      <c r="B41" s="15"/>
      <c r="C41" s="15" t="s">
        <v>64</v>
      </c>
      <c r="D41" s="93">
        <v>198.80058197551742</v>
      </c>
      <c r="E41" s="81"/>
      <c r="F41" s="112" t="s">
        <v>747</v>
      </c>
      <c r="G41" s="15"/>
      <c r="H41" s="16" t="s">
        <v>263</v>
      </c>
      <c r="I41" s="66"/>
      <c r="J41" s="66"/>
      <c r="K41" s="114" t="s">
        <v>846</v>
      </c>
      <c r="L41" s="94">
        <v>1440.7032673982508</v>
      </c>
      <c r="M41" s="95">
        <v>2408.44677734375</v>
      </c>
      <c r="N41" s="95">
        <v>7786.333984375</v>
      </c>
      <c r="O41" s="77"/>
      <c r="P41" s="96"/>
      <c r="Q41" s="96"/>
      <c r="R41" s="97"/>
      <c r="S41" s="51">
        <v>13</v>
      </c>
      <c r="T41" s="51">
        <v>0</v>
      </c>
      <c r="U41" s="52">
        <v>135.333333</v>
      </c>
      <c r="V41" s="52">
        <v>0.010638</v>
      </c>
      <c r="W41" s="52">
        <v>0.08082</v>
      </c>
      <c r="X41" s="52">
        <v>3.001189</v>
      </c>
      <c r="Y41" s="52">
        <v>0.07051282051282051</v>
      </c>
      <c r="Z41" s="52">
        <v>0</v>
      </c>
      <c r="AA41" s="82">
        <v>41</v>
      </c>
      <c r="AB41" s="82"/>
      <c r="AC41" s="98"/>
      <c r="AD41" s="85" t="s">
        <v>542</v>
      </c>
      <c r="AE41" s="85">
        <v>157</v>
      </c>
      <c r="AF41" s="85">
        <v>28830</v>
      </c>
      <c r="AG41" s="85">
        <v>895</v>
      </c>
      <c r="AH41" s="85">
        <v>140</v>
      </c>
      <c r="AI41" s="85"/>
      <c r="AJ41" s="85" t="s">
        <v>594</v>
      </c>
      <c r="AK41" s="85" t="s">
        <v>638</v>
      </c>
      <c r="AL41" s="90" t="s">
        <v>672</v>
      </c>
      <c r="AM41" s="85"/>
      <c r="AN41" s="87">
        <v>42646.493425925924</v>
      </c>
      <c r="AO41" s="90" t="s">
        <v>715</v>
      </c>
      <c r="AP41" s="85" t="b">
        <v>0</v>
      </c>
      <c r="AQ41" s="85" t="b">
        <v>0</v>
      </c>
      <c r="AR41" s="85" t="b">
        <v>1</v>
      </c>
      <c r="AS41" s="85"/>
      <c r="AT41" s="85">
        <v>278</v>
      </c>
      <c r="AU41" s="90" t="s">
        <v>731</v>
      </c>
      <c r="AV41" s="85" t="b">
        <v>1</v>
      </c>
      <c r="AW41" s="85" t="s">
        <v>752</v>
      </c>
      <c r="AX41" s="90" t="s">
        <v>791</v>
      </c>
      <c r="AY41" s="85" t="s">
        <v>65</v>
      </c>
      <c r="AZ41" s="85" t="str">
        <f>REPLACE(INDEX(GroupVertices[Group],MATCH(Vertices[[#This Row],[Vertex]],GroupVertices[Vertex],0)),1,1,"")</f>
        <v>1</v>
      </c>
      <c r="BA41" s="51"/>
      <c r="BB41" s="51"/>
      <c r="BC41" s="51"/>
      <c r="BD41" s="51"/>
      <c r="BE41" s="51"/>
      <c r="BF41" s="51"/>
      <c r="BG41" s="51"/>
      <c r="BH41" s="51"/>
      <c r="BI41" s="51"/>
      <c r="BJ41" s="51"/>
      <c r="BK41" s="51"/>
      <c r="BL41" s="52"/>
      <c r="BM41" s="51"/>
      <c r="BN41" s="52"/>
      <c r="BO41" s="51"/>
      <c r="BP41" s="52"/>
      <c r="BQ41" s="51"/>
      <c r="BR41" s="52"/>
      <c r="BS41" s="51"/>
      <c r="BT41" s="2"/>
      <c r="BU41" s="3"/>
      <c r="BV41" s="3"/>
      <c r="BW41" s="3"/>
      <c r="BX41" s="3"/>
    </row>
    <row r="42" spans="1:76" ht="15">
      <c r="A42" s="14" t="s">
        <v>243</v>
      </c>
      <c r="B42" s="15"/>
      <c r="C42" s="15" t="s">
        <v>64</v>
      </c>
      <c r="D42" s="93">
        <v>163.83204978785318</v>
      </c>
      <c r="E42" s="81"/>
      <c r="F42" s="112" t="s">
        <v>349</v>
      </c>
      <c r="G42" s="15"/>
      <c r="H42" s="16" t="s">
        <v>243</v>
      </c>
      <c r="I42" s="66"/>
      <c r="J42" s="66"/>
      <c r="K42" s="114" t="s">
        <v>847</v>
      </c>
      <c r="L42" s="94">
        <v>2.636644749421425</v>
      </c>
      <c r="M42" s="95">
        <v>4275.076171875</v>
      </c>
      <c r="N42" s="95">
        <v>7547.44873046875</v>
      </c>
      <c r="O42" s="77"/>
      <c r="P42" s="96"/>
      <c r="Q42" s="96"/>
      <c r="R42" s="97"/>
      <c r="S42" s="51">
        <v>0</v>
      </c>
      <c r="T42" s="51">
        <v>3</v>
      </c>
      <c r="U42" s="52">
        <v>0.153846</v>
      </c>
      <c r="V42" s="52">
        <v>0.008696</v>
      </c>
      <c r="W42" s="52">
        <v>0.04106</v>
      </c>
      <c r="X42" s="52">
        <v>0.76432</v>
      </c>
      <c r="Y42" s="52">
        <v>0.3333333333333333</v>
      </c>
      <c r="Z42" s="52">
        <v>0</v>
      </c>
      <c r="AA42" s="82">
        <v>42</v>
      </c>
      <c r="AB42" s="82"/>
      <c r="AC42" s="98"/>
      <c r="AD42" s="85" t="s">
        <v>543</v>
      </c>
      <c r="AE42" s="85">
        <v>4963</v>
      </c>
      <c r="AF42" s="85">
        <v>1440</v>
      </c>
      <c r="AG42" s="85">
        <v>61772</v>
      </c>
      <c r="AH42" s="85">
        <v>40162</v>
      </c>
      <c r="AI42" s="85"/>
      <c r="AJ42" s="85" t="s">
        <v>595</v>
      </c>
      <c r="AK42" s="85" t="s">
        <v>639</v>
      </c>
      <c r="AL42" s="85"/>
      <c r="AM42" s="85"/>
      <c r="AN42" s="87">
        <v>41460.108715277776</v>
      </c>
      <c r="AO42" s="90" t="s">
        <v>716</v>
      </c>
      <c r="AP42" s="85" t="b">
        <v>0</v>
      </c>
      <c r="AQ42" s="85" t="b">
        <v>0</v>
      </c>
      <c r="AR42" s="85" t="b">
        <v>0</v>
      </c>
      <c r="AS42" s="85"/>
      <c r="AT42" s="85">
        <v>5</v>
      </c>
      <c r="AU42" s="90" t="s">
        <v>731</v>
      </c>
      <c r="AV42" s="85" t="b">
        <v>0</v>
      </c>
      <c r="AW42" s="85" t="s">
        <v>752</v>
      </c>
      <c r="AX42" s="90" t="s">
        <v>792</v>
      </c>
      <c r="AY42" s="85" t="s">
        <v>66</v>
      </c>
      <c r="AZ42" s="85" t="str">
        <f>REPLACE(INDEX(GroupVertices[Group],MATCH(Vertices[[#This Row],[Vertex]],GroupVertices[Vertex],0)),1,1,"")</f>
        <v>1</v>
      </c>
      <c r="BA42" s="51"/>
      <c r="BB42" s="51"/>
      <c r="BC42" s="51"/>
      <c r="BD42" s="51"/>
      <c r="BE42" s="51" t="s">
        <v>308</v>
      </c>
      <c r="BF42" s="51" t="s">
        <v>308</v>
      </c>
      <c r="BG42" s="128" t="s">
        <v>1195</v>
      </c>
      <c r="BH42" s="128" t="s">
        <v>1195</v>
      </c>
      <c r="BI42" s="128" t="s">
        <v>1220</v>
      </c>
      <c r="BJ42" s="128" t="s">
        <v>1220</v>
      </c>
      <c r="BK42" s="128">
        <v>0</v>
      </c>
      <c r="BL42" s="131">
        <v>0</v>
      </c>
      <c r="BM42" s="128">
        <v>0</v>
      </c>
      <c r="BN42" s="131">
        <v>0</v>
      </c>
      <c r="BO42" s="128">
        <v>0</v>
      </c>
      <c r="BP42" s="131">
        <v>0</v>
      </c>
      <c r="BQ42" s="128">
        <v>17</v>
      </c>
      <c r="BR42" s="131">
        <v>100</v>
      </c>
      <c r="BS42" s="128">
        <v>17</v>
      </c>
      <c r="BT42" s="2"/>
      <c r="BU42" s="3"/>
      <c r="BV42" s="3"/>
      <c r="BW42" s="3"/>
      <c r="BX42" s="3"/>
    </row>
    <row r="43" spans="1:76" ht="15">
      <c r="A43" s="14" t="s">
        <v>244</v>
      </c>
      <c r="B43" s="15"/>
      <c r="C43" s="15" t="s">
        <v>64</v>
      </c>
      <c r="D43" s="93">
        <v>175.77931244620154</v>
      </c>
      <c r="E43" s="81"/>
      <c r="F43" s="112" t="s">
        <v>350</v>
      </c>
      <c r="G43" s="15"/>
      <c r="H43" s="16" t="s">
        <v>244</v>
      </c>
      <c r="I43" s="66"/>
      <c r="J43" s="66"/>
      <c r="K43" s="114" t="s">
        <v>848</v>
      </c>
      <c r="L43" s="94">
        <v>2.636644749421425</v>
      </c>
      <c r="M43" s="95">
        <v>3479.069091796875</v>
      </c>
      <c r="N43" s="95">
        <v>5338.9345703125</v>
      </c>
      <c r="O43" s="77"/>
      <c r="P43" s="96"/>
      <c r="Q43" s="96"/>
      <c r="R43" s="97"/>
      <c r="S43" s="51">
        <v>0</v>
      </c>
      <c r="T43" s="51">
        <v>3</v>
      </c>
      <c r="U43" s="52">
        <v>0.153846</v>
      </c>
      <c r="V43" s="52">
        <v>0.008696</v>
      </c>
      <c r="W43" s="52">
        <v>0.04106</v>
      </c>
      <c r="X43" s="52">
        <v>0.76432</v>
      </c>
      <c r="Y43" s="52">
        <v>0.3333333333333333</v>
      </c>
      <c r="Z43" s="52">
        <v>0</v>
      </c>
      <c r="AA43" s="82">
        <v>43</v>
      </c>
      <c r="AB43" s="82"/>
      <c r="AC43" s="98"/>
      <c r="AD43" s="85" t="s">
        <v>544</v>
      </c>
      <c r="AE43" s="85">
        <v>518</v>
      </c>
      <c r="AF43" s="85">
        <v>10798</v>
      </c>
      <c r="AG43" s="85">
        <v>14714</v>
      </c>
      <c r="AH43" s="85">
        <v>2207</v>
      </c>
      <c r="AI43" s="85"/>
      <c r="AJ43" s="85" t="s">
        <v>596</v>
      </c>
      <c r="AK43" s="85" t="s">
        <v>609</v>
      </c>
      <c r="AL43" s="90" t="s">
        <v>673</v>
      </c>
      <c r="AM43" s="85"/>
      <c r="AN43" s="87">
        <v>41968.35920138889</v>
      </c>
      <c r="AO43" s="90" t="s">
        <v>717</v>
      </c>
      <c r="AP43" s="85" t="b">
        <v>0</v>
      </c>
      <c r="AQ43" s="85" t="b">
        <v>0</v>
      </c>
      <c r="AR43" s="85" t="b">
        <v>1</v>
      </c>
      <c r="AS43" s="85"/>
      <c r="AT43" s="85">
        <v>375</v>
      </c>
      <c r="AU43" s="90" t="s">
        <v>731</v>
      </c>
      <c r="AV43" s="85" t="b">
        <v>1</v>
      </c>
      <c r="AW43" s="85" t="s">
        <v>752</v>
      </c>
      <c r="AX43" s="90" t="s">
        <v>793</v>
      </c>
      <c r="AY43" s="85" t="s">
        <v>66</v>
      </c>
      <c r="AZ43" s="85" t="str">
        <f>REPLACE(INDEX(GroupVertices[Group],MATCH(Vertices[[#This Row],[Vertex]],GroupVertices[Vertex],0)),1,1,"")</f>
        <v>1</v>
      </c>
      <c r="BA43" s="51"/>
      <c r="BB43" s="51"/>
      <c r="BC43" s="51"/>
      <c r="BD43" s="51"/>
      <c r="BE43" s="51" t="s">
        <v>308</v>
      </c>
      <c r="BF43" s="51" t="s">
        <v>308</v>
      </c>
      <c r="BG43" s="128" t="s">
        <v>1195</v>
      </c>
      <c r="BH43" s="128" t="s">
        <v>1195</v>
      </c>
      <c r="BI43" s="128" t="s">
        <v>1220</v>
      </c>
      <c r="BJ43" s="128" t="s">
        <v>1220</v>
      </c>
      <c r="BK43" s="128">
        <v>0</v>
      </c>
      <c r="BL43" s="131">
        <v>0</v>
      </c>
      <c r="BM43" s="128">
        <v>0</v>
      </c>
      <c r="BN43" s="131">
        <v>0</v>
      </c>
      <c r="BO43" s="128">
        <v>0</v>
      </c>
      <c r="BP43" s="131">
        <v>0</v>
      </c>
      <c r="BQ43" s="128">
        <v>17</v>
      </c>
      <c r="BR43" s="131">
        <v>100</v>
      </c>
      <c r="BS43" s="128">
        <v>17</v>
      </c>
      <c r="BT43" s="2"/>
      <c r="BU43" s="3"/>
      <c r="BV43" s="3"/>
      <c r="BW43" s="3"/>
      <c r="BX43" s="3"/>
    </row>
    <row r="44" spans="1:76" ht="15">
      <c r="A44" s="14" t="s">
        <v>245</v>
      </c>
      <c r="B44" s="15"/>
      <c r="C44" s="15" t="s">
        <v>64</v>
      </c>
      <c r="D44" s="93">
        <v>180.72520852853128</v>
      </c>
      <c r="E44" s="81"/>
      <c r="F44" s="112" t="s">
        <v>351</v>
      </c>
      <c r="G44" s="15"/>
      <c r="H44" s="16" t="s">
        <v>245</v>
      </c>
      <c r="I44" s="66"/>
      <c r="J44" s="66"/>
      <c r="K44" s="114" t="s">
        <v>849</v>
      </c>
      <c r="L44" s="94">
        <v>2.636644749421425</v>
      </c>
      <c r="M44" s="95">
        <v>895.3106689453125</v>
      </c>
      <c r="N44" s="95">
        <v>5914.50048828125</v>
      </c>
      <c r="O44" s="77"/>
      <c r="P44" s="96"/>
      <c r="Q44" s="96"/>
      <c r="R44" s="97"/>
      <c r="S44" s="51">
        <v>0</v>
      </c>
      <c r="T44" s="51">
        <v>3</v>
      </c>
      <c r="U44" s="52">
        <v>0.153846</v>
      </c>
      <c r="V44" s="52">
        <v>0.008696</v>
      </c>
      <c r="W44" s="52">
        <v>0.04106</v>
      </c>
      <c r="X44" s="52">
        <v>0.76432</v>
      </c>
      <c r="Y44" s="52">
        <v>0.3333333333333333</v>
      </c>
      <c r="Z44" s="52">
        <v>0</v>
      </c>
      <c r="AA44" s="82">
        <v>44</v>
      </c>
      <c r="AB44" s="82"/>
      <c r="AC44" s="98"/>
      <c r="AD44" s="85" t="s">
        <v>545</v>
      </c>
      <c r="AE44" s="85">
        <v>5409</v>
      </c>
      <c r="AF44" s="85">
        <v>14672</v>
      </c>
      <c r="AG44" s="85">
        <v>146811</v>
      </c>
      <c r="AH44" s="85">
        <v>3025</v>
      </c>
      <c r="AI44" s="85"/>
      <c r="AJ44" s="85" t="s">
        <v>597</v>
      </c>
      <c r="AK44" s="85" t="s">
        <v>640</v>
      </c>
      <c r="AL44" s="90" t="s">
        <v>674</v>
      </c>
      <c r="AM44" s="85"/>
      <c r="AN44" s="87">
        <v>39690.068460648145</v>
      </c>
      <c r="AO44" s="90" t="s">
        <v>718</v>
      </c>
      <c r="AP44" s="85" t="b">
        <v>0</v>
      </c>
      <c r="AQ44" s="85" t="b">
        <v>0</v>
      </c>
      <c r="AR44" s="85" t="b">
        <v>1</v>
      </c>
      <c r="AS44" s="85"/>
      <c r="AT44" s="85">
        <v>474</v>
      </c>
      <c r="AU44" s="90" t="s">
        <v>734</v>
      </c>
      <c r="AV44" s="85" t="b">
        <v>0</v>
      </c>
      <c r="AW44" s="85" t="s">
        <v>752</v>
      </c>
      <c r="AX44" s="90" t="s">
        <v>794</v>
      </c>
      <c r="AY44" s="85" t="s">
        <v>66</v>
      </c>
      <c r="AZ44" s="85" t="str">
        <f>REPLACE(INDEX(GroupVertices[Group],MATCH(Vertices[[#This Row],[Vertex]],GroupVertices[Vertex],0)),1,1,"")</f>
        <v>1</v>
      </c>
      <c r="BA44" s="51"/>
      <c r="BB44" s="51"/>
      <c r="BC44" s="51"/>
      <c r="BD44" s="51"/>
      <c r="BE44" s="51" t="s">
        <v>308</v>
      </c>
      <c r="BF44" s="51" t="s">
        <v>308</v>
      </c>
      <c r="BG44" s="128" t="s">
        <v>1195</v>
      </c>
      <c r="BH44" s="128" t="s">
        <v>1195</v>
      </c>
      <c r="BI44" s="128" t="s">
        <v>1220</v>
      </c>
      <c r="BJ44" s="128" t="s">
        <v>1220</v>
      </c>
      <c r="BK44" s="128">
        <v>0</v>
      </c>
      <c r="BL44" s="131">
        <v>0</v>
      </c>
      <c r="BM44" s="128">
        <v>0</v>
      </c>
      <c r="BN44" s="131">
        <v>0</v>
      </c>
      <c r="BO44" s="128">
        <v>0</v>
      </c>
      <c r="BP44" s="131">
        <v>0</v>
      </c>
      <c r="BQ44" s="128">
        <v>17</v>
      </c>
      <c r="BR44" s="131">
        <v>100</v>
      </c>
      <c r="BS44" s="128">
        <v>17</v>
      </c>
      <c r="BT44" s="2"/>
      <c r="BU44" s="3"/>
      <c r="BV44" s="3"/>
      <c r="BW44" s="3"/>
      <c r="BX44" s="3"/>
    </row>
    <row r="45" spans="1:76" ht="15">
      <c r="A45" s="14" t="s">
        <v>246</v>
      </c>
      <c r="B45" s="15"/>
      <c r="C45" s="15" t="s">
        <v>64</v>
      </c>
      <c r="D45" s="93">
        <v>162.08298483359613</v>
      </c>
      <c r="E45" s="81"/>
      <c r="F45" s="112" t="s">
        <v>352</v>
      </c>
      <c r="G45" s="15"/>
      <c r="H45" s="16" t="s">
        <v>246</v>
      </c>
      <c r="I45" s="66"/>
      <c r="J45" s="66"/>
      <c r="K45" s="114" t="s">
        <v>850</v>
      </c>
      <c r="L45" s="94">
        <v>2.636644749421425</v>
      </c>
      <c r="M45" s="95">
        <v>205.92483520507812</v>
      </c>
      <c r="N45" s="95">
        <v>6839.8759765625</v>
      </c>
      <c r="O45" s="77"/>
      <c r="P45" s="96"/>
      <c r="Q45" s="96"/>
      <c r="R45" s="97"/>
      <c r="S45" s="51">
        <v>0</v>
      </c>
      <c r="T45" s="51">
        <v>3</v>
      </c>
      <c r="U45" s="52">
        <v>0.153846</v>
      </c>
      <c r="V45" s="52">
        <v>0.008696</v>
      </c>
      <c r="W45" s="52">
        <v>0.04106</v>
      </c>
      <c r="X45" s="52">
        <v>0.76432</v>
      </c>
      <c r="Y45" s="52">
        <v>0.3333333333333333</v>
      </c>
      <c r="Z45" s="52">
        <v>0</v>
      </c>
      <c r="AA45" s="82">
        <v>45</v>
      </c>
      <c r="AB45" s="82"/>
      <c r="AC45" s="98"/>
      <c r="AD45" s="85" t="s">
        <v>546</v>
      </c>
      <c r="AE45" s="85">
        <v>323</v>
      </c>
      <c r="AF45" s="85">
        <v>70</v>
      </c>
      <c r="AG45" s="85">
        <v>5433</v>
      </c>
      <c r="AH45" s="85">
        <v>3900</v>
      </c>
      <c r="AI45" s="85"/>
      <c r="AJ45" s="85" t="s">
        <v>598</v>
      </c>
      <c r="AK45" s="85" t="s">
        <v>641</v>
      </c>
      <c r="AL45" s="85"/>
      <c r="AM45" s="85"/>
      <c r="AN45" s="87">
        <v>40012.72216435185</v>
      </c>
      <c r="AO45" s="90" t="s">
        <v>719</v>
      </c>
      <c r="AP45" s="85" t="b">
        <v>0</v>
      </c>
      <c r="AQ45" s="85" t="b">
        <v>0</v>
      </c>
      <c r="AR45" s="85" t="b">
        <v>1</v>
      </c>
      <c r="AS45" s="85"/>
      <c r="AT45" s="85">
        <v>1</v>
      </c>
      <c r="AU45" s="90" t="s">
        <v>731</v>
      </c>
      <c r="AV45" s="85" t="b">
        <v>0</v>
      </c>
      <c r="AW45" s="85" t="s">
        <v>752</v>
      </c>
      <c r="AX45" s="90" t="s">
        <v>795</v>
      </c>
      <c r="AY45" s="85" t="s">
        <v>66</v>
      </c>
      <c r="AZ45" s="85" t="str">
        <f>REPLACE(INDEX(GroupVertices[Group],MATCH(Vertices[[#This Row],[Vertex]],GroupVertices[Vertex],0)),1,1,"")</f>
        <v>1</v>
      </c>
      <c r="BA45" s="51"/>
      <c r="BB45" s="51"/>
      <c r="BC45" s="51"/>
      <c r="BD45" s="51"/>
      <c r="BE45" s="51" t="s">
        <v>308</v>
      </c>
      <c r="BF45" s="51" t="s">
        <v>308</v>
      </c>
      <c r="BG45" s="128" t="s">
        <v>1195</v>
      </c>
      <c r="BH45" s="128" t="s">
        <v>1195</v>
      </c>
      <c r="BI45" s="128" t="s">
        <v>1220</v>
      </c>
      <c r="BJ45" s="128" t="s">
        <v>1220</v>
      </c>
      <c r="BK45" s="128">
        <v>0</v>
      </c>
      <c r="BL45" s="131">
        <v>0</v>
      </c>
      <c r="BM45" s="128">
        <v>0</v>
      </c>
      <c r="BN45" s="131">
        <v>0</v>
      </c>
      <c r="BO45" s="128">
        <v>0</v>
      </c>
      <c r="BP45" s="131">
        <v>0</v>
      </c>
      <c r="BQ45" s="128">
        <v>17</v>
      </c>
      <c r="BR45" s="131">
        <v>100</v>
      </c>
      <c r="BS45" s="128">
        <v>17</v>
      </c>
      <c r="BT45" s="2"/>
      <c r="BU45" s="3"/>
      <c r="BV45" s="3"/>
      <c r="BW45" s="3"/>
      <c r="BX45" s="3"/>
    </row>
    <row r="46" spans="1:76" ht="15">
      <c r="A46" s="14" t="s">
        <v>247</v>
      </c>
      <c r="B46" s="15"/>
      <c r="C46" s="15" t="s">
        <v>64</v>
      </c>
      <c r="D46" s="93">
        <v>162.28853188296503</v>
      </c>
      <c r="E46" s="81"/>
      <c r="F46" s="112" t="s">
        <v>353</v>
      </c>
      <c r="G46" s="15"/>
      <c r="H46" s="16" t="s">
        <v>247</v>
      </c>
      <c r="I46" s="66"/>
      <c r="J46" s="66"/>
      <c r="K46" s="114" t="s">
        <v>851</v>
      </c>
      <c r="L46" s="94">
        <v>2.636644749421425</v>
      </c>
      <c r="M46" s="95">
        <v>1877.658203125</v>
      </c>
      <c r="N46" s="95">
        <v>9626.154296875</v>
      </c>
      <c r="O46" s="77"/>
      <c r="P46" s="96"/>
      <c r="Q46" s="96"/>
      <c r="R46" s="97"/>
      <c r="S46" s="51">
        <v>0</v>
      </c>
      <c r="T46" s="51">
        <v>3</v>
      </c>
      <c r="U46" s="52">
        <v>0.153846</v>
      </c>
      <c r="V46" s="52">
        <v>0.008696</v>
      </c>
      <c r="W46" s="52">
        <v>0.04106</v>
      </c>
      <c r="X46" s="52">
        <v>0.76432</v>
      </c>
      <c r="Y46" s="52">
        <v>0.3333333333333333</v>
      </c>
      <c r="Z46" s="52">
        <v>0</v>
      </c>
      <c r="AA46" s="82">
        <v>46</v>
      </c>
      <c r="AB46" s="82"/>
      <c r="AC46" s="98"/>
      <c r="AD46" s="85" t="s">
        <v>547</v>
      </c>
      <c r="AE46" s="85">
        <v>511</v>
      </c>
      <c r="AF46" s="85">
        <v>231</v>
      </c>
      <c r="AG46" s="85">
        <v>7063</v>
      </c>
      <c r="AH46" s="85">
        <v>11506</v>
      </c>
      <c r="AI46" s="85"/>
      <c r="AJ46" s="85"/>
      <c r="AK46" s="85"/>
      <c r="AL46" s="85"/>
      <c r="AM46" s="85"/>
      <c r="AN46" s="87">
        <v>43192.70730324074</v>
      </c>
      <c r="AO46" s="90" t="s">
        <v>720</v>
      </c>
      <c r="AP46" s="85" t="b">
        <v>1</v>
      </c>
      <c r="AQ46" s="85" t="b">
        <v>0</v>
      </c>
      <c r="AR46" s="85" t="b">
        <v>0</v>
      </c>
      <c r="AS46" s="85"/>
      <c r="AT46" s="85">
        <v>0</v>
      </c>
      <c r="AU46" s="85"/>
      <c r="AV46" s="85" t="b">
        <v>0</v>
      </c>
      <c r="AW46" s="85" t="s">
        <v>752</v>
      </c>
      <c r="AX46" s="90" t="s">
        <v>796</v>
      </c>
      <c r="AY46" s="85" t="s">
        <v>66</v>
      </c>
      <c r="AZ46" s="85" t="str">
        <f>REPLACE(INDEX(GroupVertices[Group],MATCH(Vertices[[#This Row],[Vertex]],GroupVertices[Vertex],0)),1,1,"")</f>
        <v>1</v>
      </c>
      <c r="BA46" s="51"/>
      <c r="BB46" s="51"/>
      <c r="BC46" s="51"/>
      <c r="BD46" s="51"/>
      <c r="BE46" s="51" t="s">
        <v>308</v>
      </c>
      <c r="BF46" s="51" t="s">
        <v>308</v>
      </c>
      <c r="BG46" s="128" t="s">
        <v>1195</v>
      </c>
      <c r="BH46" s="128" t="s">
        <v>1195</v>
      </c>
      <c r="BI46" s="128" t="s">
        <v>1220</v>
      </c>
      <c r="BJ46" s="128" t="s">
        <v>1220</v>
      </c>
      <c r="BK46" s="128">
        <v>0</v>
      </c>
      <c r="BL46" s="131">
        <v>0</v>
      </c>
      <c r="BM46" s="128">
        <v>0</v>
      </c>
      <c r="BN46" s="131">
        <v>0</v>
      </c>
      <c r="BO46" s="128">
        <v>0</v>
      </c>
      <c r="BP46" s="131">
        <v>0</v>
      </c>
      <c r="BQ46" s="128">
        <v>17</v>
      </c>
      <c r="BR46" s="131">
        <v>100</v>
      </c>
      <c r="BS46" s="128">
        <v>17</v>
      </c>
      <c r="BT46" s="2"/>
      <c r="BU46" s="3"/>
      <c r="BV46" s="3"/>
      <c r="BW46" s="3"/>
      <c r="BX46" s="3"/>
    </row>
    <row r="47" spans="1:76" ht="15">
      <c r="A47" s="14" t="s">
        <v>248</v>
      </c>
      <c r="B47" s="15"/>
      <c r="C47" s="15" t="s">
        <v>64</v>
      </c>
      <c r="D47" s="93">
        <v>312.5204445561675</v>
      </c>
      <c r="E47" s="81"/>
      <c r="F47" s="112" t="s">
        <v>354</v>
      </c>
      <c r="G47" s="15"/>
      <c r="H47" s="16" t="s">
        <v>248</v>
      </c>
      <c r="I47" s="66"/>
      <c r="J47" s="66"/>
      <c r="K47" s="114" t="s">
        <v>852</v>
      </c>
      <c r="L47" s="94">
        <v>3252.7435982651295</v>
      </c>
      <c r="M47" s="95">
        <v>7893.31884765625</v>
      </c>
      <c r="N47" s="95">
        <v>1446.57666015625</v>
      </c>
      <c r="O47" s="77"/>
      <c r="P47" s="96"/>
      <c r="Q47" s="96"/>
      <c r="R47" s="97"/>
      <c r="S47" s="51">
        <v>1</v>
      </c>
      <c r="T47" s="51">
        <v>1</v>
      </c>
      <c r="U47" s="52">
        <v>305.666667</v>
      </c>
      <c r="V47" s="52">
        <v>0.010417</v>
      </c>
      <c r="W47" s="52">
        <v>0.017529</v>
      </c>
      <c r="X47" s="52">
        <v>0.725331</v>
      </c>
      <c r="Y47" s="52">
        <v>0</v>
      </c>
      <c r="Z47" s="52">
        <v>0</v>
      </c>
      <c r="AA47" s="82">
        <v>47</v>
      </c>
      <c r="AB47" s="82"/>
      <c r="AC47" s="98"/>
      <c r="AD47" s="85" t="s">
        <v>548</v>
      </c>
      <c r="AE47" s="85">
        <v>1566</v>
      </c>
      <c r="AF47" s="85">
        <v>117904</v>
      </c>
      <c r="AG47" s="85">
        <v>27305</v>
      </c>
      <c r="AH47" s="85">
        <v>11723</v>
      </c>
      <c r="AI47" s="85"/>
      <c r="AJ47" s="85" t="s">
        <v>599</v>
      </c>
      <c r="AK47" s="85" t="s">
        <v>609</v>
      </c>
      <c r="AL47" s="90" t="s">
        <v>675</v>
      </c>
      <c r="AM47" s="85"/>
      <c r="AN47" s="87">
        <v>40932.440983796296</v>
      </c>
      <c r="AO47" s="90" t="s">
        <v>721</v>
      </c>
      <c r="AP47" s="85" t="b">
        <v>0</v>
      </c>
      <c r="AQ47" s="85" t="b">
        <v>0</v>
      </c>
      <c r="AR47" s="85" t="b">
        <v>1</v>
      </c>
      <c r="AS47" s="85"/>
      <c r="AT47" s="85">
        <v>1934</v>
      </c>
      <c r="AU47" s="90" t="s">
        <v>733</v>
      </c>
      <c r="AV47" s="85" t="b">
        <v>1</v>
      </c>
      <c r="AW47" s="85" t="s">
        <v>752</v>
      </c>
      <c r="AX47" s="90" t="s">
        <v>797</v>
      </c>
      <c r="AY47" s="85" t="s">
        <v>66</v>
      </c>
      <c r="AZ47" s="85" t="str">
        <f>REPLACE(INDEX(GroupVertices[Group],MATCH(Vertices[[#This Row],[Vertex]],GroupVertices[Vertex],0)),1,1,"")</f>
        <v>5</v>
      </c>
      <c r="BA47" s="51"/>
      <c r="BB47" s="51"/>
      <c r="BC47" s="51"/>
      <c r="BD47" s="51"/>
      <c r="BE47" s="51" t="s">
        <v>300</v>
      </c>
      <c r="BF47" s="51" t="s">
        <v>300</v>
      </c>
      <c r="BG47" s="128" t="s">
        <v>1180</v>
      </c>
      <c r="BH47" s="128" t="s">
        <v>1180</v>
      </c>
      <c r="BI47" s="128" t="s">
        <v>1205</v>
      </c>
      <c r="BJ47" s="128" t="s">
        <v>1205</v>
      </c>
      <c r="BK47" s="128">
        <v>0</v>
      </c>
      <c r="BL47" s="131">
        <v>0</v>
      </c>
      <c r="BM47" s="128">
        <v>0</v>
      </c>
      <c r="BN47" s="131">
        <v>0</v>
      </c>
      <c r="BO47" s="128">
        <v>0</v>
      </c>
      <c r="BP47" s="131">
        <v>0</v>
      </c>
      <c r="BQ47" s="128">
        <v>22</v>
      </c>
      <c r="BR47" s="131">
        <v>100</v>
      </c>
      <c r="BS47" s="128">
        <v>22</v>
      </c>
      <c r="BT47" s="2"/>
      <c r="BU47" s="3"/>
      <c r="BV47" s="3"/>
      <c r="BW47" s="3"/>
      <c r="BX47" s="3"/>
    </row>
    <row r="48" spans="1:76" ht="15">
      <c r="A48" s="14" t="s">
        <v>249</v>
      </c>
      <c r="B48" s="15"/>
      <c r="C48" s="15" t="s">
        <v>64</v>
      </c>
      <c r="D48" s="93">
        <v>179.99749537238054</v>
      </c>
      <c r="E48" s="81"/>
      <c r="F48" s="112" t="s">
        <v>355</v>
      </c>
      <c r="G48" s="15"/>
      <c r="H48" s="16" t="s">
        <v>249</v>
      </c>
      <c r="I48" s="66"/>
      <c r="J48" s="66"/>
      <c r="K48" s="114" t="s">
        <v>853</v>
      </c>
      <c r="L48" s="94">
        <v>3784.653673737168</v>
      </c>
      <c r="M48" s="95">
        <v>7557.79345703125</v>
      </c>
      <c r="N48" s="95">
        <v>2548.66650390625</v>
      </c>
      <c r="O48" s="77"/>
      <c r="P48" s="96"/>
      <c r="Q48" s="96"/>
      <c r="R48" s="97"/>
      <c r="S48" s="51">
        <v>0</v>
      </c>
      <c r="T48" s="51">
        <v>5</v>
      </c>
      <c r="U48" s="52">
        <v>355.666667</v>
      </c>
      <c r="V48" s="52">
        <v>0.009346</v>
      </c>
      <c r="W48" s="52">
        <v>0.002647</v>
      </c>
      <c r="X48" s="52">
        <v>2.070759</v>
      </c>
      <c r="Y48" s="52">
        <v>0</v>
      </c>
      <c r="Z48" s="52">
        <v>0</v>
      </c>
      <c r="AA48" s="82">
        <v>48</v>
      </c>
      <c r="AB48" s="82"/>
      <c r="AC48" s="98"/>
      <c r="AD48" s="85" t="s">
        <v>549</v>
      </c>
      <c r="AE48" s="85">
        <v>1030</v>
      </c>
      <c r="AF48" s="85">
        <v>14102</v>
      </c>
      <c r="AG48" s="85">
        <v>20067</v>
      </c>
      <c r="AH48" s="85">
        <v>2515</v>
      </c>
      <c r="AI48" s="85"/>
      <c r="AJ48" s="85" t="s">
        <v>600</v>
      </c>
      <c r="AK48" s="85" t="s">
        <v>642</v>
      </c>
      <c r="AL48" s="90" t="s">
        <v>676</v>
      </c>
      <c r="AM48" s="85"/>
      <c r="AN48" s="87">
        <v>40115.39655092593</v>
      </c>
      <c r="AO48" s="90" t="s">
        <v>722</v>
      </c>
      <c r="AP48" s="85" t="b">
        <v>0</v>
      </c>
      <c r="AQ48" s="85" t="b">
        <v>0</v>
      </c>
      <c r="AR48" s="85" t="b">
        <v>1</v>
      </c>
      <c r="AS48" s="85"/>
      <c r="AT48" s="85">
        <v>493</v>
      </c>
      <c r="AU48" s="90" t="s">
        <v>731</v>
      </c>
      <c r="AV48" s="85" t="b">
        <v>1</v>
      </c>
      <c r="AW48" s="85" t="s">
        <v>752</v>
      </c>
      <c r="AX48" s="90" t="s">
        <v>798</v>
      </c>
      <c r="AY48" s="85" t="s">
        <v>66</v>
      </c>
      <c r="AZ48" s="85" t="str">
        <f>REPLACE(INDEX(GroupVertices[Group],MATCH(Vertices[[#This Row],[Vertex]],GroupVertices[Vertex],0)),1,1,"")</f>
        <v>5</v>
      </c>
      <c r="BA48" s="51" t="s">
        <v>293</v>
      </c>
      <c r="BB48" s="51" t="s">
        <v>293</v>
      </c>
      <c r="BC48" s="51" t="s">
        <v>298</v>
      </c>
      <c r="BD48" s="51" t="s">
        <v>298</v>
      </c>
      <c r="BE48" s="51" t="s">
        <v>300</v>
      </c>
      <c r="BF48" s="51" t="s">
        <v>300</v>
      </c>
      <c r="BG48" s="128" t="s">
        <v>1196</v>
      </c>
      <c r="BH48" s="128" t="s">
        <v>1196</v>
      </c>
      <c r="BI48" s="128" t="s">
        <v>1221</v>
      </c>
      <c r="BJ48" s="128" t="s">
        <v>1221</v>
      </c>
      <c r="BK48" s="128">
        <v>2</v>
      </c>
      <c r="BL48" s="131">
        <v>4.761904761904762</v>
      </c>
      <c r="BM48" s="128">
        <v>0</v>
      </c>
      <c r="BN48" s="131">
        <v>0</v>
      </c>
      <c r="BO48" s="128">
        <v>0</v>
      </c>
      <c r="BP48" s="131">
        <v>0</v>
      </c>
      <c r="BQ48" s="128">
        <v>40</v>
      </c>
      <c r="BR48" s="131">
        <v>95.23809523809524</v>
      </c>
      <c r="BS48" s="128">
        <v>42</v>
      </c>
      <c r="BT48" s="2"/>
      <c r="BU48" s="3"/>
      <c r="BV48" s="3"/>
      <c r="BW48" s="3"/>
      <c r="BX48" s="3"/>
    </row>
    <row r="49" spans="1:76" ht="15">
      <c r="A49" s="14" t="s">
        <v>264</v>
      </c>
      <c r="B49" s="15"/>
      <c r="C49" s="15" t="s">
        <v>64</v>
      </c>
      <c r="D49" s="93">
        <v>1000</v>
      </c>
      <c r="E49" s="81"/>
      <c r="F49" s="112" t="s">
        <v>748</v>
      </c>
      <c r="G49" s="15"/>
      <c r="H49" s="16" t="s">
        <v>264</v>
      </c>
      <c r="I49" s="66"/>
      <c r="J49" s="66"/>
      <c r="K49" s="114" t="s">
        <v>854</v>
      </c>
      <c r="L49" s="94">
        <v>1</v>
      </c>
      <c r="M49" s="95">
        <v>8296.765625</v>
      </c>
      <c r="N49" s="95">
        <v>668.9918212890625</v>
      </c>
      <c r="O49" s="77"/>
      <c r="P49" s="96"/>
      <c r="Q49" s="96"/>
      <c r="R49" s="97"/>
      <c r="S49" s="51">
        <v>1</v>
      </c>
      <c r="T49" s="51">
        <v>0</v>
      </c>
      <c r="U49" s="52">
        <v>0</v>
      </c>
      <c r="V49" s="52">
        <v>0.006849</v>
      </c>
      <c r="W49" s="52">
        <v>0.000354</v>
      </c>
      <c r="X49" s="52">
        <v>0.502029</v>
      </c>
      <c r="Y49" s="52">
        <v>0</v>
      </c>
      <c r="Z49" s="52">
        <v>0</v>
      </c>
      <c r="AA49" s="82">
        <v>49</v>
      </c>
      <c r="AB49" s="82"/>
      <c r="AC49" s="98"/>
      <c r="AD49" s="85" t="s">
        <v>550</v>
      </c>
      <c r="AE49" s="85">
        <v>7</v>
      </c>
      <c r="AF49" s="85">
        <v>11856980</v>
      </c>
      <c r="AG49" s="85">
        <v>577</v>
      </c>
      <c r="AH49" s="85">
        <v>0</v>
      </c>
      <c r="AI49" s="85"/>
      <c r="AJ49" s="85" t="s">
        <v>601</v>
      </c>
      <c r="AK49" s="85" t="s">
        <v>643</v>
      </c>
      <c r="AL49" s="90" t="s">
        <v>677</v>
      </c>
      <c r="AM49" s="85"/>
      <c r="AN49" s="87">
        <v>42745.73877314815</v>
      </c>
      <c r="AO49" s="90" t="s">
        <v>723</v>
      </c>
      <c r="AP49" s="85" t="b">
        <v>1</v>
      </c>
      <c r="AQ49" s="85" t="b">
        <v>0</v>
      </c>
      <c r="AR49" s="85" t="b">
        <v>0</v>
      </c>
      <c r="AS49" s="85" t="s">
        <v>470</v>
      </c>
      <c r="AT49" s="85">
        <v>7555</v>
      </c>
      <c r="AU49" s="85"/>
      <c r="AV49" s="85" t="b">
        <v>1</v>
      </c>
      <c r="AW49" s="85" t="s">
        <v>752</v>
      </c>
      <c r="AX49" s="90" t="s">
        <v>799</v>
      </c>
      <c r="AY49" s="85" t="s">
        <v>65</v>
      </c>
      <c r="AZ49" s="85" t="str">
        <f>REPLACE(INDEX(GroupVertices[Group],MATCH(Vertices[[#This Row],[Vertex]],GroupVertices[Vertex],0)),1,1,"")</f>
        <v>5</v>
      </c>
      <c r="BA49" s="51"/>
      <c r="BB49" s="51"/>
      <c r="BC49" s="51"/>
      <c r="BD49" s="51"/>
      <c r="BE49" s="51"/>
      <c r="BF49" s="51"/>
      <c r="BG49" s="51"/>
      <c r="BH49" s="51"/>
      <c r="BI49" s="51"/>
      <c r="BJ49" s="51"/>
      <c r="BK49" s="51"/>
      <c r="BL49" s="52"/>
      <c r="BM49" s="51"/>
      <c r="BN49" s="52"/>
      <c r="BO49" s="51"/>
      <c r="BP49" s="52"/>
      <c r="BQ49" s="51"/>
      <c r="BR49" s="52"/>
      <c r="BS49" s="51"/>
      <c r="BT49" s="2"/>
      <c r="BU49" s="3"/>
      <c r="BV49" s="3"/>
      <c r="BW49" s="3"/>
      <c r="BX49" s="3"/>
    </row>
    <row r="50" spans="1:76" ht="15">
      <c r="A50" s="14" t="s">
        <v>265</v>
      </c>
      <c r="B50" s="15"/>
      <c r="C50" s="15" t="s">
        <v>64</v>
      </c>
      <c r="D50" s="93">
        <v>1000</v>
      </c>
      <c r="E50" s="81"/>
      <c r="F50" s="112" t="s">
        <v>749</v>
      </c>
      <c r="G50" s="15"/>
      <c r="H50" s="16" t="s">
        <v>265</v>
      </c>
      <c r="I50" s="66"/>
      <c r="J50" s="66"/>
      <c r="K50" s="114" t="s">
        <v>855</v>
      </c>
      <c r="L50" s="94">
        <v>1</v>
      </c>
      <c r="M50" s="95">
        <v>6614.0234375</v>
      </c>
      <c r="N50" s="95">
        <v>2095.558349609375</v>
      </c>
      <c r="O50" s="77"/>
      <c r="P50" s="96"/>
      <c r="Q50" s="96"/>
      <c r="R50" s="97"/>
      <c r="S50" s="51">
        <v>1</v>
      </c>
      <c r="T50" s="51">
        <v>0</v>
      </c>
      <c r="U50" s="52">
        <v>0</v>
      </c>
      <c r="V50" s="52">
        <v>0.006849</v>
      </c>
      <c r="W50" s="52">
        <v>0.000354</v>
      </c>
      <c r="X50" s="52">
        <v>0.502029</v>
      </c>
      <c r="Y50" s="52">
        <v>0</v>
      </c>
      <c r="Z50" s="52">
        <v>0</v>
      </c>
      <c r="AA50" s="82">
        <v>50</v>
      </c>
      <c r="AB50" s="82"/>
      <c r="AC50" s="98"/>
      <c r="AD50" s="85" t="s">
        <v>551</v>
      </c>
      <c r="AE50" s="85">
        <v>39</v>
      </c>
      <c r="AF50" s="85">
        <v>27091228</v>
      </c>
      <c r="AG50" s="85">
        <v>7740</v>
      </c>
      <c r="AH50" s="85">
        <v>104</v>
      </c>
      <c r="AI50" s="85"/>
      <c r="AJ50" s="85" t="s">
        <v>602</v>
      </c>
      <c r="AK50" s="85" t="s">
        <v>643</v>
      </c>
      <c r="AL50" s="90" t="s">
        <v>678</v>
      </c>
      <c r="AM50" s="85"/>
      <c r="AN50" s="87">
        <v>42754.95449074074</v>
      </c>
      <c r="AO50" s="90" t="s">
        <v>724</v>
      </c>
      <c r="AP50" s="85" t="b">
        <v>1</v>
      </c>
      <c r="AQ50" s="85" t="b">
        <v>0</v>
      </c>
      <c r="AR50" s="85" t="b">
        <v>1</v>
      </c>
      <c r="AS50" s="85"/>
      <c r="AT50" s="85">
        <v>23656</v>
      </c>
      <c r="AU50" s="85"/>
      <c r="AV50" s="85" t="b">
        <v>1</v>
      </c>
      <c r="AW50" s="85" t="s">
        <v>752</v>
      </c>
      <c r="AX50" s="90" t="s">
        <v>800</v>
      </c>
      <c r="AY50" s="85" t="s">
        <v>65</v>
      </c>
      <c r="AZ50" s="85" t="str">
        <f>REPLACE(INDEX(GroupVertices[Group],MATCH(Vertices[[#This Row],[Vertex]],GroupVertices[Vertex],0)),1,1,"")</f>
        <v>5</v>
      </c>
      <c r="BA50" s="51"/>
      <c r="BB50" s="51"/>
      <c r="BC50" s="51"/>
      <c r="BD50" s="51"/>
      <c r="BE50" s="51"/>
      <c r="BF50" s="51"/>
      <c r="BG50" s="51"/>
      <c r="BH50" s="51"/>
      <c r="BI50" s="51"/>
      <c r="BJ50" s="51"/>
      <c r="BK50" s="51"/>
      <c r="BL50" s="52"/>
      <c r="BM50" s="51"/>
      <c r="BN50" s="52"/>
      <c r="BO50" s="51"/>
      <c r="BP50" s="52"/>
      <c r="BQ50" s="51"/>
      <c r="BR50" s="52"/>
      <c r="BS50" s="51"/>
      <c r="BT50" s="2"/>
      <c r="BU50" s="3"/>
      <c r="BV50" s="3"/>
      <c r="BW50" s="3"/>
      <c r="BX50" s="3"/>
    </row>
    <row r="51" spans="1:76" ht="15">
      <c r="A51" s="14" t="s">
        <v>266</v>
      </c>
      <c r="B51" s="15"/>
      <c r="C51" s="15" t="s">
        <v>64</v>
      </c>
      <c r="D51" s="93">
        <v>1000</v>
      </c>
      <c r="E51" s="81"/>
      <c r="F51" s="112" t="s">
        <v>750</v>
      </c>
      <c r="G51" s="15"/>
      <c r="H51" s="16" t="s">
        <v>266</v>
      </c>
      <c r="I51" s="66"/>
      <c r="J51" s="66"/>
      <c r="K51" s="114" t="s">
        <v>856</v>
      </c>
      <c r="L51" s="94">
        <v>1</v>
      </c>
      <c r="M51" s="95">
        <v>7864.84228515625</v>
      </c>
      <c r="N51" s="95">
        <v>4564.24951171875</v>
      </c>
      <c r="O51" s="77"/>
      <c r="P51" s="96"/>
      <c r="Q51" s="96"/>
      <c r="R51" s="97"/>
      <c r="S51" s="51">
        <v>1</v>
      </c>
      <c r="T51" s="51">
        <v>0</v>
      </c>
      <c r="U51" s="52">
        <v>0</v>
      </c>
      <c r="V51" s="52">
        <v>0.006849</v>
      </c>
      <c r="W51" s="52">
        <v>0.000354</v>
      </c>
      <c r="X51" s="52">
        <v>0.502029</v>
      </c>
      <c r="Y51" s="52">
        <v>0</v>
      </c>
      <c r="Z51" s="52">
        <v>0</v>
      </c>
      <c r="AA51" s="82">
        <v>51</v>
      </c>
      <c r="AB51" s="82"/>
      <c r="AC51" s="98"/>
      <c r="AD51" s="85" t="s">
        <v>552</v>
      </c>
      <c r="AE51" s="85">
        <v>15</v>
      </c>
      <c r="AF51" s="85">
        <v>19353030</v>
      </c>
      <c r="AG51" s="85">
        <v>13306</v>
      </c>
      <c r="AH51" s="85">
        <v>13</v>
      </c>
      <c r="AI51" s="85"/>
      <c r="AJ51" s="85" t="s">
        <v>603</v>
      </c>
      <c r="AK51" s="85" t="s">
        <v>643</v>
      </c>
      <c r="AL51" s="90" t="s">
        <v>679</v>
      </c>
      <c r="AM51" s="85"/>
      <c r="AN51" s="87">
        <v>42754.95447916666</v>
      </c>
      <c r="AO51" s="90" t="s">
        <v>725</v>
      </c>
      <c r="AP51" s="85" t="b">
        <v>1</v>
      </c>
      <c r="AQ51" s="85" t="b">
        <v>0</v>
      </c>
      <c r="AR51" s="85" t="b">
        <v>1</v>
      </c>
      <c r="AS51" s="85"/>
      <c r="AT51" s="85">
        <v>11714</v>
      </c>
      <c r="AU51" s="85"/>
      <c r="AV51" s="85" t="b">
        <v>1</v>
      </c>
      <c r="AW51" s="85" t="s">
        <v>752</v>
      </c>
      <c r="AX51" s="90" t="s">
        <v>801</v>
      </c>
      <c r="AY51" s="85" t="s">
        <v>65</v>
      </c>
      <c r="AZ51" s="85" t="str">
        <f>REPLACE(INDEX(GroupVertices[Group],MATCH(Vertices[[#This Row],[Vertex]],GroupVertices[Vertex],0)),1,1,"")</f>
        <v>5</v>
      </c>
      <c r="BA51" s="51"/>
      <c r="BB51" s="51"/>
      <c r="BC51" s="51"/>
      <c r="BD51" s="51"/>
      <c r="BE51" s="51"/>
      <c r="BF51" s="51"/>
      <c r="BG51" s="51"/>
      <c r="BH51" s="51"/>
      <c r="BI51" s="51"/>
      <c r="BJ51" s="51"/>
      <c r="BK51" s="51"/>
      <c r="BL51" s="52"/>
      <c r="BM51" s="51"/>
      <c r="BN51" s="52"/>
      <c r="BO51" s="51"/>
      <c r="BP51" s="52"/>
      <c r="BQ51" s="51"/>
      <c r="BR51" s="52"/>
      <c r="BS51" s="51"/>
      <c r="BT51" s="2"/>
      <c r="BU51" s="3"/>
      <c r="BV51" s="3"/>
      <c r="BW51" s="3"/>
      <c r="BX51" s="3"/>
    </row>
    <row r="52" spans="1:76" ht="15">
      <c r="A52" s="14" t="s">
        <v>251</v>
      </c>
      <c r="B52" s="15"/>
      <c r="C52" s="15" t="s">
        <v>64</v>
      </c>
      <c r="D52" s="93">
        <v>163.2000883627749</v>
      </c>
      <c r="E52" s="81"/>
      <c r="F52" s="112" t="s">
        <v>356</v>
      </c>
      <c r="G52" s="15"/>
      <c r="H52" s="16" t="s">
        <v>251</v>
      </c>
      <c r="I52" s="66"/>
      <c r="J52" s="66"/>
      <c r="K52" s="114" t="s">
        <v>857</v>
      </c>
      <c r="L52" s="94">
        <v>2.636644749421425</v>
      </c>
      <c r="M52" s="95">
        <v>2421.352294921875</v>
      </c>
      <c r="N52" s="95">
        <v>5229.591796875</v>
      </c>
      <c r="O52" s="77"/>
      <c r="P52" s="96"/>
      <c r="Q52" s="96"/>
      <c r="R52" s="97"/>
      <c r="S52" s="51">
        <v>0</v>
      </c>
      <c r="T52" s="51">
        <v>3</v>
      </c>
      <c r="U52" s="52">
        <v>0.153846</v>
      </c>
      <c r="V52" s="52">
        <v>0.008696</v>
      </c>
      <c r="W52" s="52">
        <v>0.04106</v>
      </c>
      <c r="X52" s="52">
        <v>0.76432</v>
      </c>
      <c r="Y52" s="52">
        <v>0.3333333333333333</v>
      </c>
      <c r="Z52" s="52">
        <v>0</v>
      </c>
      <c r="AA52" s="82">
        <v>52</v>
      </c>
      <c r="AB52" s="82"/>
      <c r="AC52" s="98"/>
      <c r="AD52" s="85" t="s">
        <v>553</v>
      </c>
      <c r="AE52" s="85">
        <v>357</v>
      </c>
      <c r="AF52" s="85">
        <v>945</v>
      </c>
      <c r="AG52" s="85">
        <v>3964</v>
      </c>
      <c r="AH52" s="85">
        <v>2033</v>
      </c>
      <c r="AI52" s="85"/>
      <c r="AJ52" s="85" t="s">
        <v>604</v>
      </c>
      <c r="AK52" s="85" t="s">
        <v>644</v>
      </c>
      <c r="AL52" s="90" t="s">
        <v>680</v>
      </c>
      <c r="AM52" s="85"/>
      <c r="AN52" s="87">
        <v>40121.38649305556</v>
      </c>
      <c r="AO52" s="90" t="s">
        <v>726</v>
      </c>
      <c r="AP52" s="85" t="b">
        <v>0</v>
      </c>
      <c r="AQ52" s="85" t="b">
        <v>0</v>
      </c>
      <c r="AR52" s="85" t="b">
        <v>1</v>
      </c>
      <c r="AS52" s="85"/>
      <c r="AT52" s="85">
        <v>42</v>
      </c>
      <c r="AU52" s="90" t="s">
        <v>735</v>
      </c>
      <c r="AV52" s="85" t="b">
        <v>0</v>
      </c>
      <c r="AW52" s="85" t="s">
        <v>752</v>
      </c>
      <c r="AX52" s="90" t="s">
        <v>802</v>
      </c>
      <c r="AY52" s="85" t="s">
        <v>66</v>
      </c>
      <c r="AZ52" s="85" t="str">
        <f>REPLACE(INDEX(GroupVertices[Group],MATCH(Vertices[[#This Row],[Vertex]],GroupVertices[Vertex],0)),1,1,"")</f>
        <v>1</v>
      </c>
      <c r="BA52" s="51"/>
      <c r="BB52" s="51"/>
      <c r="BC52" s="51"/>
      <c r="BD52" s="51"/>
      <c r="BE52" s="51" t="s">
        <v>308</v>
      </c>
      <c r="BF52" s="51" t="s">
        <v>308</v>
      </c>
      <c r="BG52" s="128" t="s">
        <v>1195</v>
      </c>
      <c r="BH52" s="128" t="s">
        <v>1195</v>
      </c>
      <c r="BI52" s="128" t="s">
        <v>1220</v>
      </c>
      <c r="BJ52" s="128" t="s">
        <v>1220</v>
      </c>
      <c r="BK52" s="128">
        <v>0</v>
      </c>
      <c r="BL52" s="131">
        <v>0</v>
      </c>
      <c r="BM52" s="128">
        <v>0</v>
      </c>
      <c r="BN52" s="131">
        <v>0</v>
      </c>
      <c r="BO52" s="128">
        <v>0</v>
      </c>
      <c r="BP52" s="131">
        <v>0</v>
      </c>
      <c r="BQ52" s="128">
        <v>17</v>
      </c>
      <c r="BR52" s="131">
        <v>100</v>
      </c>
      <c r="BS52" s="128">
        <v>17</v>
      </c>
      <c r="BT52" s="2"/>
      <c r="BU52" s="3"/>
      <c r="BV52" s="3"/>
      <c r="BW52" s="3"/>
      <c r="BX52" s="3"/>
    </row>
    <row r="53" spans="1:76" ht="15">
      <c r="A53" s="14" t="s">
        <v>252</v>
      </c>
      <c r="B53" s="15"/>
      <c r="C53" s="15" t="s">
        <v>64</v>
      </c>
      <c r="D53" s="93">
        <v>171.81391409005386</v>
      </c>
      <c r="E53" s="81"/>
      <c r="F53" s="112" t="s">
        <v>751</v>
      </c>
      <c r="G53" s="15"/>
      <c r="H53" s="16" t="s">
        <v>252</v>
      </c>
      <c r="I53" s="66"/>
      <c r="J53" s="66"/>
      <c r="K53" s="114" t="s">
        <v>858</v>
      </c>
      <c r="L53" s="94">
        <v>2.636644749421425</v>
      </c>
      <c r="M53" s="95">
        <v>329.19915771484375</v>
      </c>
      <c r="N53" s="95">
        <v>8067.76171875</v>
      </c>
      <c r="O53" s="77"/>
      <c r="P53" s="96"/>
      <c r="Q53" s="96"/>
      <c r="R53" s="97"/>
      <c r="S53" s="51">
        <v>0</v>
      </c>
      <c r="T53" s="51">
        <v>2</v>
      </c>
      <c r="U53" s="52">
        <v>0.153846</v>
      </c>
      <c r="V53" s="52">
        <v>0.007692</v>
      </c>
      <c r="W53" s="52">
        <v>0.023885</v>
      </c>
      <c r="X53" s="52">
        <v>0.541017</v>
      </c>
      <c r="Y53" s="52">
        <v>0</v>
      </c>
      <c r="Z53" s="52">
        <v>0</v>
      </c>
      <c r="AA53" s="82">
        <v>53</v>
      </c>
      <c r="AB53" s="82"/>
      <c r="AC53" s="98"/>
      <c r="AD53" s="85" t="s">
        <v>554</v>
      </c>
      <c r="AE53" s="85">
        <v>593</v>
      </c>
      <c r="AF53" s="85">
        <v>7692</v>
      </c>
      <c r="AG53" s="85">
        <v>11395</v>
      </c>
      <c r="AH53" s="85">
        <v>2062</v>
      </c>
      <c r="AI53" s="85"/>
      <c r="AJ53" s="85" t="s">
        <v>605</v>
      </c>
      <c r="AK53" s="85" t="s">
        <v>645</v>
      </c>
      <c r="AL53" s="90" t="s">
        <v>650</v>
      </c>
      <c r="AM53" s="85"/>
      <c r="AN53" s="87">
        <v>41485.52537037037</v>
      </c>
      <c r="AO53" s="90" t="s">
        <v>727</v>
      </c>
      <c r="AP53" s="85" t="b">
        <v>0</v>
      </c>
      <c r="AQ53" s="85" t="b">
        <v>0</v>
      </c>
      <c r="AR53" s="85" t="b">
        <v>1</v>
      </c>
      <c r="AS53" s="85"/>
      <c r="AT53" s="85">
        <v>286</v>
      </c>
      <c r="AU53" s="90" t="s">
        <v>731</v>
      </c>
      <c r="AV53" s="85" t="b">
        <v>1</v>
      </c>
      <c r="AW53" s="85" t="s">
        <v>752</v>
      </c>
      <c r="AX53" s="90" t="s">
        <v>803</v>
      </c>
      <c r="AY53" s="85" t="s">
        <v>66</v>
      </c>
      <c r="AZ53" s="85" t="str">
        <f>REPLACE(INDEX(GroupVertices[Group],MATCH(Vertices[[#This Row],[Vertex]],GroupVertices[Vertex],0)),1,1,"")</f>
        <v>1</v>
      </c>
      <c r="BA53" s="51" t="s">
        <v>294</v>
      </c>
      <c r="BB53" s="51" t="s">
        <v>294</v>
      </c>
      <c r="BC53" s="51" t="s">
        <v>299</v>
      </c>
      <c r="BD53" s="51" t="s">
        <v>299</v>
      </c>
      <c r="BE53" s="51" t="s">
        <v>310</v>
      </c>
      <c r="BF53" s="51" t="s">
        <v>310</v>
      </c>
      <c r="BG53" s="128" t="s">
        <v>1197</v>
      </c>
      <c r="BH53" s="128" t="s">
        <v>1197</v>
      </c>
      <c r="BI53" s="128" t="s">
        <v>1222</v>
      </c>
      <c r="BJ53" s="128" t="s">
        <v>1222</v>
      </c>
      <c r="BK53" s="128">
        <v>0</v>
      </c>
      <c r="BL53" s="131">
        <v>0</v>
      </c>
      <c r="BM53" s="128">
        <v>0</v>
      </c>
      <c r="BN53" s="131">
        <v>0</v>
      </c>
      <c r="BO53" s="128">
        <v>0</v>
      </c>
      <c r="BP53" s="131">
        <v>0</v>
      </c>
      <c r="BQ53" s="128">
        <v>12</v>
      </c>
      <c r="BR53" s="131">
        <v>100</v>
      </c>
      <c r="BS53" s="128">
        <v>12</v>
      </c>
      <c r="BT53" s="2"/>
      <c r="BU53" s="3"/>
      <c r="BV53" s="3"/>
      <c r="BW53" s="3"/>
      <c r="BX53" s="3"/>
    </row>
    <row r="54" spans="1:76" ht="15">
      <c r="A54" s="14" t="s">
        <v>253</v>
      </c>
      <c r="B54" s="15"/>
      <c r="C54" s="15" t="s">
        <v>64</v>
      </c>
      <c r="D54" s="93">
        <v>163.4528729328062</v>
      </c>
      <c r="E54" s="81"/>
      <c r="F54" s="112" t="s">
        <v>357</v>
      </c>
      <c r="G54" s="15"/>
      <c r="H54" s="16" t="s">
        <v>253</v>
      </c>
      <c r="I54" s="66"/>
      <c r="J54" s="66"/>
      <c r="K54" s="114" t="s">
        <v>859</v>
      </c>
      <c r="L54" s="94">
        <v>4495.503745357173</v>
      </c>
      <c r="M54" s="95">
        <v>9392.5078125</v>
      </c>
      <c r="N54" s="95">
        <v>4917.1552734375</v>
      </c>
      <c r="O54" s="77"/>
      <c r="P54" s="96"/>
      <c r="Q54" s="96"/>
      <c r="R54" s="97"/>
      <c r="S54" s="51">
        <v>0</v>
      </c>
      <c r="T54" s="51">
        <v>4</v>
      </c>
      <c r="U54" s="52">
        <v>422.487179</v>
      </c>
      <c r="V54" s="52">
        <v>0.010753</v>
      </c>
      <c r="W54" s="52">
        <v>0.041873</v>
      </c>
      <c r="X54" s="52">
        <v>1.093578</v>
      </c>
      <c r="Y54" s="52">
        <v>0.16666666666666666</v>
      </c>
      <c r="Z54" s="52">
        <v>0</v>
      </c>
      <c r="AA54" s="82">
        <v>54</v>
      </c>
      <c r="AB54" s="82"/>
      <c r="AC54" s="98"/>
      <c r="AD54" s="85" t="s">
        <v>555</v>
      </c>
      <c r="AE54" s="85">
        <v>4164</v>
      </c>
      <c r="AF54" s="85">
        <v>1143</v>
      </c>
      <c r="AG54" s="85">
        <v>1105068</v>
      </c>
      <c r="AH54" s="85">
        <v>205</v>
      </c>
      <c r="AI54" s="85"/>
      <c r="AJ54" s="85"/>
      <c r="AK54" s="85"/>
      <c r="AL54" s="85"/>
      <c r="AM54" s="85"/>
      <c r="AN54" s="87">
        <v>40681.99287037037</v>
      </c>
      <c r="AO54" s="90" t="s">
        <v>728</v>
      </c>
      <c r="AP54" s="85" t="b">
        <v>1</v>
      </c>
      <c r="AQ54" s="85" t="b">
        <v>0</v>
      </c>
      <c r="AR54" s="85" t="b">
        <v>0</v>
      </c>
      <c r="AS54" s="85"/>
      <c r="AT54" s="85">
        <v>495</v>
      </c>
      <c r="AU54" s="90" t="s">
        <v>731</v>
      </c>
      <c r="AV54" s="85" t="b">
        <v>0</v>
      </c>
      <c r="AW54" s="85" t="s">
        <v>752</v>
      </c>
      <c r="AX54" s="90" t="s">
        <v>804</v>
      </c>
      <c r="AY54" s="85" t="s">
        <v>66</v>
      </c>
      <c r="AZ54" s="85" t="str">
        <f>REPLACE(INDEX(GroupVertices[Group],MATCH(Vertices[[#This Row],[Vertex]],GroupVertices[Vertex],0)),1,1,"")</f>
        <v>4</v>
      </c>
      <c r="BA54" s="51"/>
      <c r="BB54" s="51"/>
      <c r="BC54" s="51"/>
      <c r="BD54" s="51"/>
      <c r="BE54" s="51" t="s">
        <v>308</v>
      </c>
      <c r="BF54" s="51" t="s">
        <v>308</v>
      </c>
      <c r="BG54" s="128" t="s">
        <v>1198</v>
      </c>
      <c r="BH54" s="128" t="s">
        <v>1198</v>
      </c>
      <c r="BI54" s="128" t="s">
        <v>1220</v>
      </c>
      <c r="BJ54" s="128" t="s">
        <v>1220</v>
      </c>
      <c r="BK54" s="128">
        <v>0</v>
      </c>
      <c r="BL54" s="131">
        <v>0</v>
      </c>
      <c r="BM54" s="128">
        <v>0</v>
      </c>
      <c r="BN54" s="131">
        <v>0</v>
      </c>
      <c r="BO54" s="128">
        <v>0</v>
      </c>
      <c r="BP54" s="131">
        <v>0</v>
      </c>
      <c r="BQ54" s="128">
        <v>40</v>
      </c>
      <c r="BR54" s="131">
        <v>100</v>
      </c>
      <c r="BS54" s="128">
        <v>40</v>
      </c>
      <c r="BT54" s="2"/>
      <c r="BU54" s="3"/>
      <c r="BV54" s="3"/>
      <c r="BW54" s="3"/>
      <c r="BX54" s="3"/>
    </row>
    <row r="55" spans="1:76" ht="15">
      <c r="A55" s="14" t="s">
        <v>254</v>
      </c>
      <c r="B55" s="15"/>
      <c r="C55" s="15" t="s">
        <v>64</v>
      </c>
      <c r="D55" s="93">
        <v>164.72190254195328</v>
      </c>
      <c r="E55" s="81"/>
      <c r="F55" s="112" t="s">
        <v>358</v>
      </c>
      <c r="G55" s="15"/>
      <c r="H55" s="16" t="s">
        <v>254</v>
      </c>
      <c r="I55" s="66"/>
      <c r="J55" s="66"/>
      <c r="K55" s="114" t="s">
        <v>860</v>
      </c>
      <c r="L55" s="94">
        <v>2.636644749421425</v>
      </c>
      <c r="M55" s="95">
        <v>903.40625</v>
      </c>
      <c r="N55" s="95">
        <v>9085.8916015625</v>
      </c>
      <c r="O55" s="77"/>
      <c r="P55" s="96"/>
      <c r="Q55" s="96"/>
      <c r="R55" s="97"/>
      <c r="S55" s="51">
        <v>0</v>
      </c>
      <c r="T55" s="51">
        <v>3</v>
      </c>
      <c r="U55" s="52">
        <v>0.153846</v>
      </c>
      <c r="V55" s="52">
        <v>0.008696</v>
      </c>
      <c r="W55" s="52">
        <v>0.04106</v>
      </c>
      <c r="X55" s="52">
        <v>0.76432</v>
      </c>
      <c r="Y55" s="52">
        <v>0.3333333333333333</v>
      </c>
      <c r="Z55" s="52">
        <v>0</v>
      </c>
      <c r="AA55" s="82">
        <v>55</v>
      </c>
      <c r="AB55" s="82"/>
      <c r="AC55" s="98"/>
      <c r="AD55" s="85" t="s">
        <v>556</v>
      </c>
      <c r="AE55" s="85">
        <v>2458</v>
      </c>
      <c r="AF55" s="85">
        <v>2137</v>
      </c>
      <c r="AG55" s="85">
        <v>906678</v>
      </c>
      <c r="AH55" s="85">
        <v>2597</v>
      </c>
      <c r="AI55" s="85"/>
      <c r="AJ55" s="85"/>
      <c r="AK55" s="85" t="s">
        <v>646</v>
      </c>
      <c r="AL55" s="85"/>
      <c r="AM55" s="85"/>
      <c r="AN55" s="87">
        <v>41533.68164351852</v>
      </c>
      <c r="AO55" s="90" t="s">
        <v>729</v>
      </c>
      <c r="AP55" s="85" t="b">
        <v>1</v>
      </c>
      <c r="AQ55" s="85" t="b">
        <v>0</v>
      </c>
      <c r="AR55" s="85" t="b">
        <v>1</v>
      </c>
      <c r="AS55" s="85"/>
      <c r="AT55" s="85">
        <v>313</v>
      </c>
      <c r="AU55" s="90" t="s">
        <v>731</v>
      </c>
      <c r="AV55" s="85" t="b">
        <v>0</v>
      </c>
      <c r="AW55" s="85" t="s">
        <v>752</v>
      </c>
      <c r="AX55" s="90" t="s">
        <v>805</v>
      </c>
      <c r="AY55" s="85" t="s">
        <v>66</v>
      </c>
      <c r="AZ55" s="85" t="str">
        <f>REPLACE(INDEX(GroupVertices[Group],MATCH(Vertices[[#This Row],[Vertex]],GroupVertices[Vertex],0)),1,1,"")</f>
        <v>1</v>
      </c>
      <c r="BA55" s="51"/>
      <c r="BB55" s="51"/>
      <c r="BC55" s="51"/>
      <c r="BD55" s="51"/>
      <c r="BE55" s="51" t="s">
        <v>311</v>
      </c>
      <c r="BF55" s="51" t="s">
        <v>311</v>
      </c>
      <c r="BG55" s="128" t="s">
        <v>1195</v>
      </c>
      <c r="BH55" s="128" t="s">
        <v>1200</v>
      </c>
      <c r="BI55" s="128" t="s">
        <v>1220</v>
      </c>
      <c r="BJ55" s="128" t="s">
        <v>1220</v>
      </c>
      <c r="BK55" s="128">
        <v>0</v>
      </c>
      <c r="BL55" s="131">
        <v>0</v>
      </c>
      <c r="BM55" s="128">
        <v>0</v>
      </c>
      <c r="BN55" s="131">
        <v>0</v>
      </c>
      <c r="BO55" s="128">
        <v>0</v>
      </c>
      <c r="BP55" s="131">
        <v>0</v>
      </c>
      <c r="BQ55" s="128">
        <v>39</v>
      </c>
      <c r="BR55" s="131">
        <v>100</v>
      </c>
      <c r="BS55" s="128">
        <v>39</v>
      </c>
      <c r="BT55" s="2"/>
      <c r="BU55" s="3"/>
      <c r="BV55" s="3"/>
      <c r="BW55" s="3"/>
      <c r="BX55" s="3"/>
    </row>
    <row r="56" spans="1:76" ht="15">
      <c r="A56" s="14" t="s">
        <v>255</v>
      </c>
      <c r="B56" s="15"/>
      <c r="C56" s="15" t="s">
        <v>64</v>
      </c>
      <c r="D56" s="93">
        <v>162.75835371009393</v>
      </c>
      <c r="E56" s="81"/>
      <c r="F56" s="112" t="s">
        <v>359</v>
      </c>
      <c r="G56" s="15"/>
      <c r="H56" s="16" t="s">
        <v>255</v>
      </c>
      <c r="I56" s="66"/>
      <c r="J56" s="66"/>
      <c r="K56" s="114" t="s">
        <v>861</v>
      </c>
      <c r="L56" s="94">
        <v>2.636644749421425</v>
      </c>
      <c r="M56" s="95">
        <v>4101.728515625</v>
      </c>
      <c r="N56" s="95">
        <v>6346.24609375</v>
      </c>
      <c r="O56" s="77"/>
      <c r="P56" s="96"/>
      <c r="Q56" s="96"/>
      <c r="R56" s="97"/>
      <c r="S56" s="51">
        <v>0</v>
      </c>
      <c r="T56" s="51">
        <v>3</v>
      </c>
      <c r="U56" s="52">
        <v>0.153846</v>
      </c>
      <c r="V56" s="52">
        <v>0.008696</v>
      </c>
      <c r="W56" s="52">
        <v>0.04106</v>
      </c>
      <c r="X56" s="52">
        <v>0.76432</v>
      </c>
      <c r="Y56" s="52">
        <v>0.3333333333333333</v>
      </c>
      <c r="Z56" s="52">
        <v>0</v>
      </c>
      <c r="AA56" s="82">
        <v>56</v>
      </c>
      <c r="AB56" s="82"/>
      <c r="AC56" s="98"/>
      <c r="AD56" s="85" t="s">
        <v>557</v>
      </c>
      <c r="AE56" s="85">
        <v>5001</v>
      </c>
      <c r="AF56" s="85">
        <v>599</v>
      </c>
      <c r="AG56" s="85">
        <v>16806</v>
      </c>
      <c r="AH56" s="85">
        <v>12037</v>
      </c>
      <c r="AI56" s="85"/>
      <c r="AJ56" s="85" t="s">
        <v>606</v>
      </c>
      <c r="AK56" s="85" t="s">
        <v>647</v>
      </c>
      <c r="AL56" s="90" t="s">
        <v>681</v>
      </c>
      <c r="AM56" s="85"/>
      <c r="AN56" s="87">
        <v>43743.58908564815</v>
      </c>
      <c r="AO56" s="90" t="s">
        <v>730</v>
      </c>
      <c r="AP56" s="85" t="b">
        <v>1</v>
      </c>
      <c r="AQ56" s="85" t="b">
        <v>0</v>
      </c>
      <c r="AR56" s="85" t="b">
        <v>0</v>
      </c>
      <c r="AS56" s="85"/>
      <c r="AT56" s="85">
        <v>1</v>
      </c>
      <c r="AU56" s="85"/>
      <c r="AV56" s="85" t="b">
        <v>0</v>
      </c>
      <c r="AW56" s="85" t="s">
        <v>752</v>
      </c>
      <c r="AX56" s="90" t="s">
        <v>806</v>
      </c>
      <c r="AY56" s="85" t="s">
        <v>66</v>
      </c>
      <c r="AZ56" s="85" t="str">
        <f>REPLACE(INDEX(GroupVertices[Group],MATCH(Vertices[[#This Row],[Vertex]],GroupVertices[Vertex],0)),1,1,"")</f>
        <v>1</v>
      </c>
      <c r="BA56" s="51"/>
      <c r="BB56" s="51"/>
      <c r="BC56" s="51"/>
      <c r="BD56" s="51"/>
      <c r="BE56" s="51" t="s">
        <v>308</v>
      </c>
      <c r="BF56" s="51" t="s">
        <v>308</v>
      </c>
      <c r="BG56" s="128" t="s">
        <v>1195</v>
      </c>
      <c r="BH56" s="128" t="s">
        <v>1195</v>
      </c>
      <c r="BI56" s="128" t="s">
        <v>1220</v>
      </c>
      <c r="BJ56" s="128" t="s">
        <v>1220</v>
      </c>
      <c r="BK56" s="128">
        <v>0</v>
      </c>
      <c r="BL56" s="131">
        <v>0</v>
      </c>
      <c r="BM56" s="128">
        <v>0</v>
      </c>
      <c r="BN56" s="131">
        <v>0</v>
      </c>
      <c r="BO56" s="128">
        <v>0</v>
      </c>
      <c r="BP56" s="131">
        <v>0</v>
      </c>
      <c r="BQ56" s="128">
        <v>17</v>
      </c>
      <c r="BR56" s="131">
        <v>100</v>
      </c>
      <c r="BS56" s="128">
        <v>17</v>
      </c>
      <c r="BT56" s="2"/>
      <c r="BU56" s="3"/>
      <c r="BV56" s="3"/>
      <c r="BW56" s="3"/>
      <c r="BX56" s="3"/>
    </row>
    <row r="57" spans="1:76" ht="15">
      <c r="A57" s="99" t="s">
        <v>257</v>
      </c>
      <c r="B57" s="100"/>
      <c r="C57" s="100" t="s">
        <v>64</v>
      </c>
      <c r="D57" s="101">
        <v>162.13405242350146</v>
      </c>
      <c r="E57" s="102"/>
      <c r="F57" s="113" t="s">
        <v>360</v>
      </c>
      <c r="G57" s="100"/>
      <c r="H57" s="103" t="s">
        <v>257</v>
      </c>
      <c r="I57" s="104"/>
      <c r="J57" s="104"/>
      <c r="K57" s="115" t="s">
        <v>862</v>
      </c>
      <c r="L57" s="105">
        <v>2.636644749421425</v>
      </c>
      <c r="M57" s="106">
        <v>2999.407470703125</v>
      </c>
      <c r="N57" s="106">
        <v>9527.92578125</v>
      </c>
      <c r="O57" s="107"/>
      <c r="P57" s="108"/>
      <c r="Q57" s="108"/>
      <c r="R57" s="109"/>
      <c r="S57" s="51">
        <v>0</v>
      </c>
      <c r="T57" s="51">
        <v>3</v>
      </c>
      <c r="U57" s="52">
        <v>0.153846</v>
      </c>
      <c r="V57" s="52">
        <v>0.008696</v>
      </c>
      <c r="W57" s="52">
        <v>0.04106</v>
      </c>
      <c r="X57" s="52">
        <v>0.76432</v>
      </c>
      <c r="Y57" s="52">
        <v>0.3333333333333333</v>
      </c>
      <c r="Z57" s="52">
        <v>0</v>
      </c>
      <c r="AA57" s="110">
        <v>57</v>
      </c>
      <c r="AB57" s="110"/>
      <c r="AC57" s="111"/>
      <c r="AD57" s="85" t="s">
        <v>558</v>
      </c>
      <c r="AE57" s="85">
        <v>213</v>
      </c>
      <c r="AF57" s="85">
        <v>110</v>
      </c>
      <c r="AG57" s="85">
        <v>37047</v>
      </c>
      <c r="AH57" s="85">
        <v>58</v>
      </c>
      <c r="AI57" s="85"/>
      <c r="AJ57" s="85" t="s">
        <v>607</v>
      </c>
      <c r="AK57" s="85" t="s">
        <v>648</v>
      </c>
      <c r="AL57" s="85"/>
      <c r="AM57" s="85"/>
      <c r="AN57" s="87">
        <v>40395.37326388889</v>
      </c>
      <c r="AO57" s="85"/>
      <c r="AP57" s="85" t="b">
        <v>1</v>
      </c>
      <c r="AQ57" s="85" t="b">
        <v>0</v>
      </c>
      <c r="AR57" s="85" t="b">
        <v>0</v>
      </c>
      <c r="AS57" s="85"/>
      <c r="AT57" s="85">
        <v>20</v>
      </c>
      <c r="AU57" s="90" t="s">
        <v>731</v>
      </c>
      <c r="AV57" s="85" t="b">
        <v>0</v>
      </c>
      <c r="AW57" s="85" t="s">
        <v>752</v>
      </c>
      <c r="AX57" s="90" t="s">
        <v>807</v>
      </c>
      <c r="AY57" s="85" t="s">
        <v>66</v>
      </c>
      <c r="AZ57" s="85" t="str">
        <f>REPLACE(INDEX(GroupVertices[Group],MATCH(Vertices[[#This Row],[Vertex]],GroupVertices[Vertex],0)),1,1,"")</f>
        <v>1</v>
      </c>
      <c r="BA57" s="51"/>
      <c r="BB57" s="51"/>
      <c r="BC57" s="51"/>
      <c r="BD57" s="51"/>
      <c r="BE57" s="51" t="s">
        <v>308</v>
      </c>
      <c r="BF57" s="51" t="s">
        <v>308</v>
      </c>
      <c r="BG57" s="128" t="s">
        <v>1195</v>
      </c>
      <c r="BH57" s="128" t="s">
        <v>1195</v>
      </c>
      <c r="BI57" s="128" t="s">
        <v>1220</v>
      </c>
      <c r="BJ57" s="128" t="s">
        <v>1220</v>
      </c>
      <c r="BK57" s="128">
        <v>0</v>
      </c>
      <c r="BL57" s="131">
        <v>0</v>
      </c>
      <c r="BM57" s="128">
        <v>0</v>
      </c>
      <c r="BN57" s="131">
        <v>0</v>
      </c>
      <c r="BO57" s="128">
        <v>0</v>
      </c>
      <c r="BP57" s="131">
        <v>0</v>
      </c>
      <c r="BQ57" s="128">
        <v>17</v>
      </c>
      <c r="BR57" s="131">
        <v>100</v>
      </c>
      <c r="BS57" s="128">
        <v>17</v>
      </c>
      <c r="BT57" s="2"/>
      <c r="BU57" s="3"/>
      <c r="BV57" s="3"/>
      <c r="BW57" s="3"/>
      <c r="BX5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7"/>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7"/>
    <dataValidation allowBlank="1" showInputMessage="1" promptTitle="Vertex Tooltip" prompt="Enter optional text that will pop up when the mouse is hovered over the vertex." errorTitle="Invalid Vertex Image Key" sqref="K3:K5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7"/>
    <dataValidation allowBlank="1" showInputMessage="1" promptTitle="Vertex Label Fill Color" prompt="To select an optional fill color for the Label shape, right-click and select Select Color on the right-click menu." sqref="I3:I57"/>
    <dataValidation allowBlank="1" showInputMessage="1" promptTitle="Vertex Image File" prompt="Enter the path to an image file.  Hover over the column header for examples." errorTitle="Invalid Vertex Image Key" sqref="F3:F57"/>
    <dataValidation allowBlank="1" showInputMessage="1" promptTitle="Vertex Color" prompt="To select an optional vertex color, right-click and select Select Color on the right-click menu." sqref="B3:B57"/>
    <dataValidation allowBlank="1" showInputMessage="1" promptTitle="Vertex Opacity" prompt="Enter an optional vertex opacity between 0 (transparent) and 100 (opaque)." errorTitle="Invalid Vertex Opacity" error="The optional vertex opacity must be a whole number between 0 and 10." sqref="E3:E57"/>
    <dataValidation type="list" allowBlank="1" showInputMessage="1" showErrorMessage="1" promptTitle="Vertex Shape" prompt="Select an optional vertex shape." errorTitle="Invalid Vertex Shape" error="You have entered an invalid vertex shape.  Try selecting from the drop-down list instead." sqref="C3:C5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7">
      <formula1>ValidVertexLabelPositions</formula1>
    </dataValidation>
    <dataValidation allowBlank="1" showInputMessage="1" showErrorMessage="1" promptTitle="Vertex Name" prompt="Enter the name of the vertex." sqref="A3:A57"/>
  </dataValidations>
  <hyperlinks>
    <hyperlink ref="AL3" r:id="rId1" display="http://www.nato.int/cps/en/natohq/topics_64610.htm"/>
    <hyperlink ref="AL4" r:id="rId2" display="https://t.co/aVcGOnPJRb"/>
    <hyperlink ref="AL5" r:id="rId3" display="http://nato.diplomatie.belgium.be/"/>
    <hyperlink ref="AL6" r:id="rId4" display="http://www.mfa.gov.lv/en/diplomatic-missions/latvian-diplomatic-missions-in-international-organizati"/>
    <hyperlink ref="AL7" r:id="rId5" display="http://nato.mfa.lt/"/>
    <hyperlink ref="AL9" r:id="rId6" display="http://gov.uk/government/world/spain"/>
    <hyperlink ref="AL11" r:id="rId7" display="https://t.co/zZIE5JTw8o"/>
    <hyperlink ref="AL12" r:id="rId8" display="http://www.nato.int/"/>
    <hyperlink ref="AL17" r:id="rId9" display="https://t.co/GbAWuXwNbN"/>
    <hyperlink ref="AL19" r:id="rId10" display="https://www.zuzanacaputova.sk/"/>
    <hyperlink ref="AL20" r:id="rId11" display="https://t.co/zdIsfIdMDh"/>
    <hyperlink ref="AL22" r:id="rId12" display="https://github.com/matthewwolff/MarkovTweets"/>
    <hyperlink ref="AL24" r:id="rId13" display="https://t.co/8yQ6kMj44W"/>
    <hyperlink ref="AL26" r:id="rId14" display="http://www.brukselanato.msz.gov.pl/"/>
    <hyperlink ref="AL27" r:id="rId15" display="https://t.co/spfaPijjX2"/>
    <hyperlink ref="AL28" r:id="rId16" display="http://www.nato.int/"/>
    <hyperlink ref="AL29" r:id="rId17" display="http://www.nato.int/"/>
    <hyperlink ref="AL30" r:id="rId18" display="http://www.defense.gouv.fr/"/>
    <hyperlink ref="AL31" r:id="rId19" display="http://mirceageoana.ro/"/>
    <hyperlink ref="AL34" r:id="rId20" display="http://www.aspeninstitute.ro/"/>
    <hyperlink ref="AL35" r:id="rId21" display="http://www.rpfrance-otan.org/"/>
    <hyperlink ref="AL36" r:id="rId22" display="https://t.co/A8VgBp0t3U"/>
    <hyperlink ref="AL38" r:id="rId23" display="https://t.co/DmEZNH7H2I"/>
    <hyperlink ref="AL39" r:id="rId24" display="https://t.co/Bc6In3vRDr"/>
    <hyperlink ref="AL40" r:id="rId25" display="https://t.co/CHNqLT14J2"/>
    <hyperlink ref="AL41" r:id="rId26" display="https://www.president.ee/en/"/>
    <hyperlink ref="AL43" r:id="rId27" display="https://t.co/3CCrUGDXWL"/>
    <hyperlink ref="AL44" r:id="rId28" display="https://t.co/GBSpDh1dhv"/>
    <hyperlink ref="AL47" r:id="rId29" display="http://nato.usmission.gov/"/>
    <hyperlink ref="AL48" r:id="rId30" display="https://t.co/Y8bI5vfX21"/>
    <hyperlink ref="AL49" r:id="rId31" display="https://t.co/9zG6ZvKVLm"/>
    <hyperlink ref="AL50" r:id="rId32" display="https://t.co/IxLjEB2zlE"/>
    <hyperlink ref="AL51" r:id="rId33" display="https://t.co/wyOVgSLgBV"/>
    <hyperlink ref="AL52" r:id="rId34" display="https://t.co/joqlDQOrZN"/>
    <hyperlink ref="AL53" r:id="rId35" display="https://t.co/aVcGOnPJRb"/>
    <hyperlink ref="AL56" r:id="rId36" display="https://t.co/I33BfM7NFN"/>
    <hyperlink ref="AO3" r:id="rId37" display="https://pbs.twimg.com/profile_banners/3928794501/1559571769"/>
    <hyperlink ref="AO4" r:id="rId38" display="https://pbs.twimg.com/profile_banners/124418093/1554452837"/>
    <hyperlink ref="AO5" r:id="rId39" display="https://pbs.twimg.com/profile_banners/785745367874752516/1536909152"/>
    <hyperlink ref="AO6" r:id="rId40" display="https://pbs.twimg.com/profile_banners/2725831658/1532086834"/>
    <hyperlink ref="AO7" r:id="rId41" display="https://pbs.twimg.com/profile_banners/2831814903/1565784574"/>
    <hyperlink ref="AO8" r:id="rId42" display="https://pbs.twimg.com/profile_banners/352978170/1562924058"/>
    <hyperlink ref="AO9" r:id="rId43" display="https://pbs.twimg.com/profile_banners/16883794/1567418270"/>
    <hyperlink ref="AO10" r:id="rId44" display="https://pbs.twimg.com/profile_banners/1083005722160439299/1547128576"/>
    <hyperlink ref="AO11" r:id="rId45" display="https://pbs.twimg.com/profile_banners/1182797754646618113/1571607719"/>
    <hyperlink ref="AO12" r:id="rId46" display="https://pbs.twimg.com/profile_banners/20796069/1447068520"/>
    <hyperlink ref="AO13" r:id="rId47" display="https://pbs.twimg.com/profile_banners/914904172625104897/1573560293"/>
    <hyperlink ref="AO15" r:id="rId48" display="https://pbs.twimg.com/profile_banners/1043541497147269120/1563981225"/>
    <hyperlink ref="AO16" r:id="rId49" display="https://pbs.twimg.com/profile_banners/851211143238602754/1511114666"/>
    <hyperlink ref="AO17" r:id="rId50" display="https://pbs.twimg.com/profile_banners/327380760/1564817034"/>
    <hyperlink ref="AO19" r:id="rId51" display="https://pbs.twimg.com/profile_banners/1111567384148692993/1554195033"/>
    <hyperlink ref="AO21" r:id="rId52" display="https://pbs.twimg.com/profile_banners/3317432315/1519126339"/>
    <hyperlink ref="AO22" r:id="rId53" display="https://pbs.twimg.com/profile_banners/946184693610885121/1514424837"/>
    <hyperlink ref="AO23" r:id="rId54" display="https://pbs.twimg.com/profile_banners/1186690379623686151/1573840612"/>
    <hyperlink ref="AO24" r:id="rId55" display="https://pbs.twimg.com/profile_banners/85772756/1574162611"/>
    <hyperlink ref="AO25" r:id="rId56" display="https://pbs.twimg.com/profile_banners/841605077198635008/1561714964"/>
    <hyperlink ref="AO26" r:id="rId57" display="https://pbs.twimg.com/profile_banners/529352320/1546593610"/>
    <hyperlink ref="AO27" r:id="rId58" display="https://pbs.twimg.com/profile_banners/715121252734738432/1574224765"/>
    <hyperlink ref="AO28" r:id="rId59" display="https://pbs.twimg.com/profile_banners/83795099/1554460944"/>
    <hyperlink ref="AO29" r:id="rId60" display="https://pbs.twimg.com/profile_banners/770174194575347713/1495447937"/>
    <hyperlink ref="AO30" r:id="rId61" display="https://pbs.twimg.com/profile_banners/877836832406417408/1517588792"/>
    <hyperlink ref="AO31" r:id="rId62" display="https://pbs.twimg.com/profile_banners/17003103/1565006631"/>
    <hyperlink ref="AO32" r:id="rId63" display="https://pbs.twimg.com/profile_banners/769802145726132224/1548152295"/>
    <hyperlink ref="AO34" r:id="rId64" display="https://pbs.twimg.com/profile_banners/909783824229371904/1527778516"/>
    <hyperlink ref="AO35" r:id="rId65" display="https://pbs.twimg.com/profile_banners/787237266/1530525878"/>
    <hyperlink ref="AO36" r:id="rId66" display="https://pbs.twimg.com/profile_banners/164199356/1573739028"/>
    <hyperlink ref="AO38" r:id="rId67" display="https://pbs.twimg.com/profile_banners/2928675806/1522960336"/>
    <hyperlink ref="AO39" r:id="rId68" display="https://pbs.twimg.com/profile_banners/202553123/1574066207"/>
    <hyperlink ref="AO40" r:id="rId69" display="https://pbs.twimg.com/profile_banners/1112021207149436934/1554485116"/>
    <hyperlink ref="AO41" r:id="rId70" display="https://pbs.twimg.com/profile_banners/782910704953225216/1516631575"/>
    <hyperlink ref="AO42" r:id="rId71" display="https://pbs.twimg.com/profile_banners/1569523518/1542055968"/>
    <hyperlink ref="AO43" r:id="rId72" display="https://pbs.twimg.com/profile_banners/2891786135/1566197112"/>
    <hyperlink ref="AO44" r:id="rId73" display="https://pbs.twimg.com/profile_banners/16049790/1542981375"/>
    <hyperlink ref="AO45" r:id="rId74" display="https://pbs.twimg.com/profile_banners/57981320/1541151580"/>
    <hyperlink ref="AO46" r:id="rId75" display="https://pbs.twimg.com/profile_banners/980851986001203202/1541056175"/>
    <hyperlink ref="AO47" r:id="rId76" display="https://pbs.twimg.com/profile_banners/472830024/1573637538"/>
    <hyperlink ref="AO48" r:id="rId77" display="https://pbs.twimg.com/profile_banners/86029229/1566821908"/>
    <hyperlink ref="AO49" r:id="rId78" display="https://pbs.twimg.com/profile_banners/818876014390603776/1484852402"/>
    <hyperlink ref="AO50" r:id="rId79" display="https://pbs.twimg.com/profile_banners/822215679726100480/1549425227"/>
    <hyperlink ref="AO51" r:id="rId80" display="https://pbs.twimg.com/profile_banners/822215673812119553/1553098760"/>
    <hyperlink ref="AO52" r:id="rId81" display="https://pbs.twimg.com/profile_banners/87399412/1486394775"/>
    <hyperlink ref="AO53" r:id="rId82" display="https://pbs.twimg.com/profile_banners/1632821258/1495448473"/>
    <hyperlink ref="AO54" r:id="rId83" display="https://pbs.twimg.com/profile_banners/301148961/1383880128"/>
    <hyperlink ref="AO55" r:id="rId84" display="https://pbs.twimg.com/profile_banners/1872223814/1475938754"/>
    <hyperlink ref="AO56" r:id="rId85" display="https://pbs.twimg.com/profile_banners/1180484795333332992/1574234132"/>
    <hyperlink ref="AU3" r:id="rId86" display="http://abs.twimg.com/images/themes/theme1/bg.png"/>
    <hyperlink ref="AU4" r:id="rId87" display="http://abs.twimg.com/images/themes/theme1/bg.png"/>
    <hyperlink ref="AU5" r:id="rId88" display="http://abs.twimg.com/images/themes/theme1/bg.png"/>
    <hyperlink ref="AU6" r:id="rId89" display="http://abs.twimg.com/images/themes/theme1/bg.png"/>
    <hyperlink ref="AU7" r:id="rId90" display="http://abs.twimg.com/images/themes/theme1/bg.png"/>
    <hyperlink ref="AU8" r:id="rId91" display="http://abs.twimg.com/images/themes/theme1/bg.png"/>
    <hyperlink ref="AU9" r:id="rId92" display="http://abs.twimg.com/images/themes/theme1/bg.png"/>
    <hyperlink ref="AU12" r:id="rId93" display="http://abs.twimg.com/images/themes/theme1/bg.png"/>
    <hyperlink ref="AU16" r:id="rId94" display="http://abs.twimg.com/images/themes/theme1/bg.png"/>
    <hyperlink ref="AU17" r:id="rId95" display="http://abs.twimg.com/images/themes/theme16/bg.gif"/>
    <hyperlink ref="AU18" r:id="rId96" display="http://abs.twimg.com/images/themes/theme1/bg.png"/>
    <hyperlink ref="AU20" r:id="rId97" display="http://abs.twimg.com/images/themes/theme1/bg.png"/>
    <hyperlink ref="AU21" r:id="rId98" display="http://abs.twimg.com/images/themes/theme1/bg.png"/>
    <hyperlink ref="AU24" r:id="rId99" display="http://abs.twimg.com/images/themes/theme1/bg.png"/>
    <hyperlink ref="AU25" r:id="rId100" display="http://abs.twimg.com/images/themes/theme1/bg.png"/>
    <hyperlink ref="AU26" r:id="rId101" display="http://abs.twimg.com/images/themes/theme1/bg.png"/>
    <hyperlink ref="AU28" r:id="rId102" display="http://abs.twimg.com/images/themes/theme1/bg.png"/>
    <hyperlink ref="AU29" r:id="rId103" display="http://abs.twimg.com/images/themes/theme1/bg.png"/>
    <hyperlink ref="AU31" r:id="rId104" display="http://abs.twimg.com/images/themes/theme1/bg.png"/>
    <hyperlink ref="AU32" r:id="rId105" display="http://abs.twimg.com/images/themes/theme1/bg.png"/>
    <hyperlink ref="AU33" r:id="rId106" display="http://abs.twimg.com/images/themes/theme1/bg.png"/>
    <hyperlink ref="AU35" r:id="rId107" display="http://abs.twimg.com/images/themes/theme15/bg.png"/>
    <hyperlink ref="AU36" r:id="rId108" display="http://abs.twimg.com/images/themes/theme1/bg.png"/>
    <hyperlink ref="AU38" r:id="rId109" display="http://abs.twimg.com/images/themes/theme1/bg.png"/>
    <hyperlink ref="AU39" r:id="rId110" display="http://abs.twimg.com/images/themes/theme1/bg.png"/>
    <hyperlink ref="AU41" r:id="rId111" display="http://abs.twimg.com/images/themes/theme1/bg.png"/>
    <hyperlink ref="AU42" r:id="rId112" display="http://abs.twimg.com/images/themes/theme1/bg.png"/>
    <hyperlink ref="AU43" r:id="rId113" display="http://abs.twimg.com/images/themes/theme1/bg.png"/>
    <hyperlink ref="AU44" r:id="rId114" display="http://abs.twimg.com/images/themes/theme9/bg.gif"/>
    <hyperlink ref="AU45" r:id="rId115" display="http://abs.twimg.com/images/themes/theme1/bg.png"/>
    <hyperlink ref="AU47" r:id="rId116" display="http://abs.twimg.com/images/themes/theme15/bg.png"/>
    <hyperlink ref="AU48" r:id="rId117" display="http://abs.twimg.com/images/themes/theme1/bg.png"/>
    <hyperlink ref="AU52" r:id="rId118" display="http://abs.twimg.com/images/themes/theme4/bg.gif"/>
    <hyperlink ref="AU53" r:id="rId119" display="http://abs.twimg.com/images/themes/theme1/bg.png"/>
    <hyperlink ref="AU54" r:id="rId120" display="http://abs.twimg.com/images/themes/theme1/bg.png"/>
    <hyperlink ref="AU55" r:id="rId121" display="http://abs.twimg.com/images/themes/theme1/bg.png"/>
    <hyperlink ref="AU57" r:id="rId122" display="http://abs.twimg.com/images/themes/theme1/bg.png"/>
    <hyperlink ref="F3" r:id="rId123" display="http://pbs.twimg.com/profile_images/884753732654772224/UfILExsQ_normal.jpg"/>
    <hyperlink ref="F4" r:id="rId124" display="http://pbs.twimg.com/profile_images/797084351364300801/O2GvHCbO_normal.jpg"/>
    <hyperlink ref="F5" r:id="rId125" display="http://pbs.twimg.com/profile_images/785746756378226688/iS2mnfZL_normal.jpg"/>
    <hyperlink ref="F6" r:id="rId126" display="http://pbs.twimg.com/profile_images/499154897997017088/7KLtv5rP_normal.png"/>
    <hyperlink ref="F7" r:id="rId127" display="http://pbs.twimg.com/profile_images/666197383227797505/Pv59gCjV_normal.jpg"/>
    <hyperlink ref="F8" r:id="rId128" display="http://pbs.twimg.com/profile_images/1149612937763422208/cH7z_129_normal.jpg"/>
    <hyperlink ref="F9" r:id="rId129" display="http://pbs.twimg.com/profile_images/1148149533962047488/9JDZTe3V_normal.png"/>
    <hyperlink ref="F10" r:id="rId130" display="http://pbs.twimg.com/profile_images/1083355490980114433/X3-i-yZf_normal.jpg"/>
    <hyperlink ref="F11" r:id="rId131" display="http://pbs.twimg.com/profile_images/1182798433821831169/AnKswLR2_normal.jpg"/>
    <hyperlink ref="F12" r:id="rId132" display="http://pbs.twimg.com/profile_images/1230706698/jensfb_normal.jpg"/>
    <hyperlink ref="F13" r:id="rId133" display="http://pbs.twimg.com/profile_images/1196698809692295169/C9sl6VI3_normal.jpg"/>
    <hyperlink ref="F14" r:id="rId134" display="http://pbs.twimg.com/profile_images/796067903070048256/z_TNAOT0_normal.jpg"/>
    <hyperlink ref="F15" r:id="rId135" display="http://pbs.twimg.com/profile_images/1111269046509584385/1mnanTML_normal.jpg"/>
    <hyperlink ref="F16" r:id="rId136" display="http://pbs.twimg.com/profile_images/932309059130281984/YWdtBnQL_normal.jpg"/>
    <hyperlink ref="F17" r:id="rId137" display="http://pbs.twimg.com/profile_images/1190764108402085888/h5Z2kXo6_normal.jpg"/>
    <hyperlink ref="F18" r:id="rId138" display="http://pbs.twimg.com/profile_images/782529312385822720/2KhtYnHq_normal.jpg"/>
    <hyperlink ref="F19" r:id="rId139" display="http://pbs.twimg.com/profile_images/1111570060387205120/SrhscBXY_normal.png"/>
    <hyperlink ref="F20" r:id="rId140" display="http://pbs.twimg.com/profile_images/3314598258/1a22cd5f629c7eac256f6f8b68491a89_normal.jpeg"/>
    <hyperlink ref="F21" r:id="rId141" display="http://pbs.twimg.com/profile_images/1157806384441958403/olXhl4Ik_normal.png"/>
    <hyperlink ref="F22" r:id="rId142" display="http://pbs.twimg.com/profile_images/969388186433552384/K_RK4Emu_normal.jpg"/>
    <hyperlink ref="F23" r:id="rId143" display="http://pbs.twimg.com/profile_images/1193230916480643072/6cOYtXGA_normal.jpg"/>
    <hyperlink ref="F24" r:id="rId144" display="http://pbs.twimg.com/profile_images/1194191926175707138/ShUXieiG_normal.jpg"/>
    <hyperlink ref="F25" r:id="rId145" display="http://pbs.twimg.com/profile_images/1165176249305747457/aocV5SAS_normal.jpg"/>
    <hyperlink ref="F26" r:id="rId146" display="http://pbs.twimg.com/profile_images/941214109118488577/e59pYDxr_normal.jpg"/>
    <hyperlink ref="F27" r:id="rId147" display="http://pbs.twimg.com/profile_images/1196401092491436032/qEpfX229_normal.jpg"/>
    <hyperlink ref="F28" r:id="rId148" display="http://pbs.twimg.com/profile_images/875661200784330754/cXTSJeMm_normal.jpg"/>
    <hyperlink ref="F29" r:id="rId149" display="http://pbs.twimg.com/profile_images/841233586384752642/zSHf0oQE_normal.jpg"/>
    <hyperlink ref="F30" r:id="rId150" display="http://pbs.twimg.com/profile_images/915249381976236032/UtQaUa0m_normal.jpg"/>
    <hyperlink ref="F31" r:id="rId151" display="http://pbs.twimg.com/profile_images/1158347880698208257/1ICrZWdx_normal.jpg"/>
    <hyperlink ref="F32" r:id="rId152" display="http://pbs.twimg.com/profile_images/1087657471018258432/q4yiWjg__normal.jpg"/>
    <hyperlink ref="F33" r:id="rId153" display="http://pbs.twimg.com/profile_images/669133986791333888/a7vbY7W2_normal.jpg"/>
    <hyperlink ref="F34" r:id="rId154" display="http://pbs.twimg.com/profile_images/912967937300066305/BkmW17Pa_normal.jpg"/>
    <hyperlink ref="F35" r:id="rId155" display="http://pbs.twimg.com/profile_images/3477370899/e825bc6508601d344f3c5c6cc6b61658_normal.jpeg"/>
    <hyperlink ref="F36" r:id="rId156" display="http://pbs.twimg.com/profile_images/1194974909652512768/aMp4ITon_normal.jpg"/>
    <hyperlink ref="F37" r:id="rId157" display="http://pbs.twimg.com/profile_images/1194427474832216064/yDv7wSXC_normal.jpg"/>
    <hyperlink ref="F38" r:id="rId158" display="http://pbs.twimg.com/profile_images/1187368468343132161/VzPP0m-3_normal.jpg"/>
    <hyperlink ref="F39" r:id="rId159" display="http://pbs.twimg.com/profile_images/1194274232685023237/Z5ULp76l_normal.jpg"/>
    <hyperlink ref="F40" r:id="rId160" display="http://pbs.twimg.com/profile_images/1176885810181939201/zxq8JEzn_normal.jpg"/>
    <hyperlink ref="F41" r:id="rId161" display="http://pbs.twimg.com/profile_images/1116257008909455360/qD1SpZn3_normal.png"/>
    <hyperlink ref="F42" r:id="rId162" display="http://pbs.twimg.com/profile_images/1005097430101065728/5JzW4BRc_normal.jpg"/>
    <hyperlink ref="F43" r:id="rId163" display="http://pbs.twimg.com/profile_images/1111554722924806144/Ravr-_rC_normal.png"/>
    <hyperlink ref="F44" r:id="rId164" display="http://pbs.twimg.com/profile_images/923930866631499776/yMdB8jYK_normal.jpg"/>
    <hyperlink ref="F45" r:id="rId165" display="http://pbs.twimg.com/profile_images/1058292368644935680/cGkIeg7a_normal.jpg"/>
    <hyperlink ref="F46" r:id="rId166" display="http://pbs.twimg.com/profile_images/980862293520080896/TSn4-h8-_normal.jpg"/>
    <hyperlink ref="F47" r:id="rId167" display="http://pbs.twimg.com/profile_images/1089804733953572864/gNF1wLoY_normal.jpg"/>
    <hyperlink ref="F48" r:id="rId168" display="http://pbs.twimg.com/profile_images/1165961704011948034/tcrIFWzM_normal.png"/>
    <hyperlink ref="F49" r:id="rId169" display="http://pbs.twimg.com/profile_images/848946510918295557/RmsOl1zv_normal.jpg"/>
    <hyperlink ref="F50" r:id="rId170" display="http://pbs.twimg.com/profile_images/859982100904148992/hv5soju7_normal.jpg"/>
    <hyperlink ref="F51" r:id="rId171" display="http://pbs.twimg.com/profile_images/1059888693945630720/yex0Gcbi_normal.jpg"/>
    <hyperlink ref="F52" r:id="rId172" display="http://pbs.twimg.com/profile_images/508385681/Picture_6_normal.png"/>
    <hyperlink ref="F53" r:id="rId173" display="http://pbs.twimg.com/profile_images/1127507151537287169/v397PmKg_normal.jpg"/>
    <hyperlink ref="F54" r:id="rId174" display="http://pbs.twimg.com/profile_images/378800000709612949/cfd1435ac2c89df971f95fff2d2610a6_normal.jpeg"/>
    <hyperlink ref="F55" r:id="rId175" display="http://pbs.twimg.com/profile_images/378800000501893520/b4582cd3ce52a7c47133d606b639176e_normal.jpeg"/>
    <hyperlink ref="F56" r:id="rId176" display="http://pbs.twimg.com/profile_images/1197050828202369025/nCCwdn3B_normal.jpg"/>
    <hyperlink ref="F57" r:id="rId177" display="http://pbs.twimg.com/profile_images/976893268339429377/sQT1oTqH_normal.jpg"/>
    <hyperlink ref="AX3" r:id="rId178" display="https://twitter.com/natoinukraine"/>
    <hyperlink ref="AX4" r:id="rId179" display="https://twitter.com/natopress"/>
    <hyperlink ref="AX5" r:id="rId180" display="https://twitter.com/belgiumnato"/>
    <hyperlink ref="AX6" r:id="rId181" display="https://twitter.com/lv_nato"/>
    <hyperlink ref="AX7" r:id="rId182" display="https://twitter.com/litdelnato"/>
    <hyperlink ref="AX8" r:id="rId183" display="https://twitter.com/larteresa"/>
    <hyperlink ref="AX9" r:id="rId184" display="https://twitter.com/ukinspain"/>
    <hyperlink ref="AX10" r:id="rId185" display="https://twitter.com/britisharmyesp"/>
    <hyperlink ref="AX11" r:id="rId186" display="https://twitter.com/nataliamakhvil1"/>
    <hyperlink ref="AX12" r:id="rId187" display="https://twitter.com/jensstoltenberg"/>
    <hyperlink ref="AX13" r:id="rId188" display="https://twitter.com/latifkohistani"/>
    <hyperlink ref="AX14" r:id="rId189" display="https://twitter.com/uttaranhazarika"/>
    <hyperlink ref="AX15" r:id="rId190" display="https://twitter.com/trpmbadba"/>
    <hyperlink ref="AX16" r:id="rId191" display="https://twitter.com/franceafrik"/>
    <hyperlink ref="AX17" r:id="rId192" display="https://twitter.com/herranzb"/>
    <hyperlink ref="AX18" r:id="rId193" display="https://twitter.com/amicovcin"/>
    <hyperlink ref="AX19" r:id="rId194" display="https://twitter.com/zuzanacaputova"/>
    <hyperlink ref="AX20" r:id="rId195" display="https://twitter.com/leskevicius"/>
    <hyperlink ref="AX21" r:id="rId196" display="https://twitter.com/sarahpilchick"/>
    <hyperlink ref="AX22" r:id="rId197" display="https://twitter.com/markovchainer"/>
    <hyperlink ref="AX23" r:id="rId198" display="https://twitter.com/majoeverydaylif"/>
    <hyperlink ref="AX24" r:id="rId199" display="https://twitter.com/ukinpoland"/>
    <hyperlink ref="AX25" r:id="rId200" display="https://twitter.com/bg_poland_efp"/>
    <hyperlink ref="AX26" r:id="rId201" display="https://twitter.com/plinnato"/>
    <hyperlink ref="AX27" r:id="rId202" display="https://twitter.com/ambassadorknott"/>
    <hyperlink ref="AX28" r:id="rId203" display="https://twitter.com/nato"/>
    <hyperlink ref="AX29" r:id="rId204" display="https://twitter.com/natodepspox"/>
    <hyperlink ref="AX30" r:id="rId205" display="https://twitter.com/florence_parly"/>
    <hyperlink ref="AX31" r:id="rId206" display="https://twitter.com/mircea_geoana"/>
    <hyperlink ref="AX32" r:id="rId207" display="https://twitter.com/eliesian"/>
    <hyperlink ref="AX33" r:id="rId208" display="https://twitter.com/superfoot59"/>
    <hyperlink ref="AX34" r:id="rId209" display="https://twitter.com/aspen_romania"/>
    <hyperlink ref="AX35" r:id="rId210" display="https://twitter.com/franceotan"/>
    <hyperlink ref="AX36" r:id="rId211" display="https://twitter.com/ukincroatia"/>
    <hyperlink ref="AX37" r:id="rId212" display="https://twitter.com/brandon47301129"/>
    <hyperlink ref="AX38" r:id="rId213" display="https://twitter.com/zardashtkarim"/>
    <hyperlink ref="AX39" r:id="rId214" display="https://twitter.com/ukinhungary"/>
    <hyperlink ref="AX40" r:id="rId215" display="https://twitter.com/benjaminkraus9"/>
    <hyperlink ref="AX41" r:id="rId216" display="https://twitter.com/kerstikaljulaid"/>
    <hyperlink ref="AX42" r:id="rId217" display="https://twitter.com/causticbitchnc"/>
    <hyperlink ref="AX43" r:id="rId218" display="https://twitter.com/estnato"/>
    <hyperlink ref="AX44" r:id="rId219" display="https://twitter.com/jjcarafano"/>
    <hyperlink ref="AX45" r:id="rId220" display="https://twitter.com/radedrugi"/>
    <hyperlink ref="AX46" r:id="rId221" display="https://twitter.com/onesvetla"/>
    <hyperlink ref="AX47" r:id="rId222" display="https://twitter.com/usnato"/>
    <hyperlink ref="AX48" r:id="rId223" display="https://twitter.com/usembvienna"/>
    <hyperlink ref="AX49" r:id="rId224" display="https://twitter.com/flotus"/>
    <hyperlink ref="AX50" r:id="rId225" display="https://twitter.com/potus"/>
    <hyperlink ref="AX51" r:id="rId226" display="https://twitter.com/whitehouse"/>
    <hyperlink ref="AX52" r:id="rId227" display="https://twitter.com/estonianata"/>
    <hyperlink ref="AX53" r:id="rId228" display="https://twitter.com/natoromeroc"/>
    <hyperlink ref="AX54" r:id="rId229" display="https://twitter.com/libertad717"/>
    <hyperlink ref="AX55" r:id="rId230" display="https://twitter.com/insdatainter"/>
    <hyperlink ref="AX56" r:id="rId231" display="https://twitter.com/genie_marid"/>
    <hyperlink ref="AX57" r:id="rId232" display="https://twitter.com/jterheide"/>
  </hyperlinks>
  <printOptions/>
  <pageMargins left="0.7" right="0.7" top="0.75" bottom="0.75" header="0.3" footer="0.3"/>
  <pageSetup horizontalDpi="600" verticalDpi="600" orientation="portrait" r:id="rId236"/>
  <legacyDrawing r:id="rId234"/>
  <tableParts>
    <tablePart r:id="rId23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942</v>
      </c>
      <c r="Z2" s="13" t="s">
        <v>954</v>
      </c>
      <c r="AA2" s="13" t="s">
        <v>971</v>
      </c>
      <c r="AB2" s="13" t="s">
        <v>1043</v>
      </c>
      <c r="AC2" s="13" t="s">
        <v>1123</v>
      </c>
      <c r="AD2" s="13" t="s">
        <v>1148</v>
      </c>
      <c r="AE2" s="13" t="s">
        <v>1149</v>
      </c>
      <c r="AF2" s="13" t="s">
        <v>1164</v>
      </c>
      <c r="AG2" s="67" t="s">
        <v>1294</v>
      </c>
      <c r="AH2" s="67" t="s">
        <v>1295</v>
      </c>
      <c r="AI2" s="67" t="s">
        <v>1296</v>
      </c>
      <c r="AJ2" s="67" t="s">
        <v>1297</v>
      </c>
      <c r="AK2" s="67" t="s">
        <v>1298</v>
      </c>
      <c r="AL2" s="67" t="s">
        <v>1299</v>
      </c>
      <c r="AM2" s="67" t="s">
        <v>1300</v>
      </c>
      <c r="AN2" s="67" t="s">
        <v>1301</v>
      </c>
      <c r="AO2" s="67" t="s">
        <v>1304</v>
      </c>
    </row>
    <row r="3" spans="1:41" ht="15">
      <c r="A3" s="125" t="s">
        <v>902</v>
      </c>
      <c r="B3" s="126" t="s">
        <v>910</v>
      </c>
      <c r="C3" s="126" t="s">
        <v>56</v>
      </c>
      <c r="D3" s="117"/>
      <c r="E3" s="116"/>
      <c r="F3" s="118" t="s">
        <v>1372</v>
      </c>
      <c r="G3" s="119"/>
      <c r="H3" s="119"/>
      <c r="I3" s="120">
        <v>3</v>
      </c>
      <c r="J3" s="121"/>
      <c r="K3" s="51">
        <v>14</v>
      </c>
      <c r="L3" s="51">
        <v>24</v>
      </c>
      <c r="M3" s="51">
        <v>0</v>
      </c>
      <c r="N3" s="51">
        <v>24</v>
      </c>
      <c r="O3" s="51">
        <v>1</v>
      </c>
      <c r="P3" s="52">
        <v>0</v>
      </c>
      <c r="Q3" s="52">
        <v>0</v>
      </c>
      <c r="R3" s="51">
        <v>1</v>
      </c>
      <c r="S3" s="51">
        <v>0</v>
      </c>
      <c r="T3" s="51">
        <v>14</v>
      </c>
      <c r="U3" s="51">
        <v>24</v>
      </c>
      <c r="V3" s="51">
        <v>3</v>
      </c>
      <c r="W3" s="52">
        <v>1.632653</v>
      </c>
      <c r="X3" s="52">
        <v>0.12637362637362637</v>
      </c>
      <c r="Y3" s="85" t="s">
        <v>294</v>
      </c>
      <c r="Z3" s="85" t="s">
        <v>299</v>
      </c>
      <c r="AA3" s="85" t="s">
        <v>972</v>
      </c>
      <c r="AB3" s="91" t="s">
        <v>1044</v>
      </c>
      <c r="AC3" s="91" t="s">
        <v>1124</v>
      </c>
      <c r="AD3" s="91"/>
      <c r="AE3" s="91" t="s">
        <v>1150</v>
      </c>
      <c r="AF3" s="91" t="s">
        <v>1165</v>
      </c>
      <c r="AG3" s="128">
        <v>0</v>
      </c>
      <c r="AH3" s="131">
        <v>0</v>
      </c>
      <c r="AI3" s="128">
        <v>0</v>
      </c>
      <c r="AJ3" s="131">
        <v>0</v>
      </c>
      <c r="AK3" s="128">
        <v>0</v>
      </c>
      <c r="AL3" s="131">
        <v>0</v>
      </c>
      <c r="AM3" s="128">
        <v>282</v>
      </c>
      <c r="AN3" s="131">
        <v>100</v>
      </c>
      <c r="AO3" s="128">
        <v>282</v>
      </c>
    </row>
    <row r="4" spans="1:41" ht="15">
      <c r="A4" s="125" t="s">
        <v>903</v>
      </c>
      <c r="B4" s="126" t="s">
        <v>911</v>
      </c>
      <c r="C4" s="126" t="s">
        <v>56</v>
      </c>
      <c r="D4" s="122"/>
      <c r="E4" s="100"/>
      <c r="F4" s="103" t="s">
        <v>1373</v>
      </c>
      <c r="G4" s="107"/>
      <c r="H4" s="107"/>
      <c r="I4" s="123">
        <v>4</v>
      </c>
      <c r="J4" s="110"/>
      <c r="K4" s="51">
        <v>10</v>
      </c>
      <c r="L4" s="51">
        <v>10</v>
      </c>
      <c r="M4" s="51">
        <v>0</v>
      </c>
      <c r="N4" s="51">
        <v>10</v>
      </c>
      <c r="O4" s="51">
        <v>1</v>
      </c>
      <c r="P4" s="52">
        <v>0</v>
      </c>
      <c r="Q4" s="52">
        <v>0</v>
      </c>
      <c r="R4" s="51">
        <v>1</v>
      </c>
      <c r="S4" s="51">
        <v>0</v>
      </c>
      <c r="T4" s="51">
        <v>10</v>
      </c>
      <c r="U4" s="51">
        <v>10</v>
      </c>
      <c r="V4" s="51">
        <v>2</v>
      </c>
      <c r="W4" s="52">
        <v>1.62</v>
      </c>
      <c r="X4" s="52">
        <v>0.1</v>
      </c>
      <c r="Y4" s="85" t="s">
        <v>943</v>
      </c>
      <c r="Z4" s="85" t="s">
        <v>299</v>
      </c>
      <c r="AA4" s="85" t="s">
        <v>973</v>
      </c>
      <c r="AB4" s="91" t="s">
        <v>1045</v>
      </c>
      <c r="AC4" s="91" t="s">
        <v>1125</v>
      </c>
      <c r="AD4" s="91"/>
      <c r="AE4" s="91" t="s">
        <v>1150</v>
      </c>
      <c r="AF4" s="91" t="s">
        <v>1166</v>
      </c>
      <c r="AG4" s="128">
        <v>3</v>
      </c>
      <c r="AH4" s="131">
        <v>1.1320754716981132</v>
      </c>
      <c r="AI4" s="128">
        <v>0</v>
      </c>
      <c r="AJ4" s="131">
        <v>0</v>
      </c>
      <c r="AK4" s="128">
        <v>0</v>
      </c>
      <c r="AL4" s="131">
        <v>0</v>
      </c>
      <c r="AM4" s="128">
        <v>262</v>
      </c>
      <c r="AN4" s="131">
        <v>98.86792452830188</v>
      </c>
      <c r="AO4" s="128">
        <v>265</v>
      </c>
    </row>
    <row r="5" spans="1:41" ht="15">
      <c r="A5" s="125" t="s">
        <v>904</v>
      </c>
      <c r="B5" s="126" t="s">
        <v>912</v>
      </c>
      <c r="C5" s="126" t="s">
        <v>56</v>
      </c>
      <c r="D5" s="122"/>
      <c r="E5" s="100"/>
      <c r="F5" s="103" t="s">
        <v>1374</v>
      </c>
      <c r="G5" s="107"/>
      <c r="H5" s="107"/>
      <c r="I5" s="123">
        <v>5</v>
      </c>
      <c r="J5" s="110"/>
      <c r="K5" s="51">
        <v>7</v>
      </c>
      <c r="L5" s="51">
        <v>4</v>
      </c>
      <c r="M5" s="51">
        <v>6</v>
      </c>
      <c r="N5" s="51">
        <v>10</v>
      </c>
      <c r="O5" s="51">
        <v>0</v>
      </c>
      <c r="P5" s="52">
        <v>0</v>
      </c>
      <c r="Q5" s="52">
        <v>0</v>
      </c>
      <c r="R5" s="51">
        <v>1</v>
      </c>
      <c r="S5" s="51">
        <v>0</v>
      </c>
      <c r="T5" s="51">
        <v>7</v>
      </c>
      <c r="U5" s="51">
        <v>10</v>
      </c>
      <c r="V5" s="51">
        <v>2</v>
      </c>
      <c r="W5" s="52">
        <v>1.428571</v>
      </c>
      <c r="X5" s="52">
        <v>0.16666666666666666</v>
      </c>
      <c r="Y5" s="85"/>
      <c r="Z5" s="85"/>
      <c r="AA5" s="85" t="s">
        <v>303</v>
      </c>
      <c r="AB5" s="91" t="s">
        <v>1046</v>
      </c>
      <c r="AC5" s="91" t="s">
        <v>1126</v>
      </c>
      <c r="AD5" s="91"/>
      <c r="AE5" s="91" t="s">
        <v>1151</v>
      </c>
      <c r="AF5" s="91" t="s">
        <v>1167</v>
      </c>
      <c r="AG5" s="128">
        <v>0</v>
      </c>
      <c r="AH5" s="131">
        <v>0</v>
      </c>
      <c r="AI5" s="128">
        <v>0</v>
      </c>
      <c r="AJ5" s="131">
        <v>0</v>
      </c>
      <c r="AK5" s="128">
        <v>0</v>
      </c>
      <c r="AL5" s="131">
        <v>0</v>
      </c>
      <c r="AM5" s="128">
        <v>140</v>
      </c>
      <c r="AN5" s="131">
        <v>100</v>
      </c>
      <c r="AO5" s="128">
        <v>140</v>
      </c>
    </row>
    <row r="6" spans="1:41" ht="15">
      <c r="A6" s="125" t="s">
        <v>905</v>
      </c>
      <c r="B6" s="126" t="s">
        <v>913</v>
      </c>
      <c r="C6" s="126" t="s">
        <v>56</v>
      </c>
      <c r="D6" s="122"/>
      <c r="E6" s="100"/>
      <c r="F6" s="103" t="s">
        <v>1375</v>
      </c>
      <c r="G6" s="107"/>
      <c r="H6" s="107"/>
      <c r="I6" s="123">
        <v>6</v>
      </c>
      <c r="J6" s="110"/>
      <c r="K6" s="51">
        <v>5</v>
      </c>
      <c r="L6" s="51">
        <v>4</v>
      </c>
      <c r="M6" s="51">
        <v>0</v>
      </c>
      <c r="N6" s="51">
        <v>4</v>
      </c>
      <c r="O6" s="51">
        <v>0</v>
      </c>
      <c r="P6" s="52">
        <v>0</v>
      </c>
      <c r="Q6" s="52">
        <v>0</v>
      </c>
      <c r="R6" s="51">
        <v>1</v>
      </c>
      <c r="S6" s="51">
        <v>0</v>
      </c>
      <c r="T6" s="51">
        <v>5</v>
      </c>
      <c r="U6" s="51">
        <v>4</v>
      </c>
      <c r="V6" s="51">
        <v>2</v>
      </c>
      <c r="W6" s="52">
        <v>1.28</v>
      </c>
      <c r="X6" s="52">
        <v>0.2</v>
      </c>
      <c r="Y6" s="85"/>
      <c r="Z6" s="85"/>
      <c r="AA6" s="85" t="s">
        <v>974</v>
      </c>
      <c r="AB6" s="91" t="s">
        <v>1047</v>
      </c>
      <c r="AC6" s="91" t="s">
        <v>1127</v>
      </c>
      <c r="AD6" s="91"/>
      <c r="AE6" s="91" t="s">
        <v>1152</v>
      </c>
      <c r="AF6" s="91" t="s">
        <v>1168</v>
      </c>
      <c r="AG6" s="128">
        <v>0</v>
      </c>
      <c r="AH6" s="131">
        <v>0</v>
      </c>
      <c r="AI6" s="128">
        <v>0</v>
      </c>
      <c r="AJ6" s="131">
        <v>0</v>
      </c>
      <c r="AK6" s="128">
        <v>0</v>
      </c>
      <c r="AL6" s="131">
        <v>0</v>
      </c>
      <c r="AM6" s="128">
        <v>152</v>
      </c>
      <c r="AN6" s="131">
        <v>100</v>
      </c>
      <c r="AO6" s="128">
        <v>152</v>
      </c>
    </row>
    <row r="7" spans="1:41" ht="15">
      <c r="A7" s="125" t="s">
        <v>906</v>
      </c>
      <c r="B7" s="126" t="s">
        <v>914</v>
      </c>
      <c r="C7" s="126" t="s">
        <v>56</v>
      </c>
      <c r="D7" s="122"/>
      <c r="E7" s="100"/>
      <c r="F7" s="103" t="s">
        <v>1376</v>
      </c>
      <c r="G7" s="107"/>
      <c r="H7" s="107"/>
      <c r="I7" s="123">
        <v>7</v>
      </c>
      <c r="J7" s="110"/>
      <c r="K7" s="51">
        <v>5</v>
      </c>
      <c r="L7" s="51">
        <v>4</v>
      </c>
      <c r="M7" s="51">
        <v>0</v>
      </c>
      <c r="N7" s="51">
        <v>4</v>
      </c>
      <c r="O7" s="51">
        <v>0</v>
      </c>
      <c r="P7" s="52">
        <v>0</v>
      </c>
      <c r="Q7" s="52">
        <v>0</v>
      </c>
      <c r="R7" s="51">
        <v>1</v>
      </c>
      <c r="S7" s="51">
        <v>0</v>
      </c>
      <c r="T7" s="51">
        <v>5</v>
      </c>
      <c r="U7" s="51">
        <v>4</v>
      </c>
      <c r="V7" s="51">
        <v>2</v>
      </c>
      <c r="W7" s="52">
        <v>1.28</v>
      </c>
      <c r="X7" s="52">
        <v>0.2</v>
      </c>
      <c r="Y7" s="85" t="s">
        <v>293</v>
      </c>
      <c r="Z7" s="85" t="s">
        <v>298</v>
      </c>
      <c r="AA7" s="85" t="s">
        <v>300</v>
      </c>
      <c r="AB7" s="91" t="s">
        <v>1048</v>
      </c>
      <c r="AC7" s="91" t="s">
        <v>469</v>
      </c>
      <c r="AD7" s="91"/>
      <c r="AE7" s="91" t="s">
        <v>1153</v>
      </c>
      <c r="AF7" s="91" t="s">
        <v>1169</v>
      </c>
      <c r="AG7" s="128">
        <v>2</v>
      </c>
      <c r="AH7" s="131">
        <v>3.125</v>
      </c>
      <c r="AI7" s="128">
        <v>0</v>
      </c>
      <c r="AJ7" s="131">
        <v>0</v>
      </c>
      <c r="AK7" s="128">
        <v>0</v>
      </c>
      <c r="AL7" s="131">
        <v>0</v>
      </c>
      <c r="AM7" s="128">
        <v>62</v>
      </c>
      <c r="AN7" s="131">
        <v>96.875</v>
      </c>
      <c r="AO7" s="128">
        <v>64</v>
      </c>
    </row>
    <row r="8" spans="1:41" ht="15">
      <c r="A8" s="125" t="s">
        <v>907</v>
      </c>
      <c r="B8" s="126" t="s">
        <v>915</v>
      </c>
      <c r="C8" s="126" t="s">
        <v>56</v>
      </c>
      <c r="D8" s="122"/>
      <c r="E8" s="100"/>
      <c r="F8" s="103" t="s">
        <v>1377</v>
      </c>
      <c r="G8" s="107"/>
      <c r="H8" s="107"/>
      <c r="I8" s="123">
        <v>8</v>
      </c>
      <c r="J8" s="110"/>
      <c r="K8" s="51">
        <v>5</v>
      </c>
      <c r="L8" s="51">
        <v>5</v>
      </c>
      <c r="M8" s="51">
        <v>0</v>
      </c>
      <c r="N8" s="51">
        <v>5</v>
      </c>
      <c r="O8" s="51">
        <v>1</v>
      </c>
      <c r="P8" s="52">
        <v>0</v>
      </c>
      <c r="Q8" s="52">
        <v>0</v>
      </c>
      <c r="R8" s="51">
        <v>1</v>
      </c>
      <c r="S8" s="51">
        <v>0</v>
      </c>
      <c r="T8" s="51">
        <v>5</v>
      </c>
      <c r="U8" s="51">
        <v>5</v>
      </c>
      <c r="V8" s="51">
        <v>2</v>
      </c>
      <c r="W8" s="52">
        <v>1.28</v>
      </c>
      <c r="X8" s="52">
        <v>0.2</v>
      </c>
      <c r="Y8" s="85"/>
      <c r="Z8" s="85"/>
      <c r="AA8" s="85" t="s">
        <v>306</v>
      </c>
      <c r="AB8" s="91" t="s">
        <v>1049</v>
      </c>
      <c r="AC8" s="91" t="s">
        <v>1128</v>
      </c>
      <c r="AD8" s="91"/>
      <c r="AE8" s="91" t="s">
        <v>239</v>
      </c>
      <c r="AF8" s="91" t="s">
        <v>1170</v>
      </c>
      <c r="AG8" s="128">
        <v>10</v>
      </c>
      <c r="AH8" s="131">
        <v>8</v>
      </c>
      <c r="AI8" s="128">
        <v>0</v>
      </c>
      <c r="AJ8" s="131">
        <v>0</v>
      </c>
      <c r="AK8" s="128">
        <v>0</v>
      </c>
      <c r="AL8" s="131">
        <v>0</v>
      </c>
      <c r="AM8" s="128">
        <v>115</v>
      </c>
      <c r="AN8" s="131">
        <v>92</v>
      </c>
      <c r="AO8" s="128">
        <v>125</v>
      </c>
    </row>
    <row r="9" spans="1:41" ht="15">
      <c r="A9" s="125" t="s">
        <v>908</v>
      </c>
      <c r="B9" s="126" t="s">
        <v>916</v>
      </c>
      <c r="C9" s="126" t="s">
        <v>56</v>
      </c>
      <c r="D9" s="122"/>
      <c r="E9" s="100"/>
      <c r="F9" s="103" t="s">
        <v>1378</v>
      </c>
      <c r="G9" s="107"/>
      <c r="H9" s="107"/>
      <c r="I9" s="123">
        <v>9</v>
      </c>
      <c r="J9" s="110"/>
      <c r="K9" s="51">
        <v>5</v>
      </c>
      <c r="L9" s="51">
        <v>7</v>
      </c>
      <c r="M9" s="51">
        <v>0</v>
      </c>
      <c r="N9" s="51">
        <v>7</v>
      </c>
      <c r="O9" s="51">
        <v>0</v>
      </c>
      <c r="P9" s="52">
        <v>0</v>
      </c>
      <c r="Q9" s="52">
        <v>0</v>
      </c>
      <c r="R9" s="51">
        <v>1</v>
      </c>
      <c r="S9" s="51">
        <v>0</v>
      </c>
      <c r="T9" s="51">
        <v>5</v>
      </c>
      <c r="U9" s="51">
        <v>7</v>
      </c>
      <c r="V9" s="51">
        <v>2</v>
      </c>
      <c r="W9" s="52">
        <v>1.04</v>
      </c>
      <c r="X9" s="52">
        <v>0.35</v>
      </c>
      <c r="Y9" s="85"/>
      <c r="Z9" s="85"/>
      <c r="AA9" s="85" t="s">
        <v>305</v>
      </c>
      <c r="AB9" s="91" t="s">
        <v>1050</v>
      </c>
      <c r="AC9" s="91" t="s">
        <v>1129</v>
      </c>
      <c r="AD9" s="91"/>
      <c r="AE9" s="91" t="s">
        <v>1154</v>
      </c>
      <c r="AF9" s="91" t="s">
        <v>1171</v>
      </c>
      <c r="AG9" s="128">
        <v>8</v>
      </c>
      <c r="AH9" s="131">
        <v>9.411764705882353</v>
      </c>
      <c r="AI9" s="128">
        <v>0</v>
      </c>
      <c r="AJ9" s="131">
        <v>0</v>
      </c>
      <c r="AK9" s="128">
        <v>0</v>
      </c>
      <c r="AL9" s="131">
        <v>0</v>
      </c>
      <c r="AM9" s="128">
        <v>77</v>
      </c>
      <c r="AN9" s="131">
        <v>90.58823529411765</v>
      </c>
      <c r="AO9" s="128">
        <v>85</v>
      </c>
    </row>
    <row r="10" spans="1:41" ht="14.25" customHeight="1">
      <c r="A10" s="125" t="s">
        <v>909</v>
      </c>
      <c r="B10" s="126" t="s">
        <v>917</v>
      </c>
      <c r="C10" s="126" t="s">
        <v>56</v>
      </c>
      <c r="D10" s="122"/>
      <c r="E10" s="100"/>
      <c r="F10" s="103" t="s">
        <v>1379</v>
      </c>
      <c r="G10" s="107"/>
      <c r="H10" s="107"/>
      <c r="I10" s="123">
        <v>10</v>
      </c>
      <c r="J10" s="110"/>
      <c r="K10" s="51">
        <v>4</v>
      </c>
      <c r="L10" s="51">
        <v>3</v>
      </c>
      <c r="M10" s="51">
        <v>2</v>
      </c>
      <c r="N10" s="51">
        <v>5</v>
      </c>
      <c r="O10" s="51">
        <v>5</v>
      </c>
      <c r="P10" s="52" t="s">
        <v>921</v>
      </c>
      <c r="Q10" s="52" t="s">
        <v>921</v>
      </c>
      <c r="R10" s="51">
        <v>4</v>
      </c>
      <c r="S10" s="51">
        <v>4</v>
      </c>
      <c r="T10" s="51">
        <v>1</v>
      </c>
      <c r="U10" s="51">
        <v>2</v>
      </c>
      <c r="V10" s="51">
        <v>0</v>
      </c>
      <c r="W10" s="52">
        <v>0</v>
      </c>
      <c r="X10" s="52">
        <v>0</v>
      </c>
      <c r="Y10" s="85" t="s">
        <v>944</v>
      </c>
      <c r="Z10" s="85" t="s">
        <v>955</v>
      </c>
      <c r="AA10" s="85" t="s">
        <v>975</v>
      </c>
      <c r="AB10" s="91" t="s">
        <v>1051</v>
      </c>
      <c r="AC10" s="91" t="s">
        <v>1122</v>
      </c>
      <c r="AD10" s="91"/>
      <c r="AE10" s="91"/>
      <c r="AF10" s="91" t="s">
        <v>1172</v>
      </c>
      <c r="AG10" s="128">
        <v>6</v>
      </c>
      <c r="AH10" s="131">
        <v>5.660377358490566</v>
      </c>
      <c r="AI10" s="128">
        <v>0</v>
      </c>
      <c r="AJ10" s="131">
        <v>0</v>
      </c>
      <c r="AK10" s="128">
        <v>0</v>
      </c>
      <c r="AL10" s="131">
        <v>0</v>
      </c>
      <c r="AM10" s="128">
        <v>100</v>
      </c>
      <c r="AN10" s="131">
        <v>94.33962264150944</v>
      </c>
      <c r="AO10" s="128">
        <v>106</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902</v>
      </c>
      <c r="B2" s="91" t="s">
        <v>257</v>
      </c>
      <c r="C2" s="85">
        <f>VLOOKUP(GroupVertices[[#This Row],[Vertex]],Vertices[],MATCH("ID",Vertices[[#Headers],[Vertex]:[Vertex Content Word Count]],0),FALSE)</f>
        <v>57</v>
      </c>
    </row>
    <row r="3" spans="1:3" ht="15">
      <c r="A3" s="85" t="s">
        <v>902</v>
      </c>
      <c r="B3" s="91" t="s">
        <v>258</v>
      </c>
      <c r="C3" s="85">
        <f>VLOOKUP(GroupVertices[[#This Row],[Vertex]],Vertices[],MATCH("ID",Vertices[[#Headers],[Vertex]:[Vertex Content Word Count]],0),FALSE)</f>
        <v>12</v>
      </c>
    </row>
    <row r="4" spans="1:3" ht="15">
      <c r="A4" s="85" t="s">
        <v>902</v>
      </c>
      <c r="B4" s="91" t="s">
        <v>263</v>
      </c>
      <c r="C4" s="85">
        <f>VLOOKUP(GroupVertices[[#This Row],[Vertex]],Vertices[],MATCH("ID",Vertices[[#Headers],[Vertex]:[Vertex Content Word Count]],0),FALSE)</f>
        <v>41</v>
      </c>
    </row>
    <row r="5" spans="1:3" ht="15">
      <c r="A5" s="85" t="s">
        <v>902</v>
      </c>
      <c r="B5" s="91" t="s">
        <v>255</v>
      </c>
      <c r="C5" s="85">
        <f>VLOOKUP(GroupVertices[[#This Row],[Vertex]],Vertices[],MATCH("ID",Vertices[[#Headers],[Vertex]:[Vertex Content Word Count]],0),FALSE)</f>
        <v>56</v>
      </c>
    </row>
    <row r="6" spans="1:3" ht="15">
      <c r="A6" s="85" t="s">
        <v>902</v>
      </c>
      <c r="B6" s="91" t="s">
        <v>254</v>
      </c>
      <c r="C6" s="85">
        <f>VLOOKUP(GroupVertices[[#This Row],[Vertex]],Vertices[],MATCH("ID",Vertices[[#Headers],[Vertex]:[Vertex Content Word Count]],0),FALSE)</f>
        <v>55</v>
      </c>
    </row>
    <row r="7" spans="1:3" ht="15">
      <c r="A7" s="85" t="s">
        <v>902</v>
      </c>
      <c r="B7" s="91" t="s">
        <v>252</v>
      </c>
      <c r="C7" s="85">
        <f>VLOOKUP(GroupVertices[[#This Row],[Vertex]],Vertices[],MATCH("ID",Vertices[[#Headers],[Vertex]:[Vertex Content Word Count]],0),FALSE)</f>
        <v>53</v>
      </c>
    </row>
    <row r="8" spans="1:3" ht="15">
      <c r="A8" s="85" t="s">
        <v>902</v>
      </c>
      <c r="B8" s="91" t="s">
        <v>251</v>
      </c>
      <c r="C8" s="85">
        <f>VLOOKUP(GroupVertices[[#This Row],[Vertex]],Vertices[],MATCH("ID",Vertices[[#Headers],[Vertex]:[Vertex Content Word Count]],0),FALSE)</f>
        <v>52</v>
      </c>
    </row>
    <row r="9" spans="1:3" ht="15">
      <c r="A9" s="85" t="s">
        <v>902</v>
      </c>
      <c r="B9" s="91" t="s">
        <v>247</v>
      </c>
      <c r="C9" s="85">
        <f>VLOOKUP(GroupVertices[[#This Row],[Vertex]],Vertices[],MATCH("ID",Vertices[[#Headers],[Vertex]:[Vertex Content Word Count]],0),FALSE)</f>
        <v>46</v>
      </c>
    </row>
    <row r="10" spans="1:3" ht="15">
      <c r="A10" s="85" t="s">
        <v>902</v>
      </c>
      <c r="B10" s="91" t="s">
        <v>246</v>
      </c>
      <c r="C10" s="85">
        <f>VLOOKUP(GroupVertices[[#This Row],[Vertex]],Vertices[],MATCH("ID",Vertices[[#Headers],[Vertex]:[Vertex Content Word Count]],0),FALSE)</f>
        <v>45</v>
      </c>
    </row>
    <row r="11" spans="1:3" ht="15">
      <c r="A11" s="85" t="s">
        <v>902</v>
      </c>
      <c r="B11" s="91" t="s">
        <v>245</v>
      </c>
      <c r="C11" s="85">
        <f>VLOOKUP(GroupVertices[[#This Row],[Vertex]],Vertices[],MATCH("ID",Vertices[[#Headers],[Vertex]:[Vertex Content Word Count]],0),FALSE)</f>
        <v>44</v>
      </c>
    </row>
    <row r="12" spans="1:3" ht="15">
      <c r="A12" s="85" t="s">
        <v>902</v>
      </c>
      <c r="B12" s="91" t="s">
        <v>244</v>
      </c>
      <c r="C12" s="85">
        <f>VLOOKUP(GroupVertices[[#This Row],[Vertex]],Vertices[],MATCH("ID",Vertices[[#Headers],[Vertex]:[Vertex Content Word Count]],0),FALSE)</f>
        <v>43</v>
      </c>
    </row>
    <row r="13" spans="1:3" ht="15">
      <c r="A13" s="85" t="s">
        <v>902</v>
      </c>
      <c r="B13" s="91" t="s">
        <v>243</v>
      </c>
      <c r="C13" s="85">
        <f>VLOOKUP(GroupVertices[[#This Row],[Vertex]],Vertices[],MATCH("ID",Vertices[[#Headers],[Vertex]:[Vertex Content Word Count]],0),FALSE)</f>
        <v>42</v>
      </c>
    </row>
    <row r="14" spans="1:3" ht="15">
      <c r="A14" s="85" t="s">
        <v>902</v>
      </c>
      <c r="B14" s="91" t="s">
        <v>242</v>
      </c>
      <c r="C14" s="85">
        <f>VLOOKUP(GroupVertices[[#This Row],[Vertex]],Vertices[],MATCH("ID",Vertices[[#Headers],[Vertex]:[Vertex Content Word Count]],0),FALSE)</f>
        <v>40</v>
      </c>
    </row>
    <row r="15" spans="1:3" ht="15">
      <c r="A15" s="85" t="s">
        <v>902</v>
      </c>
      <c r="B15" s="91" t="s">
        <v>218</v>
      </c>
      <c r="C15" s="85">
        <f>VLOOKUP(GroupVertices[[#This Row],[Vertex]],Vertices[],MATCH("ID",Vertices[[#Headers],[Vertex]:[Vertex Content Word Count]],0),FALSE)</f>
        <v>11</v>
      </c>
    </row>
    <row r="16" spans="1:3" ht="15">
      <c r="A16" s="85" t="s">
        <v>903</v>
      </c>
      <c r="B16" s="91" t="s">
        <v>256</v>
      </c>
      <c r="C16" s="85">
        <f>VLOOKUP(GroupVertices[[#This Row],[Vertex]],Vertices[],MATCH("ID",Vertices[[#Headers],[Vertex]:[Vertex Content Word Count]],0),FALSE)</f>
        <v>4</v>
      </c>
    </row>
    <row r="17" spans="1:3" ht="15">
      <c r="A17" s="85" t="s">
        <v>903</v>
      </c>
      <c r="B17" s="91" t="s">
        <v>225</v>
      </c>
      <c r="C17" s="85">
        <f>VLOOKUP(GroupVertices[[#This Row],[Vertex]],Vertices[],MATCH("ID",Vertices[[#Headers],[Vertex]:[Vertex Content Word Count]],0),FALSE)</f>
        <v>20</v>
      </c>
    </row>
    <row r="18" spans="1:3" ht="15">
      <c r="A18" s="85" t="s">
        <v>903</v>
      </c>
      <c r="B18" s="91" t="s">
        <v>222</v>
      </c>
      <c r="C18" s="85">
        <f>VLOOKUP(GroupVertices[[#This Row],[Vertex]],Vertices[],MATCH("ID",Vertices[[#Headers],[Vertex]:[Vertex Content Word Count]],0),FALSE)</f>
        <v>16</v>
      </c>
    </row>
    <row r="19" spans="1:3" ht="15">
      <c r="A19" s="85" t="s">
        <v>903</v>
      </c>
      <c r="B19" s="91" t="s">
        <v>221</v>
      </c>
      <c r="C19" s="85">
        <f>VLOOKUP(GroupVertices[[#This Row],[Vertex]],Vertices[],MATCH("ID",Vertices[[#Headers],[Vertex]:[Vertex Content Word Count]],0),FALSE)</f>
        <v>15</v>
      </c>
    </row>
    <row r="20" spans="1:3" ht="15">
      <c r="A20" s="85" t="s">
        <v>903</v>
      </c>
      <c r="B20" s="91" t="s">
        <v>220</v>
      </c>
      <c r="C20" s="85">
        <f>VLOOKUP(GroupVertices[[#This Row],[Vertex]],Vertices[],MATCH("ID",Vertices[[#Headers],[Vertex]:[Vertex Content Word Count]],0),FALSE)</f>
        <v>14</v>
      </c>
    </row>
    <row r="21" spans="1:3" ht="15">
      <c r="A21" s="85" t="s">
        <v>903</v>
      </c>
      <c r="B21" s="91" t="s">
        <v>219</v>
      </c>
      <c r="C21" s="85">
        <f>VLOOKUP(GroupVertices[[#This Row],[Vertex]],Vertices[],MATCH("ID",Vertices[[#Headers],[Vertex]:[Vertex Content Word Count]],0),FALSE)</f>
        <v>13</v>
      </c>
    </row>
    <row r="22" spans="1:3" ht="15">
      <c r="A22" s="85" t="s">
        <v>903</v>
      </c>
      <c r="B22" s="91" t="s">
        <v>215</v>
      </c>
      <c r="C22" s="85">
        <f>VLOOKUP(GroupVertices[[#This Row],[Vertex]],Vertices[],MATCH("ID",Vertices[[#Headers],[Vertex]:[Vertex Content Word Count]],0),FALSE)</f>
        <v>7</v>
      </c>
    </row>
    <row r="23" spans="1:3" ht="15">
      <c r="A23" s="85" t="s">
        <v>903</v>
      </c>
      <c r="B23" s="91" t="s">
        <v>214</v>
      </c>
      <c r="C23" s="85">
        <f>VLOOKUP(GroupVertices[[#This Row],[Vertex]],Vertices[],MATCH("ID",Vertices[[#Headers],[Vertex]:[Vertex Content Word Count]],0),FALSE)</f>
        <v>6</v>
      </c>
    </row>
    <row r="24" spans="1:3" ht="15">
      <c r="A24" s="85" t="s">
        <v>903</v>
      </c>
      <c r="B24" s="91" t="s">
        <v>213</v>
      </c>
      <c r="C24" s="85">
        <f>VLOOKUP(GroupVertices[[#This Row],[Vertex]],Vertices[],MATCH("ID",Vertices[[#Headers],[Vertex]:[Vertex Content Word Count]],0),FALSE)</f>
        <v>5</v>
      </c>
    </row>
    <row r="25" spans="1:3" ht="15">
      <c r="A25" s="85" t="s">
        <v>903</v>
      </c>
      <c r="B25" s="91" t="s">
        <v>212</v>
      </c>
      <c r="C25" s="85">
        <f>VLOOKUP(GroupVertices[[#This Row],[Vertex]],Vertices[],MATCH("ID",Vertices[[#Headers],[Vertex]:[Vertex Content Word Count]],0),FALSE)</f>
        <v>3</v>
      </c>
    </row>
    <row r="26" spans="1:3" ht="15">
      <c r="A26" s="85" t="s">
        <v>904</v>
      </c>
      <c r="B26" s="91" t="s">
        <v>261</v>
      </c>
      <c r="C26" s="85">
        <f>VLOOKUP(GroupVertices[[#This Row],[Vertex]],Vertices[],MATCH("ID",Vertices[[#Headers],[Vertex]:[Vertex Content Word Count]],0),FALSE)</f>
        <v>28</v>
      </c>
    </row>
    <row r="27" spans="1:3" ht="15">
      <c r="A27" s="85" t="s">
        <v>904</v>
      </c>
      <c r="B27" s="91" t="s">
        <v>233</v>
      </c>
      <c r="C27" s="85">
        <f>VLOOKUP(GroupVertices[[#This Row],[Vertex]],Vertices[],MATCH("ID",Vertices[[#Headers],[Vertex]:[Vertex Content Word Count]],0),FALSE)</f>
        <v>33</v>
      </c>
    </row>
    <row r="28" spans="1:3" ht="15">
      <c r="A28" s="85" t="s">
        <v>904</v>
      </c>
      <c r="B28" s="91" t="s">
        <v>229</v>
      </c>
      <c r="C28" s="85">
        <f>VLOOKUP(GroupVertices[[#This Row],[Vertex]],Vertices[],MATCH("ID",Vertices[[#Headers],[Vertex]:[Vertex Content Word Count]],0),FALSE)</f>
        <v>24</v>
      </c>
    </row>
    <row r="29" spans="1:3" ht="15">
      <c r="A29" s="85" t="s">
        <v>904</v>
      </c>
      <c r="B29" s="91" t="s">
        <v>232</v>
      </c>
      <c r="C29" s="85">
        <f>VLOOKUP(GroupVertices[[#This Row],[Vertex]],Vertices[],MATCH("ID",Vertices[[#Headers],[Vertex]:[Vertex Content Word Count]],0),FALSE)</f>
        <v>32</v>
      </c>
    </row>
    <row r="30" spans="1:3" ht="15">
      <c r="A30" s="85" t="s">
        <v>904</v>
      </c>
      <c r="B30" s="91" t="s">
        <v>230</v>
      </c>
      <c r="C30" s="85">
        <f>VLOOKUP(GroupVertices[[#This Row],[Vertex]],Vertices[],MATCH("ID",Vertices[[#Headers],[Vertex]:[Vertex Content Word Count]],0),FALSE)</f>
        <v>27</v>
      </c>
    </row>
    <row r="31" spans="1:3" ht="15">
      <c r="A31" s="85" t="s">
        <v>904</v>
      </c>
      <c r="B31" s="91" t="s">
        <v>260</v>
      </c>
      <c r="C31" s="85">
        <f>VLOOKUP(GroupVertices[[#This Row],[Vertex]],Vertices[],MATCH("ID",Vertices[[#Headers],[Vertex]:[Vertex Content Word Count]],0),FALSE)</f>
        <v>26</v>
      </c>
    </row>
    <row r="32" spans="1:3" ht="15">
      <c r="A32" s="85" t="s">
        <v>904</v>
      </c>
      <c r="B32" s="91" t="s">
        <v>259</v>
      </c>
      <c r="C32" s="85">
        <f>VLOOKUP(GroupVertices[[#This Row],[Vertex]],Vertices[],MATCH("ID",Vertices[[#Headers],[Vertex]:[Vertex Content Word Count]],0),FALSE)</f>
        <v>25</v>
      </c>
    </row>
    <row r="33" spans="1:3" ht="15">
      <c r="A33" s="85" t="s">
        <v>905</v>
      </c>
      <c r="B33" s="91" t="s">
        <v>253</v>
      </c>
      <c r="C33" s="85">
        <f>VLOOKUP(GroupVertices[[#This Row],[Vertex]],Vertices[],MATCH("ID",Vertices[[#Headers],[Vertex]:[Vertex Content Word Count]],0),FALSE)</f>
        <v>54</v>
      </c>
    </row>
    <row r="34" spans="1:3" ht="15">
      <c r="A34" s="85" t="s">
        <v>905</v>
      </c>
      <c r="B34" s="91" t="s">
        <v>250</v>
      </c>
      <c r="C34" s="85">
        <f>VLOOKUP(GroupVertices[[#This Row],[Vertex]],Vertices[],MATCH("ID",Vertices[[#Headers],[Vertex]:[Vertex Content Word Count]],0),FALSE)</f>
        <v>9</v>
      </c>
    </row>
    <row r="35" spans="1:3" ht="15">
      <c r="A35" s="85" t="s">
        <v>905</v>
      </c>
      <c r="B35" s="91" t="s">
        <v>223</v>
      </c>
      <c r="C35" s="85">
        <f>VLOOKUP(GroupVertices[[#This Row],[Vertex]],Vertices[],MATCH("ID",Vertices[[#Headers],[Vertex]:[Vertex Content Word Count]],0),FALSE)</f>
        <v>17</v>
      </c>
    </row>
    <row r="36" spans="1:3" ht="15">
      <c r="A36" s="85" t="s">
        <v>905</v>
      </c>
      <c r="B36" s="91" t="s">
        <v>217</v>
      </c>
      <c r="C36" s="85">
        <f>VLOOKUP(GroupVertices[[#This Row],[Vertex]],Vertices[],MATCH("ID",Vertices[[#Headers],[Vertex]:[Vertex Content Word Count]],0),FALSE)</f>
        <v>10</v>
      </c>
    </row>
    <row r="37" spans="1:3" ht="15">
      <c r="A37" s="85" t="s">
        <v>905</v>
      </c>
      <c r="B37" s="91" t="s">
        <v>216</v>
      </c>
      <c r="C37" s="85">
        <f>VLOOKUP(GroupVertices[[#This Row],[Vertex]],Vertices[],MATCH("ID",Vertices[[#Headers],[Vertex]:[Vertex Content Word Count]],0),FALSE)</f>
        <v>8</v>
      </c>
    </row>
    <row r="38" spans="1:3" ht="15">
      <c r="A38" s="85" t="s">
        <v>906</v>
      </c>
      <c r="B38" s="91" t="s">
        <v>249</v>
      </c>
      <c r="C38" s="85">
        <f>VLOOKUP(GroupVertices[[#This Row],[Vertex]],Vertices[],MATCH("ID",Vertices[[#Headers],[Vertex]:[Vertex Content Word Count]],0),FALSE)</f>
        <v>48</v>
      </c>
    </row>
    <row r="39" spans="1:3" ht="15">
      <c r="A39" s="85" t="s">
        <v>906</v>
      </c>
      <c r="B39" s="91" t="s">
        <v>266</v>
      </c>
      <c r="C39" s="85">
        <f>VLOOKUP(GroupVertices[[#This Row],[Vertex]],Vertices[],MATCH("ID",Vertices[[#Headers],[Vertex]:[Vertex Content Word Count]],0),FALSE)</f>
        <v>51</v>
      </c>
    </row>
    <row r="40" spans="1:3" ht="15">
      <c r="A40" s="85" t="s">
        <v>906</v>
      </c>
      <c r="B40" s="91" t="s">
        <v>265</v>
      </c>
      <c r="C40" s="85">
        <f>VLOOKUP(GroupVertices[[#This Row],[Vertex]],Vertices[],MATCH("ID",Vertices[[#Headers],[Vertex]:[Vertex Content Word Count]],0),FALSE)</f>
        <v>50</v>
      </c>
    </row>
    <row r="41" spans="1:3" ht="15">
      <c r="A41" s="85" t="s">
        <v>906</v>
      </c>
      <c r="B41" s="91" t="s">
        <v>264</v>
      </c>
      <c r="C41" s="85">
        <f>VLOOKUP(GroupVertices[[#This Row],[Vertex]],Vertices[],MATCH("ID",Vertices[[#Headers],[Vertex]:[Vertex Content Word Count]],0),FALSE)</f>
        <v>49</v>
      </c>
    </row>
    <row r="42" spans="1:3" ht="15">
      <c r="A42" s="85" t="s">
        <v>906</v>
      </c>
      <c r="B42" s="91" t="s">
        <v>248</v>
      </c>
      <c r="C42" s="85">
        <f>VLOOKUP(GroupVertices[[#This Row],[Vertex]],Vertices[],MATCH("ID",Vertices[[#Headers],[Vertex]:[Vertex Content Word Count]],0),FALSE)</f>
        <v>47</v>
      </c>
    </row>
    <row r="43" spans="1:3" ht="15">
      <c r="A43" s="85" t="s">
        <v>907</v>
      </c>
      <c r="B43" s="91" t="s">
        <v>240</v>
      </c>
      <c r="C43" s="85">
        <f>VLOOKUP(GroupVertices[[#This Row],[Vertex]],Vertices[],MATCH("ID",Vertices[[#Headers],[Vertex]:[Vertex Content Word Count]],0),FALSE)</f>
        <v>38</v>
      </c>
    </row>
    <row r="44" spans="1:3" ht="15">
      <c r="A44" s="85" t="s">
        <v>907</v>
      </c>
      <c r="B44" s="91" t="s">
        <v>239</v>
      </c>
      <c r="C44" s="85">
        <f>VLOOKUP(GroupVertices[[#This Row],[Vertex]],Vertices[],MATCH("ID",Vertices[[#Headers],[Vertex]:[Vertex Content Word Count]],0),FALSE)</f>
        <v>19</v>
      </c>
    </row>
    <row r="45" spans="1:3" ht="15">
      <c r="A45" s="85" t="s">
        <v>907</v>
      </c>
      <c r="B45" s="91" t="s">
        <v>238</v>
      </c>
      <c r="C45" s="85">
        <f>VLOOKUP(GroupVertices[[#This Row],[Vertex]],Vertices[],MATCH("ID",Vertices[[#Headers],[Vertex]:[Vertex Content Word Count]],0),FALSE)</f>
        <v>37</v>
      </c>
    </row>
    <row r="46" spans="1:3" ht="15">
      <c r="A46" s="85" t="s">
        <v>907</v>
      </c>
      <c r="B46" s="91" t="s">
        <v>228</v>
      </c>
      <c r="C46" s="85">
        <f>VLOOKUP(GroupVertices[[#This Row],[Vertex]],Vertices[],MATCH("ID",Vertices[[#Headers],[Vertex]:[Vertex Content Word Count]],0),FALSE)</f>
        <v>23</v>
      </c>
    </row>
    <row r="47" spans="1:3" ht="15">
      <c r="A47" s="85" t="s">
        <v>907</v>
      </c>
      <c r="B47" s="91" t="s">
        <v>224</v>
      </c>
      <c r="C47" s="85">
        <f>VLOOKUP(GroupVertices[[#This Row],[Vertex]],Vertices[],MATCH("ID",Vertices[[#Headers],[Vertex]:[Vertex Content Word Count]],0),FALSE)</f>
        <v>18</v>
      </c>
    </row>
    <row r="48" spans="1:3" ht="15">
      <c r="A48" s="85" t="s">
        <v>908</v>
      </c>
      <c r="B48" s="91" t="s">
        <v>236</v>
      </c>
      <c r="C48" s="85">
        <f>VLOOKUP(GroupVertices[[#This Row],[Vertex]],Vertices[],MATCH("ID",Vertices[[#Headers],[Vertex]:[Vertex Content Word Count]],0),FALSE)</f>
        <v>35</v>
      </c>
    </row>
    <row r="49" spans="1:3" ht="15">
      <c r="A49" s="85" t="s">
        <v>908</v>
      </c>
      <c r="B49" s="91" t="s">
        <v>235</v>
      </c>
      <c r="C49" s="85">
        <f>VLOOKUP(GroupVertices[[#This Row],[Vertex]],Vertices[],MATCH("ID",Vertices[[#Headers],[Vertex]:[Vertex Content Word Count]],0),FALSE)</f>
        <v>31</v>
      </c>
    </row>
    <row r="50" spans="1:3" ht="15">
      <c r="A50" s="85" t="s">
        <v>908</v>
      </c>
      <c r="B50" s="91" t="s">
        <v>262</v>
      </c>
      <c r="C50" s="85">
        <f>VLOOKUP(GroupVertices[[#This Row],[Vertex]],Vertices[],MATCH("ID",Vertices[[#Headers],[Vertex]:[Vertex Content Word Count]],0),FALSE)</f>
        <v>30</v>
      </c>
    </row>
    <row r="51" spans="1:3" ht="15">
      <c r="A51" s="85" t="s">
        <v>908</v>
      </c>
      <c r="B51" s="91" t="s">
        <v>234</v>
      </c>
      <c r="C51" s="85">
        <f>VLOOKUP(GroupVertices[[#This Row],[Vertex]],Vertices[],MATCH("ID",Vertices[[#Headers],[Vertex]:[Vertex Content Word Count]],0),FALSE)</f>
        <v>34</v>
      </c>
    </row>
    <row r="52" spans="1:3" ht="15">
      <c r="A52" s="85" t="s">
        <v>908</v>
      </c>
      <c r="B52" s="91" t="s">
        <v>231</v>
      </c>
      <c r="C52" s="85">
        <f>VLOOKUP(GroupVertices[[#This Row],[Vertex]],Vertices[],MATCH("ID",Vertices[[#Headers],[Vertex]:[Vertex Content Word Count]],0),FALSE)</f>
        <v>29</v>
      </c>
    </row>
    <row r="53" spans="1:3" ht="15">
      <c r="A53" s="85" t="s">
        <v>909</v>
      </c>
      <c r="B53" s="91" t="s">
        <v>226</v>
      </c>
      <c r="C53" s="85">
        <f>VLOOKUP(GroupVertices[[#This Row],[Vertex]],Vertices[],MATCH("ID",Vertices[[#Headers],[Vertex]:[Vertex Content Word Count]],0),FALSE)</f>
        <v>21</v>
      </c>
    </row>
    <row r="54" spans="1:3" ht="15">
      <c r="A54" s="85" t="s">
        <v>909</v>
      </c>
      <c r="B54" s="91" t="s">
        <v>227</v>
      </c>
      <c r="C54" s="85">
        <f>VLOOKUP(GroupVertices[[#This Row],[Vertex]],Vertices[],MATCH("ID",Vertices[[#Headers],[Vertex]:[Vertex Content Word Count]],0),FALSE)</f>
        <v>22</v>
      </c>
    </row>
    <row r="55" spans="1:3" ht="15">
      <c r="A55" s="85" t="s">
        <v>909</v>
      </c>
      <c r="B55" s="91" t="s">
        <v>237</v>
      </c>
      <c r="C55" s="85">
        <f>VLOOKUP(GroupVertices[[#This Row],[Vertex]],Vertices[],MATCH("ID",Vertices[[#Headers],[Vertex]:[Vertex Content Word Count]],0),FALSE)</f>
        <v>36</v>
      </c>
    </row>
    <row r="56" spans="1:3" ht="15">
      <c r="A56" s="85" t="s">
        <v>909</v>
      </c>
      <c r="B56" s="91" t="s">
        <v>241</v>
      </c>
      <c r="C56" s="85">
        <f>VLOOKUP(GroupVertices[[#This Row],[Vertex]],Vertices[],MATCH("ID",Vertices[[#Headers],[Vertex]:[Vertex Content Word Count]],0),FALSE)</f>
        <v>39</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3"/>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1308</v>
      </c>
      <c r="B2" s="36" t="s">
        <v>863</v>
      </c>
      <c r="D2" s="33">
        <f>MIN(Vertices[Degree])</f>
        <v>0</v>
      </c>
      <c r="E2" s="3">
        <f>COUNTIF(Vertices[Degree],"&gt;= "&amp;D2)-COUNTIF(Vertices[Degree],"&gt;="&amp;D3)</f>
        <v>0</v>
      </c>
      <c r="F2" s="39">
        <f>MIN(Vertices[In-Degree])</f>
        <v>0</v>
      </c>
      <c r="G2" s="40">
        <f>COUNTIF(Vertices[In-Degree],"&gt;= "&amp;F2)-COUNTIF(Vertices[In-Degree],"&gt;="&amp;F3)</f>
        <v>36</v>
      </c>
      <c r="H2" s="39">
        <f>MIN(Vertices[Out-Degree])</f>
        <v>0</v>
      </c>
      <c r="I2" s="40">
        <f>COUNTIF(Vertices[Out-Degree],"&gt;= "&amp;H2)-COUNTIF(Vertices[Out-Degree],"&gt;="&amp;H3)</f>
        <v>8</v>
      </c>
      <c r="J2" s="39">
        <f>MIN(Vertices[Betweenness Centrality])</f>
        <v>0</v>
      </c>
      <c r="K2" s="40">
        <f>COUNTIF(Vertices[Betweenness Centrality],"&gt;= "&amp;J2)-COUNTIF(Vertices[Betweenness Centrality],"&gt;="&amp;J3)</f>
        <v>46</v>
      </c>
      <c r="L2" s="39">
        <f>MIN(Vertices[Closeness Centrality])</f>
        <v>0</v>
      </c>
      <c r="M2" s="40">
        <f>COUNTIF(Vertices[Closeness Centrality],"&gt;= "&amp;L2)-COUNTIF(Vertices[Closeness Centrality],"&gt;="&amp;L3)</f>
        <v>4</v>
      </c>
      <c r="N2" s="39">
        <f>MIN(Vertices[Eigenvector Centrality])</f>
        <v>0</v>
      </c>
      <c r="O2" s="40">
        <f>COUNTIF(Vertices[Eigenvector Centrality],"&gt;= "&amp;N2)-COUNTIF(Vertices[Eigenvector Centrality],"&gt;="&amp;N3)</f>
        <v>27</v>
      </c>
      <c r="P2" s="39">
        <f>MIN(Vertices[PageRank])</f>
        <v>0.373303</v>
      </c>
      <c r="Q2" s="40">
        <f>COUNTIF(Vertices[PageRank],"&gt;= "&amp;P2)-COUNTIF(Vertices[PageRank],"&gt;="&amp;P3)</f>
        <v>12</v>
      </c>
      <c r="R2" s="39">
        <f>MIN(Vertices[Clustering Coefficient])</f>
        <v>0</v>
      </c>
      <c r="S2" s="45">
        <f>COUNTIF(Vertices[Clustering Coefficient],"&gt;= "&amp;R2)-COUNTIF(Vertices[Clustering Coefficient],"&gt;="&amp;R3)</f>
        <v>32</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34"/>
      <c r="B3" s="134"/>
      <c r="D3" s="34">
        <f aca="true" t="shared" si="1" ref="D3:D26">D2+($D$57-$D$2)/BinDivisor</f>
        <v>0</v>
      </c>
      <c r="E3" s="3">
        <f>COUNTIF(Vertices[Degree],"&gt;= "&amp;D3)-COUNTIF(Vertices[Degree],"&gt;="&amp;D4)</f>
        <v>0</v>
      </c>
      <c r="F3" s="41">
        <f aca="true" t="shared" si="2" ref="F3:F26">F2+($F$57-$F$2)/BinDivisor</f>
        <v>0.41818181818181815</v>
      </c>
      <c r="G3" s="42">
        <f>COUNTIF(Vertices[In-Degree],"&gt;= "&amp;F3)-COUNTIF(Vertices[In-Degree],"&gt;="&amp;F4)</f>
        <v>0</v>
      </c>
      <c r="H3" s="41">
        <f aca="true" t="shared" si="3" ref="H3:H26">H2+($H$57-$H$2)/BinDivisor</f>
        <v>0.09090909090909091</v>
      </c>
      <c r="I3" s="42">
        <f>COUNTIF(Vertices[Out-Degree],"&gt;= "&amp;H3)-COUNTIF(Vertices[Out-Degree],"&gt;="&amp;H4)</f>
        <v>0</v>
      </c>
      <c r="J3" s="41">
        <f aca="true" t="shared" si="4" ref="J3:J26">J2+($J$57-$J$2)/BinDivisor</f>
        <v>17.087645690909092</v>
      </c>
      <c r="K3" s="42">
        <f>COUNTIF(Vertices[Betweenness Centrality],"&gt;= "&amp;J3)-COUNTIF(Vertices[Betweenness Centrality],"&gt;="&amp;J4)</f>
        <v>0</v>
      </c>
      <c r="L3" s="41">
        <f aca="true" t="shared" si="5" ref="L3:L26">L2+($L$57-$L$2)/BinDivisor</f>
        <v>0.004545454545454545</v>
      </c>
      <c r="M3" s="42">
        <f>COUNTIF(Vertices[Closeness Centrality],"&gt;= "&amp;L3)-COUNTIF(Vertices[Closeness Centrality],"&gt;="&amp;L4)</f>
        <v>34</v>
      </c>
      <c r="N3" s="41">
        <f aca="true" t="shared" si="6" ref="N3:N26">N2+($N$57-$N$2)/BinDivisor</f>
        <v>0.002337309090909091</v>
      </c>
      <c r="O3" s="42">
        <f>COUNTIF(Vertices[Eigenvector Centrality],"&gt;= "&amp;N3)-COUNTIF(Vertices[Eigenvector Centrality],"&gt;="&amp;N4)</f>
        <v>1</v>
      </c>
      <c r="P3" s="41">
        <f aca="true" t="shared" si="7" ref="P3:P26">P2+($P$57-$P$2)/BinDivisor</f>
        <v>0.4859290909090909</v>
      </c>
      <c r="Q3" s="42">
        <f>COUNTIF(Vertices[PageRank],"&gt;= "&amp;P3)-COUNTIF(Vertices[PageRank],"&gt;="&amp;P4)</f>
        <v>13</v>
      </c>
      <c r="R3" s="41">
        <f aca="true" t="shared" si="8" ref="R3:R26">R2+($R$57-$R$2)/BinDivisor</f>
        <v>0.00909090909090909</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55</v>
      </c>
      <c r="D4" s="34">
        <f t="shared" si="1"/>
        <v>0</v>
      </c>
      <c r="E4" s="3">
        <f>COUNTIF(Vertices[Degree],"&gt;= "&amp;D4)-COUNTIF(Vertices[Degree],"&gt;="&amp;D5)</f>
        <v>0</v>
      </c>
      <c r="F4" s="39">
        <f t="shared" si="2"/>
        <v>0.8363636363636363</v>
      </c>
      <c r="G4" s="40">
        <f>COUNTIF(Vertices[In-Degree],"&gt;= "&amp;F4)-COUNTIF(Vertices[In-Degree],"&gt;="&amp;F5)</f>
        <v>10</v>
      </c>
      <c r="H4" s="39">
        <f t="shared" si="3"/>
        <v>0.18181818181818182</v>
      </c>
      <c r="I4" s="40">
        <f>COUNTIF(Vertices[Out-Degree],"&gt;= "&amp;H4)-COUNTIF(Vertices[Out-Degree],"&gt;="&amp;H5)</f>
        <v>0</v>
      </c>
      <c r="J4" s="39">
        <f t="shared" si="4"/>
        <v>34.175291381818184</v>
      </c>
      <c r="K4" s="40">
        <f>COUNTIF(Vertices[Betweenness Centrality],"&gt;= "&amp;J4)-COUNTIF(Vertices[Betweenness Centrality],"&gt;="&amp;J5)</f>
        <v>0</v>
      </c>
      <c r="L4" s="39">
        <f t="shared" si="5"/>
        <v>0.00909090909090909</v>
      </c>
      <c r="M4" s="40">
        <f>COUNTIF(Vertices[Closeness Centrality],"&gt;= "&amp;L4)-COUNTIF(Vertices[Closeness Centrality],"&gt;="&amp;L5)</f>
        <v>7</v>
      </c>
      <c r="N4" s="39">
        <f t="shared" si="6"/>
        <v>0.004674618181818182</v>
      </c>
      <c r="O4" s="40">
        <f>COUNTIF(Vertices[Eigenvector Centrality],"&gt;= "&amp;N4)-COUNTIF(Vertices[Eigenvector Centrality],"&gt;="&amp;N5)</f>
        <v>1</v>
      </c>
      <c r="P4" s="39">
        <f t="shared" si="7"/>
        <v>0.5985551818181818</v>
      </c>
      <c r="Q4" s="40">
        <f>COUNTIF(Vertices[PageRank],"&gt;= "&amp;P4)-COUNTIF(Vertices[PageRank],"&gt;="&amp;P5)</f>
        <v>0</v>
      </c>
      <c r="R4" s="39">
        <f t="shared" si="8"/>
        <v>0.01818181818181818</v>
      </c>
      <c r="S4" s="45">
        <f>COUNTIF(Vertices[Clustering Coefficient],"&gt;= "&amp;R4)-COUNTIF(Vertices[Clustering Coefficient],"&gt;="&amp;R5)</f>
        <v>0</v>
      </c>
      <c r="T4" s="39" t="e">
        <f ca="1" t="shared" si="9"/>
        <v>#REF!</v>
      </c>
      <c r="U4" s="40" t="e">
        <f ca="1" t="shared" si="0"/>
        <v>#REF!</v>
      </c>
      <c r="W4" s="12" t="s">
        <v>126</v>
      </c>
      <c r="X4" s="12" t="s">
        <v>128</v>
      </c>
    </row>
    <row r="5" spans="1:21" ht="15">
      <c r="A5" s="134"/>
      <c r="B5" s="134"/>
      <c r="D5" s="34">
        <f t="shared" si="1"/>
        <v>0</v>
      </c>
      <c r="E5" s="3">
        <f>COUNTIF(Vertices[Degree],"&gt;= "&amp;D5)-COUNTIF(Vertices[Degree],"&gt;="&amp;D6)</f>
        <v>0</v>
      </c>
      <c r="F5" s="41">
        <f t="shared" si="2"/>
        <v>1.2545454545454544</v>
      </c>
      <c r="G5" s="42">
        <f>COUNTIF(Vertices[In-Degree],"&gt;= "&amp;F5)-COUNTIF(Vertices[In-Degree],"&gt;="&amp;F6)</f>
        <v>0</v>
      </c>
      <c r="H5" s="41">
        <f t="shared" si="3"/>
        <v>0.2727272727272727</v>
      </c>
      <c r="I5" s="42">
        <f>COUNTIF(Vertices[Out-Degree],"&gt;= "&amp;H5)-COUNTIF(Vertices[Out-Degree],"&gt;="&amp;H6)</f>
        <v>0</v>
      </c>
      <c r="J5" s="41">
        <f t="shared" si="4"/>
        <v>51.262937072727276</v>
      </c>
      <c r="K5" s="42">
        <f>COUNTIF(Vertices[Betweenness Centrality],"&gt;= "&amp;J5)-COUNTIF(Vertices[Betweenness Centrality],"&gt;="&amp;J6)</f>
        <v>0</v>
      </c>
      <c r="L5" s="41">
        <f t="shared" si="5"/>
        <v>0.013636363636363636</v>
      </c>
      <c r="M5" s="42">
        <f>COUNTIF(Vertices[Closeness Centrality],"&gt;= "&amp;L5)-COUNTIF(Vertices[Closeness Centrality],"&gt;="&amp;L6)</f>
        <v>0</v>
      </c>
      <c r="N5" s="41">
        <f t="shared" si="6"/>
        <v>0.007011927272727273</v>
      </c>
      <c r="O5" s="42">
        <f>COUNTIF(Vertices[Eigenvector Centrality],"&gt;= "&amp;N5)-COUNTIF(Vertices[Eigenvector Centrality],"&gt;="&amp;N6)</f>
        <v>0</v>
      </c>
      <c r="P5" s="41">
        <f t="shared" si="7"/>
        <v>0.7111812727272727</v>
      </c>
      <c r="Q5" s="42">
        <f>COUNTIF(Vertices[PageRank],"&gt;= "&amp;P5)-COUNTIF(Vertices[PageRank],"&gt;="&amp;P6)</f>
        <v>14</v>
      </c>
      <c r="R5" s="41">
        <f t="shared" si="8"/>
        <v>0.02727272727272727</v>
      </c>
      <c r="S5" s="46">
        <f>COUNTIF(Vertices[Clustering Coefficient],"&gt;= "&amp;R5)-COUNTIF(Vertices[Clustering Coefficient],"&gt;="&amp;R6)</f>
        <v>1</v>
      </c>
      <c r="T5" s="41" t="e">
        <f ca="1" t="shared" si="9"/>
        <v>#REF!</v>
      </c>
      <c r="U5" s="42" t="e">
        <f ca="1" t="shared" si="0"/>
        <v>#REF!</v>
      </c>
    </row>
    <row r="6" spans="1:21" ht="15">
      <c r="A6" s="36" t="s">
        <v>148</v>
      </c>
      <c r="B6" s="36">
        <v>79</v>
      </c>
      <c r="D6" s="34">
        <f t="shared" si="1"/>
        <v>0</v>
      </c>
      <c r="E6" s="3">
        <f>COUNTIF(Vertices[Degree],"&gt;= "&amp;D6)-COUNTIF(Vertices[Degree],"&gt;="&amp;D7)</f>
        <v>0</v>
      </c>
      <c r="F6" s="39">
        <f t="shared" si="2"/>
        <v>1.6727272727272726</v>
      </c>
      <c r="G6" s="40">
        <f>COUNTIF(Vertices[In-Degree],"&gt;= "&amp;F6)-COUNTIF(Vertices[In-Degree],"&gt;="&amp;F7)</f>
        <v>0</v>
      </c>
      <c r="H6" s="39">
        <f t="shared" si="3"/>
        <v>0.36363636363636365</v>
      </c>
      <c r="I6" s="40">
        <f>COUNTIF(Vertices[Out-Degree],"&gt;= "&amp;H6)-COUNTIF(Vertices[Out-Degree],"&gt;="&amp;H7)</f>
        <v>0</v>
      </c>
      <c r="J6" s="39">
        <f t="shared" si="4"/>
        <v>68.35058276363637</v>
      </c>
      <c r="K6" s="40">
        <f>COUNTIF(Vertices[Betweenness Centrality],"&gt;= "&amp;J6)-COUNTIF(Vertices[Betweenness Centrality],"&gt;="&amp;J7)</f>
        <v>0</v>
      </c>
      <c r="L6" s="39">
        <f t="shared" si="5"/>
        <v>0.01818181818181818</v>
      </c>
      <c r="M6" s="40">
        <f>COUNTIF(Vertices[Closeness Centrality],"&gt;= "&amp;L6)-COUNTIF(Vertices[Closeness Centrality],"&gt;="&amp;L7)</f>
        <v>0</v>
      </c>
      <c r="N6" s="39">
        <f t="shared" si="6"/>
        <v>0.009349236363636364</v>
      </c>
      <c r="O6" s="40">
        <f>COUNTIF(Vertices[Eigenvector Centrality],"&gt;= "&amp;N6)-COUNTIF(Vertices[Eigenvector Centrality],"&gt;="&amp;N7)</f>
        <v>0</v>
      </c>
      <c r="P6" s="39">
        <f t="shared" si="7"/>
        <v>0.8238073636363636</v>
      </c>
      <c r="Q6" s="40">
        <f>COUNTIF(Vertices[PageRank],"&gt;= "&amp;P6)-COUNTIF(Vertices[PageRank],"&gt;="&amp;P7)</f>
        <v>1</v>
      </c>
      <c r="R6" s="39">
        <f t="shared" si="8"/>
        <v>0.03636363636363636</v>
      </c>
      <c r="S6" s="45">
        <f>COUNTIF(Vertices[Clustering Coefficient],"&gt;= "&amp;R6)-COUNTIF(Vertices[Clustering Coefficient],"&gt;="&amp;R7)</f>
        <v>1</v>
      </c>
      <c r="T6" s="39" t="e">
        <f ca="1" t="shared" si="9"/>
        <v>#REF!</v>
      </c>
      <c r="U6" s="40" t="e">
        <f ca="1" t="shared" si="0"/>
        <v>#REF!</v>
      </c>
    </row>
    <row r="7" spans="1:21" ht="15">
      <c r="A7" s="36" t="s">
        <v>149</v>
      </c>
      <c r="B7" s="36">
        <v>10</v>
      </c>
      <c r="D7" s="34">
        <f t="shared" si="1"/>
        <v>0</v>
      </c>
      <c r="E7" s="3">
        <f>COUNTIF(Vertices[Degree],"&gt;= "&amp;D7)-COUNTIF(Vertices[Degree],"&gt;="&amp;D8)</f>
        <v>0</v>
      </c>
      <c r="F7" s="41">
        <f t="shared" si="2"/>
        <v>2.090909090909091</v>
      </c>
      <c r="G7" s="42">
        <f>COUNTIF(Vertices[In-Degree],"&gt;= "&amp;F7)-COUNTIF(Vertices[In-Degree],"&gt;="&amp;F8)</f>
        <v>0</v>
      </c>
      <c r="H7" s="41">
        <f t="shared" si="3"/>
        <v>0.4545454545454546</v>
      </c>
      <c r="I7" s="42">
        <f>COUNTIF(Vertices[Out-Degree],"&gt;= "&amp;H7)-COUNTIF(Vertices[Out-Degree],"&gt;="&amp;H8)</f>
        <v>0</v>
      </c>
      <c r="J7" s="41">
        <f t="shared" si="4"/>
        <v>85.43822845454545</v>
      </c>
      <c r="K7" s="42">
        <f>COUNTIF(Vertices[Betweenness Centrality],"&gt;= "&amp;J7)-COUNTIF(Vertices[Betweenness Centrality],"&gt;="&amp;J8)</f>
        <v>0</v>
      </c>
      <c r="L7" s="41">
        <f t="shared" si="5"/>
        <v>0.022727272727272728</v>
      </c>
      <c r="M7" s="42">
        <f>COUNTIF(Vertices[Closeness Centrality],"&gt;= "&amp;L7)-COUNTIF(Vertices[Closeness Centrality],"&gt;="&amp;L8)</f>
        <v>0</v>
      </c>
      <c r="N7" s="41">
        <f t="shared" si="6"/>
        <v>0.011686545454545456</v>
      </c>
      <c r="O7" s="42">
        <f>COUNTIF(Vertices[Eigenvector Centrality],"&gt;= "&amp;N7)-COUNTIF(Vertices[Eigenvector Centrality],"&gt;="&amp;N8)</f>
        <v>0</v>
      </c>
      <c r="P7" s="41">
        <f t="shared" si="7"/>
        <v>0.9364334545454546</v>
      </c>
      <c r="Q7" s="42">
        <f>COUNTIF(Vertices[PageRank],"&gt;= "&amp;P7)-COUNTIF(Vertices[PageRank],"&gt;="&amp;P8)</f>
        <v>4</v>
      </c>
      <c r="R7" s="41">
        <f t="shared" si="8"/>
        <v>0.045454545454545456</v>
      </c>
      <c r="S7" s="46">
        <f>COUNTIF(Vertices[Clustering Coefficient],"&gt;= "&amp;R7)-COUNTIF(Vertices[Clustering Coefficient],"&gt;="&amp;R8)</f>
        <v>0</v>
      </c>
      <c r="T7" s="41" t="e">
        <f ca="1" t="shared" si="9"/>
        <v>#REF!</v>
      </c>
      <c r="U7" s="42" t="e">
        <f ca="1" t="shared" si="0"/>
        <v>#REF!</v>
      </c>
    </row>
    <row r="8" spans="1:21" ht="15">
      <c r="A8" s="36" t="s">
        <v>150</v>
      </c>
      <c r="B8" s="36">
        <v>89</v>
      </c>
      <c r="D8" s="34">
        <f t="shared" si="1"/>
        <v>0</v>
      </c>
      <c r="E8" s="3">
        <f>COUNTIF(Vertices[Degree],"&gt;= "&amp;D8)-COUNTIF(Vertices[Degree],"&gt;="&amp;D9)</f>
        <v>0</v>
      </c>
      <c r="F8" s="39">
        <f t="shared" si="2"/>
        <v>2.509090909090909</v>
      </c>
      <c r="G8" s="40">
        <f>COUNTIF(Vertices[In-Degree],"&gt;= "&amp;F8)-COUNTIF(Vertices[In-Degree],"&gt;="&amp;F9)</f>
        <v>0</v>
      </c>
      <c r="H8" s="39">
        <f t="shared" si="3"/>
        <v>0.5454545454545455</v>
      </c>
      <c r="I8" s="40">
        <f>COUNTIF(Vertices[Out-Degree],"&gt;= "&amp;H8)-COUNTIF(Vertices[Out-Degree],"&gt;="&amp;H9)</f>
        <v>0</v>
      </c>
      <c r="J8" s="39">
        <f t="shared" si="4"/>
        <v>102.52587414545454</v>
      </c>
      <c r="K8" s="40">
        <f>COUNTIF(Vertices[Betweenness Centrality],"&gt;= "&amp;J8)-COUNTIF(Vertices[Betweenness Centrality],"&gt;="&amp;J9)</f>
        <v>0</v>
      </c>
      <c r="L8" s="39">
        <f t="shared" si="5"/>
        <v>0.027272727272727275</v>
      </c>
      <c r="M8" s="40">
        <f>COUNTIF(Vertices[Closeness Centrality],"&gt;= "&amp;L8)-COUNTIF(Vertices[Closeness Centrality],"&gt;="&amp;L9)</f>
        <v>0</v>
      </c>
      <c r="N8" s="39">
        <f t="shared" si="6"/>
        <v>0.014023854545454548</v>
      </c>
      <c r="O8" s="40">
        <f>COUNTIF(Vertices[Eigenvector Centrality],"&gt;= "&amp;N8)-COUNTIF(Vertices[Eigenvector Centrality],"&gt;="&amp;N9)</f>
        <v>0</v>
      </c>
      <c r="P8" s="39">
        <f t="shared" si="7"/>
        <v>1.0490595454545455</v>
      </c>
      <c r="Q8" s="40">
        <f>COUNTIF(Vertices[PageRank],"&gt;= "&amp;P8)-COUNTIF(Vertices[PageRank],"&gt;="&amp;P9)</f>
        <v>1</v>
      </c>
      <c r="R8" s="39">
        <f t="shared" si="8"/>
        <v>0.05454545454545455</v>
      </c>
      <c r="S8" s="45">
        <f>COUNTIF(Vertices[Clustering Coefficient],"&gt;= "&amp;R8)-COUNTIF(Vertices[Clustering Coefficient],"&gt;="&amp;R9)</f>
        <v>0</v>
      </c>
      <c r="T8" s="39" t="e">
        <f ca="1" t="shared" si="9"/>
        <v>#REF!</v>
      </c>
      <c r="U8" s="40" t="e">
        <f ca="1" t="shared" si="0"/>
        <v>#REF!</v>
      </c>
    </row>
    <row r="9" spans="1:21" ht="15">
      <c r="A9" s="134"/>
      <c r="B9" s="134"/>
      <c r="D9" s="34">
        <f t="shared" si="1"/>
        <v>0</v>
      </c>
      <c r="E9" s="3">
        <f>COUNTIF(Vertices[Degree],"&gt;= "&amp;D9)-COUNTIF(Vertices[Degree],"&gt;="&amp;D10)</f>
        <v>0</v>
      </c>
      <c r="F9" s="41">
        <f t="shared" si="2"/>
        <v>2.927272727272727</v>
      </c>
      <c r="G9" s="42">
        <f>COUNTIF(Vertices[In-Degree],"&gt;= "&amp;F9)-COUNTIF(Vertices[In-Degree],"&gt;="&amp;F10)</f>
        <v>2</v>
      </c>
      <c r="H9" s="41">
        <f t="shared" si="3"/>
        <v>0.6363636363636365</v>
      </c>
      <c r="I9" s="42">
        <f>COUNTIF(Vertices[Out-Degree],"&gt;= "&amp;H9)-COUNTIF(Vertices[Out-Degree],"&gt;="&amp;H10)</f>
        <v>0</v>
      </c>
      <c r="J9" s="41">
        <f t="shared" si="4"/>
        <v>119.61351983636362</v>
      </c>
      <c r="K9" s="42">
        <f>COUNTIF(Vertices[Betweenness Centrality],"&gt;= "&amp;J9)-COUNTIF(Vertices[Betweenness Centrality],"&gt;="&amp;J10)</f>
        <v>1</v>
      </c>
      <c r="L9" s="41">
        <f t="shared" si="5"/>
        <v>0.03181818181818182</v>
      </c>
      <c r="M9" s="42">
        <f>COUNTIF(Vertices[Closeness Centrality],"&gt;= "&amp;L9)-COUNTIF(Vertices[Closeness Centrality],"&gt;="&amp;L10)</f>
        <v>0</v>
      </c>
      <c r="N9" s="41">
        <f t="shared" si="6"/>
        <v>0.01636116363636364</v>
      </c>
      <c r="O9" s="42">
        <f>COUNTIF(Vertices[Eigenvector Centrality],"&gt;= "&amp;N9)-COUNTIF(Vertices[Eigenvector Centrality],"&gt;="&amp;N10)</f>
        <v>10</v>
      </c>
      <c r="P9" s="41">
        <f t="shared" si="7"/>
        <v>1.1616856363636363</v>
      </c>
      <c r="Q9" s="42">
        <f>COUNTIF(Vertices[PageRank],"&gt;= "&amp;P9)-COUNTIF(Vertices[PageRank],"&gt;="&amp;P10)</f>
        <v>0</v>
      </c>
      <c r="R9" s="41">
        <f t="shared" si="8"/>
        <v>0.06363636363636364</v>
      </c>
      <c r="S9" s="46">
        <f>COUNTIF(Vertices[Clustering Coefficient],"&gt;= "&amp;R9)-COUNTIF(Vertices[Clustering Coefficient],"&gt;="&amp;R10)</f>
        <v>2</v>
      </c>
      <c r="T9" s="41" t="e">
        <f ca="1" t="shared" si="9"/>
        <v>#REF!</v>
      </c>
      <c r="U9" s="42" t="e">
        <f ca="1" t="shared" si="0"/>
        <v>#REF!</v>
      </c>
    </row>
    <row r="10" spans="1:21" ht="15">
      <c r="A10" s="36" t="s">
        <v>1309</v>
      </c>
      <c r="B10" s="36">
        <v>2</v>
      </c>
      <c r="D10" s="34">
        <f t="shared" si="1"/>
        <v>0</v>
      </c>
      <c r="E10" s="3">
        <f>COUNTIF(Vertices[Degree],"&gt;= "&amp;D10)-COUNTIF(Vertices[Degree],"&gt;="&amp;D11)</f>
        <v>0</v>
      </c>
      <c r="F10" s="39">
        <f t="shared" si="2"/>
        <v>3.345454545454545</v>
      </c>
      <c r="G10" s="40">
        <f>COUNTIF(Vertices[In-Degree],"&gt;= "&amp;F10)-COUNTIF(Vertices[In-Degree],"&gt;="&amp;F11)</f>
        <v>0</v>
      </c>
      <c r="H10" s="39">
        <f t="shared" si="3"/>
        <v>0.7272727272727274</v>
      </c>
      <c r="I10" s="40">
        <f>COUNTIF(Vertices[Out-Degree],"&gt;= "&amp;H10)-COUNTIF(Vertices[Out-Degree],"&gt;="&amp;H11)</f>
        <v>0</v>
      </c>
      <c r="J10" s="39">
        <f t="shared" si="4"/>
        <v>136.7011655272727</v>
      </c>
      <c r="K10" s="40">
        <f>COUNTIF(Vertices[Betweenness Centrality],"&gt;= "&amp;J10)-COUNTIF(Vertices[Betweenness Centrality],"&gt;="&amp;J11)</f>
        <v>0</v>
      </c>
      <c r="L10" s="39">
        <f t="shared" si="5"/>
        <v>0.03636363636363637</v>
      </c>
      <c r="M10" s="40">
        <f>COUNTIF(Vertices[Closeness Centrality],"&gt;= "&amp;L10)-COUNTIF(Vertices[Closeness Centrality],"&gt;="&amp;L11)</f>
        <v>0</v>
      </c>
      <c r="N10" s="39">
        <f t="shared" si="6"/>
        <v>0.018698472727272732</v>
      </c>
      <c r="O10" s="40">
        <f>COUNTIF(Vertices[Eigenvector Centrality],"&gt;= "&amp;N10)-COUNTIF(Vertices[Eigenvector Centrality],"&gt;="&amp;N11)</f>
        <v>0</v>
      </c>
      <c r="P10" s="39">
        <f t="shared" si="7"/>
        <v>1.2743117272727271</v>
      </c>
      <c r="Q10" s="40">
        <f>COUNTIF(Vertices[PageRank],"&gt;= "&amp;P10)-COUNTIF(Vertices[PageRank],"&gt;="&amp;P11)</f>
        <v>0</v>
      </c>
      <c r="R10" s="39">
        <f t="shared" si="8"/>
        <v>0.07272727272727274</v>
      </c>
      <c r="S10" s="45">
        <f>COUNTIF(Vertices[Clustering Coefficient],"&gt;= "&amp;R10)-COUNTIF(Vertices[Clustering Coefficient],"&gt;="&amp;R11)</f>
        <v>0</v>
      </c>
      <c r="T10" s="39" t="e">
        <f ca="1" t="shared" si="9"/>
        <v>#REF!</v>
      </c>
      <c r="U10" s="40" t="e">
        <f ca="1" t="shared" si="0"/>
        <v>#REF!</v>
      </c>
    </row>
    <row r="11" spans="1:21" ht="15">
      <c r="A11" s="134"/>
      <c r="B11" s="134"/>
      <c r="D11" s="34">
        <f t="shared" si="1"/>
        <v>0</v>
      </c>
      <c r="E11" s="3">
        <f>COUNTIF(Vertices[Degree],"&gt;= "&amp;D11)-COUNTIF(Vertices[Degree],"&gt;="&amp;D12)</f>
        <v>0</v>
      </c>
      <c r="F11" s="41">
        <f t="shared" si="2"/>
        <v>3.763636363636363</v>
      </c>
      <c r="G11" s="42">
        <f>COUNTIF(Vertices[In-Degree],"&gt;= "&amp;F11)-COUNTIF(Vertices[In-Degree],"&gt;="&amp;F12)</f>
        <v>3</v>
      </c>
      <c r="H11" s="41">
        <f t="shared" si="3"/>
        <v>0.8181818181818183</v>
      </c>
      <c r="I11" s="42">
        <f>COUNTIF(Vertices[Out-Degree],"&gt;= "&amp;H11)-COUNTIF(Vertices[Out-Degree],"&gt;="&amp;H12)</f>
        <v>0</v>
      </c>
      <c r="J11" s="41">
        <f t="shared" si="4"/>
        <v>153.7888112181818</v>
      </c>
      <c r="K11" s="42">
        <f>COUNTIF(Vertices[Betweenness Centrality],"&gt;= "&amp;J11)-COUNTIF(Vertices[Betweenness Centrality],"&gt;="&amp;J12)</f>
        <v>1</v>
      </c>
      <c r="L11" s="41">
        <f t="shared" si="5"/>
        <v>0.040909090909090916</v>
      </c>
      <c r="M11" s="42">
        <f>COUNTIF(Vertices[Closeness Centrality],"&gt;= "&amp;L11)-COUNTIF(Vertices[Closeness Centrality],"&gt;="&amp;L12)</f>
        <v>0</v>
      </c>
      <c r="N11" s="41">
        <f t="shared" si="6"/>
        <v>0.021035781818181824</v>
      </c>
      <c r="O11" s="42">
        <f>COUNTIF(Vertices[Eigenvector Centrality],"&gt;= "&amp;N11)-COUNTIF(Vertices[Eigenvector Centrality],"&gt;="&amp;N12)</f>
        <v>0</v>
      </c>
      <c r="P11" s="41">
        <f t="shared" si="7"/>
        <v>1.386937818181818</v>
      </c>
      <c r="Q11" s="42">
        <f>COUNTIF(Vertices[PageRank],"&gt;= "&amp;P11)-COUNTIF(Vertices[PageRank],"&gt;="&amp;P12)</f>
        <v>2</v>
      </c>
      <c r="R11" s="41">
        <f t="shared" si="8"/>
        <v>0.08181818181818183</v>
      </c>
      <c r="S11" s="46">
        <f>COUNTIF(Vertices[Clustering Coefficient],"&gt;= "&amp;R11)-COUNTIF(Vertices[Clustering Coefficient],"&gt;="&amp;R12)</f>
        <v>1</v>
      </c>
      <c r="T11" s="41" t="e">
        <f ca="1" t="shared" si="9"/>
        <v>#REF!</v>
      </c>
      <c r="U11" s="42" t="e">
        <f ca="1" t="shared" si="0"/>
        <v>#REF!</v>
      </c>
    </row>
    <row r="12" spans="1:21" ht="15">
      <c r="A12" s="36" t="s">
        <v>267</v>
      </c>
      <c r="B12" s="36">
        <v>81</v>
      </c>
      <c r="D12" s="34">
        <f t="shared" si="1"/>
        <v>0</v>
      </c>
      <c r="E12" s="3">
        <f>COUNTIF(Vertices[Degree],"&gt;= "&amp;D12)-COUNTIF(Vertices[Degree],"&gt;="&amp;D13)</f>
        <v>0</v>
      </c>
      <c r="F12" s="39">
        <f t="shared" si="2"/>
        <v>4.181818181818181</v>
      </c>
      <c r="G12" s="40">
        <f>COUNTIF(Vertices[In-Degree],"&gt;= "&amp;F12)-COUNTIF(Vertices[In-Degree],"&gt;="&amp;F13)</f>
        <v>0</v>
      </c>
      <c r="H12" s="39">
        <f t="shared" si="3"/>
        <v>0.9090909090909093</v>
      </c>
      <c r="I12" s="40">
        <f>COUNTIF(Vertices[Out-Degree],"&gt;= "&amp;H12)-COUNTIF(Vertices[Out-Degree],"&gt;="&amp;H13)</f>
        <v>0</v>
      </c>
      <c r="J12" s="39">
        <f t="shared" si="4"/>
        <v>170.87645690909088</v>
      </c>
      <c r="K12" s="40">
        <f>COUNTIF(Vertices[Betweenness Centrality],"&gt;= "&amp;J12)-COUNTIF(Vertices[Betweenness Centrality],"&gt;="&amp;J13)</f>
        <v>0</v>
      </c>
      <c r="L12" s="39">
        <f t="shared" si="5"/>
        <v>0.04545454545454546</v>
      </c>
      <c r="M12" s="40">
        <f>COUNTIF(Vertices[Closeness Centrality],"&gt;= "&amp;L12)-COUNTIF(Vertices[Closeness Centrality],"&gt;="&amp;L13)</f>
        <v>0</v>
      </c>
      <c r="N12" s="39">
        <f t="shared" si="6"/>
        <v>0.023373090909090916</v>
      </c>
      <c r="O12" s="40">
        <f>COUNTIF(Vertices[Eigenvector Centrality],"&gt;= "&amp;N12)-COUNTIF(Vertices[Eigenvector Centrality],"&gt;="&amp;N13)</f>
        <v>1</v>
      </c>
      <c r="P12" s="39">
        <f t="shared" si="7"/>
        <v>1.4995639090909088</v>
      </c>
      <c r="Q12" s="40">
        <f>COUNTIF(Vertices[PageRank],"&gt;= "&amp;P12)-COUNTIF(Vertices[PageRank],"&gt;="&amp;P13)</f>
        <v>1</v>
      </c>
      <c r="R12" s="39">
        <f t="shared" si="8"/>
        <v>0.09090909090909093</v>
      </c>
      <c r="S12" s="45">
        <f>COUNTIF(Vertices[Clustering Coefficient],"&gt;= "&amp;R12)-COUNTIF(Vertices[Clustering Coefficient],"&gt;="&amp;R13)</f>
        <v>0</v>
      </c>
      <c r="T12" s="39" t="e">
        <f ca="1" t="shared" si="9"/>
        <v>#REF!</v>
      </c>
      <c r="U12" s="40" t="e">
        <f ca="1" t="shared" si="0"/>
        <v>#REF!</v>
      </c>
    </row>
    <row r="13" spans="1:21" ht="15">
      <c r="A13" s="36" t="s">
        <v>176</v>
      </c>
      <c r="B13" s="36">
        <v>8</v>
      </c>
      <c r="D13" s="34">
        <f t="shared" si="1"/>
        <v>0</v>
      </c>
      <c r="E13" s="3">
        <f>COUNTIF(Vertices[Degree],"&gt;= "&amp;D13)-COUNTIF(Vertices[Degree],"&gt;="&amp;D14)</f>
        <v>0</v>
      </c>
      <c r="F13" s="41">
        <f t="shared" si="2"/>
        <v>4.599999999999999</v>
      </c>
      <c r="G13" s="42">
        <f>COUNTIF(Vertices[In-Degree],"&gt;= "&amp;F13)-COUNTIF(Vertices[In-Degree],"&gt;="&amp;F14)</f>
        <v>1</v>
      </c>
      <c r="H13" s="41">
        <f t="shared" si="3"/>
        <v>1.0000000000000002</v>
      </c>
      <c r="I13" s="42">
        <f>COUNTIF(Vertices[Out-Degree],"&gt;= "&amp;H13)-COUNTIF(Vertices[Out-Degree],"&gt;="&amp;H14)</f>
        <v>27</v>
      </c>
      <c r="J13" s="41">
        <f t="shared" si="4"/>
        <v>187.96410259999996</v>
      </c>
      <c r="K13" s="42">
        <f>COUNTIF(Vertices[Betweenness Centrality],"&gt;= "&amp;J13)-COUNTIF(Vertices[Betweenness Centrality],"&gt;="&amp;J14)</f>
        <v>0</v>
      </c>
      <c r="L13" s="41">
        <f t="shared" si="5"/>
        <v>0.05000000000000001</v>
      </c>
      <c r="M13" s="42">
        <f>COUNTIF(Vertices[Closeness Centrality],"&gt;= "&amp;L13)-COUNTIF(Vertices[Closeness Centrality],"&gt;="&amp;L14)</f>
        <v>0</v>
      </c>
      <c r="N13" s="41">
        <f t="shared" si="6"/>
        <v>0.025710400000000008</v>
      </c>
      <c r="O13" s="42">
        <f>COUNTIF(Vertices[Eigenvector Centrality],"&gt;= "&amp;N13)-COUNTIF(Vertices[Eigenvector Centrality],"&gt;="&amp;N14)</f>
        <v>0</v>
      </c>
      <c r="P13" s="41">
        <f t="shared" si="7"/>
        <v>1.6121899999999996</v>
      </c>
      <c r="Q13" s="42">
        <f>COUNTIF(Vertices[PageRank],"&gt;= "&amp;P13)-COUNTIF(Vertices[PageRank],"&gt;="&amp;P14)</f>
        <v>0</v>
      </c>
      <c r="R13" s="41">
        <f t="shared" si="8"/>
        <v>0.10000000000000002</v>
      </c>
      <c r="S13" s="46">
        <f>COUNTIF(Vertices[Clustering Coefficient],"&gt;= "&amp;R13)-COUNTIF(Vertices[Clustering Coefficient],"&gt;="&amp;R14)</f>
        <v>0</v>
      </c>
      <c r="T13" s="41" t="e">
        <f ca="1" t="shared" si="9"/>
        <v>#REF!</v>
      </c>
      <c r="U13" s="42" t="e">
        <f ca="1" t="shared" si="0"/>
        <v>#REF!</v>
      </c>
    </row>
    <row r="14" spans="1:21" ht="15">
      <c r="A14" s="134"/>
      <c r="B14" s="134"/>
      <c r="D14" s="34">
        <f t="shared" si="1"/>
        <v>0</v>
      </c>
      <c r="E14" s="3">
        <f>COUNTIF(Vertices[Degree],"&gt;= "&amp;D14)-COUNTIF(Vertices[Degree],"&gt;="&amp;D15)</f>
        <v>0</v>
      </c>
      <c r="F14" s="39">
        <f t="shared" si="2"/>
        <v>5.018181818181817</v>
      </c>
      <c r="G14" s="40">
        <f>COUNTIF(Vertices[In-Degree],"&gt;= "&amp;F14)-COUNTIF(Vertices[In-Degree],"&gt;="&amp;F15)</f>
        <v>0</v>
      </c>
      <c r="H14" s="39">
        <f t="shared" si="3"/>
        <v>1.090909090909091</v>
      </c>
      <c r="I14" s="40">
        <f>COUNTIF(Vertices[Out-Degree],"&gt;= "&amp;H14)-COUNTIF(Vertices[Out-Degree],"&gt;="&amp;H15)</f>
        <v>0</v>
      </c>
      <c r="J14" s="39">
        <f t="shared" si="4"/>
        <v>205.05174829090905</v>
      </c>
      <c r="K14" s="40">
        <f>COUNTIF(Vertices[Betweenness Centrality],"&gt;= "&amp;J14)-COUNTIF(Vertices[Betweenness Centrality],"&gt;="&amp;J15)</f>
        <v>0</v>
      </c>
      <c r="L14" s="39">
        <f t="shared" si="5"/>
        <v>0.05454545454545456</v>
      </c>
      <c r="M14" s="40">
        <f>COUNTIF(Vertices[Closeness Centrality],"&gt;= "&amp;L14)-COUNTIF(Vertices[Closeness Centrality],"&gt;="&amp;L15)</f>
        <v>0</v>
      </c>
      <c r="N14" s="39">
        <f t="shared" si="6"/>
        <v>0.0280477090909091</v>
      </c>
      <c r="O14" s="40">
        <f>COUNTIF(Vertices[Eigenvector Centrality],"&gt;= "&amp;N14)-COUNTIF(Vertices[Eigenvector Centrality],"&gt;="&amp;N15)</f>
        <v>1</v>
      </c>
      <c r="P14" s="39">
        <f t="shared" si="7"/>
        <v>1.7248160909090904</v>
      </c>
      <c r="Q14" s="40">
        <f>COUNTIF(Vertices[PageRank],"&gt;= "&amp;P14)-COUNTIF(Vertices[PageRank],"&gt;="&amp;P15)</f>
        <v>0</v>
      </c>
      <c r="R14" s="39">
        <f t="shared" si="8"/>
        <v>0.10909090909090911</v>
      </c>
      <c r="S14" s="45">
        <f>COUNTIF(Vertices[Clustering Coefficient],"&gt;= "&amp;R14)-COUNTIF(Vertices[Clustering Coefficient],"&gt;="&amp;R15)</f>
        <v>0</v>
      </c>
      <c r="T14" s="39" t="e">
        <f ca="1" t="shared" si="9"/>
        <v>#REF!</v>
      </c>
      <c r="U14" s="40" t="e">
        <f ca="1" t="shared" si="0"/>
        <v>#REF!</v>
      </c>
    </row>
    <row r="15" spans="1:21" ht="15">
      <c r="A15" s="36" t="s">
        <v>151</v>
      </c>
      <c r="B15" s="36">
        <v>8</v>
      </c>
      <c r="D15" s="34">
        <f t="shared" si="1"/>
        <v>0</v>
      </c>
      <c r="E15" s="3">
        <f>COUNTIF(Vertices[Degree],"&gt;= "&amp;D15)-COUNTIF(Vertices[Degree],"&gt;="&amp;D16)</f>
        <v>0</v>
      </c>
      <c r="F15" s="41">
        <f t="shared" si="2"/>
        <v>5.436363636363635</v>
      </c>
      <c r="G15" s="42">
        <f>COUNTIF(Vertices[In-Degree],"&gt;= "&amp;F15)-COUNTIF(Vertices[In-Degree],"&gt;="&amp;F16)</f>
        <v>0</v>
      </c>
      <c r="H15" s="41">
        <f t="shared" si="3"/>
        <v>1.1818181818181819</v>
      </c>
      <c r="I15" s="42">
        <f>COUNTIF(Vertices[Out-Degree],"&gt;= "&amp;H15)-COUNTIF(Vertices[Out-Degree],"&gt;="&amp;H16)</f>
        <v>0</v>
      </c>
      <c r="J15" s="41">
        <f t="shared" si="4"/>
        <v>222.13939398181813</v>
      </c>
      <c r="K15" s="42">
        <f>COUNTIF(Vertices[Betweenness Centrality],"&gt;= "&amp;J15)-COUNTIF(Vertices[Betweenness Centrality],"&gt;="&amp;J16)</f>
        <v>0</v>
      </c>
      <c r="L15" s="41">
        <f t="shared" si="5"/>
        <v>0.059090909090909104</v>
      </c>
      <c r="M15" s="42">
        <f>COUNTIF(Vertices[Closeness Centrality],"&gt;= "&amp;L15)-COUNTIF(Vertices[Closeness Centrality],"&gt;="&amp;L16)</f>
        <v>0</v>
      </c>
      <c r="N15" s="41">
        <f t="shared" si="6"/>
        <v>0.030385018181818192</v>
      </c>
      <c r="O15" s="42">
        <f>COUNTIF(Vertices[Eigenvector Centrality],"&gt;= "&amp;N15)-COUNTIF(Vertices[Eigenvector Centrality],"&gt;="&amp;N16)</f>
        <v>0</v>
      </c>
      <c r="P15" s="41">
        <f t="shared" si="7"/>
        <v>1.8374421818181812</v>
      </c>
      <c r="Q15" s="42">
        <f>COUNTIF(Vertices[PageRank],"&gt;= "&amp;P15)-COUNTIF(Vertices[PageRank],"&gt;="&amp;P16)</f>
        <v>1</v>
      </c>
      <c r="R15" s="41">
        <f t="shared" si="8"/>
        <v>0.11818181818181821</v>
      </c>
      <c r="S15" s="46">
        <f>COUNTIF(Vertices[Clustering Coefficient],"&gt;= "&amp;R15)-COUNTIF(Vertices[Clustering Coefficient],"&gt;="&amp;R16)</f>
        <v>0</v>
      </c>
      <c r="T15" s="41" t="e">
        <f ca="1" t="shared" si="9"/>
        <v>#REF!</v>
      </c>
      <c r="U15" s="42" t="e">
        <f ca="1" t="shared" si="0"/>
        <v>#REF!</v>
      </c>
    </row>
    <row r="16" spans="1:21" ht="15">
      <c r="A16" s="134"/>
      <c r="B16" s="134"/>
      <c r="D16" s="34">
        <f t="shared" si="1"/>
        <v>0</v>
      </c>
      <c r="E16" s="3">
        <f>COUNTIF(Vertices[Degree],"&gt;= "&amp;D16)-COUNTIF(Vertices[Degree],"&gt;="&amp;D17)</f>
        <v>0</v>
      </c>
      <c r="F16" s="39">
        <f t="shared" si="2"/>
        <v>5.854545454545453</v>
      </c>
      <c r="G16" s="40">
        <f>COUNTIF(Vertices[In-Degree],"&gt;= "&amp;F16)-COUNTIF(Vertices[In-Degree],"&gt;="&amp;F17)</f>
        <v>0</v>
      </c>
      <c r="H16" s="39">
        <f t="shared" si="3"/>
        <v>1.2727272727272727</v>
      </c>
      <c r="I16" s="40">
        <f>COUNTIF(Vertices[Out-Degree],"&gt;= "&amp;H16)-COUNTIF(Vertices[Out-Degree],"&gt;="&amp;H17)</f>
        <v>0</v>
      </c>
      <c r="J16" s="39">
        <f t="shared" si="4"/>
        <v>239.22703967272722</v>
      </c>
      <c r="K16" s="40">
        <f>COUNTIF(Vertices[Betweenness Centrality],"&gt;= "&amp;J16)-COUNTIF(Vertices[Betweenness Centrality],"&gt;="&amp;J17)</f>
        <v>0</v>
      </c>
      <c r="L16" s="39">
        <f t="shared" si="5"/>
        <v>0.06363636363636364</v>
      </c>
      <c r="M16" s="40">
        <f>COUNTIF(Vertices[Closeness Centrality],"&gt;= "&amp;L16)-COUNTIF(Vertices[Closeness Centrality],"&gt;="&amp;L17)</f>
        <v>0</v>
      </c>
      <c r="N16" s="39">
        <f t="shared" si="6"/>
        <v>0.03272232727272728</v>
      </c>
      <c r="O16" s="40">
        <f>COUNTIF(Vertices[Eigenvector Centrality],"&gt;= "&amp;N16)-COUNTIF(Vertices[Eigenvector Centrality],"&gt;="&amp;N17)</f>
        <v>0</v>
      </c>
      <c r="P16" s="39">
        <f t="shared" si="7"/>
        <v>1.950068272727272</v>
      </c>
      <c r="Q16" s="40">
        <f>COUNTIF(Vertices[PageRank],"&gt;= "&amp;P16)-COUNTIF(Vertices[PageRank],"&gt;="&amp;P17)</f>
        <v>0</v>
      </c>
      <c r="R16" s="39">
        <f t="shared" si="8"/>
        <v>0.1272727272727273</v>
      </c>
      <c r="S16" s="45">
        <f>COUNTIF(Vertices[Clustering Coefficient],"&gt;= "&amp;R16)-COUNTIF(Vertices[Clustering Coefficient],"&gt;="&amp;R17)</f>
        <v>0</v>
      </c>
      <c r="T16" s="39" t="e">
        <f ca="1" t="shared" si="9"/>
        <v>#REF!</v>
      </c>
      <c r="U16" s="40" t="e">
        <f ca="1" t="shared" si="0"/>
        <v>#REF!</v>
      </c>
    </row>
    <row r="17" spans="1:21" ht="15">
      <c r="A17" s="36" t="s">
        <v>170</v>
      </c>
      <c r="B17" s="36">
        <v>0</v>
      </c>
      <c r="D17" s="34">
        <f t="shared" si="1"/>
        <v>0</v>
      </c>
      <c r="E17" s="3">
        <f>COUNTIF(Vertices[Degree],"&gt;= "&amp;D17)-COUNTIF(Vertices[Degree],"&gt;="&amp;D18)</f>
        <v>0</v>
      </c>
      <c r="F17" s="41">
        <f t="shared" si="2"/>
        <v>6.272727272727271</v>
      </c>
      <c r="G17" s="42">
        <f>COUNTIF(Vertices[In-Degree],"&gt;= "&amp;F17)-COUNTIF(Vertices[In-Degree],"&gt;="&amp;F18)</f>
        <v>0</v>
      </c>
      <c r="H17" s="41">
        <f t="shared" si="3"/>
        <v>1.3636363636363635</v>
      </c>
      <c r="I17" s="42">
        <f>COUNTIF(Vertices[Out-Degree],"&gt;= "&amp;H17)-COUNTIF(Vertices[Out-Degree],"&gt;="&amp;H18)</f>
        <v>0</v>
      </c>
      <c r="J17" s="41">
        <f t="shared" si="4"/>
        <v>256.31468536363633</v>
      </c>
      <c r="K17" s="42">
        <f>COUNTIF(Vertices[Betweenness Centrality],"&gt;= "&amp;J17)-COUNTIF(Vertices[Betweenness Centrality],"&gt;="&amp;J18)</f>
        <v>0</v>
      </c>
      <c r="L17" s="41">
        <f t="shared" si="5"/>
        <v>0.06818181818181819</v>
      </c>
      <c r="M17" s="42">
        <f>COUNTIF(Vertices[Closeness Centrality],"&gt;= "&amp;L17)-COUNTIF(Vertices[Closeness Centrality],"&gt;="&amp;L18)</f>
        <v>0</v>
      </c>
      <c r="N17" s="41">
        <f t="shared" si="6"/>
        <v>0.03505963636363637</v>
      </c>
      <c r="O17" s="42">
        <f>COUNTIF(Vertices[Eigenvector Centrality],"&gt;= "&amp;N17)-COUNTIF(Vertices[Eigenvector Centrality],"&gt;="&amp;N18)</f>
        <v>0</v>
      </c>
      <c r="P17" s="41">
        <f t="shared" si="7"/>
        <v>2.062694363636363</v>
      </c>
      <c r="Q17" s="42">
        <f>COUNTIF(Vertices[PageRank],"&gt;= "&amp;P17)-COUNTIF(Vertices[PageRank],"&gt;="&amp;P18)</f>
        <v>1</v>
      </c>
      <c r="R17" s="41">
        <f t="shared" si="8"/>
        <v>0.13636363636363638</v>
      </c>
      <c r="S17" s="46">
        <f>COUNTIF(Vertices[Clustering Coefficient],"&gt;= "&amp;R17)-COUNTIF(Vertices[Clustering Coefficient],"&gt;="&amp;R18)</f>
        <v>0</v>
      </c>
      <c r="T17" s="41" t="e">
        <f ca="1" t="shared" si="9"/>
        <v>#REF!</v>
      </c>
      <c r="U17" s="42" t="e">
        <f ca="1" t="shared" si="0"/>
        <v>#REF!</v>
      </c>
    </row>
    <row r="18" spans="1:21" ht="15">
      <c r="A18" s="36" t="s">
        <v>171</v>
      </c>
      <c r="B18" s="36">
        <v>0</v>
      </c>
      <c r="D18" s="34">
        <f t="shared" si="1"/>
        <v>0</v>
      </c>
      <c r="E18" s="3">
        <f>COUNTIF(Vertices[Degree],"&gt;= "&amp;D18)-COUNTIF(Vertices[Degree],"&gt;="&amp;D19)</f>
        <v>0</v>
      </c>
      <c r="F18" s="39">
        <f t="shared" si="2"/>
        <v>6.690909090909089</v>
      </c>
      <c r="G18" s="40">
        <f>COUNTIF(Vertices[In-Degree],"&gt;= "&amp;F18)-COUNTIF(Vertices[In-Degree],"&gt;="&amp;F19)</f>
        <v>0</v>
      </c>
      <c r="H18" s="39">
        <f t="shared" si="3"/>
        <v>1.4545454545454544</v>
      </c>
      <c r="I18" s="40">
        <f>COUNTIF(Vertices[Out-Degree],"&gt;= "&amp;H18)-COUNTIF(Vertices[Out-Degree],"&gt;="&amp;H19)</f>
        <v>0</v>
      </c>
      <c r="J18" s="39">
        <f t="shared" si="4"/>
        <v>273.4023310545454</v>
      </c>
      <c r="K18" s="40">
        <f>COUNTIF(Vertices[Betweenness Centrality],"&gt;= "&amp;J18)-COUNTIF(Vertices[Betweenness Centrality],"&gt;="&amp;J19)</f>
        <v>0</v>
      </c>
      <c r="L18" s="39">
        <f t="shared" si="5"/>
        <v>0.07272727272727274</v>
      </c>
      <c r="M18" s="40">
        <f>COUNTIF(Vertices[Closeness Centrality],"&gt;= "&amp;L18)-COUNTIF(Vertices[Closeness Centrality],"&gt;="&amp;L19)</f>
        <v>0</v>
      </c>
      <c r="N18" s="39">
        <f t="shared" si="6"/>
        <v>0.03739694545454546</v>
      </c>
      <c r="O18" s="40">
        <f>COUNTIF(Vertices[Eigenvector Centrality],"&gt;= "&amp;N18)-COUNTIF(Vertices[Eigenvector Centrality],"&gt;="&amp;N19)</f>
        <v>0</v>
      </c>
      <c r="P18" s="39">
        <f t="shared" si="7"/>
        <v>2.175320454545454</v>
      </c>
      <c r="Q18" s="40">
        <f>COUNTIF(Vertices[PageRank],"&gt;= "&amp;P18)-COUNTIF(Vertices[PageRank],"&gt;="&amp;P19)</f>
        <v>0</v>
      </c>
      <c r="R18" s="39">
        <f t="shared" si="8"/>
        <v>0.14545454545454548</v>
      </c>
      <c r="S18" s="45">
        <f>COUNTIF(Vertices[Clustering Coefficient],"&gt;= "&amp;R18)-COUNTIF(Vertices[Clustering Coefficient],"&gt;="&amp;R19)</f>
        <v>0</v>
      </c>
      <c r="T18" s="39" t="e">
        <f ca="1" t="shared" si="9"/>
        <v>#REF!</v>
      </c>
      <c r="U18" s="40" t="e">
        <f ca="1" t="shared" si="0"/>
        <v>#REF!</v>
      </c>
    </row>
    <row r="19" spans="1:21" ht="15">
      <c r="A19" s="134"/>
      <c r="B19" s="134"/>
      <c r="D19" s="34">
        <f t="shared" si="1"/>
        <v>0</v>
      </c>
      <c r="E19" s="3">
        <f>COUNTIF(Vertices[Degree],"&gt;= "&amp;D19)-COUNTIF(Vertices[Degree],"&gt;="&amp;D20)</f>
        <v>0</v>
      </c>
      <c r="F19" s="41">
        <f t="shared" si="2"/>
        <v>7.109090909090907</v>
      </c>
      <c r="G19" s="42">
        <f>COUNTIF(Vertices[In-Degree],"&gt;= "&amp;F19)-COUNTIF(Vertices[In-Degree],"&gt;="&amp;F20)</f>
        <v>0</v>
      </c>
      <c r="H19" s="41">
        <f t="shared" si="3"/>
        <v>1.5454545454545452</v>
      </c>
      <c r="I19" s="42">
        <f>COUNTIF(Vertices[Out-Degree],"&gt;= "&amp;H19)-COUNTIF(Vertices[Out-Degree],"&gt;="&amp;H20)</f>
        <v>0</v>
      </c>
      <c r="J19" s="41">
        <f t="shared" si="4"/>
        <v>290.4899767454545</v>
      </c>
      <c r="K19" s="42">
        <f>COUNTIF(Vertices[Betweenness Centrality],"&gt;= "&amp;J19)-COUNTIF(Vertices[Betweenness Centrality],"&gt;="&amp;J20)</f>
        <v>2</v>
      </c>
      <c r="L19" s="41">
        <f t="shared" si="5"/>
        <v>0.07727272727272728</v>
      </c>
      <c r="M19" s="42">
        <f>COUNTIF(Vertices[Closeness Centrality],"&gt;= "&amp;L19)-COUNTIF(Vertices[Closeness Centrality],"&gt;="&amp;L20)</f>
        <v>0</v>
      </c>
      <c r="N19" s="41">
        <f t="shared" si="6"/>
        <v>0.039734254545454546</v>
      </c>
      <c r="O19" s="42">
        <f>COUNTIF(Vertices[Eigenvector Centrality],"&gt;= "&amp;N19)-COUNTIF(Vertices[Eigenvector Centrality],"&gt;="&amp;N20)</f>
        <v>11</v>
      </c>
      <c r="P19" s="41">
        <f t="shared" si="7"/>
        <v>2.287946545454545</v>
      </c>
      <c r="Q19" s="42">
        <f>COUNTIF(Vertices[PageRank],"&gt;= "&amp;P19)-COUNTIF(Vertices[PageRank],"&gt;="&amp;P20)</f>
        <v>0</v>
      </c>
      <c r="R19" s="41">
        <f t="shared" si="8"/>
        <v>0.15454545454545457</v>
      </c>
      <c r="S19" s="46">
        <f>COUNTIF(Vertices[Clustering Coefficient],"&gt;= "&amp;R19)-COUNTIF(Vertices[Clustering Coefficient],"&gt;="&amp;R20)</f>
        <v>0</v>
      </c>
      <c r="T19" s="41" t="e">
        <f ca="1" t="shared" si="9"/>
        <v>#REF!</v>
      </c>
      <c r="U19" s="42" t="e">
        <f ca="1" t="shared" si="0"/>
        <v>#REF!</v>
      </c>
    </row>
    <row r="20" spans="1:21" ht="15">
      <c r="A20" s="36" t="s">
        <v>152</v>
      </c>
      <c r="B20" s="36">
        <v>7</v>
      </c>
      <c r="D20" s="34">
        <f t="shared" si="1"/>
        <v>0</v>
      </c>
      <c r="E20" s="3">
        <f>COUNTIF(Vertices[Degree],"&gt;= "&amp;D20)-COUNTIF(Vertices[Degree],"&gt;="&amp;D21)</f>
        <v>0</v>
      </c>
      <c r="F20" s="39">
        <f t="shared" si="2"/>
        <v>7.527272727272725</v>
      </c>
      <c r="G20" s="40">
        <f>COUNTIF(Vertices[In-Degree],"&gt;= "&amp;F20)-COUNTIF(Vertices[In-Degree],"&gt;="&amp;F21)</f>
        <v>0</v>
      </c>
      <c r="H20" s="39">
        <f t="shared" si="3"/>
        <v>1.636363636363636</v>
      </c>
      <c r="I20" s="40">
        <f>COUNTIF(Vertices[Out-Degree],"&gt;= "&amp;H20)-COUNTIF(Vertices[Out-Degree],"&gt;="&amp;H21)</f>
        <v>0</v>
      </c>
      <c r="J20" s="39">
        <f t="shared" si="4"/>
        <v>307.5776224363636</v>
      </c>
      <c r="K20" s="40">
        <f>COUNTIF(Vertices[Betweenness Centrality],"&gt;= "&amp;J20)-COUNTIF(Vertices[Betweenness Centrality],"&gt;="&amp;J21)</f>
        <v>0</v>
      </c>
      <c r="L20" s="39">
        <f t="shared" si="5"/>
        <v>0.08181818181818183</v>
      </c>
      <c r="M20" s="40">
        <f>COUNTIF(Vertices[Closeness Centrality],"&gt;= "&amp;L20)-COUNTIF(Vertices[Closeness Centrality],"&gt;="&amp;L21)</f>
        <v>0</v>
      </c>
      <c r="N20" s="39">
        <f t="shared" si="6"/>
        <v>0.042071563636363635</v>
      </c>
      <c r="O20" s="40">
        <f>COUNTIF(Vertices[Eigenvector Centrality],"&gt;= "&amp;N20)-COUNTIF(Vertices[Eigenvector Centrality],"&gt;="&amp;N21)</f>
        <v>0</v>
      </c>
      <c r="P20" s="39">
        <f t="shared" si="7"/>
        <v>2.400572636363636</v>
      </c>
      <c r="Q20" s="40">
        <f>COUNTIF(Vertices[PageRank],"&gt;= "&amp;P20)-COUNTIF(Vertices[PageRank],"&gt;="&amp;P21)</f>
        <v>0</v>
      </c>
      <c r="R20" s="39">
        <f t="shared" si="8"/>
        <v>0.16363636363636366</v>
      </c>
      <c r="S20" s="45">
        <f>COUNTIF(Vertices[Clustering Coefficient],"&gt;= "&amp;R20)-COUNTIF(Vertices[Clustering Coefficient],"&gt;="&amp;R21)</f>
        <v>1</v>
      </c>
      <c r="T20" s="39" t="e">
        <f ca="1" t="shared" si="9"/>
        <v>#REF!</v>
      </c>
      <c r="U20" s="40" t="e">
        <f ca="1" t="shared" si="0"/>
        <v>#REF!</v>
      </c>
    </row>
    <row r="21" spans="1:21" ht="15">
      <c r="A21" s="36" t="s">
        <v>153</v>
      </c>
      <c r="B21" s="36">
        <v>4</v>
      </c>
      <c r="D21" s="34">
        <f t="shared" si="1"/>
        <v>0</v>
      </c>
      <c r="E21" s="3">
        <f>COUNTIF(Vertices[Degree],"&gt;= "&amp;D21)-COUNTIF(Vertices[Degree],"&gt;="&amp;D22)</f>
        <v>0</v>
      </c>
      <c r="F21" s="41">
        <f t="shared" si="2"/>
        <v>7.945454545454543</v>
      </c>
      <c r="G21" s="42">
        <f>COUNTIF(Vertices[In-Degree],"&gt;= "&amp;F21)-COUNTIF(Vertices[In-Degree],"&gt;="&amp;F22)</f>
        <v>0</v>
      </c>
      <c r="H21" s="41">
        <f t="shared" si="3"/>
        <v>1.7272727272727268</v>
      </c>
      <c r="I21" s="42">
        <f>COUNTIF(Vertices[Out-Degree],"&gt;= "&amp;H21)-COUNTIF(Vertices[Out-Degree],"&gt;="&amp;H22)</f>
        <v>0</v>
      </c>
      <c r="J21" s="41">
        <f t="shared" si="4"/>
        <v>324.66526812727267</v>
      </c>
      <c r="K21" s="42">
        <f>COUNTIF(Vertices[Betweenness Centrality],"&gt;= "&amp;J21)-COUNTIF(Vertices[Betweenness Centrality],"&gt;="&amp;J22)</f>
        <v>0</v>
      </c>
      <c r="L21" s="41">
        <f t="shared" si="5"/>
        <v>0.08636363636363638</v>
      </c>
      <c r="M21" s="42">
        <f>COUNTIF(Vertices[Closeness Centrality],"&gt;= "&amp;L21)-COUNTIF(Vertices[Closeness Centrality],"&gt;="&amp;L22)</f>
        <v>0</v>
      </c>
      <c r="N21" s="41">
        <f t="shared" si="6"/>
        <v>0.04440887272727272</v>
      </c>
      <c r="O21" s="42">
        <f>COUNTIF(Vertices[Eigenvector Centrality],"&gt;= "&amp;N21)-COUNTIF(Vertices[Eigenvector Centrality],"&gt;="&amp;N22)</f>
        <v>0</v>
      </c>
      <c r="P21" s="41">
        <f t="shared" si="7"/>
        <v>2.513198727272727</v>
      </c>
      <c r="Q21" s="42">
        <f>COUNTIF(Vertices[PageRank],"&gt;= "&amp;P21)-COUNTIF(Vertices[PageRank],"&gt;="&amp;P22)</f>
        <v>2</v>
      </c>
      <c r="R21" s="41">
        <f t="shared" si="8"/>
        <v>0.17272727272727276</v>
      </c>
      <c r="S21" s="46">
        <f>COUNTIF(Vertices[Clustering Coefficient],"&gt;= "&amp;R21)-COUNTIF(Vertices[Clustering Coefficient],"&gt;="&amp;R22)</f>
        <v>0</v>
      </c>
      <c r="T21" s="41" t="e">
        <f ca="1" t="shared" si="9"/>
        <v>#REF!</v>
      </c>
      <c r="U21" s="42" t="e">
        <f ca="1" t="shared" si="0"/>
        <v>#REF!</v>
      </c>
    </row>
    <row r="22" spans="1:21" ht="15">
      <c r="A22" s="36" t="s">
        <v>154</v>
      </c>
      <c r="B22" s="36">
        <v>41</v>
      </c>
      <c r="D22" s="34">
        <f t="shared" si="1"/>
        <v>0</v>
      </c>
      <c r="E22" s="3">
        <f>COUNTIF(Vertices[Degree],"&gt;= "&amp;D22)-COUNTIF(Vertices[Degree],"&gt;="&amp;D23)</f>
        <v>0</v>
      </c>
      <c r="F22" s="39">
        <f t="shared" si="2"/>
        <v>8.363636363636362</v>
      </c>
      <c r="G22" s="40">
        <f>COUNTIF(Vertices[In-Degree],"&gt;= "&amp;F22)-COUNTIF(Vertices[In-Degree],"&gt;="&amp;F23)</f>
        <v>0</v>
      </c>
      <c r="H22" s="39">
        <f t="shared" si="3"/>
        <v>1.8181818181818177</v>
      </c>
      <c r="I22" s="40">
        <f>COUNTIF(Vertices[Out-Degree],"&gt;= "&amp;H22)-COUNTIF(Vertices[Out-Degree],"&gt;="&amp;H23)</f>
        <v>0</v>
      </c>
      <c r="J22" s="39">
        <f t="shared" si="4"/>
        <v>341.75291381818175</v>
      </c>
      <c r="K22" s="40">
        <f>COUNTIF(Vertices[Betweenness Centrality],"&gt;= "&amp;J22)-COUNTIF(Vertices[Betweenness Centrality],"&gt;="&amp;J23)</f>
        <v>1</v>
      </c>
      <c r="L22" s="39">
        <f t="shared" si="5"/>
        <v>0.09090909090909093</v>
      </c>
      <c r="M22" s="40">
        <f>COUNTIF(Vertices[Closeness Centrality],"&gt;= "&amp;L22)-COUNTIF(Vertices[Closeness Centrality],"&gt;="&amp;L23)</f>
        <v>0</v>
      </c>
      <c r="N22" s="39">
        <f t="shared" si="6"/>
        <v>0.04674618181818181</v>
      </c>
      <c r="O22" s="40">
        <f>COUNTIF(Vertices[Eigenvector Centrality],"&gt;= "&amp;N22)-COUNTIF(Vertices[Eigenvector Centrality],"&gt;="&amp;N23)</f>
        <v>0</v>
      </c>
      <c r="P22" s="39">
        <f t="shared" si="7"/>
        <v>2.625824818181818</v>
      </c>
      <c r="Q22" s="40">
        <f>COUNTIF(Vertices[PageRank],"&gt;= "&amp;P22)-COUNTIF(Vertices[PageRank],"&gt;="&amp;P23)</f>
        <v>0</v>
      </c>
      <c r="R22" s="39">
        <f t="shared" si="8"/>
        <v>0.18181818181818185</v>
      </c>
      <c r="S22" s="45">
        <f>COUNTIF(Vertices[Clustering Coefficient],"&gt;= "&amp;R22)-COUNTIF(Vertices[Clustering Coefficient],"&gt;="&amp;R23)</f>
        <v>0</v>
      </c>
      <c r="T22" s="39" t="e">
        <f ca="1" t="shared" si="9"/>
        <v>#REF!</v>
      </c>
      <c r="U22" s="40" t="e">
        <f ca="1" t="shared" si="0"/>
        <v>#REF!</v>
      </c>
    </row>
    <row r="23" spans="1:21" ht="15">
      <c r="A23" s="36" t="s">
        <v>155</v>
      </c>
      <c r="B23" s="36">
        <v>72</v>
      </c>
      <c r="D23" s="34">
        <f t="shared" si="1"/>
        <v>0</v>
      </c>
      <c r="E23" s="3">
        <f>COUNTIF(Vertices[Degree],"&gt;= "&amp;D23)-COUNTIF(Vertices[Degree],"&gt;="&amp;D24)</f>
        <v>0</v>
      </c>
      <c r="F23" s="41">
        <f t="shared" si="2"/>
        <v>8.78181818181818</v>
      </c>
      <c r="G23" s="42">
        <f>COUNTIF(Vertices[In-Degree],"&gt;= "&amp;F23)-COUNTIF(Vertices[In-Degree],"&gt;="&amp;F24)</f>
        <v>0</v>
      </c>
      <c r="H23" s="41">
        <f t="shared" si="3"/>
        <v>1.9090909090909085</v>
      </c>
      <c r="I23" s="42">
        <f>COUNTIF(Vertices[Out-Degree],"&gt;= "&amp;H23)-COUNTIF(Vertices[Out-Degree],"&gt;="&amp;H24)</f>
        <v>0</v>
      </c>
      <c r="J23" s="41">
        <f t="shared" si="4"/>
        <v>358.84055950909084</v>
      </c>
      <c r="K23" s="42">
        <f>COUNTIF(Vertices[Betweenness Centrality],"&gt;= "&amp;J23)-COUNTIF(Vertices[Betweenness Centrality],"&gt;="&amp;J24)</f>
        <v>0</v>
      </c>
      <c r="L23" s="41">
        <f t="shared" si="5"/>
        <v>0.09545454545454547</v>
      </c>
      <c r="M23" s="42">
        <f>COUNTIF(Vertices[Closeness Centrality],"&gt;= "&amp;L23)-COUNTIF(Vertices[Closeness Centrality],"&gt;="&amp;L24)</f>
        <v>0</v>
      </c>
      <c r="N23" s="41">
        <f t="shared" si="6"/>
        <v>0.0490834909090909</v>
      </c>
      <c r="O23" s="42">
        <f>COUNTIF(Vertices[Eigenvector Centrality],"&gt;= "&amp;N23)-COUNTIF(Vertices[Eigenvector Centrality],"&gt;="&amp;N24)</f>
        <v>0</v>
      </c>
      <c r="P23" s="41">
        <f t="shared" si="7"/>
        <v>2.738450909090909</v>
      </c>
      <c r="Q23" s="42">
        <f>COUNTIF(Vertices[PageRank],"&gt;= "&amp;P23)-COUNTIF(Vertices[PageRank],"&gt;="&amp;P24)</f>
        <v>0</v>
      </c>
      <c r="R23" s="41">
        <f t="shared" si="8"/>
        <v>0.19090909090909094</v>
      </c>
      <c r="S23" s="46">
        <f>COUNTIF(Vertices[Clustering Coefficient],"&gt;= "&amp;R23)-COUNTIF(Vertices[Clustering Coefficient],"&gt;="&amp;R24)</f>
        <v>0</v>
      </c>
      <c r="T23" s="41" t="e">
        <f ca="1" t="shared" si="9"/>
        <v>#REF!</v>
      </c>
      <c r="U23" s="42" t="e">
        <f ca="1" t="shared" si="0"/>
        <v>#REF!</v>
      </c>
    </row>
    <row r="24" spans="1:21" ht="15">
      <c r="A24" s="134"/>
      <c r="B24" s="134"/>
      <c r="D24" s="34">
        <f t="shared" si="1"/>
        <v>0</v>
      </c>
      <c r="E24" s="3">
        <f>COUNTIF(Vertices[Degree],"&gt;= "&amp;D24)-COUNTIF(Vertices[Degree],"&gt;="&amp;D25)</f>
        <v>0</v>
      </c>
      <c r="F24" s="39">
        <f t="shared" si="2"/>
        <v>9.199999999999998</v>
      </c>
      <c r="G24" s="40">
        <f>COUNTIF(Vertices[In-Degree],"&gt;= "&amp;F24)-COUNTIF(Vertices[In-Degree],"&gt;="&amp;F25)</f>
        <v>0</v>
      </c>
      <c r="H24" s="39">
        <f t="shared" si="3"/>
        <v>1.9999999999999993</v>
      </c>
      <c r="I24" s="40">
        <f>COUNTIF(Vertices[Out-Degree],"&gt;= "&amp;H24)-COUNTIF(Vertices[Out-Degree],"&gt;="&amp;H25)</f>
        <v>6</v>
      </c>
      <c r="J24" s="39">
        <f t="shared" si="4"/>
        <v>375.9282051999999</v>
      </c>
      <c r="K24" s="40">
        <f>COUNTIF(Vertices[Betweenness Centrality],"&gt;= "&amp;J24)-COUNTIF(Vertices[Betweenness Centrality],"&gt;="&amp;J25)</f>
        <v>0</v>
      </c>
      <c r="L24" s="39">
        <f t="shared" si="5"/>
        <v>0.10000000000000002</v>
      </c>
      <c r="M24" s="40">
        <f>COUNTIF(Vertices[Closeness Centrality],"&gt;= "&amp;L24)-COUNTIF(Vertices[Closeness Centrality],"&gt;="&amp;L25)</f>
        <v>0</v>
      </c>
      <c r="N24" s="39">
        <f t="shared" si="6"/>
        <v>0.05142079999999999</v>
      </c>
      <c r="O24" s="40">
        <f>COUNTIF(Vertices[Eigenvector Centrality],"&gt;= "&amp;N24)-COUNTIF(Vertices[Eigenvector Centrality],"&gt;="&amp;N25)</f>
        <v>0</v>
      </c>
      <c r="P24" s="39">
        <f t="shared" si="7"/>
        <v>2.851077</v>
      </c>
      <c r="Q24" s="40">
        <f>COUNTIF(Vertices[PageRank],"&gt;= "&amp;P24)-COUNTIF(Vertices[PageRank],"&gt;="&amp;P25)</f>
        <v>0</v>
      </c>
      <c r="R24" s="39">
        <f t="shared" si="8"/>
        <v>0.20000000000000004</v>
      </c>
      <c r="S24" s="45">
        <f>COUNTIF(Vertices[Clustering Coefficient],"&gt;= "&amp;R24)-COUNTIF(Vertices[Clustering Coefficient],"&gt;="&amp;R25)</f>
        <v>0</v>
      </c>
      <c r="T24" s="39" t="e">
        <f ca="1" t="shared" si="9"/>
        <v>#REF!</v>
      </c>
      <c r="U24" s="40" t="e">
        <f ca="1" t="shared" si="0"/>
        <v>#REF!</v>
      </c>
    </row>
    <row r="25" spans="1:21" ht="15">
      <c r="A25" s="36" t="s">
        <v>156</v>
      </c>
      <c r="B25" s="36">
        <v>6</v>
      </c>
      <c r="D25" s="34">
        <f t="shared" si="1"/>
        <v>0</v>
      </c>
      <c r="E25" s="3">
        <f>COUNTIF(Vertices[Degree],"&gt;= "&amp;D25)-COUNTIF(Vertices[Degree],"&gt;="&amp;D26)</f>
        <v>0</v>
      </c>
      <c r="F25" s="41">
        <f t="shared" si="2"/>
        <v>9.618181818181816</v>
      </c>
      <c r="G25" s="42">
        <f>COUNTIF(Vertices[In-Degree],"&gt;= "&amp;F25)-COUNTIF(Vertices[In-Degree],"&gt;="&amp;F26)</f>
        <v>0</v>
      </c>
      <c r="H25" s="41">
        <f t="shared" si="3"/>
        <v>2.0909090909090904</v>
      </c>
      <c r="I25" s="42">
        <f>COUNTIF(Vertices[Out-Degree],"&gt;= "&amp;H25)-COUNTIF(Vertices[Out-Degree],"&gt;="&amp;H26)</f>
        <v>0</v>
      </c>
      <c r="J25" s="41">
        <f t="shared" si="4"/>
        <v>393.015850890909</v>
      </c>
      <c r="K25" s="42">
        <f>COUNTIF(Vertices[Betweenness Centrality],"&gt;= "&amp;J25)-COUNTIF(Vertices[Betweenness Centrality],"&gt;="&amp;J26)</f>
        <v>0</v>
      </c>
      <c r="L25" s="41">
        <f t="shared" si="5"/>
        <v>0.10454545454545457</v>
      </c>
      <c r="M25" s="42">
        <f>COUNTIF(Vertices[Closeness Centrality],"&gt;= "&amp;L25)-COUNTIF(Vertices[Closeness Centrality],"&gt;="&amp;L26)</f>
        <v>0</v>
      </c>
      <c r="N25" s="41">
        <f t="shared" si="6"/>
        <v>0.05375810909090908</v>
      </c>
      <c r="O25" s="42">
        <f>COUNTIF(Vertices[Eigenvector Centrality],"&gt;= "&amp;N25)-COUNTIF(Vertices[Eigenvector Centrality],"&gt;="&amp;N26)</f>
        <v>0</v>
      </c>
      <c r="P25" s="41">
        <f t="shared" si="7"/>
        <v>2.963703090909091</v>
      </c>
      <c r="Q25" s="42">
        <f>COUNTIF(Vertices[PageRank],"&gt;= "&amp;P25)-COUNTIF(Vertices[PageRank],"&gt;="&amp;P26)</f>
        <v>1</v>
      </c>
      <c r="R25" s="41">
        <f t="shared" si="8"/>
        <v>0.20909090909090913</v>
      </c>
      <c r="S25" s="46">
        <f>COUNTIF(Vertices[Clustering Coefficient],"&gt;= "&amp;R25)-COUNTIF(Vertices[Clustering Coefficient],"&gt;="&amp;R26)</f>
        <v>0</v>
      </c>
      <c r="T25" s="41" t="e">
        <f ca="1" t="shared" si="9"/>
        <v>#REF!</v>
      </c>
      <c r="U25" s="42" t="e">
        <f ca="1" t="shared" si="0"/>
        <v>#REF!</v>
      </c>
    </row>
    <row r="26" spans="1:21" ht="15">
      <c r="A26" s="36" t="s">
        <v>157</v>
      </c>
      <c r="B26" s="36">
        <v>3.017867</v>
      </c>
      <c r="D26" s="34">
        <f t="shared" si="1"/>
        <v>0</v>
      </c>
      <c r="E26" s="3">
        <f>COUNTIF(Vertices[Degree],"&gt;= "&amp;D26)-COUNTIF(Vertices[Degree],"&gt;="&amp;D28)</f>
        <v>0</v>
      </c>
      <c r="F26" s="39">
        <f t="shared" si="2"/>
        <v>10.036363636363633</v>
      </c>
      <c r="G26" s="40">
        <f>COUNTIF(Vertices[In-Degree],"&gt;= "&amp;F26)-COUNTIF(Vertices[In-Degree],"&gt;="&amp;F28)</f>
        <v>0</v>
      </c>
      <c r="H26" s="39">
        <f t="shared" si="3"/>
        <v>2.181818181818181</v>
      </c>
      <c r="I26" s="40">
        <f>COUNTIF(Vertices[Out-Degree],"&gt;= "&amp;H26)-COUNTIF(Vertices[Out-Degree],"&gt;="&amp;H28)</f>
        <v>0</v>
      </c>
      <c r="J26" s="39">
        <f t="shared" si="4"/>
        <v>410.1034965818181</v>
      </c>
      <c r="K26" s="40">
        <f>COUNTIF(Vertices[Betweenness Centrality],"&gt;= "&amp;J26)-COUNTIF(Vertices[Betweenness Centrality],"&gt;="&amp;J28)</f>
        <v>1</v>
      </c>
      <c r="L26" s="39">
        <f t="shared" si="5"/>
        <v>0.10909090909090911</v>
      </c>
      <c r="M26" s="40">
        <f>COUNTIF(Vertices[Closeness Centrality],"&gt;= "&amp;L26)-COUNTIF(Vertices[Closeness Centrality],"&gt;="&amp;L28)</f>
        <v>0</v>
      </c>
      <c r="N26" s="39">
        <f t="shared" si="6"/>
        <v>0.056095418181818166</v>
      </c>
      <c r="O26" s="40">
        <f>COUNTIF(Vertices[Eigenvector Centrality],"&gt;= "&amp;N26)-COUNTIF(Vertices[Eigenvector Centrality],"&gt;="&amp;N28)</f>
        <v>0</v>
      </c>
      <c r="P26" s="39">
        <f t="shared" si="7"/>
        <v>3.076329181818182</v>
      </c>
      <c r="Q26" s="40">
        <f>COUNTIF(Vertices[PageRank],"&gt;= "&amp;P26)-COUNTIF(Vertices[PageRank],"&gt;="&amp;P28)</f>
        <v>0</v>
      </c>
      <c r="R26" s="39">
        <f t="shared" si="8"/>
        <v>0.21818181818181823</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134"/>
      <c r="B27" s="134"/>
      <c r="D27" s="34"/>
      <c r="E27" s="3">
        <f>COUNTIF(Vertices[Degree],"&gt;= "&amp;D27)-COUNTIF(Vertices[Degree],"&gt;="&amp;D28)</f>
        <v>0</v>
      </c>
      <c r="F27" s="78"/>
      <c r="G27" s="79">
        <f>COUNTIF(Vertices[In-Degree],"&gt;= "&amp;F27)-COUNTIF(Vertices[In-Degree],"&gt;="&amp;F28)</f>
        <v>-3</v>
      </c>
      <c r="H27" s="78"/>
      <c r="I27" s="79">
        <f>COUNTIF(Vertices[Out-Degree],"&gt;= "&amp;H27)-COUNTIF(Vertices[Out-Degree],"&gt;="&amp;H28)</f>
        <v>-14</v>
      </c>
      <c r="J27" s="78"/>
      <c r="K27" s="79">
        <f>COUNTIF(Vertices[Betweenness Centrality],"&gt;= "&amp;J27)-COUNTIF(Vertices[Betweenness Centrality],"&gt;="&amp;J28)</f>
        <v>-3</v>
      </c>
      <c r="L27" s="78"/>
      <c r="M27" s="79">
        <f>COUNTIF(Vertices[Closeness Centrality],"&gt;= "&amp;L27)-COUNTIF(Vertices[Closeness Centrality],"&gt;="&amp;L28)</f>
        <v>-10</v>
      </c>
      <c r="N27" s="78"/>
      <c r="O27" s="79">
        <f>COUNTIF(Vertices[Eigenvector Centrality],"&gt;= "&amp;N27)-COUNTIF(Vertices[Eigenvector Centrality],"&gt;="&amp;N28)</f>
        <v>-3</v>
      </c>
      <c r="P27" s="78"/>
      <c r="Q27" s="79">
        <f>COUNTIF(Vertices[Eigenvector Centrality],"&gt;= "&amp;P27)-COUNTIF(Vertices[Eigenvector Centrality],"&gt;="&amp;P28)</f>
        <v>0</v>
      </c>
      <c r="R27" s="78"/>
      <c r="S27" s="80">
        <f>COUNTIF(Vertices[Clustering Coefficient],"&gt;= "&amp;R27)-COUNTIF(Vertices[Clustering Coefficient],"&gt;="&amp;R28)</f>
        <v>-17</v>
      </c>
      <c r="T27" s="78"/>
      <c r="U27" s="79">
        <f ca="1">COUNTIF(Vertices[Clustering Coefficient],"&gt;= "&amp;T27)-COUNTIF(Vertices[Clustering Coefficient],"&gt;="&amp;T28)</f>
        <v>0</v>
      </c>
    </row>
    <row r="28" spans="1:21" ht="15">
      <c r="A28" s="36" t="s">
        <v>158</v>
      </c>
      <c r="B28" s="36">
        <v>0.025925925925925925</v>
      </c>
      <c r="D28" s="34">
        <f>D26+($D$57-$D$2)/BinDivisor</f>
        <v>0</v>
      </c>
      <c r="E28" s="3">
        <f>COUNTIF(Vertices[Degree],"&gt;= "&amp;D28)-COUNTIF(Vertices[Degree],"&gt;="&amp;D40)</f>
        <v>0</v>
      </c>
      <c r="F28" s="41">
        <f>F26+($F$57-$F$2)/BinDivisor</f>
        <v>10.454545454545451</v>
      </c>
      <c r="G28" s="42">
        <f>COUNTIF(Vertices[In-Degree],"&gt;= "&amp;F28)-COUNTIF(Vertices[In-Degree],"&gt;="&amp;F40)</f>
        <v>0</v>
      </c>
      <c r="H28" s="41">
        <f>H26+($H$57-$H$2)/BinDivisor</f>
        <v>2.272727272727272</v>
      </c>
      <c r="I28" s="42">
        <f>COUNTIF(Vertices[Out-Degree],"&gt;= "&amp;H28)-COUNTIF(Vertices[Out-Degree],"&gt;="&amp;H40)</f>
        <v>0</v>
      </c>
      <c r="J28" s="41">
        <f>J26+($J$57-$J$2)/BinDivisor</f>
        <v>427.1911422727272</v>
      </c>
      <c r="K28" s="42">
        <f>COUNTIF(Vertices[Betweenness Centrality],"&gt;= "&amp;J28)-COUNTIF(Vertices[Betweenness Centrality],"&gt;="&amp;J40)</f>
        <v>0</v>
      </c>
      <c r="L28" s="41">
        <f>L26+($L$57-$L$2)/BinDivisor</f>
        <v>0.11363636363636366</v>
      </c>
      <c r="M28" s="42">
        <f>COUNTIF(Vertices[Closeness Centrality],"&gt;= "&amp;L28)-COUNTIF(Vertices[Closeness Centrality],"&gt;="&amp;L40)</f>
        <v>0</v>
      </c>
      <c r="N28" s="41">
        <f>N26+($N$57-$N$2)/BinDivisor</f>
        <v>0.058432727272727254</v>
      </c>
      <c r="O28" s="42">
        <f>COUNTIF(Vertices[Eigenvector Centrality],"&gt;= "&amp;N28)-COUNTIF(Vertices[Eigenvector Centrality],"&gt;="&amp;N40)</f>
        <v>0</v>
      </c>
      <c r="P28" s="41">
        <f>P26+($P$57-$P$2)/BinDivisor</f>
        <v>3.188955272727273</v>
      </c>
      <c r="Q28" s="42">
        <f>COUNTIF(Vertices[PageRank],"&gt;= "&amp;P28)-COUNTIF(Vertices[PageRank],"&gt;="&amp;P40)</f>
        <v>0</v>
      </c>
      <c r="R28" s="41">
        <f>R26+($R$57-$R$2)/BinDivisor</f>
        <v>0.22727272727272732</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1310</v>
      </c>
      <c r="B29" s="36">
        <v>0.508174</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134"/>
      <c r="B30" s="134"/>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6" t="s">
        <v>1311</v>
      </c>
      <c r="B31" s="36" t="s">
        <v>1325</v>
      </c>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134"/>
      <c r="B32" s="134"/>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36" t="s">
        <v>1312</v>
      </c>
      <c r="B33" s="36" t="s">
        <v>85</v>
      </c>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134"/>
      <c r="B34" s="134"/>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36" t="s">
        <v>1313</v>
      </c>
      <c r="B35" s="36" t="s">
        <v>85</v>
      </c>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6" t="s">
        <v>1314</v>
      </c>
      <c r="B36" s="36" t="s">
        <v>85</v>
      </c>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6" t="s">
        <v>1315</v>
      </c>
      <c r="B37" s="36" t="s">
        <v>85</v>
      </c>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6" t="s">
        <v>1316</v>
      </c>
      <c r="B38" s="36" t="s">
        <v>85</v>
      </c>
      <c r="D38" s="34"/>
      <c r="E38" s="3">
        <f>COUNTIF(Vertices[Degree],"&gt;= "&amp;D38)-COUNTIF(Vertices[Degree],"&gt;="&amp;D40)</f>
        <v>0</v>
      </c>
      <c r="F38" s="78"/>
      <c r="G38" s="79">
        <f>COUNTIF(Vertices[In-Degree],"&gt;= "&amp;F38)-COUNTIF(Vertices[In-Degree],"&gt;="&amp;F40)</f>
        <v>-3</v>
      </c>
      <c r="H38" s="78"/>
      <c r="I38" s="79">
        <f>COUNTIF(Vertices[Out-Degree],"&gt;= "&amp;H38)-COUNTIF(Vertices[Out-Degree],"&gt;="&amp;H40)</f>
        <v>-14</v>
      </c>
      <c r="J38" s="78"/>
      <c r="K38" s="79">
        <f>COUNTIF(Vertices[Betweenness Centrality],"&gt;= "&amp;J38)-COUNTIF(Vertices[Betweenness Centrality],"&gt;="&amp;J40)</f>
        <v>-3</v>
      </c>
      <c r="L38" s="78"/>
      <c r="M38" s="79">
        <f>COUNTIF(Vertices[Closeness Centrality],"&gt;= "&amp;L38)-COUNTIF(Vertices[Closeness Centrality],"&gt;="&amp;L40)</f>
        <v>-10</v>
      </c>
      <c r="N38" s="78"/>
      <c r="O38" s="79">
        <f>COUNTIF(Vertices[Eigenvector Centrality],"&gt;= "&amp;N38)-COUNTIF(Vertices[Eigenvector Centrality],"&gt;="&amp;N40)</f>
        <v>-3</v>
      </c>
      <c r="P38" s="78"/>
      <c r="Q38" s="79">
        <f>COUNTIF(Vertices[Eigenvector Centrality],"&gt;= "&amp;P38)-COUNTIF(Vertices[Eigenvector Centrality],"&gt;="&amp;P40)</f>
        <v>0</v>
      </c>
      <c r="R38" s="78"/>
      <c r="S38" s="80">
        <f>COUNTIF(Vertices[Clustering Coefficient],"&gt;= "&amp;R38)-COUNTIF(Vertices[Clustering Coefficient],"&gt;="&amp;R40)</f>
        <v>-17</v>
      </c>
      <c r="T38" s="78"/>
      <c r="U38" s="79">
        <f ca="1">COUNTIF(Vertices[Clustering Coefficient],"&gt;= "&amp;T38)-COUNTIF(Vertices[Clustering Coefficient],"&gt;="&amp;T40)</f>
        <v>0</v>
      </c>
    </row>
    <row r="39" spans="1:21" ht="15">
      <c r="A39" s="36" t="s">
        <v>1317</v>
      </c>
      <c r="B39" s="36" t="s">
        <v>85</v>
      </c>
      <c r="D39" s="34"/>
      <c r="E39" s="3">
        <f>COUNTIF(Vertices[Degree],"&gt;= "&amp;D39)-COUNTIF(Vertices[Degree],"&gt;="&amp;D40)</f>
        <v>0</v>
      </c>
      <c r="F39" s="78"/>
      <c r="G39" s="79">
        <f>COUNTIF(Vertices[In-Degree],"&gt;= "&amp;F39)-COUNTIF(Vertices[In-Degree],"&gt;="&amp;F40)</f>
        <v>-3</v>
      </c>
      <c r="H39" s="78"/>
      <c r="I39" s="79">
        <f>COUNTIF(Vertices[Out-Degree],"&gt;= "&amp;H39)-COUNTIF(Vertices[Out-Degree],"&gt;="&amp;H40)</f>
        <v>-14</v>
      </c>
      <c r="J39" s="78"/>
      <c r="K39" s="79">
        <f>COUNTIF(Vertices[Betweenness Centrality],"&gt;= "&amp;J39)-COUNTIF(Vertices[Betweenness Centrality],"&gt;="&amp;J40)</f>
        <v>-3</v>
      </c>
      <c r="L39" s="78"/>
      <c r="M39" s="79">
        <f>COUNTIF(Vertices[Closeness Centrality],"&gt;= "&amp;L39)-COUNTIF(Vertices[Closeness Centrality],"&gt;="&amp;L40)</f>
        <v>-10</v>
      </c>
      <c r="N39" s="78"/>
      <c r="O39" s="79">
        <f>COUNTIF(Vertices[Eigenvector Centrality],"&gt;= "&amp;N39)-COUNTIF(Vertices[Eigenvector Centrality],"&gt;="&amp;N40)</f>
        <v>-3</v>
      </c>
      <c r="P39" s="78"/>
      <c r="Q39" s="79">
        <f>COUNTIF(Vertices[Eigenvector Centrality],"&gt;= "&amp;P39)-COUNTIF(Vertices[Eigenvector Centrality],"&gt;="&amp;P40)</f>
        <v>0</v>
      </c>
      <c r="R39" s="78"/>
      <c r="S39" s="80">
        <f>COUNTIF(Vertices[Clustering Coefficient],"&gt;= "&amp;R39)-COUNTIF(Vertices[Clustering Coefficient],"&gt;="&amp;R40)</f>
        <v>-17</v>
      </c>
      <c r="T39" s="78"/>
      <c r="U39" s="79">
        <f ca="1">COUNTIF(Vertices[Clustering Coefficient],"&gt;= "&amp;T39)-COUNTIF(Vertices[Clustering Coefficient],"&gt;="&amp;T40)</f>
        <v>0</v>
      </c>
    </row>
    <row r="40" spans="1:21" ht="15">
      <c r="A40" s="36" t="s">
        <v>1318</v>
      </c>
      <c r="B40" s="36" t="s">
        <v>85</v>
      </c>
      <c r="D40" s="34">
        <f>D28+($D$57-$D$2)/BinDivisor</f>
        <v>0</v>
      </c>
      <c r="E40" s="3">
        <f>COUNTIF(Vertices[Degree],"&gt;= "&amp;D40)-COUNTIF(Vertices[Degree],"&gt;="&amp;D41)</f>
        <v>0</v>
      </c>
      <c r="F40" s="39">
        <f>F28+($F$57-$F$2)/BinDivisor</f>
        <v>10.87272727272727</v>
      </c>
      <c r="G40" s="40">
        <f>COUNTIF(Vertices[In-Degree],"&gt;= "&amp;F40)-COUNTIF(Vertices[In-Degree],"&gt;="&amp;F41)</f>
        <v>0</v>
      </c>
      <c r="H40" s="39">
        <f>H28+($H$57-$H$2)/BinDivisor</f>
        <v>2.363636363636363</v>
      </c>
      <c r="I40" s="40">
        <f>COUNTIF(Vertices[Out-Degree],"&gt;= "&amp;H40)-COUNTIF(Vertices[Out-Degree],"&gt;="&amp;H41)</f>
        <v>0</v>
      </c>
      <c r="J40" s="39">
        <f>J28+($J$57-$J$2)/BinDivisor</f>
        <v>444.27878796363626</v>
      </c>
      <c r="K40" s="40">
        <f>COUNTIF(Vertices[Betweenness Centrality],"&gt;= "&amp;J40)-COUNTIF(Vertices[Betweenness Centrality],"&gt;="&amp;J41)</f>
        <v>1</v>
      </c>
      <c r="L40" s="39">
        <f>L28+($L$57-$L$2)/BinDivisor</f>
        <v>0.11818181818181821</v>
      </c>
      <c r="M40" s="40">
        <f>COUNTIF(Vertices[Closeness Centrality],"&gt;= "&amp;L40)-COUNTIF(Vertices[Closeness Centrality],"&gt;="&amp;L41)</f>
        <v>0</v>
      </c>
      <c r="N40" s="39">
        <f>N28+($N$57-$N$2)/BinDivisor</f>
        <v>0.06077003636363634</v>
      </c>
      <c r="O40" s="40">
        <f>COUNTIF(Vertices[Eigenvector Centrality],"&gt;= "&amp;N40)-COUNTIF(Vertices[Eigenvector Centrality],"&gt;="&amp;N41)</f>
        <v>0</v>
      </c>
      <c r="P40" s="39">
        <f>P28+($P$57-$P$2)/BinDivisor</f>
        <v>3.3015813636363642</v>
      </c>
      <c r="Q40" s="40">
        <f>COUNTIF(Vertices[PageRank],"&gt;= "&amp;P40)-COUNTIF(Vertices[PageRank],"&gt;="&amp;P41)</f>
        <v>0</v>
      </c>
      <c r="R40" s="39">
        <f>R28+($R$57-$R$2)/BinDivisor</f>
        <v>0.23636363636363641</v>
      </c>
      <c r="S40" s="45">
        <f>COUNTIF(Vertices[Clustering Coefficient],"&gt;= "&amp;R40)-COUNTIF(Vertices[Clustering Coefficient],"&gt;="&amp;R41)</f>
        <v>0</v>
      </c>
      <c r="T40" s="39" t="e">
        <f ca="1">T28+($T$57-$T$2)/BinDivisor</f>
        <v>#REF!</v>
      </c>
      <c r="U40" s="40" t="e">
        <f ca="1" t="shared" si="0"/>
        <v>#REF!</v>
      </c>
    </row>
    <row r="41" spans="1:21" ht="15">
      <c r="A41" s="36" t="s">
        <v>1319</v>
      </c>
      <c r="B41" s="36" t="s">
        <v>85</v>
      </c>
      <c r="D41" s="34">
        <f aca="true" t="shared" si="10" ref="D41:D56">D40+($D$57-$D$2)/BinDivisor</f>
        <v>0</v>
      </c>
      <c r="E41" s="3">
        <f>COUNTIF(Vertices[Degree],"&gt;= "&amp;D41)-COUNTIF(Vertices[Degree],"&gt;="&amp;D42)</f>
        <v>0</v>
      </c>
      <c r="F41" s="41">
        <f aca="true" t="shared" si="11" ref="F41:F56">F40+($F$57-$F$2)/BinDivisor</f>
        <v>11.290909090909087</v>
      </c>
      <c r="G41" s="42">
        <f>COUNTIF(Vertices[In-Degree],"&gt;= "&amp;F41)-COUNTIF(Vertices[In-Degree],"&gt;="&amp;F42)</f>
        <v>0</v>
      </c>
      <c r="H41" s="41">
        <f aca="true" t="shared" si="12" ref="H41:H56">H40+($H$57-$H$2)/BinDivisor</f>
        <v>2.4545454545454537</v>
      </c>
      <c r="I41" s="42">
        <f>COUNTIF(Vertices[Out-Degree],"&gt;= "&amp;H41)-COUNTIF(Vertices[Out-Degree],"&gt;="&amp;H42)</f>
        <v>0</v>
      </c>
      <c r="J41" s="41">
        <f aca="true" t="shared" si="13" ref="J41:J56">J40+($J$57-$J$2)/BinDivisor</f>
        <v>461.36643365454535</v>
      </c>
      <c r="K41" s="42">
        <f>COUNTIF(Vertices[Betweenness Centrality],"&gt;= "&amp;J41)-COUNTIF(Vertices[Betweenness Centrality],"&gt;="&amp;J42)</f>
        <v>1</v>
      </c>
      <c r="L41" s="41">
        <f aca="true" t="shared" si="14" ref="L41:L56">L40+($L$57-$L$2)/BinDivisor</f>
        <v>0.12272727272727275</v>
      </c>
      <c r="M41" s="42">
        <f>COUNTIF(Vertices[Closeness Centrality],"&gt;= "&amp;L41)-COUNTIF(Vertices[Closeness Centrality],"&gt;="&amp;L42)</f>
        <v>0</v>
      </c>
      <c r="N41" s="41">
        <f aca="true" t="shared" si="15" ref="N41:N56">N40+($N$57-$N$2)/BinDivisor</f>
        <v>0.06310734545454544</v>
      </c>
      <c r="O41" s="42">
        <f>COUNTIF(Vertices[Eigenvector Centrality],"&gt;= "&amp;N41)-COUNTIF(Vertices[Eigenvector Centrality],"&gt;="&amp;N42)</f>
        <v>0</v>
      </c>
      <c r="P41" s="41">
        <f aca="true" t="shared" si="16" ref="P41:P56">P40+($P$57-$P$2)/BinDivisor</f>
        <v>3.4142074545454553</v>
      </c>
      <c r="Q41" s="42">
        <f>COUNTIF(Vertices[PageRank],"&gt;= "&amp;P41)-COUNTIF(Vertices[PageRank],"&gt;="&amp;P42)</f>
        <v>1</v>
      </c>
      <c r="R41" s="41">
        <f aca="true" t="shared" si="17" ref="R41:R56">R40+($R$57-$R$2)/BinDivisor</f>
        <v>0.2454545454545455</v>
      </c>
      <c r="S41" s="46">
        <f>COUNTIF(Vertices[Clustering Coefficient],"&gt;= "&amp;R41)-COUNTIF(Vertices[Clustering Coefficient],"&gt;="&amp;R42)</f>
        <v>2</v>
      </c>
      <c r="T41" s="41" t="e">
        <f aca="true" t="shared" si="18" ref="T41:T56">T40+($T$57-$T$2)/BinDivisor</f>
        <v>#REF!</v>
      </c>
      <c r="U41" s="42" t="e">
        <f ca="1" t="shared" si="0"/>
        <v>#REF!</v>
      </c>
    </row>
    <row r="42" spans="1:21" ht="15">
      <c r="A42" s="36" t="s">
        <v>1320</v>
      </c>
      <c r="B42" s="36" t="s">
        <v>85</v>
      </c>
      <c r="D42" s="34">
        <f t="shared" si="10"/>
        <v>0</v>
      </c>
      <c r="E42" s="3">
        <f>COUNTIF(Vertices[Degree],"&gt;= "&amp;D42)-COUNTIF(Vertices[Degree],"&gt;="&amp;D43)</f>
        <v>0</v>
      </c>
      <c r="F42" s="39">
        <f t="shared" si="11"/>
        <v>11.709090909090905</v>
      </c>
      <c r="G42" s="40">
        <f>COUNTIF(Vertices[In-Degree],"&gt;= "&amp;F42)-COUNTIF(Vertices[In-Degree],"&gt;="&amp;F43)</f>
        <v>0</v>
      </c>
      <c r="H42" s="39">
        <f t="shared" si="12"/>
        <v>2.5454545454545445</v>
      </c>
      <c r="I42" s="40">
        <f>COUNTIF(Vertices[Out-Degree],"&gt;= "&amp;H42)-COUNTIF(Vertices[Out-Degree],"&gt;="&amp;H43)</f>
        <v>0</v>
      </c>
      <c r="J42" s="39">
        <f t="shared" si="13"/>
        <v>478.45407934545443</v>
      </c>
      <c r="K42" s="40">
        <f>COUNTIF(Vertices[Betweenness Centrality],"&gt;= "&amp;J42)-COUNTIF(Vertices[Betweenness Centrality],"&gt;="&amp;J43)</f>
        <v>0</v>
      </c>
      <c r="L42" s="39">
        <f t="shared" si="14"/>
        <v>0.1272727272727273</v>
      </c>
      <c r="M42" s="40">
        <f>COUNTIF(Vertices[Closeness Centrality],"&gt;= "&amp;L42)-COUNTIF(Vertices[Closeness Centrality],"&gt;="&amp;L43)</f>
        <v>0</v>
      </c>
      <c r="N42" s="39">
        <f t="shared" si="15"/>
        <v>0.06544465454545453</v>
      </c>
      <c r="O42" s="40">
        <f>COUNTIF(Vertices[Eigenvector Centrality],"&gt;= "&amp;N42)-COUNTIF(Vertices[Eigenvector Centrality],"&gt;="&amp;N43)</f>
        <v>0</v>
      </c>
      <c r="P42" s="39">
        <f t="shared" si="16"/>
        <v>3.5268335454545463</v>
      </c>
      <c r="Q42" s="40">
        <f>COUNTIF(Vertices[PageRank],"&gt;= "&amp;P42)-COUNTIF(Vertices[PageRank],"&gt;="&amp;P43)</f>
        <v>0</v>
      </c>
      <c r="R42" s="39">
        <f t="shared" si="17"/>
        <v>0.2545454545454546</v>
      </c>
      <c r="S42" s="45">
        <f>COUNTIF(Vertices[Clustering Coefficient],"&gt;= "&amp;R42)-COUNTIF(Vertices[Clustering Coefficient],"&gt;="&amp;R43)</f>
        <v>0</v>
      </c>
      <c r="T42" s="39" t="e">
        <f ca="1" t="shared" si="18"/>
        <v>#REF!</v>
      </c>
      <c r="U42" s="40" t="e">
        <f ca="1" t="shared" si="0"/>
        <v>#REF!</v>
      </c>
    </row>
    <row r="43" spans="1:21" ht="15">
      <c r="A43" s="36" t="s">
        <v>1321</v>
      </c>
      <c r="B43" s="36" t="s">
        <v>85</v>
      </c>
      <c r="D43" s="34">
        <f t="shared" si="10"/>
        <v>0</v>
      </c>
      <c r="E43" s="3">
        <f>COUNTIF(Vertices[Degree],"&gt;= "&amp;D43)-COUNTIF(Vertices[Degree],"&gt;="&amp;D44)</f>
        <v>0</v>
      </c>
      <c r="F43" s="41">
        <f t="shared" si="11"/>
        <v>12.127272727272723</v>
      </c>
      <c r="G43" s="42">
        <f>COUNTIF(Vertices[In-Degree],"&gt;= "&amp;F43)-COUNTIF(Vertices[In-Degree],"&gt;="&amp;F44)</f>
        <v>0</v>
      </c>
      <c r="H43" s="41">
        <f t="shared" si="12"/>
        <v>2.6363636363636354</v>
      </c>
      <c r="I43" s="42">
        <f>COUNTIF(Vertices[Out-Degree],"&gt;= "&amp;H43)-COUNTIF(Vertices[Out-Degree],"&gt;="&amp;H44)</f>
        <v>0</v>
      </c>
      <c r="J43" s="41">
        <f t="shared" si="13"/>
        <v>495.5417250363635</v>
      </c>
      <c r="K43" s="42">
        <f>COUNTIF(Vertices[Betweenness Centrality],"&gt;= "&amp;J43)-COUNTIF(Vertices[Betweenness Centrality],"&gt;="&amp;J44)</f>
        <v>0</v>
      </c>
      <c r="L43" s="41">
        <f t="shared" si="14"/>
        <v>0.13181818181818183</v>
      </c>
      <c r="M43" s="42">
        <f>COUNTIF(Vertices[Closeness Centrality],"&gt;= "&amp;L43)-COUNTIF(Vertices[Closeness Centrality],"&gt;="&amp;L44)</f>
        <v>0</v>
      </c>
      <c r="N43" s="41">
        <f t="shared" si="15"/>
        <v>0.06778196363636363</v>
      </c>
      <c r="O43" s="42">
        <f>COUNTIF(Vertices[Eigenvector Centrality],"&gt;= "&amp;N43)-COUNTIF(Vertices[Eigenvector Centrality],"&gt;="&amp;N44)</f>
        <v>0</v>
      </c>
      <c r="P43" s="41">
        <f t="shared" si="16"/>
        <v>3.6394596363636373</v>
      </c>
      <c r="Q43" s="42">
        <f>COUNTIF(Vertices[PageRank],"&gt;= "&amp;P43)-COUNTIF(Vertices[PageRank],"&gt;="&amp;P44)</f>
        <v>0</v>
      </c>
      <c r="R43" s="41">
        <f t="shared" si="17"/>
        <v>0.26363636363636367</v>
      </c>
      <c r="S43" s="46">
        <f>COUNTIF(Vertices[Clustering Coefficient],"&gt;= "&amp;R43)-COUNTIF(Vertices[Clustering Coefficient],"&gt;="&amp;R44)</f>
        <v>0</v>
      </c>
      <c r="T43" s="41" t="e">
        <f ca="1" t="shared" si="18"/>
        <v>#REF!</v>
      </c>
      <c r="U43" s="42" t="e">
        <f ca="1" t="shared" si="0"/>
        <v>#REF!</v>
      </c>
    </row>
    <row r="44" spans="1:21" ht="15">
      <c r="A44" s="36" t="s">
        <v>21</v>
      </c>
      <c r="B44" s="36" t="s">
        <v>85</v>
      </c>
      <c r="D44" s="34">
        <f t="shared" si="10"/>
        <v>0</v>
      </c>
      <c r="E44" s="3">
        <f>COUNTIF(Vertices[Degree],"&gt;= "&amp;D44)-COUNTIF(Vertices[Degree],"&gt;="&amp;D45)</f>
        <v>0</v>
      </c>
      <c r="F44" s="39">
        <f t="shared" si="11"/>
        <v>12.545454545454541</v>
      </c>
      <c r="G44" s="40">
        <f>COUNTIF(Vertices[In-Degree],"&gt;= "&amp;F44)-COUNTIF(Vertices[In-Degree],"&gt;="&amp;F45)</f>
        <v>0</v>
      </c>
      <c r="H44" s="39">
        <f t="shared" si="12"/>
        <v>2.727272727272726</v>
      </c>
      <c r="I44" s="40">
        <f>COUNTIF(Vertices[Out-Degree],"&gt;= "&amp;H44)-COUNTIF(Vertices[Out-Degree],"&gt;="&amp;H45)</f>
        <v>0</v>
      </c>
      <c r="J44" s="39">
        <f t="shared" si="13"/>
        <v>512.6293707272727</v>
      </c>
      <c r="K44" s="40">
        <f>COUNTIF(Vertices[Betweenness Centrality],"&gt;= "&amp;J44)-COUNTIF(Vertices[Betweenness Centrality],"&gt;="&amp;J45)</f>
        <v>0</v>
      </c>
      <c r="L44" s="39">
        <f t="shared" si="14"/>
        <v>0.13636363636363638</v>
      </c>
      <c r="M44" s="40">
        <f>COUNTIF(Vertices[Closeness Centrality],"&gt;= "&amp;L44)-COUNTIF(Vertices[Closeness Centrality],"&gt;="&amp;L45)</f>
        <v>0</v>
      </c>
      <c r="N44" s="39">
        <f t="shared" si="15"/>
        <v>0.07011927272727272</v>
      </c>
      <c r="O44" s="40">
        <f>COUNTIF(Vertices[Eigenvector Centrality],"&gt;= "&amp;N44)-COUNTIF(Vertices[Eigenvector Centrality],"&gt;="&amp;N45)</f>
        <v>0</v>
      </c>
      <c r="P44" s="39">
        <f t="shared" si="16"/>
        <v>3.7520857272727284</v>
      </c>
      <c r="Q44" s="40">
        <f>COUNTIF(Vertices[PageRank],"&gt;= "&amp;P44)-COUNTIF(Vertices[PageRank],"&gt;="&amp;P45)</f>
        <v>0</v>
      </c>
      <c r="R44" s="39">
        <f t="shared" si="17"/>
        <v>0.27272727272727276</v>
      </c>
      <c r="S44" s="45">
        <f>COUNTIF(Vertices[Clustering Coefficient],"&gt;= "&amp;R44)-COUNTIF(Vertices[Clustering Coefficient],"&gt;="&amp;R45)</f>
        <v>0</v>
      </c>
      <c r="T44" s="39" t="e">
        <f ca="1" t="shared" si="18"/>
        <v>#REF!</v>
      </c>
      <c r="U44" s="40" t="e">
        <f ca="1" t="shared" si="0"/>
        <v>#REF!</v>
      </c>
    </row>
    <row r="45" spans="1:21" ht="15">
      <c r="A45" s="36" t="s">
        <v>1322</v>
      </c>
      <c r="B45" s="36" t="s">
        <v>85</v>
      </c>
      <c r="D45" s="34">
        <f t="shared" si="10"/>
        <v>0</v>
      </c>
      <c r="E45" s="3">
        <f>COUNTIF(Vertices[Degree],"&gt;= "&amp;D45)-COUNTIF(Vertices[Degree],"&gt;="&amp;D46)</f>
        <v>0</v>
      </c>
      <c r="F45" s="41">
        <f t="shared" si="11"/>
        <v>12.96363636363636</v>
      </c>
      <c r="G45" s="42">
        <f>COUNTIF(Vertices[In-Degree],"&gt;= "&amp;F45)-COUNTIF(Vertices[In-Degree],"&gt;="&amp;F46)</f>
        <v>1</v>
      </c>
      <c r="H45" s="41">
        <f t="shared" si="12"/>
        <v>2.818181818181817</v>
      </c>
      <c r="I45" s="42">
        <f>COUNTIF(Vertices[Out-Degree],"&gt;= "&amp;H45)-COUNTIF(Vertices[Out-Degree],"&gt;="&amp;H46)</f>
        <v>0</v>
      </c>
      <c r="J45" s="41">
        <f t="shared" si="13"/>
        <v>529.7170164181817</v>
      </c>
      <c r="K45" s="42">
        <f>COUNTIF(Vertices[Betweenness Centrality],"&gt;= "&amp;J45)-COUNTIF(Vertices[Betweenness Centrality],"&gt;="&amp;J46)</f>
        <v>0</v>
      </c>
      <c r="L45" s="41">
        <f t="shared" si="14"/>
        <v>0.14090909090909093</v>
      </c>
      <c r="M45" s="42">
        <f>COUNTIF(Vertices[Closeness Centrality],"&gt;= "&amp;L45)-COUNTIF(Vertices[Closeness Centrality],"&gt;="&amp;L46)</f>
        <v>4</v>
      </c>
      <c r="N45" s="41">
        <f t="shared" si="15"/>
        <v>0.07245658181818182</v>
      </c>
      <c r="O45" s="42">
        <f>COUNTIF(Vertices[Eigenvector Centrality],"&gt;= "&amp;N45)-COUNTIF(Vertices[Eigenvector Centrality],"&gt;="&amp;N46)</f>
        <v>0</v>
      </c>
      <c r="P45" s="41">
        <f t="shared" si="16"/>
        <v>3.8647118181818194</v>
      </c>
      <c r="Q45" s="42">
        <f>COUNTIF(Vertices[PageRank],"&gt;= "&amp;P45)-COUNTIF(Vertices[PageRank],"&gt;="&amp;P46)</f>
        <v>0</v>
      </c>
      <c r="R45" s="41">
        <f t="shared" si="17"/>
        <v>0.28181818181818186</v>
      </c>
      <c r="S45" s="46">
        <f>COUNTIF(Vertices[Clustering Coefficient],"&gt;= "&amp;R45)-COUNTIF(Vertices[Clustering Coefficient],"&gt;="&amp;R46)</f>
        <v>0</v>
      </c>
      <c r="T45" s="41" t="e">
        <f ca="1" t="shared" si="18"/>
        <v>#REF!</v>
      </c>
      <c r="U45" s="42" t="e">
        <f ca="1" t="shared" si="0"/>
        <v>#REF!</v>
      </c>
    </row>
    <row r="46" spans="1:21" ht="15">
      <c r="A46" s="36" t="s">
        <v>1323</v>
      </c>
      <c r="B46" s="36" t="s">
        <v>85</v>
      </c>
      <c r="D46" s="34">
        <f t="shared" si="10"/>
        <v>0</v>
      </c>
      <c r="E46" s="3">
        <f>COUNTIF(Vertices[Degree],"&gt;= "&amp;D46)-COUNTIF(Vertices[Degree],"&gt;="&amp;D47)</f>
        <v>0</v>
      </c>
      <c r="F46" s="39">
        <f t="shared" si="11"/>
        <v>13.381818181818177</v>
      </c>
      <c r="G46" s="40">
        <f>COUNTIF(Vertices[In-Degree],"&gt;= "&amp;F46)-COUNTIF(Vertices[In-Degree],"&gt;="&amp;F47)</f>
        <v>0</v>
      </c>
      <c r="H46" s="39">
        <f t="shared" si="12"/>
        <v>2.909090909090908</v>
      </c>
      <c r="I46" s="40">
        <f>COUNTIF(Vertices[Out-Degree],"&gt;= "&amp;H46)-COUNTIF(Vertices[Out-Degree],"&gt;="&amp;H47)</f>
        <v>0</v>
      </c>
      <c r="J46" s="39">
        <f t="shared" si="13"/>
        <v>546.8046621090908</v>
      </c>
      <c r="K46" s="40">
        <f>COUNTIF(Vertices[Betweenness Centrality],"&gt;= "&amp;J46)-COUNTIF(Vertices[Betweenness Centrality],"&gt;="&amp;J47)</f>
        <v>0</v>
      </c>
      <c r="L46" s="39">
        <f t="shared" si="14"/>
        <v>0.14545454545454548</v>
      </c>
      <c r="M46" s="40">
        <f>COUNTIF(Vertices[Closeness Centrality],"&gt;= "&amp;L46)-COUNTIF(Vertices[Closeness Centrality],"&gt;="&amp;L47)</f>
        <v>0</v>
      </c>
      <c r="N46" s="39">
        <f t="shared" si="15"/>
        <v>0.07479389090909092</v>
      </c>
      <c r="O46" s="40">
        <f>COUNTIF(Vertices[Eigenvector Centrality],"&gt;= "&amp;N46)-COUNTIF(Vertices[Eigenvector Centrality],"&gt;="&amp;N47)</f>
        <v>0</v>
      </c>
      <c r="P46" s="39">
        <f t="shared" si="16"/>
        <v>3.9773379090909105</v>
      </c>
      <c r="Q46" s="40">
        <f>COUNTIF(Vertices[PageRank],"&gt;= "&amp;P46)-COUNTIF(Vertices[PageRank],"&gt;="&amp;P47)</f>
        <v>0</v>
      </c>
      <c r="R46" s="39">
        <f t="shared" si="17"/>
        <v>0.29090909090909095</v>
      </c>
      <c r="S46" s="45">
        <f>COUNTIF(Vertices[Clustering Coefficient],"&gt;= "&amp;R46)-COUNTIF(Vertices[Clustering Coefficient],"&gt;="&amp;R47)</f>
        <v>0</v>
      </c>
      <c r="T46" s="39" t="e">
        <f ca="1" t="shared" si="18"/>
        <v>#REF!</v>
      </c>
      <c r="U46" s="40" t="e">
        <f ca="1" t="shared" si="0"/>
        <v>#REF!</v>
      </c>
    </row>
    <row r="47" spans="1:21" ht="15">
      <c r="A47" s="36" t="s">
        <v>1324</v>
      </c>
      <c r="B47" s="36" t="s">
        <v>85</v>
      </c>
      <c r="D47" s="34">
        <f t="shared" si="10"/>
        <v>0</v>
      </c>
      <c r="E47" s="3">
        <f>COUNTIF(Vertices[Degree],"&gt;= "&amp;D47)-COUNTIF(Vertices[Degree],"&gt;="&amp;D48)</f>
        <v>0</v>
      </c>
      <c r="F47" s="41">
        <f t="shared" si="11"/>
        <v>13.799999999999995</v>
      </c>
      <c r="G47" s="42">
        <f>COUNTIF(Vertices[In-Degree],"&gt;= "&amp;F47)-COUNTIF(Vertices[In-Degree],"&gt;="&amp;F48)</f>
        <v>0</v>
      </c>
      <c r="H47" s="41">
        <f t="shared" si="12"/>
        <v>2.9999999999999987</v>
      </c>
      <c r="I47" s="42">
        <f>COUNTIF(Vertices[Out-Degree],"&gt;= "&amp;H47)-COUNTIF(Vertices[Out-Degree],"&gt;="&amp;H48)</f>
        <v>12</v>
      </c>
      <c r="J47" s="41">
        <f t="shared" si="13"/>
        <v>563.8923077999999</v>
      </c>
      <c r="K47" s="42">
        <f>COUNTIF(Vertices[Betweenness Centrality],"&gt;= "&amp;J47)-COUNTIF(Vertices[Betweenness Centrality],"&gt;="&amp;J48)</f>
        <v>0</v>
      </c>
      <c r="L47" s="41">
        <f t="shared" si="14"/>
        <v>0.15000000000000002</v>
      </c>
      <c r="M47" s="42">
        <f>COUNTIF(Vertices[Closeness Centrality],"&gt;= "&amp;L47)-COUNTIF(Vertices[Closeness Centrality],"&gt;="&amp;L48)</f>
        <v>0</v>
      </c>
      <c r="N47" s="41">
        <f t="shared" si="15"/>
        <v>0.07713120000000001</v>
      </c>
      <c r="O47" s="42">
        <f>COUNTIF(Vertices[Eigenvector Centrality],"&gt;= "&amp;N47)-COUNTIF(Vertices[Eigenvector Centrality],"&gt;="&amp;N48)</f>
        <v>0</v>
      </c>
      <c r="P47" s="41">
        <f t="shared" si="16"/>
        <v>4.089964000000001</v>
      </c>
      <c r="Q47" s="42">
        <f>COUNTIF(Vertices[PageRank],"&gt;= "&amp;P47)-COUNTIF(Vertices[PageRank],"&gt;="&amp;P48)</f>
        <v>0</v>
      </c>
      <c r="R47" s="41">
        <f t="shared" si="17"/>
        <v>0.30000000000000004</v>
      </c>
      <c r="S47" s="46">
        <f>COUNTIF(Vertices[Clustering Coefficient],"&gt;= "&amp;R47)-COUNTIF(Vertices[Clustering Coefficient],"&gt;="&amp;R48)</f>
        <v>0</v>
      </c>
      <c r="T47" s="41" t="e">
        <f ca="1" t="shared" si="18"/>
        <v>#REF!</v>
      </c>
      <c r="U47" s="42" t="e">
        <f ca="1" t="shared" si="0"/>
        <v>#REF!</v>
      </c>
    </row>
    <row r="48" spans="1:21" ht="15">
      <c r="A48" t="s">
        <v>163</v>
      </c>
      <c r="B48" t="s">
        <v>17</v>
      </c>
      <c r="D48" s="34">
        <f t="shared" si="10"/>
        <v>0</v>
      </c>
      <c r="E48" s="3">
        <f>COUNTIF(Vertices[Degree],"&gt;= "&amp;D48)-COUNTIF(Vertices[Degree],"&gt;="&amp;D49)</f>
        <v>0</v>
      </c>
      <c r="F48" s="39">
        <f t="shared" si="11"/>
        <v>14.218181818181813</v>
      </c>
      <c r="G48" s="40">
        <f>COUNTIF(Vertices[In-Degree],"&gt;= "&amp;F48)-COUNTIF(Vertices[In-Degree],"&gt;="&amp;F49)</f>
        <v>0</v>
      </c>
      <c r="H48" s="39">
        <f t="shared" si="12"/>
        <v>3.0909090909090895</v>
      </c>
      <c r="I48" s="40">
        <f>COUNTIF(Vertices[Out-Degree],"&gt;= "&amp;H48)-COUNTIF(Vertices[Out-Degree],"&gt;="&amp;H49)</f>
        <v>0</v>
      </c>
      <c r="J48" s="39">
        <f t="shared" si="13"/>
        <v>580.979953490909</v>
      </c>
      <c r="K48" s="40">
        <f>COUNTIF(Vertices[Betweenness Centrality],"&gt;= "&amp;J48)-COUNTIF(Vertices[Betweenness Centrality],"&gt;="&amp;J49)</f>
        <v>0</v>
      </c>
      <c r="L48" s="39">
        <f t="shared" si="14"/>
        <v>0.15454545454545457</v>
      </c>
      <c r="M48" s="40">
        <f>COUNTIF(Vertices[Closeness Centrality],"&gt;= "&amp;L48)-COUNTIF(Vertices[Closeness Centrality],"&gt;="&amp;L49)</f>
        <v>0</v>
      </c>
      <c r="N48" s="39">
        <f t="shared" si="15"/>
        <v>0.0794685090909091</v>
      </c>
      <c r="O48" s="40">
        <f>COUNTIF(Vertices[Eigenvector Centrality],"&gt;= "&amp;N48)-COUNTIF(Vertices[Eigenvector Centrality],"&gt;="&amp;N49)</f>
        <v>1</v>
      </c>
      <c r="P48" s="39">
        <f t="shared" si="16"/>
        <v>4.202590090909092</v>
      </c>
      <c r="Q48" s="40">
        <f>COUNTIF(Vertices[PageRank],"&gt;= "&amp;P48)-COUNTIF(Vertices[PageRank],"&gt;="&amp;P49)</f>
        <v>0</v>
      </c>
      <c r="R48" s="39">
        <f t="shared" si="17"/>
        <v>0.30909090909090914</v>
      </c>
      <c r="S48" s="45">
        <f>COUNTIF(Vertices[Clustering Coefficient],"&gt;= "&amp;R48)-COUNTIF(Vertices[Clustering Coefficient],"&gt;="&amp;R49)</f>
        <v>0</v>
      </c>
      <c r="T48" s="39" t="e">
        <f ca="1" t="shared" si="18"/>
        <v>#REF!</v>
      </c>
      <c r="U48" s="40" t="e">
        <f ca="1" t="shared" si="0"/>
        <v>#REF!</v>
      </c>
    </row>
    <row r="49" spans="1:21" ht="15">
      <c r="A49" s="35"/>
      <c r="B49" s="35"/>
      <c r="D49" s="34">
        <f t="shared" si="10"/>
        <v>0</v>
      </c>
      <c r="E49" s="3">
        <f>COUNTIF(Vertices[Degree],"&gt;= "&amp;D49)-COUNTIF(Vertices[Degree],"&gt;="&amp;D50)</f>
        <v>0</v>
      </c>
      <c r="F49" s="41">
        <f t="shared" si="11"/>
        <v>14.636363636363631</v>
      </c>
      <c r="G49" s="42">
        <f>COUNTIF(Vertices[In-Degree],"&gt;= "&amp;F49)-COUNTIF(Vertices[In-Degree],"&gt;="&amp;F50)</f>
        <v>1</v>
      </c>
      <c r="H49" s="41">
        <f t="shared" si="12"/>
        <v>3.1818181818181803</v>
      </c>
      <c r="I49" s="42">
        <f>COUNTIF(Vertices[Out-Degree],"&gt;= "&amp;H49)-COUNTIF(Vertices[Out-Degree],"&gt;="&amp;H50)</f>
        <v>0</v>
      </c>
      <c r="J49" s="41">
        <f t="shared" si="13"/>
        <v>598.0675991818181</v>
      </c>
      <c r="K49" s="42">
        <f>COUNTIF(Vertices[Betweenness Centrality],"&gt;= "&amp;J49)-COUNTIF(Vertices[Betweenness Centrality],"&gt;="&amp;J50)</f>
        <v>0</v>
      </c>
      <c r="L49" s="41">
        <f t="shared" si="14"/>
        <v>0.15909090909090912</v>
      </c>
      <c r="M49" s="42">
        <f>COUNTIF(Vertices[Closeness Centrality],"&gt;= "&amp;L49)-COUNTIF(Vertices[Closeness Centrality],"&gt;="&amp;L50)</f>
        <v>0</v>
      </c>
      <c r="N49" s="41">
        <f t="shared" si="15"/>
        <v>0.0818058181818182</v>
      </c>
      <c r="O49" s="42">
        <f>COUNTIF(Vertices[Eigenvector Centrality],"&gt;= "&amp;N49)-COUNTIF(Vertices[Eigenvector Centrality],"&gt;="&amp;N50)</f>
        <v>0</v>
      </c>
      <c r="P49" s="41">
        <f t="shared" si="16"/>
        <v>4.315216181818182</v>
      </c>
      <c r="Q49" s="42">
        <f>COUNTIF(Vertices[PageRank],"&gt;= "&amp;P49)-COUNTIF(Vertices[PageRank],"&gt;="&amp;P50)</f>
        <v>0</v>
      </c>
      <c r="R49" s="41">
        <f t="shared" si="17"/>
        <v>0.31818181818181823</v>
      </c>
      <c r="S49" s="46">
        <f>COUNTIF(Vertices[Clustering Coefficient],"&gt;= "&amp;R49)-COUNTIF(Vertices[Clustering Coefficient],"&gt;="&amp;R50)</f>
        <v>0</v>
      </c>
      <c r="T49" s="41" t="e">
        <f ca="1" t="shared" si="18"/>
        <v>#REF!</v>
      </c>
      <c r="U49" s="42" t="e">
        <f ca="1" t="shared" si="0"/>
        <v>#REF!</v>
      </c>
    </row>
    <row r="50" spans="1:21" ht="15">
      <c r="A50" s="35"/>
      <c r="B50" s="35"/>
      <c r="D50" s="34">
        <f t="shared" si="10"/>
        <v>0</v>
      </c>
      <c r="E50" s="3">
        <f>COUNTIF(Vertices[Degree],"&gt;= "&amp;D50)-COUNTIF(Vertices[Degree],"&gt;="&amp;D51)</f>
        <v>0</v>
      </c>
      <c r="F50" s="39">
        <f t="shared" si="11"/>
        <v>15.05454545454545</v>
      </c>
      <c r="G50" s="40">
        <f>COUNTIF(Vertices[In-Degree],"&gt;= "&amp;F50)-COUNTIF(Vertices[In-Degree],"&gt;="&amp;F51)</f>
        <v>0</v>
      </c>
      <c r="H50" s="39">
        <f t="shared" si="12"/>
        <v>3.272727272727271</v>
      </c>
      <c r="I50" s="40">
        <f>COUNTIF(Vertices[Out-Degree],"&gt;= "&amp;H50)-COUNTIF(Vertices[Out-Degree],"&gt;="&amp;H51)</f>
        <v>0</v>
      </c>
      <c r="J50" s="39">
        <f t="shared" si="13"/>
        <v>615.1552448727272</v>
      </c>
      <c r="K50" s="40">
        <f>COUNTIF(Vertices[Betweenness Centrality],"&gt;= "&amp;J50)-COUNTIF(Vertices[Betweenness Centrality],"&gt;="&amp;J51)</f>
        <v>0</v>
      </c>
      <c r="L50" s="39">
        <f t="shared" si="14"/>
        <v>0.16363636363636366</v>
      </c>
      <c r="M50" s="40">
        <f>COUNTIF(Vertices[Closeness Centrality],"&gt;= "&amp;L50)-COUNTIF(Vertices[Closeness Centrality],"&gt;="&amp;L51)</f>
        <v>3</v>
      </c>
      <c r="N50" s="39">
        <f t="shared" si="15"/>
        <v>0.0841431272727273</v>
      </c>
      <c r="O50" s="40">
        <f>COUNTIF(Vertices[Eigenvector Centrality],"&gt;= "&amp;N50)-COUNTIF(Vertices[Eigenvector Centrality],"&gt;="&amp;N51)</f>
        <v>0</v>
      </c>
      <c r="P50" s="39">
        <f t="shared" si="16"/>
        <v>4.427842272727273</v>
      </c>
      <c r="Q50" s="40">
        <f>COUNTIF(Vertices[PageRank],"&gt;= "&amp;P50)-COUNTIF(Vertices[PageRank],"&gt;="&amp;P51)</f>
        <v>0</v>
      </c>
      <c r="R50" s="39">
        <f t="shared" si="17"/>
        <v>0.3272727272727273</v>
      </c>
      <c r="S50" s="45">
        <f>COUNTIF(Vertices[Clustering Coefficient],"&gt;= "&amp;R50)-COUNTIF(Vertices[Clustering Coefficient],"&gt;="&amp;R51)</f>
        <v>10</v>
      </c>
      <c r="T50" s="39" t="e">
        <f ca="1" t="shared" si="18"/>
        <v>#REF!</v>
      </c>
      <c r="U50" s="40" t="e">
        <f ca="1" t="shared" si="0"/>
        <v>#REF!</v>
      </c>
    </row>
    <row r="51" spans="1:21" ht="15">
      <c r="A51" s="35"/>
      <c r="B51" s="35"/>
      <c r="D51" s="34">
        <f t="shared" si="10"/>
        <v>0</v>
      </c>
      <c r="E51" s="3">
        <f>COUNTIF(Vertices[Degree],"&gt;= "&amp;D51)-COUNTIF(Vertices[Degree],"&gt;="&amp;D52)</f>
        <v>0</v>
      </c>
      <c r="F51" s="41">
        <f t="shared" si="11"/>
        <v>15.472727272727267</v>
      </c>
      <c r="G51" s="42">
        <f>COUNTIF(Vertices[In-Degree],"&gt;= "&amp;F51)-COUNTIF(Vertices[In-Degree],"&gt;="&amp;F52)</f>
        <v>0</v>
      </c>
      <c r="H51" s="41">
        <f t="shared" si="12"/>
        <v>3.363636363636362</v>
      </c>
      <c r="I51" s="42">
        <f>COUNTIF(Vertices[Out-Degree],"&gt;= "&amp;H51)-COUNTIF(Vertices[Out-Degree],"&gt;="&amp;H52)</f>
        <v>0</v>
      </c>
      <c r="J51" s="41">
        <f t="shared" si="13"/>
        <v>632.2428905636363</v>
      </c>
      <c r="K51" s="42">
        <f>COUNTIF(Vertices[Betweenness Centrality],"&gt;= "&amp;J51)-COUNTIF(Vertices[Betweenness Centrality],"&gt;="&amp;J52)</f>
        <v>0</v>
      </c>
      <c r="L51" s="41">
        <f t="shared" si="14"/>
        <v>0.1681818181818182</v>
      </c>
      <c r="M51" s="42">
        <f>COUNTIF(Vertices[Closeness Centrality],"&gt;= "&amp;L51)-COUNTIF(Vertices[Closeness Centrality],"&gt;="&amp;L52)</f>
        <v>0</v>
      </c>
      <c r="N51" s="41">
        <f t="shared" si="15"/>
        <v>0.08648043636363639</v>
      </c>
      <c r="O51" s="42">
        <f>COUNTIF(Vertices[Eigenvector Centrality],"&gt;= "&amp;N51)-COUNTIF(Vertices[Eigenvector Centrality],"&gt;="&amp;N52)</f>
        <v>0</v>
      </c>
      <c r="P51" s="41">
        <f t="shared" si="16"/>
        <v>4.540468363636363</v>
      </c>
      <c r="Q51" s="42">
        <f>COUNTIF(Vertices[PageRank],"&gt;= "&amp;P51)-COUNTIF(Vertices[PageRank],"&gt;="&amp;P52)</f>
        <v>0</v>
      </c>
      <c r="R51" s="41">
        <f t="shared" si="17"/>
        <v>0.3363636363636364</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15.890909090909085</v>
      </c>
      <c r="G52" s="40">
        <f>COUNTIF(Vertices[In-Degree],"&gt;= "&amp;F52)-COUNTIF(Vertices[In-Degree],"&gt;="&amp;F53)</f>
        <v>0</v>
      </c>
      <c r="H52" s="39">
        <f t="shared" si="12"/>
        <v>3.454545454545453</v>
      </c>
      <c r="I52" s="40">
        <f>COUNTIF(Vertices[Out-Degree],"&gt;= "&amp;H52)-COUNTIF(Vertices[Out-Degree],"&gt;="&amp;H53)</f>
        <v>0</v>
      </c>
      <c r="J52" s="39">
        <f t="shared" si="13"/>
        <v>649.3305362545453</v>
      </c>
      <c r="K52" s="40">
        <f>COUNTIF(Vertices[Betweenness Centrality],"&gt;= "&amp;J52)-COUNTIF(Vertices[Betweenness Centrality],"&gt;="&amp;J53)</f>
        <v>0</v>
      </c>
      <c r="L52" s="39">
        <f t="shared" si="14"/>
        <v>0.17272727272727276</v>
      </c>
      <c r="M52" s="40">
        <f>COUNTIF(Vertices[Closeness Centrality],"&gt;= "&amp;L52)-COUNTIF(Vertices[Closeness Centrality],"&gt;="&amp;L53)</f>
        <v>0</v>
      </c>
      <c r="N52" s="39">
        <f t="shared" si="15"/>
        <v>0.08881774545454549</v>
      </c>
      <c r="O52" s="40">
        <f>COUNTIF(Vertices[Eigenvector Centrality],"&gt;= "&amp;N52)-COUNTIF(Vertices[Eigenvector Centrality],"&gt;="&amp;N53)</f>
        <v>0</v>
      </c>
      <c r="P52" s="39">
        <f t="shared" si="16"/>
        <v>4.653094454545454</v>
      </c>
      <c r="Q52" s="40">
        <f>COUNTIF(Vertices[PageRank],"&gt;= "&amp;P52)-COUNTIF(Vertices[PageRank],"&gt;="&amp;P53)</f>
        <v>0</v>
      </c>
      <c r="R52" s="39">
        <f t="shared" si="17"/>
        <v>0.3454545454545455</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16.309090909090905</v>
      </c>
      <c r="G53" s="42">
        <f>COUNTIF(Vertices[In-Degree],"&gt;= "&amp;F53)-COUNTIF(Vertices[In-Degree],"&gt;="&amp;F54)</f>
        <v>0</v>
      </c>
      <c r="H53" s="41">
        <f t="shared" si="12"/>
        <v>3.5454545454545436</v>
      </c>
      <c r="I53" s="42">
        <f>COUNTIF(Vertices[Out-Degree],"&gt;= "&amp;H53)-COUNTIF(Vertices[Out-Degree],"&gt;="&amp;H54)</f>
        <v>0</v>
      </c>
      <c r="J53" s="41">
        <f t="shared" si="13"/>
        <v>666.4181819454544</v>
      </c>
      <c r="K53" s="42">
        <f>COUNTIF(Vertices[Betweenness Centrality],"&gt;= "&amp;J53)-COUNTIF(Vertices[Betweenness Centrality],"&gt;="&amp;J54)</f>
        <v>0</v>
      </c>
      <c r="L53" s="41">
        <f t="shared" si="14"/>
        <v>0.1772727272727273</v>
      </c>
      <c r="M53" s="42">
        <f>COUNTIF(Vertices[Closeness Centrality],"&gt;= "&amp;L53)-COUNTIF(Vertices[Closeness Centrality],"&gt;="&amp;L54)</f>
        <v>0</v>
      </c>
      <c r="N53" s="41">
        <f t="shared" si="15"/>
        <v>0.09115505454545458</v>
      </c>
      <c r="O53" s="42">
        <f>COUNTIF(Vertices[Eigenvector Centrality],"&gt;= "&amp;N53)-COUNTIF(Vertices[Eigenvector Centrality],"&gt;="&amp;N54)</f>
        <v>0</v>
      </c>
      <c r="P53" s="41">
        <f t="shared" si="16"/>
        <v>4.765720545454545</v>
      </c>
      <c r="Q53" s="42">
        <f>COUNTIF(Vertices[PageRank],"&gt;= "&amp;P53)-COUNTIF(Vertices[PageRank],"&gt;="&amp;P54)</f>
        <v>0</v>
      </c>
      <c r="R53" s="41">
        <f t="shared" si="17"/>
        <v>0.3545454545454546</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16.727272727272723</v>
      </c>
      <c r="G54" s="40">
        <f>COUNTIF(Vertices[In-Degree],"&gt;= "&amp;F54)-COUNTIF(Vertices[In-Degree],"&gt;="&amp;F55)</f>
        <v>0</v>
      </c>
      <c r="H54" s="39">
        <f t="shared" si="12"/>
        <v>3.6363636363636345</v>
      </c>
      <c r="I54" s="40">
        <f>COUNTIF(Vertices[Out-Degree],"&gt;= "&amp;H54)-COUNTIF(Vertices[Out-Degree],"&gt;="&amp;H55)</f>
        <v>0</v>
      </c>
      <c r="J54" s="39">
        <f t="shared" si="13"/>
        <v>683.5058276363635</v>
      </c>
      <c r="K54" s="40">
        <f>COUNTIF(Vertices[Betweenness Centrality],"&gt;= "&amp;J54)-COUNTIF(Vertices[Betweenness Centrality],"&gt;="&amp;J55)</f>
        <v>0</v>
      </c>
      <c r="L54" s="39">
        <f t="shared" si="14"/>
        <v>0.18181818181818185</v>
      </c>
      <c r="M54" s="40">
        <f>COUNTIF(Vertices[Closeness Centrality],"&gt;= "&amp;L54)-COUNTIF(Vertices[Closeness Centrality],"&gt;="&amp;L55)</f>
        <v>0</v>
      </c>
      <c r="N54" s="39">
        <f t="shared" si="15"/>
        <v>0.09349236363636368</v>
      </c>
      <c r="O54" s="40">
        <f>COUNTIF(Vertices[Eigenvector Centrality],"&gt;= "&amp;N54)-COUNTIF(Vertices[Eigenvector Centrality],"&gt;="&amp;N55)</f>
        <v>0</v>
      </c>
      <c r="P54" s="39">
        <f t="shared" si="16"/>
        <v>4.878346636363635</v>
      </c>
      <c r="Q54" s="40">
        <f>COUNTIF(Vertices[PageRank],"&gt;= "&amp;P54)-COUNTIF(Vertices[PageRank],"&gt;="&amp;P55)</f>
        <v>0</v>
      </c>
      <c r="R54" s="39">
        <f t="shared" si="17"/>
        <v>0.3636363636363637</v>
      </c>
      <c r="S54" s="45">
        <f>COUNTIF(Vertices[Clustering Coefficient],"&gt;= "&amp;R54)-COUNTIF(Vertices[Clustering Coefficient],"&gt;="&amp;R55)</f>
        <v>0</v>
      </c>
      <c r="T54" s="39" t="e">
        <f ca="1" t="shared" si="18"/>
        <v>#REF!</v>
      </c>
      <c r="U54" s="40" t="e">
        <f ca="1" t="shared" si="0"/>
        <v>#REF!</v>
      </c>
    </row>
    <row r="55" spans="4:21" ht="15">
      <c r="D55" s="34">
        <f t="shared" si="10"/>
        <v>0</v>
      </c>
      <c r="E55" s="3">
        <f>COUNTIF(Vertices[Degree],"&gt;= "&amp;D55)-COUNTIF(Vertices[Degree],"&gt;="&amp;D56)</f>
        <v>0</v>
      </c>
      <c r="F55" s="41">
        <f t="shared" si="11"/>
        <v>17.14545454545454</v>
      </c>
      <c r="G55" s="42">
        <f>COUNTIF(Vertices[In-Degree],"&gt;= "&amp;F55)-COUNTIF(Vertices[In-Degree],"&gt;="&amp;F56)</f>
        <v>0</v>
      </c>
      <c r="H55" s="41">
        <f t="shared" si="12"/>
        <v>3.7272727272727253</v>
      </c>
      <c r="I55" s="42">
        <f>COUNTIF(Vertices[Out-Degree],"&gt;= "&amp;H55)-COUNTIF(Vertices[Out-Degree],"&gt;="&amp;H56)</f>
        <v>0</v>
      </c>
      <c r="J55" s="41">
        <f t="shared" si="13"/>
        <v>700.5934733272726</v>
      </c>
      <c r="K55" s="42">
        <f>COUNTIF(Vertices[Betweenness Centrality],"&gt;= "&amp;J55)-COUNTIF(Vertices[Betweenness Centrality],"&gt;="&amp;J56)</f>
        <v>0</v>
      </c>
      <c r="L55" s="41">
        <f t="shared" si="14"/>
        <v>0.1863636363636364</v>
      </c>
      <c r="M55" s="42">
        <f>COUNTIF(Vertices[Closeness Centrality],"&gt;= "&amp;L55)-COUNTIF(Vertices[Closeness Centrality],"&gt;="&amp;L56)</f>
        <v>0</v>
      </c>
      <c r="N55" s="41">
        <f t="shared" si="15"/>
        <v>0.09582967272727277</v>
      </c>
      <c r="O55" s="42">
        <f>COUNTIF(Vertices[Eigenvector Centrality],"&gt;= "&amp;N55)-COUNTIF(Vertices[Eigenvector Centrality],"&gt;="&amp;N56)</f>
        <v>1</v>
      </c>
      <c r="P55" s="41">
        <f t="shared" si="16"/>
        <v>4.990972727272726</v>
      </c>
      <c r="Q55" s="42">
        <f>COUNTIF(Vertices[PageRank],"&gt;= "&amp;P55)-COUNTIF(Vertices[PageRank],"&gt;="&amp;P56)</f>
        <v>0</v>
      </c>
      <c r="R55" s="41">
        <f t="shared" si="17"/>
        <v>0.3727272727272728</v>
      </c>
      <c r="S55" s="46">
        <f>COUNTIF(Vertices[Clustering Coefficient],"&gt;= "&amp;R55)-COUNTIF(Vertices[Clustering Coefficient],"&gt;="&amp;R56)</f>
        <v>0</v>
      </c>
      <c r="T55" s="41" t="e">
        <f ca="1" t="shared" si="18"/>
        <v>#REF!</v>
      </c>
      <c r="U55" s="42" t="e">
        <f ca="1" t="shared" si="0"/>
        <v>#REF!</v>
      </c>
    </row>
    <row r="56" spans="4:21" ht="15">
      <c r="D56" s="34">
        <f t="shared" si="10"/>
        <v>0</v>
      </c>
      <c r="E56" s="3">
        <f>COUNTIF(Vertices[Degree],"&gt;= "&amp;D56)-COUNTIF(Vertices[Degree],"&gt;="&amp;D57)</f>
        <v>0</v>
      </c>
      <c r="F56" s="39">
        <f t="shared" si="11"/>
        <v>17.56363636363636</v>
      </c>
      <c r="G56" s="40">
        <f>COUNTIF(Vertices[In-Degree],"&gt;= "&amp;F56)-COUNTIF(Vertices[In-Degree],"&gt;="&amp;F57)</f>
        <v>0</v>
      </c>
      <c r="H56" s="39">
        <f t="shared" si="12"/>
        <v>3.818181818181816</v>
      </c>
      <c r="I56" s="40">
        <f>COUNTIF(Vertices[Out-Degree],"&gt;= "&amp;H56)-COUNTIF(Vertices[Out-Degree],"&gt;="&amp;H57)</f>
        <v>1</v>
      </c>
      <c r="J56" s="39">
        <f t="shared" si="13"/>
        <v>717.6811190181817</v>
      </c>
      <c r="K56" s="40">
        <f>COUNTIF(Vertices[Betweenness Centrality],"&gt;= "&amp;J56)-COUNTIF(Vertices[Betweenness Centrality],"&gt;="&amp;J57)</f>
        <v>0</v>
      </c>
      <c r="L56" s="39">
        <f t="shared" si="14"/>
        <v>0.19090909090909094</v>
      </c>
      <c r="M56" s="40">
        <f>COUNTIF(Vertices[Closeness Centrality],"&gt;= "&amp;L56)-COUNTIF(Vertices[Closeness Centrality],"&gt;="&amp;L57)</f>
        <v>0</v>
      </c>
      <c r="N56" s="39">
        <f t="shared" si="15"/>
        <v>0.09816698181818187</v>
      </c>
      <c r="O56" s="40">
        <f>COUNTIF(Vertices[Eigenvector Centrality],"&gt;= "&amp;N56)-COUNTIF(Vertices[Eigenvector Centrality],"&gt;="&amp;N57)</f>
        <v>0</v>
      </c>
      <c r="P56" s="39">
        <f t="shared" si="16"/>
        <v>5.103598818181816</v>
      </c>
      <c r="Q56" s="40">
        <f>COUNTIF(Vertices[PageRank],"&gt;= "&amp;P56)-COUNTIF(Vertices[PageRank],"&gt;="&amp;P57)</f>
        <v>0</v>
      </c>
      <c r="R56" s="39">
        <f t="shared" si="17"/>
        <v>0.3818181818181819</v>
      </c>
      <c r="S56" s="45">
        <f>COUNTIF(Vertices[Clustering Coefficient],"&gt;= "&amp;R56)-COUNTIF(Vertices[Clustering Coefficient],"&gt;="&amp;R57)</f>
        <v>0</v>
      </c>
      <c r="T56" s="39" t="e">
        <f ca="1" t="shared" si="18"/>
        <v>#REF!</v>
      </c>
      <c r="U56" s="40" t="e">
        <f ca="1" t="shared" si="0"/>
        <v>#REF!</v>
      </c>
    </row>
    <row r="57" spans="4:21" ht="15">
      <c r="D57" s="34">
        <f>MAX(Vertices[Degree])</f>
        <v>0</v>
      </c>
      <c r="E57" s="3">
        <f>COUNTIF(Vertices[Degree],"&gt;= "&amp;D57)-COUNTIF(Vertices[Degree],"&gt;="&amp;D58)</f>
        <v>0</v>
      </c>
      <c r="F57" s="43">
        <f>MAX(Vertices[In-Degree])</f>
        <v>23</v>
      </c>
      <c r="G57" s="44">
        <f>COUNTIF(Vertices[In-Degree],"&gt;= "&amp;F57)-COUNTIF(Vertices[In-Degree],"&gt;="&amp;F58)</f>
        <v>1</v>
      </c>
      <c r="H57" s="43">
        <f>MAX(Vertices[Out-Degree])</f>
        <v>5</v>
      </c>
      <c r="I57" s="44">
        <f>COUNTIF(Vertices[Out-Degree],"&gt;= "&amp;H57)-COUNTIF(Vertices[Out-Degree],"&gt;="&amp;H58)</f>
        <v>1</v>
      </c>
      <c r="J57" s="43">
        <f>MAX(Vertices[Betweenness Centrality])</f>
        <v>939.820513</v>
      </c>
      <c r="K57" s="44">
        <f>COUNTIF(Vertices[Betweenness Centrality],"&gt;= "&amp;J57)-COUNTIF(Vertices[Betweenness Centrality],"&gt;="&amp;J58)</f>
        <v>1</v>
      </c>
      <c r="L57" s="43">
        <f>MAX(Vertices[Closeness Centrality])</f>
        <v>0.25</v>
      </c>
      <c r="M57" s="44">
        <f>COUNTIF(Vertices[Closeness Centrality],"&gt;= "&amp;L57)-COUNTIF(Vertices[Closeness Centrality],"&gt;="&amp;L58)</f>
        <v>3</v>
      </c>
      <c r="N57" s="43">
        <f>MAX(Vertices[Eigenvector Centrality])</f>
        <v>0.128552</v>
      </c>
      <c r="O57" s="44">
        <f>COUNTIF(Vertices[Eigenvector Centrality],"&gt;= "&amp;N57)-COUNTIF(Vertices[Eigenvector Centrality],"&gt;="&amp;N58)</f>
        <v>1</v>
      </c>
      <c r="P57" s="43">
        <f>MAX(Vertices[PageRank])</f>
        <v>6.567738</v>
      </c>
      <c r="Q57" s="44">
        <f>COUNTIF(Vertices[PageRank],"&gt;= "&amp;P57)-COUNTIF(Vertices[PageRank],"&gt;="&amp;P58)</f>
        <v>1</v>
      </c>
      <c r="R57" s="43">
        <f>MAX(Vertices[Clustering Coefficient])</f>
        <v>0.5</v>
      </c>
      <c r="S57" s="47">
        <f>COUNTIF(Vertices[Clustering Coefficient],"&gt;= "&amp;R57)-COUNTIF(Vertices[Clustering Coefficient],"&gt;="&amp;R58)</f>
        <v>5</v>
      </c>
      <c r="T57" s="43" t="e">
        <f ca="1">MAX(INDIRECT(DynamicFilterSourceColumnRange))</f>
        <v>#REF!</v>
      </c>
      <c r="U57" s="44" t="e">
        <f ca="1" t="shared" si="0"/>
        <v>#REF!</v>
      </c>
    </row>
    <row r="62" spans="1:2" ht="15">
      <c r="A62" s="35" t="s">
        <v>81</v>
      </c>
      <c r="B62" s="48" t="str">
        <f>IF(COUNT(Vertices[Degree])&gt;0,D2,NoMetricMessage)</f>
        <v>Not Available</v>
      </c>
    </row>
    <row r="63" spans="1:2" ht="15">
      <c r="A63" s="35" t="s">
        <v>82</v>
      </c>
      <c r="B63" s="48" t="str">
        <f>IF(COUNT(Vertices[Degree])&gt;0,D57,NoMetricMessage)</f>
        <v>Not Available</v>
      </c>
    </row>
    <row r="64" spans="1:2" ht="15">
      <c r="A64" s="35" t="s">
        <v>83</v>
      </c>
      <c r="B64" s="49" t="str">
        <f>_xlfn.IFERROR(AVERAGE(Vertices[Degree]),NoMetricMessage)</f>
        <v>Not Available</v>
      </c>
    </row>
    <row r="65" spans="1:2" ht="15">
      <c r="A65" s="35" t="s">
        <v>84</v>
      </c>
      <c r="B65" s="49" t="str">
        <f>_xlfn.IFERROR(MEDIAN(Vertices[Degree]),NoMetricMessage)</f>
        <v>Not Available</v>
      </c>
    </row>
    <row r="76" spans="1:2" ht="15">
      <c r="A76" s="35" t="s">
        <v>88</v>
      </c>
      <c r="B76" s="48">
        <f>IF(COUNT(Vertices[In-Degree])&gt;0,F2,NoMetricMessage)</f>
        <v>0</v>
      </c>
    </row>
    <row r="77" spans="1:2" ht="15">
      <c r="A77" s="35" t="s">
        <v>89</v>
      </c>
      <c r="B77" s="48">
        <f>IF(COUNT(Vertices[In-Degree])&gt;0,F57,NoMetricMessage)</f>
        <v>23</v>
      </c>
    </row>
    <row r="78" spans="1:2" ht="15">
      <c r="A78" s="35" t="s">
        <v>90</v>
      </c>
      <c r="B78" s="49">
        <f>_xlfn.IFERROR(AVERAGE(Vertices[In-Degree]),NoMetricMessage)</f>
        <v>1.5272727272727273</v>
      </c>
    </row>
    <row r="79" spans="1:2" ht="15">
      <c r="A79" s="35" t="s">
        <v>91</v>
      </c>
      <c r="B79" s="49">
        <f>_xlfn.IFERROR(MEDIAN(Vertices[In-Degree]),NoMetricMessage)</f>
        <v>0</v>
      </c>
    </row>
    <row r="90" spans="1:2" ht="15">
      <c r="A90" s="35" t="s">
        <v>94</v>
      </c>
      <c r="B90" s="48">
        <f>IF(COUNT(Vertices[Out-Degree])&gt;0,H2,NoMetricMessage)</f>
        <v>0</v>
      </c>
    </row>
    <row r="91" spans="1:2" ht="15">
      <c r="A91" s="35" t="s">
        <v>95</v>
      </c>
      <c r="B91" s="48">
        <f>IF(COUNT(Vertices[Out-Degree])&gt;0,H57,NoMetricMessage)</f>
        <v>5</v>
      </c>
    </row>
    <row r="92" spans="1:2" ht="15">
      <c r="A92" s="35" t="s">
        <v>96</v>
      </c>
      <c r="B92" s="49">
        <f>_xlfn.IFERROR(AVERAGE(Vertices[Out-Degree]),NoMetricMessage)</f>
        <v>1.5272727272727273</v>
      </c>
    </row>
    <row r="93" spans="1:2" ht="15">
      <c r="A93" s="35" t="s">
        <v>97</v>
      </c>
      <c r="B93" s="49">
        <f>_xlfn.IFERROR(MEDIAN(Vertices[Out-Degree]),NoMetricMessage)</f>
        <v>1</v>
      </c>
    </row>
    <row r="104" spans="1:2" ht="15">
      <c r="A104" s="35" t="s">
        <v>100</v>
      </c>
      <c r="B104" s="49">
        <f>IF(COUNT(Vertices[Betweenness Centrality])&gt;0,J2,NoMetricMessage)</f>
        <v>0</v>
      </c>
    </row>
    <row r="105" spans="1:2" ht="15">
      <c r="A105" s="35" t="s">
        <v>101</v>
      </c>
      <c r="B105" s="49">
        <f>IF(COUNT(Vertices[Betweenness Centrality])&gt;0,J57,NoMetricMessage)</f>
        <v>939.820513</v>
      </c>
    </row>
    <row r="106" spans="1:2" ht="15">
      <c r="A106" s="35" t="s">
        <v>102</v>
      </c>
      <c r="B106" s="49">
        <f>_xlfn.IFERROR(AVERAGE(Vertices[Betweenness Centrality]),NoMetricMessage)</f>
        <v>64.65454541818185</v>
      </c>
    </row>
    <row r="107" spans="1:2" ht="15">
      <c r="A107" s="35" t="s">
        <v>103</v>
      </c>
      <c r="B107" s="49">
        <f>_xlfn.IFERROR(MEDIAN(Vertices[Betweenness Centrality]),NoMetricMessage)</f>
        <v>0</v>
      </c>
    </row>
    <row r="118" spans="1:2" ht="15">
      <c r="A118" s="35" t="s">
        <v>106</v>
      </c>
      <c r="B118" s="49">
        <f>IF(COUNT(Vertices[Closeness Centrality])&gt;0,L2,NoMetricMessage)</f>
        <v>0</v>
      </c>
    </row>
    <row r="119" spans="1:2" ht="15">
      <c r="A119" s="35" t="s">
        <v>107</v>
      </c>
      <c r="B119" s="49">
        <f>IF(COUNT(Vertices[Closeness Centrality])&gt;0,L57,NoMetricMessage)</f>
        <v>0.25</v>
      </c>
    </row>
    <row r="120" spans="1:2" ht="15">
      <c r="A120" s="35" t="s">
        <v>108</v>
      </c>
      <c r="B120" s="49">
        <f>_xlfn.IFERROR(AVERAGE(Vertices[Closeness Centrality]),NoMetricMessage)</f>
        <v>0.03925589090909091</v>
      </c>
    </row>
    <row r="121" spans="1:2" ht="15">
      <c r="A121" s="35" t="s">
        <v>109</v>
      </c>
      <c r="B121" s="49">
        <f>_xlfn.IFERROR(MEDIAN(Vertices[Closeness Centrality]),NoMetricMessage)</f>
        <v>0.008621</v>
      </c>
    </row>
    <row r="132" spans="1:2" ht="15">
      <c r="A132" s="35" t="s">
        <v>112</v>
      </c>
      <c r="B132" s="49">
        <f>IF(COUNT(Vertices[Eigenvector Centrality])&gt;0,N2,NoMetricMessage)</f>
        <v>0</v>
      </c>
    </row>
    <row r="133" spans="1:2" ht="15">
      <c r="A133" s="35" t="s">
        <v>113</v>
      </c>
      <c r="B133" s="49">
        <f>IF(COUNT(Vertices[Eigenvector Centrality])&gt;0,N57,NoMetricMessage)</f>
        <v>0.128552</v>
      </c>
    </row>
    <row r="134" spans="1:2" ht="15">
      <c r="A134" s="35" t="s">
        <v>114</v>
      </c>
      <c r="B134" s="49">
        <f>_xlfn.IFERROR(AVERAGE(Vertices[Eigenvector Centrality]),NoMetricMessage)</f>
        <v>0.018181763636363632</v>
      </c>
    </row>
    <row r="135" spans="1:2" ht="15">
      <c r="A135" s="35" t="s">
        <v>115</v>
      </c>
      <c r="B135" s="49">
        <f>_xlfn.IFERROR(MEDIAN(Vertices[Eigenvector Centrality]),NoMetricMessage)</f>
        <v>0.002647</v>
      </c>
    </row>
    <row r="146" spans="1:2" ht="15">
      <c r="A146" s="35" t="s">
        <v>140</v>
      </c>
      <c r="B146" s="49">
        <f>IF(COUNT(Vertices[PageRank])&gt;0,P2,NoMetricMessage)</f>
        <v>0.373303</v>
      </c>
    </row>
    <row r="147" spans="1:2" ht="15">
      <c r="A147" s="35" t="s">
        <v>141</v>
      </c>
      <c r="B147" s="49">
        <f>IF(COUNT(Vertices[PageRank])&gt;0,P57,NoMetricMessage)</f>
        <v>6.567738</v>
      </c>
    </row>
    <row r="148" spans="1:2" ht="15">
      <c r="A148" s="35" t="s">
        <v>142</v>
      </c>
      <c r="B148" s="49">
        <f>_xlfn.IFERROR(AVERAGE(Vertices[PageRank]),NoMetricMessage)</f>
        <v>0.9999905090909086</v>
      </c>
    </row>
    <row r="149" spans="1:2" ht="15">
      <c r="A149" s="35" t="s">
        <v>143</v>
      </c>
      <c r="B149" s="49">
        <f>_xlfn.IFERROR(MEDIAN(Vertices[PageRank]),NoMetricMessage)</f>
        <v>0.740451</v>
      </c>
    </row>
    <row r="160" spans="1:2" ht="15">
      <c r="A160" s="35" t="s">
        <v>118</v>
      </c>
      <c r="B160" s="49">
        <f>IF(COUNT(Vertices[Clustering Coefficient])&gt;0,R2,NoMetricMessage)</f>
        <v>0</v>
      </c>
    </row>
    <row r="161" spans="1:2" ht="15">
      <c r="A161" s="35" t="s">
        <v>119</v>
      </c>
      <c r="B161" s="49">
        <f>IF(COUNT(Vertices[Clustering Coefficient])&gt;0,R57,NoMetricMessage)</f>
        <v>0.5</v>
      </c>
    </row>
    <row r="162" spans="1:2" ht="15">
      <c r="A162" s="35" t="s">
        <v>120</v>
      </c>
      <c r="B162" s="49">
        <f>_xlfn.IFERROR(AVERAGE(Vertices[Clustering Coefficient]),NoMetricMessage)</f>
        <v>0.12354145854145851</v>
      </c>
    </row>
    <row r="163" spans="1:2" ht="15">
      <c r="A163" s="35" t="s">
        <v>121</v>
      </c>
      <c r="B163"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863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864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865</v>
      </c>
      <c r="K7" s="13" t="s">
        <v>866</v>
      </c>
    </row>
    <row r="8" spans="1:11" ht="409.5">
      <c r="A8"/>
      <c r="B8">
        <v>2</v>
      </c>
      <c r="C8">
        <v>2</v>
      </c>
      <c r="D8" t="s">
        <v>61</v>
      </c>
      <c r="E8" t="s">
        <v>61</v>
      </c>
      <c r="H8" t="s">
        <v>73</v>
      </c>
      <c r="J8" t="s">
        <v>867</v>
      </c>
      <c r="K8" s="13" t="s">
        <v>868</v>
      </c>
    </row>
    <row r="9" spans="1:11" ht="409.5">
      <c r="A9"/>
      <c r="B9">
        <v>3</v>
      </c>
      <c r="C9">
        <v>4</v>
      </c>
      <c r="D9" t="s">
        <v>62</v>
      </c>
      <c r="E9" t="s">
        <v>62</v>
      </c>
      <c r="H9" t="s">
        <v>74</v>
      </c>
      <c r="J9" t="s">
        <v>869</v>
      </c>
      <c r="K9" s="13" t="s">
        <v>870</v>
      </c>
    </row>
    <row r="10" spans="1:11" ht="409.5">
      <c r="A10"/>
      <c r="B10">
        <v>4</v>
      </c>
      <c r="D10" t="s">
        <v>63</v>
      </c>
      <c r="E10" t="s">
        <v>63</v>
      </c>
      <c r="H10" t="s">
        <v>75</v>
      </c>
      <c r="J10" t="s">
        <v>871</v>
      </c>
      <c r="K10" s="13" t="s">
        <v>872</v>
      </c>
    </row>
    <row r="11" spans="1:11" ht="15">
      <c r="A11"/>
      <c r="B11">
        <v>5</v>
      </c>
      <c r="D11" t="s">
        <v>46</v>
      </c>
      <c r="E11">
        <v>1</v>
      </c>
      <c r="H11" t="s">
        <v>76</v>
      </c>
      <c r="J11" t="s">
        <v>873</v>
      </c>
      <c r="K11" t="s">
        <v>874</v>
      </c>
    </row>
    <row r="12" spans="1:11" ht="15">
      <c r="A12"/>
      <c r="B12"/>
      <c r="D12" t="s">
        <v>64</v>
      </c>
      <c r="E12">
        <v>2</v>
      </c>
      <c r="H12">
        <v>0</v>
      </c>
      <c r="J12" t="s">
        <v>875</v>
      </c>
      <c r="K12" t="s">
        <v>876</v>
      </c>
    </row>
    <row r="13" spans="1:11" ht="15">
      <c r="A13"/>
      <c r="B13"/>
      <c r="D13">
        <v>1</v>
      </c>
      <c r="E13">
        <v>3</v>
      </c>
      <c r="H13">
        <v>1</v>
      </c>
      <c r="J13" t="s">
        <v>877</v>
      </c>
      <c r="K13" t="s">
        <v>878</v>
      </c>
    </row>
    <row r="14" spans="4:11" ht="15">
      <c r="D14">
        <v>2</v>
      </c>
      <c r="E14">
        <v>4</v>
      </c>
      <c r="H14">
        <v>2</v>
      </c>
      <c r="J14" t="s">
        <v>879</v>
      </c>
      <c r="K14" t="s">
        <v>880</v>
      </c>
    </row>
    <row r="15" spans="4:11" ht="15">
      <c r="D15">
        <v>3</v>
      </c>
      <c r="E15">
        <v>5</v>
      </c>
      <c r="H15">
        <v>3</v>
      </c>
      <c r="J15" t="s">
        <v>881</v>
      </c>
      <c r="K15" t="s">
        <v>882</v>
      </c>
    </row>
    <row r="16" spans="4:11" ht="15">
      <c r="D16">
        <v>4</v>
      </c>
      <c r="E16">
        <v>6</v>
      </c>
      <c r="H16">
        <v>4</v>
      </c>
      <c r="J16" t="s">
        <v>883</v>
      </c>
      <c r="K16" t="s">
        <v>884</v>
      </c>
    </row>
    <row r="17" spans="4:11" ht="15">
      <c r="D17">
        <v>5</v>
      </c>
      <c r="E17">
        <v>7</v>
      </c>
      <c r="H17">
        <v>5</v>
      </c>
      <c r="J17" t="s">
        <v>885</v>
      </c>
      <c r="K17" t="s">
        <v>886</v>
      </c>
    </row>
    <row r="18" spans="4:11" ht="15">
      <c r="D18">
        <v>6</v>
      </c>
      <c r="E18">
        <v>8</v>
      </c>
      <c r="H18">
        <v>6</v>
      </c>
      <c r="J18" t="s">
        <v>887</v>
      </c>
      <c r="K18" t="s">
        <v>888</v>
      </c>
    </row>
    <row r="19" spans="4:11" ht="15">
      <c r="D19">
        <v>7</v>
      </c>
      <c r="E19">
        <v>9</v>
      </c>
      <c r="H19">
        <v>7</v>
      </c>
      <c r="J19" t="s">
        <v>889</v>
      </c>
      <c r="K19" t="s">
        <v>890</v>
      </c>
    </row>
    <row r="20" spans="4:11" ht="15">
      <c r="D20">
        <v>8</v>
      </c>
      <c r="H20">
        <v>8</v>
      </c>
      <c r="J20" t="s">
        <v>891</v>
      </c>
      <c r="K20" t="s">
        <v>892</v>
      </c>
    </row>
    <row r="21" spans="4:11" ht="409.5">
      <c r="D21">
        <v>9</v>
      </c>
      <c r="H21">
        <v>9</v>
      </c>
      <c r="J21" t="s">
        <v>893</v>
      </c>
      <c r="K21" s="13" t="s">
        <v>894</v>
      </c>
    </row>
    <row r="22" spans="4:11" ht="409.5">
      <c r="D22">
        <v>10</v>
      </c>
      <c r="J22" t="s">
        <v>895</v>
      </c>
      <c r="K22" s="13" t="s">
        <v>896</v>
      </c>
    </row>
    <row r="23" spans="4:11" ht="409.5">
      <c r="D23">
        <v>11</v>
      </c>
      <c r="J23" t="s">
        <v>897</v>
      </c>
      <c r="K23" s="13" t="s">
        <v>898</v>
      </c>
    </row>
    <row r="24" spans="10:11" ht="409.5">
      <c r="J24" t="s">
        <v>899</v>
      </c>
      <c r="K24" s="13" t="s">
        <v>1382</v>
      </c>
    </row>
    <row r="25" spans="10:11" ht="15">
      <c r="J25" t="s">
        <v>900</v>
      </c>
      <c r="K25" t="b">
        <v>0</v>
      </c>
    </row>
    <row r="26" spans="10:11" ht="15">
      <c r="J26" t="s">
        <v>1380</v>
      </c>
      <c r="K26" t="s">
        <v>1381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s>
  <sheetData>
    <row r="1" spans="1:18" ht="15" customHeight="1">
      <c r="A1" s="13" t="s">
        <v>922</v>
      </c>
      <c r="B1" s="13" t="s">
        <v>925</v>
      </c>
      <c r="C1" s="13" t="s">
        <v>926</v>
      </c>
      <c r="D1" s="13" t="s">
        <v>928</v>
      </c>
      <c r="E1" s="13" t="s">
        <v>927</v>
      </c>
      <c r="F1" s="13" t="s">
        <v>930</v>
      </c>
      <c r="G1" s="85" t="s">
        <v>929</v>
      </c>
      <c r="H1" s="85" t="s">
        <v>932</v>
      </c>
      <c r="I1" s="85" t="s">
        <v>931</v>
      </c>
      <c r="J1" s="85" t="s">
        <v>934</v>
      </c>
      <c r="K1" s="13" t="s">
        <v>933</v>
      </c>
      <c r="L1" s="13" t="s">
        <v>936</v>
      </c>
      <c r="M1" s="85" t="s">
        <v>935</v>
      </c>
      <c r="N1" s="85" t="s">
        <v>938</v>
      </c>
      <c r="O1" s="85" t="s">
        <v>937</v>
      </c>
      <c r="P1" s="85" t="s">
        <v>940</v>
      </c>
      <c r="Q1" s="13" t="s">
        <v>939</v>
      </c>
      <c r="R1" s="13" t="s">
        <v>941</v>
      </c>
    </row>
    <row r="2" spans="1:18" ht="15">
      <c r="A2" s="90" t="s">
        <v>923</v>
      </c>
      <c r="B2" s="85">
        <v>2</v>
      </c>
      <c r="C2" s="90" t="s">
        <v>294</v>
      </c>
      <c r="D2" s="85">
        <v>1</v>
      </c>
      <c r="E2" s="90" t="s">
        <v>295</v>
      </c>
      <c r="F2" s="85">
        <v>1</v>
      </c>
      <c r="G2" s="85"/>
      <c r="H2" s="85"/>
      <c r="I2" s="85"/>
      <c r="J2" s="85"/>
      <c r="K2" s="90" t="s">
        <v>293</v>
      </c>
      <c r="L2" s="85">
        <v>1</v>
      </c>
      <c r="M2" s="85"/>
      <c r="N2" s="85"/>
      <c r="O2" s="85"/>
      <c r="P2" s="85"/>
      <c r="Q2" s="90" t="s">
        <v>292</v>
      </c>
      <c r="R2" s="85">
        <v>1</v>
      </c>
    </row>
    <row r="3" spans="1:18" ht="15">
      <c r="A3" s="90" t="s">
        <v>924</v>
      </c>
      <c r="B3" s="85">
        <v>2</v>
      </c>
      <c r="C3" s="85"/>
      <c r="D3" s="85"/>
      <c r="E3" s="90" t="s">
        <v>923</v>
      </c>
      <c r="F3" s="85">
        <v>1</v>
      </c>
      <c r="G3" s="85"/>
      <c r="H3" s="85"/>
      <c r="I3" s="85"/>
      <c r="J3" s="85"/>
      <c r="K3" s="85"/>
      <c r="L3" s="85"/>
      <c r="M3" s="85"/>
      <c r="N3" s="85"/>
      <c r="O3" s="85"/>
      <c r="P3" s="85"/>
      <c r="Q3" s="90" t="s">
        <v>923</v>
      </c>
      <c r="R3" s="85">
        <v>1</v>
      </c>
    </row>
    <row r="4" spans="1:18" ht="15">
      <c r="A4" s="90" t="s">
        <v>294</v>
      </c>
      <c r="B4" s="85">
        <v>1</v>
      </c>
      <c r="C4" s="85"/>
      <c r="D4" s="85"/>
      <c r="E4" s="90" t="s">
        <v>924</v>
      </c>
      <c r="F4" s="85">
        <v>1</v>
      </c>
      <c r="G4" s="85"/>
      <c r="H4" s="85"/>
      <c r="I4" s="85"/>
      <c r="J4" s="85"/>
      <c r="K4" s="85"/>
      <c r="L4" s="85"/>
      <c r="M4" s="85"/>
      <c r="N4" s="85"/>
      <c r="O4" s="85"/>
      <c r="P4" s="85"/>
      <c r="Q4" s="90" t="s">
        <v>924</v>
      </c>
      <c r="R4" s="85">
        <v>1</v>
      </c>
    </row>
    <row r="5" spans="1:18" ht="15">
      <c r="A5" s="90" t="s">
        <v>293</v>
      </c>
      <c r="B5" s="85">
        <v>1</v>
      </c>
      <c r="C5" s="85"/>
      <c r="D5" s="85"/>
      <c r="E5" s="85"/>
      <c r="F5" s="85"/>
      <c r="G5" s="85"/>
      <c r="H5" s="85"/>
      <c r="I5" s="85"/>
      <c r="J5" s="85"/>
      <c r="K5" s="85"/>
      <c r="L5" s="85"/>
      <c r="M5" s="85"/>
      <c r="N5" s="85"/>
      <c r="O5" s="85"/>
      <c r="P5" s="85"/>
      <c r="Q5" s="85"/>
      <c r="R5" s="85"/>
    </row>
    <row r="6" spans="1:18" ht="15">
      <c r="A6" s="90" t="s">
        <v>295</v>
      </c>
      <c r="B6" s="85">
        <v>1</v>
      </c>
      <c r="C6" s="85"/>
      <c r="D6" s="85"/>
      <c r="E6" s="85"/>
      <c r="F6" s="85"/>
      <c r="G6" s="85"/>
      <c r="H6" s="85"/>
      <c r="I6" s="85"/>
      <c r="J6" s="85"/>
      <c r="K6" s="85"/>
      <c r="L6" s="85"/>
      <c r="M6" s="85"/>
      <c r="N6" s="85"/>
      <c r="O6" s="85"/>
      <c r="P6" s="85"/>
      <c r="Q6" s="85"/>
      <c r="R6" s="85"/>
    </row>
    <row r="7" spans="1:18" ht="15">
      <c r="A7" s="90" t="s">
        <v>292</v>
      </c>
      <c r="B7" s="85">
        <v>1</v>
      </c>
      <c r="C7" s="85"/>
      <c r="D7" s="85"/>
      <c r="E7" s="85"/>
      <c r="F7" s="85"/>
      <c r="G7" s="85"/>
      <c r="H7" s="85"/>
      <c r="I7" s="85"/>
      <c r="J7" s="85"/>
      <c r="K7" s="85"/>
      <c r="L7" s="85"/>
      <c r="M7" s="85"/>
      <c r="N7" s="85"/>
      <c r="O7" s="85"/>
      <c r="P7" s="85"/>
      <c r="Q7" s="85"/>
      <c r="R7" s="85"/>
    </row>
    <row r="10" spans="1:18" ht="15" customHeight="1">
      <c r="A10" s="13" t="s">
        <v>945</v>
      </c>
      <c r="B10" s="13" t="s">
        <v>925</v>
      </c>
      <c r="C10" s="13" t="s">
        <v>946</v>
      </c>
      <c r="D10" s="13" t="s">
        <v>928</v>
      </c>
      <c r="E10" s="13" t="s">
        <v>947</v>
      </c>
      <c r="F10" s="13" t="s">
        <v>930</v>
      </c>
      <c r="G10" s="85" t="s">
        <v>948</v>
      </c>
      <c r="H10" s="85" t="s">
        <v>932</v>
      </c>
      <c r="I10" s="85" t="s">
        <v>949</v>
      </c>
      <c r="J10" s="85" t="s">
        <v>934</v>
      </c>
      <c r="K10" s="13" t="s">
        <v>950</v>
      </c>
      <c r="L10" s="13" t="s">
        <v>936</v>
      </c>
      <c r="M10" s="85" t="s">
        <v>951</v>
      </c>
      <c r="N10" s="85" t="s">
        <v>938</v>
      </c>
      <c r="O10" s="85" t="s">
        <v>952</v>
      </c>
      <c r="P10" s="85" t="s">
        <v>940</v>
      </c>
      <c r="Q10" s="13" t="s">
        <v>953</v>
      </c>
      <c r="R10" s="13" t="s">
        <v>941</v>
      </c>
    </row>
    <row r="11" spans="1:18" ht="15">
      <c r="A11" s="85" t="s">
        <v>299</v>
      </c>
      <c r="B11" s="85">
        <v>6</v>
      </c>
      <c r="C11" s="85" t="s">
        <v>299</v>
      </c>
      <c r="D11" s="85">
        <v>1</v>
      </c>
      <c r="E11" s="85" t="s">
        <v>299</v>
      </c>
      <c r="F11" s="85">
        <v>3</v>
      </c>
      <c r="G11" s="85"/>
      <c r="H11" s="85"/>
      <c r="I11" s="85"/>
      <c r="J11" s="85"/>
      <c r="K11" s="85" t="s">
        <v>298</v>
      </c>
      <c r="L11" s="85">
        <v>1</v>
      </c>
      <c r="M11" s="85"/>
      <c r="N11" s="85"/>
      <c r="O11" s="85"/>
      <c r="P11" s="85"/>
      <c r="Q11" s="85" t="s">
        <v>299</v>
      </c>
      <c r="R11" s="85">
        <v>2</v>
      </c>
    </row>
    <row r="12" spans="1:18" ht="15">
      <c r="A12" s="85" t="s">
        <v>298</v>
      </c>
      <c r="B12" s="85">
        <v>1</v>
      </c>
      <c r="C12" s="85"/>
      <c r="D12" s="85"/>
      <c r="E12" s="85"/>
      <c r="F12" s="85"/>
      <c r="G12" s="85"/>
      <c r="H12" s="85"/>
      <c r="I12" s="85"/>
      <c r="J12" s="85"/>
      <c r="K12" s="85"/>
      <c r="L12" s="85"/>
      <c r="M12" s="85"/>
      <c r="N12" s="85"/>
      <c r="O12" s="85"/>
      <c r="P12" s="85"/>
      <c r="Q12" s="85" t="s">
        <v>297</v>
      </c>
      <c r="R12" s="85">
        <v>1</v>
      </c>
    </row>
    <row r="13" spans="1:18" ht="15">
      <c r="A13" s="85" t="s">
        <v>297</v>
      </c>
      <c r="B13" s="85">
        <v>1</v>
      </c>
      <c r="C13" s="85"/>
      <c r="D13" s="85"/>
      <c r="E13" s="85"/>
      <c r="F13" s="85"/>
      <c r="G13" s="85"/>
      <c r="H13" s="85"/>
      <c r="I13" s="85"/>
      <c r="J13" s="85"/>
      <c r="K13" s="85"/>
      <c r="L13" s="85"/>
      <c r="M13" s="85"/>
      <c r="N13" s="85"/>
      <c r="O13" s="85"/>
      <c r="P13" s="85"/>
      <c r="Q13" s="85"/>
      <c r="R13" s="85"/>
    </row>
    <row r="16" spans="1:18" ht="15" customHeight="1">
      <c r="A16" s="13" t="s">
        <v>956</v>
      </c>
      <c r="B16" s="13" t="s">
        <v>925</v>
      </c>
      <c r="C16" s="13" t="s">
        <v>963</v>
      </c>
      <c r="D16" s="13" t="s">
        <v>928</v>
      </c>
      <c r="E16" s="13" t="s">
        <v>964</v>
      </c>
      <c r="F16" s="13" t="s">
        <v>930</v>
      </c>
      <c r="G16" s="13" t="s">
        <v>965</v>
      </c>
      <c r="H16" s="13" t="s">
        <v>932</v>
      </c>
      <c r="I16" s="13" t="s">
        <v>966</v>
      </c>
      <c r="J16" s="13" t="s">
        <v>934</v>
      </c>
      <c r="K16" s="13" t="s">
        <v>967</v>
      </c>
      <c r="L16" s="13" t="s">
        <v>936</v>
      </c>
      <c r="M16" s="13" t="s">
        <v>968</v>
      </c>
      <c r="N16" s="13" t="s">
        <v>938</v>
      </c>
      <c r="O16" s="13" t="s">
        <v>969</v>
      </c>
      <c r="P16" s="13" t="s">
        <v>940</v>
      </c>
      <c r="Q16" s="13" t="s">
        <v>970</v>
      </c>
      <c r="R16" s="13" t="s">
        <v>941</v>
      </c>
    </row>
    <row r="17" spans="1:18" ht="15">
      <c r="A17" s="85" t="s">
        <v>300</v>
      </c>
      <c r="B17" s="85">
        <v>27</v>
      </c>
      <c r="C17" s="85" t="s">
        <v>261</v>
      </c>
      <c r="D17" s="85">
        <v>13</v>
      </c>
      <c r="E17" s="85" t="s">
        <v>300</v>
      </c>
      <c r="F17" s="85">
        <v>11</v>
      </c>
      <c r="G17" s="85" t="s">
        <v>261</v>
      </c>
      <c r="H17" s="85">
        <v>5</v>
      </c>
      <c r="I17" s="85" t="s">
        <v>957</v>
      </c>
      <c r="J17" s="85">
        <v>1</v>
      </c>
      <c r="K17" s="85" t="s">
        <v>300</v>
      </c>
      <c r="L17" s="85">
        <v>2</v>
      </c>
      <c r="M17" s="85" t="s">
        <v>958</v>
      </c>
      <c r="N17" s="85">
        <v>1</v>
      </c>
      <c r="O17" s="85" t="s">
        <v>304</v>
      </c>
      <c r="P17" s="85">
        <v>4</v>
      </c>
      <c r="Q17" s="85" t="s">
        <v>300</v>
      </c>
      <c r="R17" s="85">
        <v>5</v>
      </c>
    </row>
    <row r="18" spans="1:18" ht="15">
      <c r="A18" s="85" t="s">
        <v>261</v>
      </c>
      <c r="B18" s="85">
        <v>23</v>
      </c>
      <c r="C18" s="85" t="s">
        <v>957</v>
      </c>
      <c r="D18" s="85">
        <v>10</v>
      </c>
      <c r="E18" s="85" t="s">
        <v>957</v>
      </c>
      <c r="F18" s="85">
        <v>1</v>
      </c>
      <c r="G18" s="85" t="s">
        <v>958</v>
      </c>
      <c r="H18" s="85">
        <v>2</v>
      </c>
      <c r="I18" s="85" t="s">
        <v>261</v>
      </c>
      <c r="J18" s="85">
        <v>1</v>
      </c>
      <c r="K18" s="85"/>
      <c r="L18" s="85"/>
      <c r="M18" s="85" t="s">
        <v>300</v>
      </c>
      <c r="N18" s="85">
        <v>1</v>
      </c>
      <c r="O18" s="85" t="s">
        <v>261</v>
      </c>
      <c r="P18" s="85">
        <v>1</v>
      </c>
      <c r="Q18" s="85" t="s">
        <v>958</v>
      </c>
      <c r="R18" s="85">
        <v>4</v>
      </c>
    </row>
    <row r="19" spans="1:18" ht="15">
      <c r="A19" s="85" t="s">
        <v>957</v>
      </c>
      <c r="B19" s="85">
        <v>12</v>
      </c>
      <c r="C19" s="85" t="s">
        <v>300</v>
      </c>
      <c r="D19" s="85">
        <v>4</v>
      </c>
      <c r="E19" s="85" t="s">
        <v>261</v>
      </c>
      <c r="F19" s="85">
        <v>1</v>
      </c>
      <c r="G19" s="85" t="s">
        <v>300</v>
      </c>
      <c r="H19" s="85">
        <v>2</v>
      </c>
      <c r="I19" s="85" t="s">
        <v>958</v>
      </c>
      <c r="J19" s="85">
        <v>1</v>
      </c>
      <c r="K19" s="85"/>
      <c r="L19" s="85"/>
      <c r="M19" s="85" t="s">
        <v>959</v>
      </c>
      <c r="N19" s="85">
        <v>1</v>
      </c>
      <c r="O19" s="85" t="s">
        <v>962</v>
      </c>
      <c r="P19" s="85">
        <v>1</v>
      </c>
      <c r="Q19" s="85" t="s">
        <v>261</v>
      </c>
      <c r="R19" s="85">
        <v>2</v>
      </c>
    </row>
    <row r="20" spans="1:18" ht="15">
      <c r="A20" s="85" t="s">
        <v>958</v>
      </c>
      <c r="B20" s="85">
        <v>8</v>
      </c>
      <c r="C20" s="85"/>
      <c r="D20" s="85"/>
      <c r="E20" s="85"/>
      <c r="F20" s="85"/>
      <c r="G20" s="85" t="s">
        <v>959</v>
      </c>
      <c r="H20" s="85">
        <v>2</v>
      </c>
      <c r="I20" s="85" t="s">
        <v>300</v>
      </c>
      <c r="J20" s="85">
        <v>1</v>
      </c>
      <c r="K20" s="85"/>
      <c r="L20" s="85"/>
      <c r="M20" s="85"/>
      <c r="N20" s="85"/>
      <c r="O20" s="85" t="s">
        <v>300</v>
      </c>
      <c r="P20" s="85">
        <v>1</v>
      </c>
      <c r="Q20" s="85" t="s">
        <v>960</v>
      </c>
      <c r="R20" s="85">
        <v>1</v>
      </c>
    </row>
    <row r="21" spans="1:18" ht="15">
      <c r="A21" s="85" t="s">
        <v>304</v>
      </c>
      <c r="B21" s="85">
        <v>4</v>
      </c>
      <c r="C21" s="85"/>
      <c r="D21" s="85"/>
      <c r="E21" s="85"/>
      <c r="F21" s="85"/>
      <c r="G21" s="85"/>
      <c r="H21" s="85"/>
      <c r="I21" s="85"/>
      <c r="J21" s="85"/>
      <c r="K21" s="85"/>
      <c r="L21" s="85"/>
      <c r="M21" s="85"/>
      <c r="N21" s="85"/>
      <c r="O21" s="85"/>
      <c r="P21" s="85"/>
      <c r="Q21" s="85" t="s">
        <v>961</v>
      </c>
      <c r="R21" s="85">
        <v>1</v>
      </c>
    </row>
    <row r="22" spans="1:18" ht="15">
      <c r="A22" s="85" t="s">
        <v>959</v>
      </c>
      <c r="B22" s="85">
        <v>3</v>
      </c>
      <c r="C22" s="85"/>
      <c r="D22" s="85"/>
      <c r="E22" s="85"/>
      <c r="F22" s="85"/>
      <c r="G22" s="85"/>
      <c r="H22" s="85"/>
      <c r="I22" s="85"/>
      <c r="J22" s="85"/>
      <c r="K22" s="85"/>
      <c r="L22" s="85"/>
      <c r="M22" s="85"/>
      <c r="N22" s="85"/>
      <c r="O22" s="85"/>
      <c r="P22" s="85"/>
      <c r="Q22" s="85"/>
      <c r="R22" s="85"/>
    </row>
    <row r="23" spans="1:18" ht="15">
      <c r="A23" s="85" t="s">
        <v>960</v>
      </c>
      <c r="B23" s="85">
        <v>1</v>
      </c>
      <c r="C23" s="85"/>
      <c r="D23" s="85"/>
      <c r="E23" s="85"/>
      <c r="F23" s="85"/>
      <c r="G23" s="85"/>
      <c r="H23" s="85"/>
      <c r="I23" s="85"/>
      <c r="J23" s="85"/>
      <c r="K23" s="85"/>
      <c r="L23" s="85"/>
      <c r="M23" s="85"/>
      <c r="N23" s="85"/>
      <c r="O23" s="85"/>
      <c r="P23" s="85"/>
      <c r="Q23" s="85"/>
      <c r="R23" s="85"/>
    </row>
    <row r="24" spans="1:18" ht="15">
      <c r="A24" s="85" t="s">
        <v>961</v>
      </c>
      <c r="B24" s="85">
        <v>1</v>
      </c>
      <c r="C24" s="85"/>
      <c r="D24" s="85"/>
      <c r="E24" s="85"/>
      <c r="F24" s="85"/>
      <c r="G24" s="85"/>
      <c r="H24" s="85"/>
      <c r="I24" s="85"/>
      <c r="J24" s="85"/>
      <c r="K24" s="85"/>
      <c r="L24" s="85"/>
      <c r="M24" s="85"/>
      <c r="N24" s="85"/>
      <c r="O24" s="85"/>
      <c r="P24" s="85"/>
      <c r="Q24" s="85"/>
      <c r="R24" s="85"/>
    </row>
    <row r="25" spans="1:18" ht="15">
      <c r="A25" s="85" t="s">
        <v>962</v>
      </c>
      <c r="B25" s="85">
        <v>1</v>
      </c>
      <c r="C25" s="85"/>
      <c r="D25" s="85"/>
      <c r="E25" s="85"/>
      <c r="F25" s="85"/>
      <c r="G25" s="85"/>
      <c r="H25" s="85"/>
      <c r="I25" s="85"/>
      <c r="J25" s="85"/>
      <c r="K25" s="85"/>
      <c r="L25" s="85"/>
      <c r="M25" s="85"/>
      <c r="N25" s="85"/>
      <c r="O25" s="85"/>
      <c r="P25" s="85"/>
      <c r="Q25" s="85"/>
      <c r="R25" s="85"/>
    </row>
    <row r="28" spans="1:18" ht="15" customHeight="1">
      <c r="A28" s="13" t="s">
        <v>976</v>
      </c>
      <c r="B28" s="13" t="s">
        <v>925</v>
      </c>
      <c r="C28" s="13" t="s">
        <v>985</v>
      </c>
      <c r="D28" s="13" t="s">
        <v>928</v>
      </c>
      <c r="E28" s="13" t="s">
        <v>992</v>
      </c>
      <c r="F28" s="13" t="s">
        <v>930</v>
      </c>
      <c r="G28" s="13" t="s">
        <v>1001</v>
      </c>
      <c r="H28" s="13" t="s">
        <v>932</v>
      </c>
      <c r="I28" s="13" t="s">
        <v>1009</v>
      </c>
      <c r="J28" s="13" t="s">
        <v>934</v>
      </c>
      <c r="K28" s="13" t="s">
        <v>1020</v>
      </c>
      <c r="L28" s="13" t="s">
        <v>936</v>
      </c>
      <c r="M28" s="13" t="s">
        <v>1021</v>
      </c>
      <c r="N28" s="13" t="s">
        <v>938</v>
      </c>
      <c r="O28" s="13" t="s">
        <v>1031</v>
      </c>
      <c r="P28" s="13" t="s">
        <v>940</v>
      </c>
      <c r="Q28" s="13" t="s">
        <v>1040</v>
      </c>
      <c r="R28" s="13" t="s">
        <v>941</v>
      </c>
    </row>
    <row r="29" spans="1:18" ht="15">
      <c r="A29" s="91" t="s">
        <v>977</v>
      </c>
      <c r="B29" s="91">
        <v>29</v>
      </c>
      <c r="C29" s="91" t="s">
        <v>983</v>
      </c>
      <c r="D29" s="91">
        <v>13</v>
      </c>
      <c r="E29" s="91" t="s">
        <v>982</v>
      </c>
      <c r="F29" s="91">
        <v>11</v>
      </c>
      <c r="G29" s="91" t="s">
        <v>1002</v>
      </c>
      <c r="H29" s="91">
        <v>16</v>
      </c>
      <c r="I29" s="91" t="s">
        <v>1010</v>
      </c>
      <c r="J29" s="91">
        <v>5</v>
      </c>
      <c r="K29" s="91" t="s">
        <v>984</v>
      </c>
      <c r="L29" s="91">
        <v>2</v>
      </c>
      <c r="M29" s="91" t="s">
        <v>1022</v>
      </c>
      <c r="N29" s="91">
        <v>5</v>
      </c>
      <c r="O29" s="91" t="s">
        <v>1032</v>
      </c>
      <c r="P29" s="91">
        <v>4</v>
      </c>
      <c r="Q29" s="91" t="s">
        <v>982</v>
      </c>
      <c r="R29" s="91">
        <v>5</v>
      </c>
    </row>
    <row r="30" spans="1:18" ht="15">
      <c r="A30" s="91" t="s">
        <v>978</v>
      </c>
      <c r="B30" s="91">
        <v>0</v>
      </c>
      <c r="C30" s="91" t="s">
        <v>256</v>
      </c>
      <c r="D30" s="91">
        <v>12</v>
      </c>
      <c r="E30" s="91" t="s">
        <v>993</v>
      </c>
      <c r="F30" s="91">
        <v>10</v>
      </c>
      <c r="G30" s="91" t="s">
        <v>1003</v>
      </c>
      <c r="H30" s="91">
        <v>6</v>
      </c>
      <c r="I30" s="91" t="s">
        <v>1011</v>
      </c>
      <c r="J30" s="91">
        <v>5</v>
      </c>
      <c r="K30" s="91" t="s">
        <v>982</v>
      </c>
      <c r="L30" s="91">
        <v>2</v>
      </c>
      <c r="M30" s="91" t="s">
        <v>1023</v>
      </c>
      <c r="N30" s="91">
        <v>5</v>
      </c>
      <c r="O30" s="91" t="s">
        <v>1033</v>
      </c>
      <c r="P30" s="91">
        <v>4</v>
      </c>
      <c r="Q30" s="91" t="s">
        <v>1041</v>
      </c>
      <c r="R30" s="91">
        <v>4</v>
      </c>
    </row>
    <row r="31" spans="1:18" ht="15">
      <c r="A31" s="91" t="s">
        <v>979</v>
      </c>
      <c r="B31" s="91">
        <v>0</v>
      </c>
      <c r="C31" s="91" t="s">
        <v>258</v>
      </c>
      <c r="D31" s="91">
        <v>12</v>
      </c>
      <c r="E31" s="91" t="s">
        <v>994</v>
      </c>
      <c r="F31" s="91">
        <v>10</v>
      </c>
      <c r="G31" s="91" t="s">
        <v>1004</v>
      </c>
      <c r="H31" s="91">
        <v>6</v>
      </c>
      <c r="I31" s="91" t="s">
        <v>1012</v>
      </c>
      <c r="J31" s="91">
        <v>5</v>
      </c>
      <c r="K31" s="91"/>
      <c r="L31" s="91"/>
      <c r="M31" s="91" t="s">
        <v>1024</v>
      </c>
      <c r="N31" s="91">
        <v>5</v>
      </c>
      <c r="O31" s="91" t="s">
        <v>1034</v>
      </c>
      <c r="P31" s="91">
        <v>4</v>
      </c>
      <c r="Q31" s="91" t="s">
        <v>997</v>
      </c>
      <c r="R31" s="91">
        <v>2</v>
      </c>
    </row>
    <row r="32" spans="1:18" ht="15">
      <c r="A32" s="91" t="s">
        <v>980</v>
      </c>
      <c r="B32" s="91">
        <v>1190</v>
      </c>
      <c r="C32" s="91" t="s">
        <v>986</v>
      </c>
      <c r="D32" s="91">
        <v>12</v>
      </c>
      <c r="E32" s="91" t="s">
        <v>995</v>
      </c>
      <c r="F32" s="91">
        <v>10</v>
      </c>
      <c r="G32" s="91" t="s">
        <v>261</v>
      </c>
      <c r="H32" s="91">
        <v>6</v>
      </c>
      <c r="I32" s="91" t="s">
        <v>1013</v>
      </c>
      <c r="J32" s="91">
        <v>5</v>
      </c>
      <c r="K32" s="91"/>
      <c r="L32" s="91"/>
      <c r="M32" s="91" t="s">
        <v>1025</v>
      </c>
      <c r="N32" s="91">
        <v>5</v>
      </c>
      <c r="O32" s="91" t="s">
        <v>1035</v>
      </c>
      <c r="P32" s="91">
        <v>4</v>
      </c>
      <c r="Q32" s="91" t="s">
        <v>984</v>
      </c>
      <c r="R32" s="91">
        <v>2</v>
      </c>
    </row>
    <row r="33" spans="1:18" ht="15">
      <c r="A33" s="91" t="s">
        <v>981</v>
      </c>
      <c r="B33" s="91">
        <v>1219</v>
      </c>
      <c r="C33" s="91" t="s">
        <v>987</v>
      </c>
      <c r="D33" s="91">
        <v>11</v>
      </c>
      <c r="E33" s="91" t="s">
        <v>996</v>
      </c>
      <c r="F33" s="91">
        <v>10</v>
      </c>
      <c r="G33" s="91" t="s">
        <v>983</v>
      </c>
      <c r="H33" s="91">
        <v>5</v>
      </c>
      <c r="I33" s="91" t="s">
        <v>1014</v>
      </c>
      <c r="J33" s="91">
        <v>5</v>
      </c>
      <c r="K33" s="91"/>
      <c r="L33" s="91"/>
      <c r="M33" s="91" t="s">
        <v>1026</v>
      </c>
      <c r="N33" s="91">
        <v>5</v>
      </c>
      <c r="O33" s="91" t="s">
        <v>1036</v>
      </c>
      <c r="P33" s="91">
        <v>4</v>
      </c>
      <c r="Q33" s="91" t="s">
        <v>983</v>
      </c>
      <c r="R33" s="91">
        <v>2</v>
      </c>
    </row>
    <row r="34" spans="1:18" ht="15">
      <c r="A34" s="91" t="s">
        <v>982</v>
      </c>
      <c r="B34" s="91">
        <v>27</v>
      </c>
      <c r="C34" s="91" t="s">
        <v>263</v>
      </c>
      <c r="D34" s="91">
        <v>11</v>
      </c>
      <c r="E34" s="91" t="s">
        <v>997</v>
      </c>
      <c r="F34" s="91">
        <v>10</v>
      </c>
      <c r="G34" s="91" t="s">
        <v>229</v>
      </c>
      <c r="H34" s="91">
        <v>4</v>
      </c>
      <c r="I34" s="91" t="s">
        <v>1015</v>
      </c>
      <c r="J34" s="91">
        <v>5</v>
      </c>
      <c r="K34" s="91"/>
      <c r="L34" s="91"/>
      <c r="M34" s="91" t="s">
        <v>1027</v>
      </c>
      <c r="N34" s="91">
        <v>5</v>
      </c>
      <c r="O34" s="91" t="s">
        <v>262</v>
      </c>
      <c r="P34" s="91">
        <v>4</v>
      </c>
      <c r="Q34" s="91" t="s">
        <v>1042</v>
      </c>
      <c r="R34" s="91">
        <v>2</v>
      </c>
    </row>
    <row r="35" spans="1:18" ht="15">
      <c r="A35" s="91" t="s">
        <v>256</v>
      </c>
      <c r="B35" s="91">
        <v>23</v>
      </c>
      <c r="C35" s="91" t="s">
        <v>988</v>
      </c>
      <c r="D35" s="91">
        <v>10</v>
      </c>
      <c r="E35" s="91" t="s">
        <v>998</v>
      </c>
      <c r="F35" s="91">
        <v>10</v>
      </c>
      <c r="G35" s="91" t="s">
        <v>1005</v>
      </c>
      <c r="H35" s="91">
        <v>4</v>
      </c>
      <c r="I35" s="91" t="s">
        <v>1016</v>
      </c>
      <c r="J35" s="91">
        <v>5</v>
      </c>
      <c r="K35" s="91"/>
      <c r="L35" s="91"/>
      <c r="M35" s="91" t="s">
        <v>261</v>
      </c>
      <c r="N35" s="91">
        <v>5</v>
      </c>
      <c r="O35" s="91" t="s">
        <v>1037</v>
      </c>
      <c r="P35" s="91">
        <v>4</v>
      </c>
      <c r="Q35" s="91" t="s">
        <v>261</v>
      </c>
      <c r="R35" s="91">
        <v>2</v>
      </c>
    </row>
    <row r="36" spans="1:18" ht="15">
      <c r="A36" s="91" t="s">
        <v>983</v>
      </c>
      <c r="B36" s="91">
        <v>23</v>
      </c>
      <c r="C36" s="91" t="s">
        <v>989</v>
      </c>
      <c r="D36" s="91">
        <v>10</v>
      </c>
      <c r="E36" s="91" t="s">
        <v>999</v>
      </c>
      <c r="F36" s="91">
        <v>10</v>
      </c>
      <c r="G36" s="91" t="s">
        <v>1006</v>
      </c>
      <c r="H36" s="91">
        <v>4</v>
      </c>
      <c r="I36" s="91" t="s">
        <v>1017</v>
      </c>
      <c r="J36" s="91">
        <v>5</v>
      </c>
      <c r="K36" s="91"/>
      <c r="L36" s="91"/>
      <c r="M36" s="91" t="s">
        <v>1028</v>
      </c>
      <c r="N36" s="91">
        <v>5</v>
      </c>
      <c r="O36" s="91" t="s">
        <v>1038</v>
      </c>
      <c r="P36" s="91">
        <v>4</v>
      </c>
      <c r="Q36" s="91"/>
      <c r="R36" s="91"/>
    </row>
    <row r="37" spans="1:18" ht="15">
      <c r="A37" s="91" t="s">
        <v>984</v>
      </c>
      <c r="B37" s="91">
        <v>17</v>
      </c>
      <c r="C37" s="91" t="s">
        <v>990</v>
      </c>
      <c r="D37" s="91">
        <v>10</v>
      </c>
      <c r="E37" s="91" t="s">
        <v>1000</v>
      </c>
      <c r="F37" s="91">
        <v>10</v>
      </c>
      <c r="G37" s="91" t="s">
        <v>1007</v>
      </c>
      <c r="H37" s="91">
        <v>4</v>
      </c>
      <c r="I37" s="91" t="s">
        <v>1018</v>
      </c>
      <c r="J37" s="91">
        <v>5</v>
      </c>
      <c r="K37" s="91"/>
      <c r="L37" s="91"/>
      <c r="M37" s="91" t="s">
        <v>1029</v>
      </c>
      <c r="N37" s="91">
        <v>5</v>
      </c>
      <c r="O37" s="91" t="s">
        <v>1039</v>
      </c>
      <c r="P37" s="91">
        <v>4</v>
      </c>
      <c r="Q37" s="91"/>
      <c r="R37" s="91"/>
    </row>
    <row r="38" spans="1:18" ht="15">
      <c r="A38" s="91" t="s">
        <v>261</v>
      </c>
      <c r="B38" s="91">
        <v>16</v>
      </c>
      <c r="C38" s="91" t="s">
        <v>991</v>
      </c>
      <c r="D38" s="91">
        <v>10</v>
      </c>
      <c r="E38" s="91" t="s">
        <v>984</v>
      </c>
      <c r="F38" s="91">
        <v>10</v>
      </c>
      <c r="G38" s="91" t="s">
        <v>1008</v>
      </c>
      <c r="H38" s="91">
        <v>4</v>
      </c>
      <c r="I38" s="91" t="s">
        <v>1019</v>
      </c>
      <c r="J38" s="91">
        <v>5</v>
      </c>
      <c r="K38" s="91"/>
      <c r="L38" s="91"/>
      <c r="M38" s="91" t="s">
        <v>1030</v>
      </c>
      <c r="N38" s="91">
        <v>5</v>
      </c>
      <c r="O38" s="91" t="s">
        <v>235</v>
      </c>
      <c r="P38" s="91">
        <v>3</v>
      </c>
      <c r="Q38" s="91"/>
      <c r="R38" s="91"/>
    </row>
    <row r="41" spans="1:18" ht="15" customHeight="1">
      <c r="A41" s="13" t="s">
        <v>1052</v>
      </c>
      <c r="B41" s="13" t="s">
        <v>925</v>
      </c>
      <c r="C41" s="13" t="s">
        <v>1063</v>
      </c>
      <c r="D41" s="13" t="s">
        <v>928</v>
      </c>
      <c r="E41" s="13" t="s">
        <v>1073</v>
      </c>
      <c r="F41" s="13" t="s">
        <v>930</v>
      </c>
      <c r="G41" s="13" t="s">
        <v>1076</v>
      </c>
      <c r="H41" s="13" t="s">
        <v>932</v>
      </c>
      <c r="I41" s="13" t="s">
        <v>1087</v>
      </c>
      <c r="J41" s="13" t="s">
        <v>934</v>
      </c>
      <c r="K41" s="85" t="s">
        <v>1098</v>
      </c>
      <c r="L41" s="85" t="s">
        <v>936</v>
      </c>
      <c r="M41" s="13" t="s">
        <v>1099</v>
      </c>
      <c r="N41" s="13" t="s">
        <v>938</v>
      </c>
      <c r="O41" s="13" t="s">
        <v>1110</v>
      </c>
      <c r="P41" s="13" t="s">
        <v>940</v>
      </c>
      <c r="Q41" s="13" t="s">
        <v>1121</v>
      </c>
      <c r="R41" s="13" t="s">
        <v>941</v>
      </c>
    </row>
    <row r="42" spans="1:18" ht="15">
      <c r="A42" s="91" t="s">
        <v>1053</v>
      </c>
      <c r="B42" s="91">
        <v>15</v>
      </c>
      <c r="C42" s="91" t="s">
        <v>1058</v>
      </c>
      <c r="D42" s="91">
        <v>11</v>
      </c>
      <c r="E42" s="91" t="s">
        <v>1059</v>
      </c>
      <c r="F42" s="91">
        <v>10</v>
      </c>
      <c r="G42" s="91" t="s">
        <v>1077</v>
      </c>
      <c r="H42" s="91">
        <v>6</v>
      </c>
      <c r="I42" s="91" t="s">
        <v>1088</v>
      </c>
      <c r="J42" s="91">
        <v>5</v>
      </c>
      <c r="K42" s="91"/>
      <c r="L42" s="91"/>
      <c r="M42" s="91" t="s">
        <v>1100</v>
      </c>
      <c r="N42" s="91">
        <v>5</v>
      </c>
      <c r="O42" s="91" t="s">
        <v>1111</v>
      </c>
      <c r="P42" s="91">
        <v>4</v>
      </c>
      <c r="Q42" s="91" t="s">
        <v>1122</v>
      </c>
      <c r="R42" s="91">
        <v>3</v>
      </c>
    </row>
    <row r="43" spans="1:18" ht="15">
      <c r="A43" s="91" t="s">
        <v>1054</v>
      </c>
      <c r="B43" s="91">
        <v>15</v>
      </c>
      <c r="C43" s="91" t="s">
        <v>1064</v>
      </c>
      <c r="D43" s="91">
        <v>10</v>
      </c>
      <c r="E43" s="91" t="s">
        <v>1060</v>
      </c>
      <c r="F43" s="91">
        <v>10</v>
      </c>
      <c r="G43" s="91" t="s">
        <v>1078</v>
      </c>
      <c r="H43" s="91">
        <v>6</v>
      </c>
      <c r="I43" s="91" t="s">
        <v>1089</v>
      </c>
      <c r="J43" s="91">
        <v>5</v>
      </c>
      <c r="K43" s="91"/>
      <c r="L43" s="91"/>
      <c r="M43" s="91" t="s">
        <v>1101</v>
      </c>
      <c r="N43" s="91">
        <v>5</v>
      </c>
      <c r="O43" s="91" t="s">
        <v>1112</v>
      </c>
      <c r="P43" s="91">
        <v>4</v>
      </c>
      <c r="Q43" s="91"/>
      <c r="R43" s="91"/>
    </row>
    <row r="44" spans="1:18" ht="15">
      <c r="A44" s="91" t="s">
        <v>1055</v>
      </c>
      <c r="B44" s="91">
        <v>14</v>
      </c>
      <c r="C44" s="91" t="s">
        <v>1065</v>
      </c>
      <c r="D44" s="91">
        <v>10</v>
      </c>
      <c r="E44" s="91" t="s">
        <v>1061</v>
      </c>
      <c r="F44" s="91">
        <v>10</v>
      </c>
      <c r="G44" s="91" t="s">
        <v>1079</v>
      </c>
      <c r="H44" s="91">
        <v>4</v>
      </c>
      <c r="I44" s="91" t="s">
        <v>1090</v>
      </c>
      <c r="J44" s="91">
        <v>5</v>
      </c>
      <c r="K44" s="91"/>
      <c r="L44" s="91"/>
      <c r="M44" s="91" t="s">
        <v>1102</v>
      </c>
      <c r="N44" s="91">
        <v>5</v>
      </c>
      <c r="O44" s="91" t="s">
        <v>1113</v>
      </c>
      <c r="P44" s="91">
        <v>4</v>
      </c>
      <c r="Q44" s="91"/>
      <c r="R44" s="91"/>
    </row>
    <row r="45" spans="1:18" ht="15">
      <c r="A45" s="91" t="s">
        <v>1056</v>
      </c>
      <c r="B45" s="91">
        <v>14</v>
      </c>
      <c r="C45" s="91" t="s">
        <v>1066</v>
      </c>
      <c r="D45" s="91">
        <v>10</v>
      </c>
      <c r="E45" s="91" t="s">
        <v>1055</v>
      </c>
      <c r="F45" s="91">
        <v>10</v>
      </c>
      <c r="G45" s="91" t="s">
        <v>1080</v>
      </c>
      <c r="H45" s="91">
        <v>4</v>
      </c>
      <c r="I45" s="91" t="s">
        <v>1091</v>
      </c>
      <c r="J45" s="91">
        <v>5</v>
      </c>
      <c r="K45" s="91"/>
      <c r="L45" s="91"/>
      <c r="M45" s="91" t="s">
        <v>1103</v>
      </c>
      <c r="N45" s="91">
        <v>5</v>
      </c>
      <c r="O45" s="91" t="s">
        <v>1114</v>
      </c>
      <c r="P45" s="91">
        <v>4</v>
      </c>
      <c r="Q45" s="91"/>
      <c r="R45" s="91"/>
    </row>
    <row r="46" spans="1:18" ht="15">
      <c r="A46" s="91" t="s">
        <v>1057</v>
      </c>
      <c r="B46" s="91">
        <v>14</v>
      </c>
      <c r="C46" s="91" t="s">
        <v>1067</v>
      </c>
      <c r="D46" s="91">
        <v>10</v>
      </c>
      <c r="E46" s="91" t="s">
        <v>1056</v>
      </c>
      <c r="F46" s="91">
        <v>10</v>
      </c>
      <c r="G46" s="91" t="s">
        <v>1081</v>
      </c>
      <c r="H46" s="91">
        <v>4</v>
      </c>
      <c r="I46" s="91" t="s">
        <v>1092</v>
      </c>
      <c r="J46" s="91">
        <v>5</v>
      </c>
      <c r="K46" s="91"/>
      <c r="L46" s="91"/>
      <c r="M46" s="91" t="s">
        <v>1104</v>
      </c>
      <c r="N46" s="91">
        <v>5</v>
      </c>
      <c r="O46" s="91" t="s">
        <v>1115</v>
      </c>
      <c r="P46" s="91">
        <v>4</v>
      </c>
      <c r="Q46" s="91"/>
      <c r="R46" s="91"/>
    </row>
    <row r="47" spans="1:18" ht="15">
      <c r="A47" s="91" t="s">
        <v>1058</v>
      </c>
      <c r="B47" s="91">
        <v>13</v>
      </c>
      <c r="C47" s="91" t="s">
        <v>1068</v>
      </c>
      <c r="D47" s="91">
        <v>10</v>
      </c>
      <c r="E47" s="91" t="s">
        <v>1062</v>
      </c>
      <c r="F47" s="91">
        <v>10</v>
      </c>
      <c r="G47" s="91" t="s">
        <v>1082</v>
      </c>
      <c r="H47" s="91">
        <v>4</v>
      </c>
      <c r="I47" s="91" t="s">
        <v>1093</v>
      </c>
      <c r="J47" s="91">
        <v>5</v>
      </c>
      <c r="K47" s="91"/>
      <c r="L47" s="91"/>
      <c r="M47" s="91" t="s">
        <v>1105</v>
      </c>
      <c r="N47" s="91">
        <v>5</v>
      </c>
      <c r="O47" s="91" t="s">
        <v>1116</v>
      </c>
      <c r="P47" s="91">
        <v>4</v>
      </c>
      <c r="Q47" s="91"/>
      <c r="R47" s="91"/>
    </row>
    <row r="48" spans="1:18" ht="15">
      <c r="A48" s="91" t="s">
        <v>1059</v>
      </c>
      <c r="B48" s="91">
        <v>13</v>
      </c>
      <c r="C48" s="91" t="s">
        <v>1069</v>
      </c>
      <c r="D48" s="91">
        <v>10</v>
      </c>
      <c r="E48" s="91" t="s">
        <v>1074</v>
      </c>
      <c r="F48" s="91">
        <v>10</v>
      </c>
      <c r="G48" s="91" t="s">
        <v>1083</v>
      </c>
      <c r="H48" s="91">
        <v>4</v>
      </c>
      <c r="I48" s="91" t="s">
        <v>1094</v>
      </c>
      <c r="J48" s="91">
        <v>5</v>
      </c>
      <c r="K48" s="91"/>
      <c r="L48" s="91"/>
      <c r="M48" s="91" t="s">
        <v>1106</v>
      </c>
      <c r="N48" s="91">
        <v>5</v>
      </c>
      <c r="O48" s="91" t="s">
        <v>1117</v>
      </c>
      <c r="P48" s="91">
        <v>4</v>
      </c>
      <c r="Q48" s="91"/>
      <c r="R48" s="91"/>
    </row>
    <row r="49" spans="1:18" ht="15">
      <c r="A49" s="91" t="s">
        <v>1060</v>
      </c>
      <c r="B49" s="91">
        <v>13</v>
      </c>
      <c r="C49" s="91" t="s">
        <v>1070</v>
      </c>
      <c r="D49" s="91">
        <v>10</v>
      </c>
      <c r="E49" s="91" t="s">
        <v>1075</v>
      </c>
      <c r="F49" s="91">
        <v>10</v>
      </c>
      <c r="G49" s="91" t="s">
        <v>1084</v>
      </c>
      <c r="H49" s="91">
        <v>4</v>
      </c>
      <c r="I49" s="91" t="s">
        <v>1095</v>
      </c>
      <c r="J49" s="91">
        <v>5</v>
      </c>
      <c r="K49" s="91"/>
      <c r="L49" s="91"/>
      <c r="M49" s="91" t="s">
        <v>1107</v>
      </c>
      <c r="N49" s="91">
        <v>5</v>
      </c>
      <c r="O49" s="91" t="s">
        <v>1118</v>
      </c>
      <c r="P49" s="91">
        <v>4</v>
      </c>
      <c r="Q49" s="91"/>
      <c r="R49" s="91"/>
    </row>
    <row r="50" spans="1:18" ht="15">
      <c r="A50" s="91" t="s">
        <v>1061</v>
      </c>
      <c r="B50" s="91">
        <v>13</v>
      </c>
      <c r="C50" s="91" t="s">
        <v>1071</v>
      </c>
      <c r="D50" s="91">
        <v>10</v>
      </c>
      <c r="E50" s="91" t="s">
        <v>1053</v>
      </c>
      <c r="F50" s="91">
        <v>10</v>
      </c>
      <c r="G50" s="91" t="s">
        <v>1085</v>
      </c>
      <c r="H50" s="91">
        <v>4</v>
      </c>
      <c r="I50" s="91" t="s">
        <v>1096</v>
      </c>
      <c r="J50" s="91">
        <v>5</v>
      </c>
      <c r="K50" s="91"/>
      <c r="L50" s="91"/>
      <c r="M50" s="91" t="s">
        <v>1108</v>
      </c>
      <c r="N50" s="91">
        <v>5</v>
      </c>
      <c r="O50" s="91" t="s">
        <v>1119</v>
      </c>
      <c r="P50" s="91">
        <v>3</v>
      </c>
      <c r="Q50" s="91"/>
      <c r="R50" s="91"/>
    </row>
    <row r="51" spans="1:18" ht="15">
      <c r="A51" s="91" t="s">
        <v>1062</v>
      </c>
      <c r="B51" s="91">
        <v>13</v>
      </c>
      <c r="C51" s="91" t="s">
        <v>1072</v>
      </c>
      <c r="D51" s="91">
        <v>10</v>
      </c>
      <c r="E51" s="91" t="s">
        <v>1054</v>
      </c>
      <c r="F51" s="91">
        <v>10</v>
      </c>
      <c r="G51" s="91" t="s">
        <v>1086</v>
      </c>
      <c r="H51" s="91">
        <v>4</v>
      </c>
      <c r="I51" s="91" t="s">
        <v>1097</v>
      </c>
      <c r="J51" s="91">
        <v>5</v>
      </c>
      <c r="K51" s="91"/>
      <c r="L51" s="91"/>
      <c r="M51" s="91" t="s">
        <v>1109</v>
      </c>
      <c r="N51" s="91">
        <v>5</v>
      </c>
      <c r="O51" s="91" t="s">
        <v>1120</v>
      </c>
      <c r="P51" s="91">
        <v>3</v>
      </c>
      <c r="Q51" s="91"/>
      <c r="R51" s="91"/>
    </row>
    <row r="54" spans="1:18" ht="15" customHeight="1">
      <c r="A54" s="85" t="s">
        <v>1130</v>
      </c>
      <c r="B54" s="85" t="s">
        <v>925</v>
      </c>
      <c r="C54" s="85" t="s">
        <v>1132</v>
      </c>
      <c r="D54" s="85" t="s">
        <v>928</v>
      </c>
      <c r="E54" s="85" t="s">
        <v>1133</v>
      </c>
      <c r="F54" s="85" t="s">
        <v>930</v>
      </c>
      <c r="G54" s="85" t="s">
        <v>1136</v>
      </c>
      <c r="H54" s="85" t="s">
        <v>932</v>
      </c>
      <c r="I54" s="85" t="s">
        <v>1138</v>
      </c>
      <c r="J54" s="85" t="s">
        <v>934</v>
      </c>
      <c r="K54" s="85" t="s">
        <v>1140</v>
      </c>
      <c r="L54" s="85" t="s">
        <v>936</v>
      </c>
      <c r="M54" s="85" t="s">
        <v>1142</v>
      </c>
      <c r="N54" s="85" t="s">
        <v>938</v>
      </c>
      <c r="O54" s="85" t="s">
        <v>1144</v>
      </c>
      <c r="P54" s="85" t="s">
        <v>940</v>
      </c>
      <c r="Q54" s="85" t="s">
        <v>1146</v>
      </c>
      <c r="R54" s="85" t="s">
        <v>941</v>
      </c>
    </row>
    <row r="55" spans="1:18" ht="15">
      <c r="A55" s="85"/>
      <c r="B55" s="85"/>
      <c r="C55" s="85"/>
      <c r="D55" s="85"/>
      <c r="E55" s="85"/>
      <c r="F55" s="85"/>
      <c r="G55" s="85"/>
      <c r="H55" s="85"/>
      <c r="I55" s="85"/>
      <c r="J55" s="85"/>
      <c r="K55" s="85"/>
      <c r="L55" s="85"/>
      <c r="M55" s="85"/>
      <c r="N55" s="85"/>
      <c r="O55" s="85"/>
      <c r="P55" s="85"/>
      <c r="Q55" s="85"/>
      <c r="R55" s="85"/>
    </row>
    <row r="57" spans="1:18" ht="15" customHeight="1">
      <c r="A57" s="13" t="s">
        <v>1131</v>
      </c>
      <c r="B57" s="13" t="s">
        <v>925</v>
      </c>
      <c r="C57" s="13" t="s">
        <v>1134</v>
      </c>
      <c r="D57" s="13" t="s">
        <v>928</v>
      </c>
      <c r="E57" s="13" t="s">
        <v>1135</v>
      </c>
      <c r="F57" s="13" t="s">
        <v>930</v>
      </c>
      <c r="G57" s="13" t="s">
        <v>1137</v>
      </c>
      <c r="H57" s="13" t="s">
        <v>932</v>
      </c>
      <c r="I57" s="13" t="s">
        <v>1139</v>
      </c>
      <c r="J57" s="13" t="s">
        <v>934</v>
      </c>
      <c r="K57" s="13" t="s">
        <v>1141</v>
      </c>
      <c r="L57" s="13" t="s">
        <v>936</v>
      </c>
      <c r="M57" s="13" t="s">
        <v>1143</v>
      </c>
      <c r="N57" s="13" t="s">
        <v>938</v>
      </c>
      <c r="O57" s="13" t="s">
        <v>1145</v>
      </c>
      <c r="P57" s="13" t="s">
        <v>940</v>
      </c>
      <c r="Q57" s="85" t="s">
        <v>1147</v>
      </c>
      <c r="R57" s="85" t="s">
        <v>941</v>
      </c>
    </row>
    <row r="58" spans="1:18" ht="15">
      <c r="A58" s="85" t="s">
        <v>256</v>
      </c>
      <c r="B58" s="85">
        <v>23</v>
      </c>
      <c r="C58" s="85" t="s">
        <v>256</v>
      </c>
      <c r="D58" s="85">
        <v>12</v>
      </c>
      <c r="E58" s="85" t="s">
        <v>256</v>
      </c>
      <c r="F58" s="85">
        <v>9</v>
      </c>
      <c r="G58" s="85" t="s">
        <v>229</v>
      </c>
      <c r="H58" s="85">
        <v>4</v>
      </c>
      <c r="I58" s="85" t="s">
        <v>250</v>
      </c>
      <c r="J58" s="85">
        <v>4</v>
      </c>
      <c r="K58" s="85" t="s">
        <v>266</v>
      </c>
      <c r="L58" s="85">
        <v>1</v>
      </c>
      <c r="M58" s="85" t="s">
        <v>239</v>
      </c>
      <c r="N58" s="85">
        <v>4</v>
      </c>
      <c r="O58" s="85" t="s">
        <v>262</v>
      </c>
      <c r="P58" s="85">
        <v>4</v>
      </c>
      <c r="Q58" s="85"/>
      <c r="R58" s="85"/>
    </row>
    <row r="59" spans="1:18" ht="15">
      <c r="A59" s="85" t="s">
        <v>258</v>
      </c>
      <c r="B59" s="85">
        <v>14</v>
      </c>
      <c r="C59" s="85" t="s">
        <v>258</v>
      </c>
      <c r="D59" s="85">
        <v>12</v>
      </c>
      <c r="E59" s="85" t="s">
        <v>258</v>
      </c>
      <c r="F59" s="85">
        <v>1</v>
      </c>
      <c r="G59" s="85" t="s">
        <v>261</v>
      </c>
      <c r="H59" s="85">
        <v>2</v>
      </c>
      <c r="I59" s="85" t="s">
        <v>256</v>
      </c>
      <c r="J59" s="85">
        <v>1</v>
      </c>
      <c r="K59" s="85" t="s">
        <v>265</v>
      </c>
      <c r="L59" s="85">
        <v>1</v>
      </c>
      <c r="M59" s="85"/>
      <c r="N59" s="85"/>
      <c r="O59" s="85" t="s">
        <v>235</v>
      </c>
      <c r="P59" s="85">
        <v>3</v>
      </c>
      <c r="Q59" s="85"/>
      <c r="R59" s="85"/>
    </row>
    <row r="60" spans="1:18" ht="15">
      <c r="A60" s="85" t="s">
        <v>263</v>
      </c>
      <c r="B60" s="85">
        <v>13</v>
      </c>
      <c r="C60" s="85" t="s">
        <v>263</v>
      </c>
      <c r="D60" s="85">
        <v>11</v>
      </c>
      <c r="E60" s="85" t="s">
        <v>263</v>
      </c>
      <c r="F60" s="85">
        <v>1</v>
      </c>
      <c r="G60" s="85" t="s">
        <v>259</v>
      </c>
      <c r="H60" s="85">
        <v>2</v>
      </c>
      <c r="I60" s="85" t="s">
        <v>258</v>
      </c>
      <c r="J60" s="85">
        <v>1</v>
      </c>
      <c r="K60" s="85" t="s">
        <v>264</v>
      </c>
      <c r="L60" s="85">
        <v>1</v>
      </c>
      <c r="M60" s="85"/>
      <c r="N60" s="85"/>
      <c r="O60" s="85"/>
      <c r="P60" s="85"/>
      <c r="Q60" s="85"/>
      <c r="R60" s="85"/>
    </row>
    <row r="61" spans="1:18" ht="15">
      <c r="A61" s="85" t="s">
        <v>250</v>
      </c>
      <c r="B61" s="85">
        <v>4</v>
      </c>
      <c r="C61" s="85"/>
      <c r="D61" s="85"/>
      <c r="E61" s="85"/>
      <c r="F61" s="85"/>
      <c r="G61" s="85" t="s">
        <v>260</v>
      </c>
      <c r="H61" s="85">
        <v>2</v>
      </c>
      <c r="I61" s="85" t="s">
        <v>263</v>
      </c>
      <c r="J61" s="85">
        <v>1</v>
      </c>
      <c r="K61" s="85" t="s">
        <v>261</v>
      </c>
      <c r="L61" s="85">
        <v>1</v>
      </c>
      <c r="M61" s="85"/>
      <c r="N61" s="85"/>
      <c r="O61" s="85"/>
      <c r="P61" s="85"/>
      <c r="Q61" s="85"/>
      <c r="R61" s="85"/>
    </row>
    <row r="62" spans="1:18" ht="15">
      <c r="A62" s="85" t="s">
        <v>261</v>
      </c>
      <c r="B62" s="85">
        <v>4</v>
      </c>
      <c r="C62" s="85"/>
      <c r="D62" s="85"/>
      <c r="E62" s="85"/>
      <c r="F62" s="85"/>
      <c r="G62" s="85"/>
      <c r="H62" s="85"/>
      <c r="I62" s="85" t="s">
        <v>261</v>
      </c>
      <c r="J62" s="85">
        <v>1</v>
      </c>
      <c r="K62" s="85" t="s">
        <v>248</v>
      </c>
      <c r="L62" s="85">
        <v>1</v>
      </c>
      <c r="M62" s="85"/>
      <c r="N62" s="85"/>
      <c r="O62" s="85"/>
      <c r="P62" s="85"/>
      <c r="Q62" s="85"/>
      <c r="R62" s="85"/>
    </row>
    <row r="63" spans="1:18" ht="15">
      <c r="A63" s="85" t="s">
        <v>239</v>
      </c>
      <c r="B63" s="85">
        <v>4</v>
      </c>
      <c r="C63" s="85"/>
      <c r="D63" s="85"/>
      <c r="E63" s="85"/>
      <c r="F63" s="85"/>
      <c r="G63" s="85"/>
      <c r="H63" s="85"/>
      <c r="I63" s="85"/>
      <c r="J63" s="85"/>
      <c r="K63" s="85" t="s">
        <v>256</v>
      </c>
      <c r="L63" s="85">
        <v>1</v>
      </c>
      <c r="M63" s="85"/>
      <c r="N63" s="85"/>
      <c r="O63" s="85"/>
      <c r="P63" s="85"/>
      <c r="Q63" s="85"/>
      <c r="R63" s="85"/>
    </row>
    <row r="64" spans="1:18" ht="15">
      <c r="A64" s="85" t="s">
        <v>262</v>
      </c>
      <c r="B64" s="85">
        <v>4</v>
      </c>
      <c r="C64" s="85"/>
      <c r="D64" s="85"/>
      <c r="E64" s="85"/>
      <c r="F64" s="85"/>
      <c r="G64" s="85"/>
      <c r="H64" s="85"/>
      <c r="I64" s="85"/>
      <c r="J64" s="85"/>
      <c r="K64" s="85"/>
      <c r="L64" s="85"/>
      <c r="M64" s="85"/>
      <c r="N64" s="85"/>
      <c r="O64" s="85"/>
      <c r="P64" s="85"/>
      <c r="Q64" s="85"/>
      <c r="R64" s="85"/>
    </row>
    <row r="65" spans="1:18" ht="15">
      <c r="A65" s="85" t="s">
        <v>229</v>
      </c>
      <c r="B65" s="85">
        <v>4</v>
      </c>
      <c r="C65" s="85"/>
      <c r="D65" s="85"/>
      <c r="E65" s="85"/>
      <c r="F65" s="85"/>
      <c r="G65" s="85"/>
      <c r="H65" s="85"/>
      <c r="I65" s="85"/>
      <c r="J65" s="85"/>
      <c r="K65" s="85"/>
      <c r="L65" s="85"/>
      <c r="M65" s="85"/>
      <c r="N65" s="85"/>
      <c r="O65" s="85"/>
      <c r="P65" s="85"/>
      <c r="Q65" s="85"/>
      <c r="R65" s="85"/>
    </row>
    <row r="66" spans="1:18" ht="15">
      <c r="A66" s="85" t="s">
        <v>235</v>
      </c>
      <c r="B66" s="85">
        <v>3</v>
      </c>
      <c r="C66" s="85"/>
      <c r="D66" s="85"/>
      <c r="E66" s="85"/>
      <c r="F66" s="85"/>
      <c r="G66" s="85"/>
      <c r="H66" s="85"/>
      <c r="I66" s="85"/>
      <c r="J66" s="85"/>
      <c r="K66" s="85"/>
      <c r="L66" s="85"/>
      <c r="M66" s="85"/>
      <c r="N66" s="85"/>
      <c r="O66" s="85"/>
      <c r="P66" s="85"/>
      <c r="Q66" s="85"/>
      <c r="R66" s="85"/>
    </row>
    <row r="67" spans="1:18" ht="15">
      <c r="A67" s="85" t="s">
        <v>259</v>
      </c>
      <c r="B67" s="85">
        <v>2</v>
      </c>
      <c r="C67" s="85"/>
      <c r="D67" s="85"/>
      <c r="E67" s="85"/>
      <c r="F67" s="85"/>
      <c r="G67" s="85"/>
      <c r="H67" s="85"/>
      <c r="I67" s="85"/>
      <c r="J67" s="85"/>
      <c r="K67" s="85"/>
      <c r="L67" s="85"/>
      <c r="M67" s="85"/>
      <c r="N67" s="85"/>
      <c r="O67" s="85"/>
      <c r="P67" s="85"/>
      <c r="Q67" s="85"/>
      <c r="R67" s="85"/>
    </row>
    <row r="70" spans="1:18" ht="15" customHeight="1">
      <c r="A70" s="13" t="s">
        <v>1155</v>
      </c>
      <c r="B70" s="13" t="s">
        <v>925</v>
      </c>
      <c r="C70" s="13" t="s">
        <v>1156</v>
      </c>
      <c r="D70" s="13" t="s">
        <v>928</v>
      </c>
      <c r="E70" s="13" t="s">
        <v>1157</v>
      </c>
      <c r="F70" s="13" t="s">
        <v>930</v>
      </c>
      <c r="G70" s="13" t="s">
        <v>1158</v>
      </c>
      <c r="H70" s="13" t="s">
        <v>932</v>
      </c>
      <c r="I70" s="13" t="s">
        <v>1159</v>
      </c>
      <c r="J70" s="13" t="s">
        <v>934</v>
      </c>
      <c r="K70" s="13" t="s">
        <v>1160</v>
      </c>
      <c r="L70" s="13" t="s">
        <v>936</v>
      </c>
      <c r="M70" s="13" t="s">
        <v>1161</v>
      </c>
      <c r="N70" s="13" t="s">
        <v>938</v>
      </c>
      <c r="O70" s="13" t="s">
        <v>1162</v>
      </c>
      <c r="P70" s="13" t="s">
        <v>940</v>
      </c>
      <c r="Q70" s="13" t="s">
        <v>1163</v>
      </c>
      <c r="R70" s="13" t="s">
        <v>941</v>
      </c>
    </row>
    <row r="71" spans="1:18" ht="15">
      <c r="A71" s="124" t="s">
        <v>253</v>
      </c>
      <c r="B71" s="85">
        <v>1105068</v>
      </c>
      <c r="C71" s="124" t="s">
        <v>254</v>
      </c>
      <c r="D71" s="85">
        <v>906678</v>
      </c>
      <c r="E71" s="124" t="s">
        <v>222</v>
      </c>
      <c r="F71" s="85">
        <v>467093</v>
      </c>
      <c r="G71" s="124" t="s">
        <v>232</v>
      </c>
      <c r="H71" s="85">
        <v>52504</v>
      </c>
      <c r="I71" s="124" t="s">
        <v>253</v>
      </c>
      <c r="J71" s="85">
        <v>1105068</v>
      </c>
      <c r="K71" s="124" t="s">
        <v>248</v>
      </c>
      <c r="L71" s="85">
        <v>27305</v>
      </c>
      <c r="M71" s="124" t="s">
        <v>240</v>
      </c>
      <c r="N71" s="85">
        <v>194387</v>
      </c>
      <c r="O71" s="124" t="s">
        <v>236</v>
      </c>
      <c r="P71" s="85">
        <v>3513</v>
      </c>
      <c r="Q71" s="124" t="s">
        <v>237</v>
      </c>
      <c r="R71" s="85">
        <v>9165</v>
      </c>
    </row>
    <row r="72" spans="1:18" ht="15">
      <c r="A72" s="124" t="s">
        <v>254</v>
      </c>
      <c r="B72" s="85">
        <v>906678</v>
      </c>
      <c r="C72" s="124" t="s">
        <v>245</v>
      </c>
      <c r="D72" s="85">
        <v>146811</v>
      </c>
      <c r="E72" s="124" t="s">
        <v>220</v>
      </c>
      <c r="F72" s="85">
        <v>44816</v>
      </c>
      <c r="G72" s="124" t="s">
        <v>233</v>
      </c>
      <c r="H72" s="85">
        <v>49728</v>
      </c>
      <c r="I72" s="124" t="s">
        <v>250</v>
      </c>
      <c r="J72" s="85">
        <v>11691</v>
      </c>
      <c r="K72" s="124" t="s">
        <v>249</v>
      </c>
      <c r="L72" s="85">
        <v>20067</v>
      </c>
      <c r="M72" s="124" t="s">
        <v>228</v>
      </c>
      <c r="N72" s="85">
        <v>4534</v>
      </c>
      <c r="O72" s="124" t="s">
        <v>231</v>
      </c>
      <c r="P72" s="85">
        <v>2877</v>
      </c>
      <c r="Q72" s="124" t="s">
        <v>241</v>
      </c>
      <c r="R72" s="85">
        <v>5978</v>
      </c>
    </row>
    <row r="73" spans="1:18" ht="15">
      <c r="A73" s="124" t="s">
        <v>222</v>
      </c>
      <c r="B73" s="85">
        <v>467093</v>
      </c>
      <c r="C73" s="124" t="s">
        <v>243</v>
      </c>
      <c r="D73" s="85">
        <v>61772</v>
      </c>
      <c r="E73" s="124" t="s">
        <v>256</v>
      </c>
      <c r="F73" s="85">
        <v>20160</v>
      </c>
      <c r="G73" s="124" t="s">
        <v>260</v>
      </c>
      <c r="H73" s="85">
        <v>19358</v>
      </c>
      <c r="I73" s="124" t="s">
        <v>216</v>
      </c>
      <c r="J73" s="85">
        <v>11365</v>
      </c>
      <c r="K73" s="124" t="s">
        <v>266</v>
      </c>
      <c r="L73" s="85">
        <v>13306</v>
      </c>
      <c r="M73" s="124" t="s">
        <v>224</v>
      </c>
      <c r="N73" s="85">
        <v>1434</v>
      </c>
      <c r="O73" s="124" t="s">
        <v>262</v>
      </c>
      <c r="P73" s="85">
        <v>2242</v>
      </c>
      <c r="Q73" s="124" t="s">
        <v>227</v>
      </c>
      <c r="R73" s="85">
        <v>3163</v>
      </c>
    </row>
    <row r="74" spans="1:18" ht="15">
      <c r="A74" s="124" t="s">
        <v>240</v>
      </c>
      <c r="B74" s="85">
        <v>194387</v>
      </c>
      <c r="C74" s="124" t="s">
        <v>257</v>
      </c>
      <c r="D74" s="85">
        <v>37047</v>
      </c>
      <c r="E74" s="124" t="s">
        <v>225</v>
      </c>
      <c r="F74" s="85">
        <v>18522</v>
      </c>
      <c r="G74" s="124" t="s">
        <v>229</v>
      </c>
      <c r="H74" s="85">
        <v>13124</v>
      </c>
      <c r="I74" s="124" t="s">
        <v>223</v>
      </c>
      <c r="J74" s="85">
        <v>2889</v>
      </c>
      <c r="K74" s="124" t="s">
        <v>265</v>
      </c>
      <c r="L74" s="85">
        <v>7740</v>
      </c>
      <c r="M74" s="124" t="s">
        <v>239</v>
      </c>
      <c r="N74" s="85">
        <v>30</v>
      </c>
      <c r="O74" s="124" t="s">
        <v>235</v>
      </c>
      <c r="P74" s="85">
        <v>2193</v>
      </c>
      <c r="Q74" s="124" t="s">
        <v>226</v>
      </c>
      <c r="R74" s="85">
        <v>1431</v>
      </c>
    </row>
    <row r="75" spans="1:18" ht="15">
      <c r="A75" s="124" t="s">
        <v>245</v>
      </c>
      <c r="B75" s="85">
        <v>146811</v>
      </c>
      <c r="C75" s="124" t="s">
        <v>255</v>
      </c>
      <c r="D75" s="85">
        <v>16806</v>
      </c>
      <c r="E75" s="124" t="s">
        <v>219</v>
      </c>
      <c r="F75" s="85">
        <v>12202</v>
      </c>
      <c r="G75" s="124" t="s">
        <v>230</v>
      </c>
      <c r="H75" s="85">
        <v>12502</v>
      </c>
      <c r="I75" s="124" t="s">
        <v>217</v>
      </c>
      <c r="J75" s="85">
        <v>1304</v>
      </c>
      <c r="K75" s="124" t="s">
        <v>264</v>
      </c>
      <c r="L75" s="85">
        <v>577</v>
      </c>
      <c r="M75" s="124" t="s">
        <v>238</v>
      </c>
      <c r="N75" s="85">
        <v>12</v>
      </c>
      <c r="O75" s="124" t="s">
        <v>234</v>
      </c>
      <c r="P75" s="85">
        <v>749</v>
      </c>
      <c r="Q75" s="124"/>
      <c r="R75" s="85"/>
    </row>
    <row r="76" spans="1:18" ht="15">
      <c r="A76" s="124" t="s">
        <v>243</v>
      </c>
      <c r="B76" s="85">
        <v>61772</v>
      </c>
      <c r="C76" s="124" t="s">
        <v>244</v>
      </c>
      <c r="D76" s="85">
        <v>14714</v>
      </c>
      <c r="E76" s="124" t="s">
        <v>214</v>
      </c>
      <c r="F76" s="85">
        <v>5558</v>
      </c>
      <c r="G76" s="124" t="s">
        <v>261</v>
      </c>
      <c r="H76" s="85">
        <v>7479</v>
      </c>
      <c r="I76" s="124"/>
      <c r="J76" s="85"/>
      <c r="K76" s="124"/>
      <c r="L76" s="85"/>
      <c r="M76" s="124"/>
      <c r="N76" s="85"/>
      <c r="O76" s="124"/>
      <c r="P76" s="85"/>
      <c r="Q76" s="124"/>
      <c r="R76" s="85"/>
    </row>
    <row r="77" spans="1:18" ht="15">
      <c r="A77" s="124" t="s">
        <v>232</v>
      </c>
      <c r="B77" s="85">
        <v>52504</v>
      </c>
      <c r="C77" s="124" t="s">
        <v>252</v>
      </c>
      <c r="D77" s="85">
        <v>11395</v>
      </c>
      <c r="E77" s="124" t="s">
        <v>215</v>
      </c>
      <c r="F77" s="85">
        <v>4627</v>
      </c>
      <c r="G77" s="124" t="s">
        <v>259</v>
      </c>
      <c r="H77" s="85">
        <v>1268</v>
      </c>
      <c r="I77" s="124"/>
      <c r="J77" s="85"/>
      <c r="K77" s="124"/>
      <c r="L77" s="85"/>
      <c r="M77" s="124"/>
      <c r="N77" s="85"/>
      <c r="O77" s="124"/>
      <c r="P77" s="85"/>
      <c r="Q77" s="124"/>
      <c r="R77" s="85"/>
    </row>
    <row r="78" spans="1:18" ht="15">
      <c r="A78" s="124" t="s">
        <v>233</v>
      </c>
      <c r="B78" s="85">
        <v>49728</v>
      </c>
      <c r="C78" s="124" t="s">
        <v>242</v>
      </c>
      <c r="D78" s="85">
        <v>9375</v>
      </c>
      <c r="E78" s="124" t="s">
        <v>221</v>
      </c>
      <c r="F78" s="85">
        <v>4572</v>
      </c>
      <c r="G78" s="124"/>
      <c r="H78" s="85"/>
      <c r="I78" s="124"/>
      <c r="J78" s="85"/>
      <c r="K78" s="124"/>
      <c r="L78" s="85"/>
      <c r="M78" s="124"/>
      <c r="N78" s="85"/>
      <c r="O78" s="124"/>
      <c r="P78" s="85"/>
      <c r="Q78" s="124"/>
      <c r="R78" s="85"/>
    </row>
    <row r="79" spans="1:18" ht="15">
      <c r="A79" s="124" t="s">
        <v>220</v>
      </c>
      <c r="B79" s="85">
        <v>44816</v>
      </c>
      <c r="C79" s="124" t="s">
        <v>247</v>
      </c>
      <c r="D79" s="85">
        <v>7063</v>
      </c>
      <c r="E79" s="124" t="s">
        <v>212</v>
      </c>
      <c r="F79" s="85">
        <v>2807</v>
      </c>
      <c r="G79" s="124"/>
      <c r="H79" s="85"/>
      <c r="I79" s="124"/>
      <c r="J79" s="85"/>
      <c r="K79" s="124"/>
      <c r="L79" s="85"/>
      <c r="M79" s="124"/>
      <c r="N79" s="85"/>
      <c r="O79" s="124"/>
      <c r="P79" s="85"/>
      <c r="Q79" s="124"/>
      <c r="R79" s="85"/>
    </row>
    <row r="80" spans="1:18" ht="15">
      <c r="A80" s="124" t="s">
        <v>257</v>
      </c>
      <c r="B80" s="85">
        <v>37047</v>
      </c>
      <c r="C80" s="124" t="s">
        <v>246</v>
      </c>
      <c r="D80" s="85">
        <v>5433</v>
      </c>
      <c r="E80" s="124" t="s">
        <v>213</v>
      </c>
      <c r="F80" s="85">
        <v>2578</v>
      </c>
      <c r="G80" s="124"/>
      <c r="H80" s="85"/>
      <c r="I80" s="124"/>
      <c r="J80" s="85"/>
      <c r="K80" s="124"/>
      <c r="L80" s="85"/>
      <c r="M80" s="124"/>
      <c r="N80" s="85"/>
      <c r="O80" s="124"/>
      <c r="P80" s="85"/>
      <c r="Q80" s="124"/>
      <c r="R80" s="85"/>
    </row>
  </sheetData>
  <hyperlinks>
    <hyperlink ref="A2" r:id="rId1" display="https://www.nato.int/cps/en/natohq/news_169754.htm#annex"/>
    <hyperlink ref="A3" r:id="rId2" display="https://www.nato.int/cps/en/natohq/news_169754.htm"/>
    <hyperlink ref="A4" r:id="rId3" display="https://www.nato.int/cps/en/natohq/news_170910.htm?utm_source=twitter&amp;utm_medium=natoromeroc&amp;utm_campaign=20191118_estonia"/>
    <hyperlink ref="A5" r:id="rId4" display="https://www.whitehouse.gov/briefings-statements/statement-press-secretary-96/"/>
    <hyperlink ref="A6" r:id="rId5" display="https://www.nato.int/cps/en/natohq/news_170910.htm?utm_source=twitter&amp;utm_medium=natopress&amp;utm_campaign=20191118_estonia_web"/>
    <hyperlink ref="A7" r:id="rId6" display="https://www.bbc.com/news/uk-england-beds-bucks-herts-50404708"/>
    <hyperlink ref="C2" r:id="rId7" display="https://www.nato.int/cps/en/natohq/news_170910.htm?utm_source=twitter&amp;utm_medium=natoromeroc&amp;utm_campaign=20191118_estonia"/>
    <hyperlink ref="E2" r:id="rId8" display="https://www.nato.int/cps/en/natohq/news_170910.htm?utm_source=twitter&amp;utm_medium=natopress&amp;utm_campaign=20191118_estonia_web"/>
    <hyperlink ref="E3" r:id="rId9" display="https://www.nato.int/cps/en/natohq/news_169754.htm#annex"/>
    <hyperlink ref="E4" r:id="rId10" display="https://www.nato.int/cps/en/natohq/news_169754.htm"/>
    <hyperlink ref="K2" r:id="rId11" display="https://www.whitehouse.gov/briefings-statements/statement-press-secretary-96/"/>
    <hyperlink ref="Q2" r:id="rId12" display="https://www.bbc.com/news/uk-england-beds-bucks-herts-50404708"/>
    <hyperlink ref="Q3" r:id="rId13" display="https://www.nato.int/cps/en/natohq/news_169754.htm#annex"/>
    <hyperlink ref="Q4" r:id="rId14" display="https://www.nato.int/cps/en/natohq/news_169754.htm"/>
  </hyperlinks>
  <printOptions/>
  <pageMargins left="0.7" right="0.7" top="0.75" bottom="0.75" header="0.3" footer="0.3"/>
  <pageSetup orientation="portrait" paperSize="9"/>
  <tableParts>
    <tablePart r:id="rId18"/>
    <tablePart r:id="rId15"/>
    <tablePart r:id="rId22"/>
    <tablePart r:id="rId16"/>
    <tablePart r:id="rId17"/>
    <tablePart r:id="rId21"/>
    <tablePart r:id="rId20"/>
    <tablePart r:id="rId19"/>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1227</v>
      </c>
      <c r="B1" s="13" t="s">
        <v>1279</v>
      </c>
      <c r="C1" s="13" t="s">
        <v>1280</v>
      </c>
      <c r="D1" s="13" t="s">
        <v>144</v>
      </c>
      <c r="E1" s="13" t="s">
        <v>1282</v>
      </c>
      <c r="F1" s="13" t="s">
        <v>1283</v>
      </c>
      <c r="G1" s="13" t="s">
        <v>1284</v>
      </c>
    </row>
    <row r="2" spans="1:7" ht="15">
      <c r="A2" s="85" t="s">
        <v>977</v>
      </c>
      <c r="B2" s="85">
        <v>29</v>
      </c>
      <c r="C2" s="129">
        <v>0.02378999179655455</v>
      </c>
      <c r="D2" s="85" t="s">
        <v>1281</v>
      </c>
      <c r="E2" s="85"/>
      <c r="F2" s="85"/>
      <c r="G2" s="85"/>
    </row>
    <row r="3" spans="1:7" ht="15">
      <c r="A3" s="85" t="s">
        <v>978</v>
      </c>
      <c r="B3" s="85">
        <v>0</v>
      </c>
      <c r="C3" s="129">
        <v>0</v>
      </c>
      <c r="D3" s="85" t="s">
        <v>1281</v>
      </c>
      <c r="E3" s="85"/>
      <c r="F3" s="85"/>
      <c r="G3" s="85"/>
    </row>
    <row r="4" spans="1:7" ht="15">
      <c r="A4" s="85" t="s">
        <v>979</v>
      </c>
      <c r="B4" s="85">
        <v>0</v>
      </c>
      <c r="C4" s="129">
        <v>0</v>
      </c>
      <c r="D4" s="85" t="s">
        <v>1281</v>
      </c>
      <c r="E4" s="85"/>
      <c r="F4" s="85"/>
      <c r="G4" s="85"/>
    </row>
    <row r="5" spans="1:7" ht="15">
      <c r="A5" s="85" t="s">
        <v>980</v>
      </c>
      <c r="B5" s="85">
        <v>1190</v>
      </c>
      <c r="C5" s="129">
        <v>0.9762100082034455</v>
      </c>
      <c r="D5" s="85" t="s">
        <v>1281</v>
      </c>
      <c r="E5" s="85"/>
      <c r="F5" s="85"/>
      <c r="G5" s="85"/>
    </row>
    <row r="6" spans="1:7" ht="15">
      <c r="A6" s="85" t="s">
        <v>981</v>
      </c>
      <c r="B6" s="85">
        <v>1219</v>
      </c>
      <c r="C6" s="129">
        <v>1</v>
      </c>
      <c r="D6" s="85" t="s">
        <v>1281</v>
      </c>
      <c r="E6" s="85"/>
      <c r="F6" s="85"/>
      <c r="G6" s="85"/>
    </row>
    <row r="7" spans="1:7" ht="15">
      <c r="A7" s="91" t="s">
        <v>982</v>
      </c>
      <c r="B7" s="91">
        <v>27</v>
      </c>
      <c r="C7" s="130">
        <v>0.010121805582724151</v>
      </c>
      <c r="D7" s="91" t="s">
        <v>1281</v>
      </c>
      <c r="E7" s="91" t="b">
        <v>0</v>
      </c>
      <c r="F7" s="91" t="b">
        <v>0</v>
      </c>
      <c r="G7" s="91" t="b">
        <v>0</v>
      </c>
    </row>
    <row r="8" spans="1:7" ht="15">
      <c r="A8" s="91" t="s">
        <v>256</v>
      </c>
      <c r="B8" s="91">
        <v>23</v>
      </c>
      <c r="C8" s="130">
        <v>0.010616832188696936</v>
      </c>
      <c r="D8" s="91" t="s">
        <v>1281</v>
      </c>
      <c r="E8" s="91" t="b">
        <v>0</v>
      </c>
      <c r="F8" s="91" t="b">
        <v>0</v>
      </c>
      <c r="G8" s="91" t="b">
        <v>0</v>
      </c>
    </row>
    <row r="9" spans="1:7" ht="15">
      <c r="A9" s="91" t="s">
        <v>983</v>
      </c>
      <c r="B9" s="91">
        <v>23</v>
      </c>
      <c r="C9" s="130">
        <v>0.010616832188696936</v>
      </c>
      <c r="D9" s="91" t="s">
        <v>1281</v>
      </c>
      <c r="E9" s="91" t="b">
        <v>0</v>
      </c>
      <c r="F9" s="91" t="b">
        <v>0</v>
      </c>
      <c r="G9" s="91" t="b">
        <v>0</v>
      </c>
    </row>
    <row r="10" spans="1:7" ht="15">
      <c r="A10" s="91" t="s">
        <v>984</v>
      </c>
      <c r="B10" s="91">
        <v>17</v>
      </c>
      <c r="C10" s="130">
        <v>0.01062647852249042</v>
      </c>
      <c r="D10" s="91" t="s">
        <v>1281</v>
      </c>
      <c r="E10" s="91" t="b">
        <v>0</v>
      </c>
      <c r="F10" s="91" t="b">
        <v>0</v>
      </c>
      <c r="G10" s="91" t="b">
        <v>0</v>
      </c>
    </row>
    <row r="11" spans="1:7" ht="15">
      <c r="A11" s="91" t="s">
        <v>261</v>
      </c>
      <c r="B11" s="91">
        <v>16</v>
      </c>
      <c r="C11" s="130">
        <v>0.011084483203333245</v>
      </c>
      <c r="D11" s="91" t="s">
        <v>1281</v>
      </c>
      <c r="E11" s="91" t="b">
        <v>0</v>
      </c>
      <c r="F11" s="91" t="b">
        <v>0</v>
      </c>
      <c r="G11" s="91" t="b">
        <v>0</v>
      </c>
    </row>
    <row r="12" spans="1:7" ht="15">
      <c r="A12" s="91" t="s">
        <v>1002</v>
      </c>
      <c r="B12" s="91">
        <v>16</v>
      </c>
      <c r="C12" s="130">
        <v>0.019013549378616684</v>
      </c>
      <c r="D12" s="91" t="s">
        <v>1281</v>
      </c>
      <c r="E12" s="91" t="b">
        <v>0</v>
      </c>
      <c r="F12" s="91" t="b">
        <v>0</v>
      </c>
      <c r="G12" s="91" t="b">
        <v>0</v>
      </c>
    </row>
    <row r="13" spans="1:7" ht="15">
      <c r="A13" s="91" t="s">
        <v>986</v>
      </c>
      <c r="B13" s="91">
        <v>15</v>
      </c>
      <c r="C13" s="130">
        <v>0.010391703003124917</v>
      </c>
      <c r="D13" s="91" t="s">
        <v>1281</v>
      </c>
      <c r="E13" s="91" t="b">
        <v>0</v>
      </c>
      <c r="F13" s="91" t="b">
        <v>0</v>
      </c>
      <c r="G13" s="91" t="b">
        <v>0</v>
      </c>
    </row>
    <row r="14" spans="1:7" ht="15">
      <c r="A14" s="91" t="s">
        <v>997</v>
      </c>
      <c r="B14" s="91">
        <v>15</v>
      </c>
      <c r="C14" s="130">
        <v>0.010391703003124917</v>
      </c>
      <c r="D14" s="91" t="s">
        <v>1281</v>
      </c>
      <c r="E14" s="91" t="b">
        <v>0</v>
      </c>
      <c r="F14" s="91" t="b">
        <v>0</v>
      </c>
      <c r="G14" s="91" t="b">
        <v>0</v>
      </c>
    </row>
    <row r="15" spans="1:7" ht="15">
      <c r="A15" s="91" t="s">
        <v>1000</v>
      </c>
      <c r="B15" s="91">
        <v>15</v>
      </c>
      <c r="C15" s="130">
        <v>0.010391703003124917</v>
      </c>
      <c r="D15" s="91" t="s">
        <v>1281</v>
      </c>
      <c r="E15" s="91" t="b">
        <v>0</v>
      </c>
      <c r="F15" s="91" t="b">
        <v>0</v>
      </c>
      <c r="G15" s="91" t="b">
        <v>0</v>
      </c>
    </row>
    <row r="16" spans="1:7" ht="15">
      <c r="A16" s="91" t="s">
        <v>1228</v>
      </c>
      <c r="B16" s="91">
        <v>15</v>
      </c>
      <c r="C16" s="130">
        <v>0.010391703003124917</v>
      </c>
      <c r="D16" s="91" t="s">
        <v>1281</v>
      </c>
      <c r="E16" s="91" t="b">
        <v>0</v>
      </c>
      <c r="F16" s="91" t="b">
        <v>0</v>
      </c>
      <c r="G16" s="91" t="b">
        <v>0</v>
      </c>
    </row>
    <row r="17" spans="1:7" ht="15">
      <c r="A17" s="91" t="s">
        <v>258</v>
      </c>
      <c r="B17" s="91">
        <v>14</v>
      </c>
      <c r="C17" s="130">
        <v>0.010221320221701403</v>
      </c>
      <c r="D17" s="91" t="s">
        <v>1281</v>
      </c>
      <c r="E17" s="91" t="b">
        <v>0</v>
      </c>
      <c r="F17" s="91" t="b">
        <v>0</v>
      </c>
      <c r="G17" s="91" t="b">
        <v>0</v>
      </c>
    </row>
    <row r="18" spans="1:7" ht="15">
      <c r="A18" s="91" t="s">
        <v>996</v>
      </c>
      <c r="B18" s="91">
        <v>14</v>
      </c>
      <c r="C18" s="130">
        <v>0.010221320221701403</v>
      </c>
      <c r="D18" s="91" t="s">
        <v>1281</v>
      </c>
      <c r="E18" s="91" t="b">
        <v>0</v>
      </c>
      <c r="F18" s="91" t="b">
        <v>0</v>
      </c>
      <c r="G18" s="91" t="b">
        <v>0</v>
      </c>
    </row>
    <row r="19" spans="1:7" ht="15">
      <c r="A19" s="91" t="s">
        <v>998</v>
      </c>
      <c r="B19" s="91">
        <v>14</v>
      </c>
      <c r="C19" s="130">
        <v>0.010221320221701403</v>
      </c>
      <c r="D19" s="91" t="s">
        <v>1281</v>
      </c>
      <c r="E19" s="91" t="b">
        <v>0</v>
      </c>
      <c r="F19" s="91" t="b">
        <v>0</v>
      </c>
      <c r="G19" s="91" t="b">
        <v>0</v>
      </c>
    </row>
    <row r="20" spans="1:7" ht="15">
      <c r="A20" s="91" t="s">
        <v>1229</v>
      </c>
      <c r="B20" s="91">
        <v>14</v>
      </c>
      <c r="C20" s="130">
        <v>0.010221320221701403</v>
      </c>
      <c r="D20" s="91" t="s">
        <v>1281</v>
      </c>
      <c r="E20" s="91" t="b">
        <v>0</v>
      </c>
      <c r="F20" s="91" t="b">
        <v>0</v>
      </c>
      <c r="G20" s="91" t="b">
        <v>0</v>
      </c>
    </row>
    <row r="21" spans="1:7" ht="15">
      <c r="A21" s="91" t="s">
        <v>987</v>
      </c>
      <c r="B21" s="91">
        <v>13</v>
      </c>
      <c r="C21" s="130">
        <v>0.010012273098019567</v>
      </c>
      <c r="D21" s="91" t="s">
        <v>1281</v>
      </c>
      <c r="E21" s="91" t="b">
        <v>0</v>
      </c>
      <c r="F21" s="91" t="b">
        <v>0</v>
      </c>
      <c r="G21" s="91" t="b">
        <v>0</v>
      </c>
    </row>
    <row r="22" spans="1:7" ht="15">
      <c r="A22" s="91" t="s">
        <v>263</v>
      </c>
      <c r="B22" s="91">
        <v>13</v>
      </c>
      <c r="C22" s="130">
        <v>0.010012273098019567</v>
      </c>
      <c r="D22" s="91" t="s">
        <v>1281</v>
      </c>
      <c r="E22" s="91" t="b">
        <v>0</v>
      </c>
      <c r="F22" s="91" t="b">
        <v>0</v>
      </c>
      <c r="G22" s="91" t="b">
        <v>0</v>
      </c>
    </row>
    <row r="23" spans="1:7" ht="15">
      <c r="A23" s="91" t="s">
        <v>993</v>
      </c>
      <c r="B23" s="91">
        <v>13</v>
      </c>
      <c r="C23" s="130">
        <v>0.010012273098019567</v>
      </c>
      <c r="D23" s="91" t="s">
        <v>1281</v>
      </c>
      <c r="E23" s="91" t="b">
        <v>0</v>
      </c>
      <c r="F23" s="91" t="b">
        <v>0</v>
      </c>
      <c r="G23" s="91" t="b">
        <v>0</v>
      </c>
    </row>
    <row r="24" spans="1:7" ht="15">
      <c r="A24" s="91" t="s">
        <v>994</v>
      </c>
      <c r="B24" s="91">
        <v>13</v>
      </c>
      <c r="C24" s="130">
        <v>0.010012273098019567</v>
      </c>
      <c r="D24" s="91" t="s">
        <v>1281</v>
      </c>
      <c r="E24" s="91" t="b">
        <v>0</v>
      </c>
      <c r="F24" s="91" t="b">
        <v>0</v>
      </c>
      <c r="G24" s="91" t="b">
        <v>0</v>
      </c>
    </row>
    <row r="25" spans="1:7" ht="15">
      <c r="A25" s="91" t="s">
        <v>995</v>
      </c>
      <c r="B25" s="91">
        <v>13</v>
      </c>
      <c r="C25" s="130">
        <v>0.010012273098019567</v>
      </c>
      <c r="D25" s="91" t="s">
        <v>1281</v>
      </c>
      <c r="E25" s="91" t="b">
        <v>0</v>
      </c>
      <c r="F25" s="91" t="b">
        <v>0</v>
      </c>
      <c r="G25" s="91" t="b">
        <v>0</v>
      </c>
    </row>
    <row r="26" spans="1:7" ht="15">
      <c r="A26" s="91" t="s">
        <v>999</v>
      </c>
      <c r="B26" s="91">
        <v>13</v>
      </c>
      <c r="C26" s="130">
        <v>0.010012273098019567</v>
      </c>
      <c r="D26" s="91" t="s">
        <v>1281</v>
      </c>
      <c r="E26" s="91" t="b">
        <v>0</v>
      </c>
      <c r="F26" s="91" t="b">
        <v>0</v>
      </c>
      <c r="G26" s="91" t="b">
        <v>0</v>
      </c>
    </row>
    <row r="27" spans="1:7" ht="15">
      <c r="A27" s="91" t="s">
        <v>988</v>
      </c>
      <c r="B27" s="91">
        <v>12</v>
      </c>
      <c r="C27" s="130">
        <v>0.009761581774974003</v>
      </c>
      <c r="D27" s="91" t="s">
        <v>1281</v>
      </c>
      <c r="E27" s="91" t="b">
        <v>0</v>
      </c>
      <c r="F27" s="91" t="b">
        <v>0</v>
      </c>
      <c r="G27" s="91" t="b">
        <v>0</v>
      </c>
    </row>
    <row r="28" spans="1:7" ht="15">
      <c r="A28" s="91" t="s">
        <v>989</v>
      </c>
      <c r="B28" s="91">
        <v>12</v>
      </c>
      <c r="C28" s="130">
        <v>0.009761581774974003</v>
      </c>
      <c r="D28" s="91" t="s">
        <v>1281</v>
      </c>
      <c r="E28" s="91" t="b">
        <v>0</v>
      </c>
      <c r="F28" s="91" t="b">
        <v>0</v>
      </c>
      <c r="G28" s="91" t="b">
        <v>0</v>
      </c>
    </row>
    <row r="29" spans="1:7" ht="15">
      <c r="A29" s="91" t="s">
        <v>990</v>
      </c>
      <c r="B29" s="91">
        <v>12</v>
      </c>
      <c r="C29" s="130">
        <v>0.009761581774974003</v>
      </c>
      <c r="D29" s="91" t="s">
        <v>1281</v>
      </c>
      <c r="E29" s="91" t="b">
        <v>0</v>
      </c>
      <c r="F29" s="91" t="b">
        <v>0</v>
      </c>
      <c r="G29" s="91" t="b">
        <v>0</v>
      </c>
    </row>
    <row r="30" spans="1:7" ht="15">
      <c r="A30" s="91" t="s">
        <v>991</v>
      </c>
      <c r="B30" s="91">
        <v>12</v>
      </c>
      <c r="C30" s="130">
        <v>0.009761581774974003</v>
      </c>
      <c r="D30" s="91" t="s">
        <v>1281</v>
      </c>
      <c r="E30" s="91" t="b">
        <v>0</v>
      </c>
      <c r="F30" s="91" t="b">
        <v>0</v>
      </c>
      <c r="G30" s="91" t="b">
        <v>0</v>
      </c>
    </row>
    <row r="31" spans="1:7" ht="15">
      <c r="A31" s="91" t="s">
        <v>1230</v>
      </c>
      <c r="B31" s="91">
        <v>12</v>
      </c>
      <c r="C31" s="130">
        <v>0.009761581774974003</v>
      </c>
      <c r="D31" s="91" t="s">
        <v>1281</v>
      </c>
      <c r="E31" s="91" t="b">
        <v>0</v>
      </c>
      <c r="F31" s="91" t="b">
        <v>0</v>
      </c>
      <c r="G31" s="91" t="b">
        <v>0</v>
      </c>
    </row>
    <row r="32" spans="1:7" ht="15">
      <c r="A32" s="91" t="s">
        <v>1231</v>
      </c>
      <c r="B32" s="91">
        <v>11</v>
      </c>
      <c r="C32" s="130">
        <v>0.009465768146092375</v>
      </c>
      <c r="D32" s="91" t="s">
        <v>1281</v>
      </c>
      <c r="E32" s="91" t="b">
        <v>0</v>
      </c>
      <c r="F32" s="91" t="b">
        <v>0</v>
      </c>
      <c r="G32" s="91" t="b">
        <v>0</v>
      </c>
    </row>
    <row r="33" spans="1:7" ht="15">
      <c r="A33" s="91" t="s">
        <v>1041</v>
      </c>
      <c r="B33" s="91">
        <v>8</v>
      </c>
      <c r="C33" s="130">
        <v>0.008262055021977834</v>
      </c>
      <c r="D33" s="91" t="s">
        <v>1281</v>
      </c>
      <c r="E33" s="91" t="b">
        <v>0</v>
      </c>
      <c r="F33" s="91" t="b">
        <v>0</v>
      </c>
      <c r="G33" s="91" t="b">
        <v>0</v>
      </c>
    </row>
    <row r="34" spans="1:7" ht="15">
      <c r="A34" s="91" t="s">
        <v>1012</v>
      </c>
      <c r="B34" s="91">
        <v>6</v>
      </c>
      <c r="C34" s="130">
        <v>0.0071300810169812575</v>
      </c>
      <c r="D34" s="91" t="s">
        <v>1281</v>
      </c>
      <c r="E34" s="91" t="b">
        <v>0</v>
      </c>
      <c r="F34" s="91" t="b">
        <v>0</v>
      </c>
      <c r="G34" s="91" t="b">
        <v>0</v>
      </c>
    </row>
    <row r="35" spans="1:7" ht="15">
      <c r="A35" s="91" t="s">
        <v>1030</v>
      </c>
      <c r="B35" s="91">
        <v>6</v>
      </c>
      <c r="C35" s="130">
        <v>0.0071300810169812575</v>
      </c>
      <c r="D35" s="91" t="s">
        <v>1281</v>
      </c>
      <c r="E35" s="91" t="b">
        <v>0</v>
      </c>
      <c r="F35" s="91" t="b">
        <v>0</v>
      </c>
      <c r="G35" s="91" t="b">
        <v>0</v>
      </c>
    </row>
    <row r="36" spans="1:7" ht="15">
      <c r="A36" s="91" t="s">
        <v>1003</v>
      </c>
      <c r="B36" s="91">
        <v>6</v>
      </c>
      <c r="C36" s="130">
        <v>0.0071300810169812575</v>
      </c>
      <c r="D36" s="91" t="s">
        <v>1281</v>
      </c>
      <c r="E36" s="91" t="b">
        <v>0</v>
      </c>
      <c r="F36" s="91" t="b">
        <v>0</v>
      </c>
      <c r="G36" s="91" t="b">
        <v>0</v>
      </c>
    </row>
    <row r="37" spans="1:7" ht="15">
      <c r="A37" s="91" t="s">
        <v>1004</v>
      </c>
      <c r="B37" s="91">
        <v>6</v>
      </c>
      <c r="C37" s="130">
        <v>0.0071300810169812575</v>
      </c>
      <c r="D37" s="91" t="s">
        <v>1281</v>
      </c>
      <c r="E37" s="91" t="b">
        <v>0</v>
      </c>
      <c r="F37" s="91" t="b">
        <v>0</v>
      </c>
      <c r="G37" s="91" t="b">
        <v>0</v>
      </c>
    </row>
    <row r="38" spans="1:7" ht="15">
      <c r="A38" s="91" t="s">
        <v>1010</v>
      </c>
      <c r="B38" s="91">
        <v>5</v>
      </c>
      <c r="C38" s="130">
        <v>0.006434768091450496</v>
      </c>
      <c r="D38" s="91" t="s">
        <v>1281</v>
      </c>
      <c r="E38" s="91" t="b">
        <v>0</v>
      </c>
      <c r="F38" s="91" t="b">
        <v>0</v>
      </c>
      <c r="G38" s="91" t="b">
        <v>0</v>
      </c>
    </row>
    <row r="39" spans="1:7" ht="15">
      <c r="A39" s="91" t="s">
        <v>1011</v>
      </c>
      <c r="B39" s="91">
        <v>5</v>
      </c>
      <c r="C39" s="130">
        <v>0.006434768091450496</v>
      </c>
      <c r="D39" s="91" t="s">
        <v>1281</v>
      </c>
      <c r="E39" s="91" t="b">
        <v>0</v>
      </c>
      <c r="F39" s="91" t="b">
        <v>0</v>
      </c>
      <c r="G39" s="91" t="b">
        <v>0</v>
      </c>
    </row>
    <row r="40" spans="1:7" ht="15">
      <c r="A40" s="91" t="s">
        <v>1013</v>
      </c>
      <c r="B40" s="91">
        <v>5</v>
      </c>
      <c r="C40" s="130">
        <v>0.006434768091450496</v>
      </c>
      <c r="D40" s="91" t="s">
        <v>1281</v>
      </c>
      <c r="E40" s="91" t="b">
        <v>0</v>
      </c>
      <c r="F40" s="91" t="b">
        <v>0</v>
      </c>
      <c r="G40" s="91" t="b">
        <v>0</v>
      </c>
    </row>
    <row r="41" spans="1:7" ht="15">
      <c r="A41" s="91" t="s">
        <v>1014</v>
      </c>
      <c r="B41" s="91">
        <v>5</v>
      </c>
      <c r="C41" s="130">
        <v>0.006434768091450496</v>
      </c>
      <c r="D41" s="91" t="s">
        <v>1281</v>
      </c>
      <c r="E41" s="91" t="b">
        <v>0</v>
      </c>
      <c r="F41" s="91" t="b">
        <v>0</v>
      </c>
      <c r="G41" s="91" t="b">
        <v>0</v>
      </c>
    </row>
    <row r="42" spans="1:7" ht="15">
      <c r="A42" s="91" t="s">
        <v>1015</v>
      </c>
      <c r="B42" s="91">
        <v>5</v>
      </c>
      <c r="C42" s="130">
        <v>0.006434768091450496</v>
      </c>
      <c r="D42" s="91" t="s">
        <v>1281</v>
      </c>
      <c r="E42" s="91" t="b">
        <v>0</v>
      </c>
      <c r="F42" s="91" t="b">
        <v>0</v>
      </c>
      <c r="G42" s="91" t="b">
        <v>0</v>
      </c>
    </row>
    <row r="43" spans="1:7" ht="15">
      <c r="A43" s="91" t="s">
        <v>1016</v>
      </c>
      <c r="B43" s="91">
        <v>5</v>
      </c>
      <c r="C43" s="130">
        <v>0.006434768091450496</v>
      </c>
      <c r="D43" s="91" t="s">
        <v>1281</v>
      </c>
      <c r="E43" s="91" t="b">
        <v>0</v>
      </c>
      <c r="F43" s="91" t="b">
        <v>0</v>
      </c>
      <c r="G43" s="91" t="b">
        <v>0</v>
      </c>
    </row>
    <row r="44" spans="1:7" ht="15">
      <c r="A44" s="91" t="s">
        <v>1017</v>
      </c>
      <c r="B44" s="91">
        <v>5</v>
      </c>
      <c r="C44" s="130">
        <v>0.006434768091450496</v>
      </c>
      <c r="D44" s="91" t="s">
        <v>1281</v>
      </c>
      <c r="E44" s="91" t="b">
        <v>0</v>
      </c>
      <c r="F44" s="91" t="b">
        <v>0</v>
      </c>
      <c r="G44" s="91" t="b">
        <v>0</v>
      </c>
    </row>
    <row r="45" spans="1:7" ht="15">
      <c r="A45" s="91" t="s">
        <v>1018</v>
      </c>
      <c r="B45" s="91">
        <v>5</v>
      </c>
      <c r="C45" s="130">
        <v>0.006434768091450496</v>
      </c>
      <c r="D45" s="91" t="s">
        <v>1281</v>
      </c>
      <c r="E45" s="91" t="b">
        <v>0</v>
      </c>
      <c r="F45" s="91" t="b">
        <v>0</v>
      </c>
      <c r="G45" s="91" t="b">
        <v>0</v>
      </c>
    </row>
    <row r="46" spans="1:7" ht="15">
      <c r="A46" s="91" t="s">
        <v>1019</v>
      </c>
      <c r="B46" s="91">
        <v>5</v>
      </c>
      <c r="C46" s="130">
        <v>0.006434768091450496</v>
      </c>
      <c r="D46" s="91" t="s">
        <v>1281</v>
      </c>
      <c r="E46" s="91" t="b">
        <v>0</v>
      </c>
      <c r="F46" s="91" t="b">
        <v>0</v>
      </c>
      <c r="G46" s="91" t="b">
        <v>0</v>
      </c>
    </row>
    <row r="47" spans="1:7" ht="15">
      <c r="A47" s="91" t="s">
        <v>1232</v>
      </c>
      <c r="B47" s="91">
        <v>5</v>
      </c>
      <c r="C47" s="130">
        <v>0.006434768091450496</v>
      </c>
      <c r="D47" s="91" t="s">
        <v>1281</v>
      </c>
      <c r="E47" s="91" t="b">
        <v>0</v>
      </c>
      <c r="F47" s="91" t="b">
        <v>0</v>
      </c>
      <c r="G47" s="91" t="b">
        <v>0</v>
      </c>
    </row>
    <row r="48" spans="1:7" ht="15">
      <c r="A48" s="91" t="s">
        <v>1233</v>
      </c>
      <c r="B48" s="91">
        <v>5</v>
      </c>
      <c r="C48" s="130">
        <v>0.006434768091450496</v>
      </c>
      <c r="D48" s="91" t="s">
        <v>1281</v>
      </c>
      <c r="E48" s="91" t="b">
        <v>0</v>
      </c>
      <c r="F48" s="91" t="b">
        <v>0</v>
      </c>
      <c r="G48" s="91" t="b">
        <v>0</v>
      </c>
    </row>
    <row r="49" spans="1:7" ht="15">
      <c r="A49" s="91" t="s">
        <v>1022</v>
      </c>
      <c r="B49" s="91">
        <v>5</v>
      </c>
      <c r="C49" s="130">
        <v>0.006434768091450496</v>
      </c>
      <c r="D49" s="91" t="s">
        <v>1281</v>
      </c>
      <c r="E49" s="91" t="b">
        <v>0</v>
      </c>
      <c r="F49" s="91" t="b">
        <v>0</v>
      </c>
      <c r="G49" s="91" t="b">
        <v>0</v>
      </c>
    </row>
    <row r="50" spans="1:7" ht="15">
      <c r="A50" s="91" t="s">
        <v>1023</v>
      </c>
      <c r="B50" s="91">
        <v>5</v>
      </c>
      <c r="C50" s="130">
        <v>0.006434768091450496</v>
      </c>
      <c r="D50" s="91" t="s">
        <v>1281</v>
      </c>
      <c r="E50" s="91" t="b">
        <v>1</v>
      </c>
      <c r="F50" s="91" t="b">
        <v>0</v>
      </c>
      <c r="G50" s="91" t="b">
        <v>0</v>
      </c>
    </row>
    <row r="51" spans="1:7" ht="15">
      <c r="A51" s="91" t="s">
        <v>1024</v>
      </c>
      <c r="B51" s="91">
        <v>5</v>
      </c>
      <c r="C51" s="130">
        <v>0.006434768091450496</v>
      </c>
      <c r="D51" s="91" t="s">
        <v>1281</v>
      </c>
      <c r="E51" s="91" t="b">
        <v>0</v>
      </c>
      <c r="F51" s="91" t="b">
        <v>0</v>
      </c>
      <c r="G51" s="91" t="b">
        <v>0</v>
      </c>
    </row>
    <row r="52" spans="1:7" ht="15">
      <c r="A52" s="91" t="s">
        <v>1025</v>
      </c>
      <c r="B52" s="91">
        <v>5</v>
      </c>
      <c r="C52" s="130">
        <v>0.006434768091450496</v>
      </c>
      <c r="D52" s="91" t="s">
        <v>1281</v>
      </c>
      <c r="E52" s="91" t="b">
        <v>0</v>
      </c>
      <c r="F52" s="91" t="b">
        <v>0</v>
      </c>
      <c r="G52" s="91" t="b">
        <v>0</v>
      </c>
    </row>
    <row r="53" spans="1:7" ht="15">
      <c r="A53" s="91" t="s">
        <v>1026</v>
      </c>
      <c r="B53" s="91">
        <v>5</v>
      </c>
      <c r="C53" s="130">
        <v>0.006434768091450496</v>
      </c>
      <c r="D53" s="91" t="s">
        <v>1281</v>
      </c>
      <c r="E53" s="91" t="b">
        <v>0</v>
      </c>
      <c r="F53" s="91" t="b">
        <v>0</v>
      </c>
      <c r="G53" s="91" t="b">
        <v>0</v>
      </c>
    </row>
    <row r="54" spans="1:7" ht="15">
      <c r="A54" s="91" t="s">
        <v>1027</v>
      </c>
      <c r="B54" s="91">
        <v>5</v>
      </c>
      <c r="C54" s="130">
        <v>0.006434768091450496</v>
      </c>
      <c r="D54" s="91" t="s">
        <v>1281</v>
      </c>
      <c r="E54" s="91" t="b">
        <v>0</v>
      </c>
      <c r="F54" s="91" t="b">
        <v>0</v>
      </c>
      <c r="G54" s="91" t="b">
        <v>0</v>
      </c>
    </row>
    <row r="55" spans="1:7" ht="15">
      <c r="A55" s="91" t="s">
        <v>1028</v>
      </c>
      <c r="B55" s="91">
        <v>5</v>
      </c>
      <c r="C55" s="130">
        <v>0.006434768091450496</v>
      </c>
      <c r="D55" s="91" t="s">
        <v>1281</v>
      </c>
      <c r="E55" s="91" t="b">
        <v>0</v>
      </c>
      <c r="F55" s="91" t="b">
        <v>0</v>
      </c>
      <c r="G55" s="91" t="b">
        <v>0</v>
      </c>
    </row>
    <row r="56" spans="1:7" ht="15">
      <c r="A56" s="91" t="s">
        <v>1029</v>
      </c>
      <c r="B56" s="91">
        <v>5</v>
      </c>
      <c r="C56" s="130">
        <v>0.006434768091450496</v>
      </c>
      <c r="D56" s="91" t="s">
        <v>1281</v>
      </c>
      <c r="E56" s="91" t="b">
        <v>1</v>
      </c>
      <c r="F56" s="91" t="b">
        <v>0</v>
      </c>
      <c r="G56" s="91" t="b">
        <v>0</v>
      </c>
    </row>
    <row r="57" spans="1:7" ht="15">
      <c r="A57" s="91" t="s">
        <v>1234</v>
      </c>
      <c r="B57" s="91">
        <v>5</v>
      </c>
      <c r="C57" s="130">
        <v>0.006434768091450496</v>
      </c>
      <c r="D57" s="91" t="s">
        <v>1281</v>
      </c>
      <c r="E57" s="91" t="b">
        <v>0</v>
      </c>
      <c r="F57" s="91" t="b">
        <v>0</v>
      </c>
      <c r="G57" s="91" t="b">
        <v>0</v>
      </c>
    </row>
    <row r="58" spans="1:7" ht="15">
      <c r="A58" s="91" t="s">
        <v>250</v>
      </c>
      <c r="B58" s="91">
        <v>4</v>
      </c>
      <c r="C58" s="130">
        <v>0.005630554263985087</v>
      </c>
      <c r="D58" s="91" t="s">
        <v>1281</v>
      </c>
      <c r="E58" s="91" t="b">
        <v>0</v>
      </c>
      <c r="F58" s="91" t="b">
        <v>0</v>
      </c>
      <c r="G58" s="91" t="b">
        <v>0</v>
      </c>
    </row>
    <row r="59" spans="1:7" ht="15">
      <c r="A59" s="91" t="s">
        <v>1235</v>
      </c>
      <c r="B59" s="91">
        <v>4</v>
      </c>
      <c r="C59" s="130">
        <v>0.005630554263985087</v>
      </c>
      <c r="D59" s="91" t="s">
        <v>1281</v>
      </c>
      <c r="E59" s="91" t="b">
        <v>0</v>
      </c>
      <c r="F59" s="91" t="b">
        <v>0</v>
      </c>
      <c r="G59" s="91" t="b">
        <v>0</v>
      </c>
    </row>
    <row r="60" spans="1:7" ht="15">
      <c r="A60" s="91" t="s">
        <v>239</v>
      </c>
      <c r="B60" s="91">
        <v>4</v>
      </c>
      <c r="C60" s="130">
        <v>0.005630554263985087</v>
      </c>
      <c r="D60" s="91" t="s">
        <v>1281</v>
      </c>
      <c r="E60" s="91" t="b">
        <v>0</v>
      </c>
      <c r="F60" s="91" t="b">
        <v>0</v>
      </c>
      <c r="G60" s="91" t="b">
        <v>0</v>
      </c>
    </row>
    <row r="61" spans="1:7" ht="15">
      <c r="A61" s="91" t="s">
        <v>1032</v>
      </c>
      <c r="B61" s="91">
        <v>4</v>
      </c>
      <c r="C61" s="130">
        <v>0.005630554263985087</v>
      </c>
      <c r="D61" s="91" t="s">
        <v>1281</v>
      </c>
      <c r="E61" s="91" t="b">
        <v>1</v>
      </c>
      <c r="F61" s="91" t="b">
        <v>0</v>
      </c>
      <c r="G61" s="91" t="b">
        <v>0</v>
      </c>
    </row>
    <row r="62" spans="1:7" ht="15">
      <c r="A62" s="91" t="s">
        <v>1033</v>
      </c>
      <c r="B62" s="91">
        <v>4</v>
      </c>
      <c r="C62" s="130">
        <v>0.005630554263985087</v>
      </c>
      <c r="D62" s="91" t="s">
        <v>1281</v>
      </c>
      <c r="E62" s="91" t="b">
        <v>0</v>
      </c>
      <c r="F62" s="91" t="b">
        <v>0</v>
      </c>
      <c r="G62" s="91" t="b">
        <v>0</v>
      </c>
    </row>
    <row r="63" spans="1:7" ht="15">
      <c r="A63" s="91" t="s">
        <v>1034</v>
      </c>
      <c r="B63" s="91">
        <v>4</v>
      </c>
      <c r="C63" s="130">
        <v>0.005630554263985087</v>
      </c>
      <c r="D63" s="91" t="s">
        <v>1281</v>
      </c>
      <c r="E63" s="91" t="b">
        <v>0</v>
      </c>
      <c r="F63" s="91" t="b">
        <v>0</v>
      </c>
      <c r="G63" s="91" t="b">
        <v>0</v>
      </c>
    </row>
    <row r="64" spans="1:7" ht="15">
      <c r="A64" s="91" t="s">
        <v>1035</v>
      </c>
      <c r="B64" s="91">
        <v>4</v>
      </c>
      <c r="C64" s="130">
        <v>0.005630554263985087</v>
      </c>
      <c r="D64" s="91" t="s">
        <v>1281</v>
      </c>
      <c r="E64" s="91" t="b">
        <v>0</v>
      </c>
      <c r="F64" s="91" t="b">
        <v>0</v>
      </c>
      <c r="G64" s="91" t="b">
        <v>0</v>
      </c>
    </row>
    <row r="65" spans="1:7" ht="15">
      <c r="A65" s="91" t="s">
        <v>1036</v>
      </c>
      <c r="B65" s="91">
        <v>4</v>
      </c>
      <c r="C65" s="130">
        <v>0.005630554263985087</v>
      </c>
      <c r="D65" s="91" t="s">
        <v>1281</v>
      </c>
      <c r="E65" s="91" t="b">
        <v>0</v>
      </c>
      <c r="F65" s="91" t="b">
        <v>0</v>
      </c>
      <c r="G65" s="91" t="b">
        <v>0</v>
      </c>
    </row>
    <row r="66" spans="1:7" ht="15">
      <c r="A66" s="91" t="s">
        <v>262</v>
      </c>
      <c r="B66" s="91">
        <v>4</v>
      </c>
      <c r="C66" s="130">
        <v>0.005630554263985087</v>
      </c>
      <c r="D66" s="91" t="s">
        <v>1281</v>
      </c>
      <c r="E66" s="91" t="b">
        <v>0</v>
      </c>
      <c r="F66" s="91" t="b">
        <v>0</v>
      </c>
      <c r="G66" s="91" t="b">
        <v>0</v>
      </c>
    </row>
    <row r="67" spans="1:7" ht="15">
      <c r="A67" s="91" t="s">
        <v>1037</v>
      </c>
      <c r="B67" s="91">
        <v>4</v>
      </c>
      <c r="C67" s="130">
        <v>0.005630554263985087</v>
      </c>
      <c r="D67" s="91" t="s">
        <v>1281</v>
      </c>
      <c r="E67" s="91" t="b">
        <v>0</v>
      </c>
      <c r="F67" s="91" t="b">
        <v>0</v>
      </c>
      <c r="G67" s="91" t="b">
        <v>0</v>
      </c>
    </row>
    <row r="68" spans="1:7" ht="15">
      <c r="A68" s="91" t="s">
        <v>1038</v>
      </c>
      <c r="B68" s="91">
        <v>4</v>
      </c>
      <c r="C68" s="130">
        <v>0.005630554263985087</v>
      </c>
      <c r="D68" s="91" t="s">
        <v>1281</v>
      </c>
      <c r="E68" s="91" t="b">
        <v>0</v>
      </c>
      <c r="F68" s="91" t="b">
        <v>0</v>
      </c>
      <c r="G68" s="91" t="b">
        <v>0</v>
      </c>
    </row>
    <row r="69" spans="1:7" ht="15">
      <c r="A69" s="91" t="s">
        <v>1039</v>
      </c>
      <c r="B69" s="91">
        <v>4</v>
      </c>
      <c r="C69" s="130">
        <v>0.005630554263985087</v>
      </c>
      <c r="D69" s="91" t="s">
        <v>1281</v>
      </c>
      <c r="E69" s="91" t="b">
        <v>1</v>
      </c>
      <c r="F69" s="91" t="b">
        <v>0</v>
      </c>
      <c r="G69" s="91" t="b">
        <v>0</v>
      </c>
    </row>
    <row r="70" spans="1:7" ht="15">
      <c r="A70" s="91" t="s">
        <v>229</v>
      </c>
      <c r="B70" s="91">
        <v>4</v>
      </c>
      <c r="C70" s="130">
        <v>0.005630554263985087</v>
      </c>
      <c r="D70" s="91" t="s">
        <v>1281</v>
      </c>
      <c r="E70" s="91" t="b">
        <v>0</v>
      </c>
      <c r="F70" s="91" t="b">
        <v>0</v>
      </c>
      <c r="G70" s="91" t="b">
        <v>0</v>
      </c>
    </row>
    <row r="71" spans="1:7" ht="15">
      <c r="A71" s="91" t="s">
        <v>1005</v>
      </c>
      <c r="B71" s="91">
        <v>4</v>
      </c>
      <c r="C71" s="130">
        <v>0.005630554263985087</v>
      </c>
      <c r="D71" s="91" t="s">
        <v>1281</v>
      </c>
      <c r="E71" s="91" t="b">
        <v>0</v>
      </c>
      <c r="F71" s="91" t="b">
        <v>0</v>
      </c>
      <c r="G71" s="91" t="b">
        <v>0</v>
      </c>
    </row>
    <row r="72" spans="1:7" ht="15">
      <c r="A72" s="91" t="s">
        <v>1006</v>
      </c>
      <c r="B72" s="91">
        <v>4</v>
      </c>
      <c r="C72" s="130">
        <v>0.005630554263985087</v>
      </c>
      <c r="D72" s="91" t="s">
        <v>1281</v>
      </c>
      <c r="E72" s="91" t="b">
        <v>0</v>
      </c>
      <c r="F72" s="91" t="b">
        <v>0</v>
      </c>
      <c r="G72" s="91" t="b">
        <v>0</v>
      </c>
    </row>
    <row r="73" spans="1:7" ht="15">
      <c r="A73" s="91" t="s">
        <v>1007</v>
      </c>
      <c r="B73" s="91">
        <v>4</v>
      </c>
      <c r="C73" s="130">
        <v>0.005630554263985087</v>
      </c>
      <c r="D73" s="91" t="s">
        <v>1281</v>
      </c>
      <c r="E73" s="91" t="b">
        <v>0</v>
      </c>
      <c r="F73" s="91" t="b">
        <v>0</v>
      </c>
      <c r="G73" s="91" t="b">
        <v>0</v>
      </c>
    </row>
    <row r="74" spans="1:7" ht="15">
      <c r="A74" s="91" t="s">
        <v>1008</v>
      </c>
      <c r="B74" s="91">
        <v>4</v>
      </c>
      <c r="C74" s="130">
        <v>0.005630554263985087</v>
      </c>
      <c r="D74" s="91" t="s">
        <v>1281</v>
      </c>
      <c r="E74" s="91" t="b">
        <v>0</v>
      </c>
      <c r="F74" s="91" t="b">
        <v>0</v>
      </c>
      <c r="G74" s="91" t="b">
        <v>0</v>
      </c>
    </row>
    <row r="75" spans="1:7" ht="15">
      <c r="A75" s="91" t="s">
        <v>1236</v>
      </c>
      <c r="B75" s="91">
        <v>4</v>
      </c>
      <c r="C75" s="130">
        <v>0.005630554263985087</v>
      </c>
      <c r="D75" s="91" t="s">
        <v>1281</v>
      </c>
      <c r="E75" s="91" t="b">
        <v>0</v>
      </c>
      <c r="F75" s="91" t="b">
        <v>0</v>
      </c>
      <c r="G75" s="91" t="b">
        <v>0</v>
      </c>
    </row>
    <row r="76" spans="1:7" ht="15">
      <c r="A76" s="91" t="s">
        <v>1237</v>
      </c>
      <c r="B76" s="91">
        <v>4</v>
      </c>
      <c r="C76" s="130">
        <v>0.005630554263985087</v>
      </c>
      <c r="D76" s="91" t="s">
        <v>1281</v>
      </c>
      <c r="E76" s="91" t="b">
        <v>0</v>
      </c>
      <c r="F76" s="91" t="b">
        <v>0</v>
      </c>
      <c r="G76" s="91" t="b">
        <v>0</v>
      </c>
    </row>
    <row r="77" spans="1:7" ht="15">
      <c r="A77" s="91" t="s">
        <v>1238</v>
      </c>
      <c r="B77" s="91">
        <v>4</v>
      </c>
      <c r="C77" s="130">
        <v>0.005630554263985087</v>
      </c>
      <c r="D77" s="91" t="s">
        <v>1281</v>
      </c>
      <c r="E77" s="91" t="b">
        <v>0</v>
      </c>
      <c r="F77" s="91" t="b">
        <v>0</v>
      </c>
      <c r="G77" s="91" t="b">
        <v>0</v>
      </c>
    </row>
    <row r="78" spans="1:7" ht="15">
      <c r="A78" s="91" t="s">
        <v>1239</v>
      </c>
      <c r="B78" s="91">
        <v>4</v>
      </c>
      <c r="C78" s="130">
        <v>0.005630554263985087</v>
      </c>
      <c r="D78" s="91" t="s">
        <v>1281</v>
      </c>
      <c r="E78" s="91" t="b">
        <v>0</v>
      </c>
      <c r="F78" s="91" t="b">
        <v>0</v>
      </c>
      <c r="G78" s="91" t="b">
        <v>0</v>
      </c>
    </row>
    <row r="79" spans="1:7" ht="15">
      <c r="A79" s="91" t="s">
        <v>1240</v>
      </c>
      <c r="B79" s="91">
        <v>4</v>
      </c>
      <c r="C79" s="130">
        <v>0.005630554263985087</v>
      </c>
      <c r="D79" s="91" t="s">
        <v>1281</v>
      </c>
      <c r="E79" s="91" t="b">
        <v>0</v>
      </c>
      <c r="F79" s="91" t="b">
        <v>0</v>
      </c>
      <c r="G79" s="91" t="b">
        <v>0</v>
      </c>
    </row>
    <row r="80" spans="1:7" ht="15">
      <c r="A80" s="91" t="s">
        <v>1241</v>
      </c>
      <c r="B80" s="91">
        <v>4</v>
      </c>
      <c r="C80" s="130">
        <v>0.005630554263985087</v>
      </c>
      <c r="D80" s="91" t="s">
        <v>1281</v>
      </c>
      <c r="E80" s="91" t="b">
        <v>0</v>
      </c>
      <c r="F80" s="91" t="b">
        <v>0</v>
      </c>
      <c r="G80" s="91" t="b">
        <v>0</v>
      </c>
    </row>
    <row r="81" spans="1:7" ht="15">
      <c r="A81" s="91" t="s">
        <v>235</v>
      </c>
      <c r="B81" s="91">
        <v>3</v>
      </c>
      <c r="C81" s="130">
        <v>0.004689685573237757</v>
      </c>
      <c r="D81" s="91" t="s">
        <v>1281</v>
      </c>
      <c r="E81" s="91" t="b">
        <v>0</v>
      </c>
      <c r="F81" s="91" t="b">
        <v>0</v>
      </c>
      <c r="G81" s="91" t="b">
        <v>0</v>
      </c>
    </row>
    <row r="82" spans="1:7" ht="15">
      <c r="A82" s="91" t="s">
        <v>1242</v>
      </c>
      <c r="B82" s="91">
        <v>3</v>
      </c>
      <c r="C82" s="130">
        <v>0.004689685573237757</v>
      </c>
      <c r="D82" s="91" t="s">
        <v>1281</v>
      </c>
      <c r="E82" s="91" t="b">
        <v>0</v>
      </c>
      <c r="F82" s="91" t="b">
        <v>0</v>
      </c>
      <c r="G82" s="91" t="b">
        <v>0</v>
      </c>
    </row>
    <row r="83" spans="1:7" ht="15">
      <c r="A83" s="91" t="s">
        <v>1243</v>
      </c>
      <c r="B83" s="91">
        <v>3</v>
      </c>
      <c r="C83" s="130">
        <v>0.004689685573237757</v>
      </c>
      <c r="D83" s="91" t="s">
        <v>1281</v>
      </c>
      <c r="E83" s="91" t="b">
        <v>0</v>
      </c>
      <c r="F83" s="91" t="b">
        <v>0</v>
      </c>
      <c r="G83" s="91" t="b">
        <v>0</v>
      </c>
    </row>
    <row r="84" spans="1:7" ht="15">
      <c r="A84" s="91" t="s">
        <v>1244</v>
      </c>
      <c r="B84" s="91">
        <v>3</v>
      </c>
      <c r="C84" s="130">
        <v>0.004689685573237757</v>
      </c>
      <c r="D84" s="91" t="s">
        <v>1281</v>
      </c>
      <c r="E84" s="91" t="b">
        <v>0</v>
      </c>
      <c r="F84" s="91" t="b">
        <v>0</v>
      </c>
      <c r="G84" s="91" t="b">
        <v>0</v>
      </c>
    </row>
    <row r="85" spans="1:7" ht="15">
      <c r="A85" s="91" t="s">
        <v>1245</v>
      </c>
      <c r="B85" s="91">
        <v>3</v>
      </c>
      <c r="C85" s="130">
        <v>0.004689685573237757</v>
      </c>
      <c r="D85" s="91" t="s">
        <v>1281</v>
      </c>
      <c r="E85" s="91" t="b">
        <v>0</v>
      </c>
      <c r="F85" s="91" t="b">
        <v>0</v>
      </c>
      <c r="G85" s="91" t="b">
        <v>0</v>
      </c>
    </row>
    <row r="86" spans="1:7" ht="15">
      <c r="A86" s="91" t="s">
        <v>1246</v>
      </c>
      <c r="B86" s="91">
        <v>3</v>
      </c>
      <c r="C86" s="130">
        <v>0.004689685573237757</v>
      </c>
      <c r="D86" s="91" t="s">
        <v>1281</v>
      </c>
      <c r="E86" s="91" t="b">
        <v>0</v>
      </c>
      <c r="F86" s="91" t="b">
        <v>0</v>
      </c>
      <c r="G86" s="91" t="b">
        <v>0</v>
      </c>
    </row>
    <row r="87" spans="1:7" ht="15">
      <c r="A87" s="91" t="s">
        <v>1247</v>
      </c>
      <c r="B87" s="91">
        <v>3</v>
      </c>
      <c r="C87" s="130">
        <v>0.004689685573237757</v>
      </c>
      <c r="D87" s="91" t="s">
        <v>1281</v>
      </c>
      <c r="E87" s="91" t="b">
        <v>0</v>
      </c>
      <c r="F87" s="91" t="b">
        <v>0</v>
      </c>
      <c r="G87" s="91" t="b">
        <v>0</v>
      </c>
    </row>
    <row r="88" spans="1:7" ht="15">
      <c r="A88" s="91" t="s">
        <v>1248</v>
      </c>
      <c r="B88" s="91">
        <v>3</v>
      </c>
      <c r="C88" s="130">
        <v>0.004689685573237757</v>
      </c>
      <c r="D88" s="91" t="s">
        <v>1281</v>
      </c>
      <c r="E88" s="91" t="b">
        <v>0</v>
      </c>
      <c r="F88" s="91" t="b">
        <v>0</v>
      </c>
      <c r="G88" s="91" t="b">
        <v>0</v>
      </c>
    </row>
    <row r="89" spans="1:7" ht="15">
      <c r="A89" s="91" t="s">
        <v>1249</v>
      </c>
      <c r="B89" s="91">
        <v>2</v>
      </c>
      <c r="C89" s="130">
        <v>0.0035650405084906287</v>
      </c>
      <c r="D89" s="91" t="s">
        <v>1281</v>
      </c>
      <c r="E89" s="91" t="b">
        <v>0</v>
      </c>
      <c r="F89" s="91" t="b">
        <v>0</v>
      </c>
      <c r="G89" s="91" t="b">
        <v>0</v>
      </c>
    </row>
    <row r="90" spans="1:7" ht="15">
      <c r="A90" s="91" t="s">
        <v>1250</v>
      </c>
      <c r="B90" s="91">
        <v>2</v>
      </c>
      <c r="C90" s="130">
        <v>0.0035650405084906287</v>
      </c>
      <c r="D90" s="91" t="s">
        <v>1281</v>
      </c>
      <c r="E90" s="91" t="b">
        <v>0</v>
      </c>
      <c r="F90" s="91" t="b">
        <v>0</v>
      </c>
      <c r="G90" s="91" t="b">
        <v>0</v>
      </c>
    </row>
    <row r="91" spans="1:7" ht="15">
      <c r="A91" s="91" t="s">
        <v>1251</v>
      </c>
      <c r="B91" s="91">
        <v>2</v>
      </c>
      <c r="C91" s="130">
        <v>0.0035650405084906287</v>
      </c>
      <c r="D91" s="91" t="s">
        <v>1281</v>
      </c>
      <c r="E91" s="91" t="b">
        <v>0</v>
      </c>
      <c r="F91" s="91" t="b">
        <v>0</v>
      </c>
      <c r="G91" s="91" t="b">
        <v>0</v>
      </c>
    </row>
    <row r="92" spans="1:7" ht="15">
      <c r="A92" s="91" t="s">
        <v>1252</v>
      </c>
      <c r="B92" s="91">
        <v>2</v>
      </c>
      <c r="C92" s="130">
        <v>0.0035650405084906287</v>
      </c>
      <c r="D92" s="91" t="s">
        <v>1281</v>
      </c>
      <c r="E92" s="91" t="b">
        <v>0</v>
      </c>
      <c r="F92" s="91" t="b">
        <v>0</v>
      </c>
      <c r="G92" s="91" t="b">
        <v>0</v>
      </c>
    </row>
    <row r="93" spans="1:7" ht="15">
      <c r="A93" s="91" t="s">
        <v>1042</v>
      </c>
      <c r="B93" s="91">
        <v>2</v>
      </c>
      <c r="C93" s="130">
        <v>0.0035650405084906287</v>
      </c>
      <c r="D93" s="91" t="s">
        <v>1281</v>
      </c>
      <c r="E93" s="91" t="b">
        <v>0</v>
      </c>
      <c r="F93" s="91" t="b">
        <v>0</v>
      </c>
      <c r="G93" s="91" t="b">
        <v>0</v>
      </c>
    </row>
    <row r="94" spans="1:7" ht="15">
      <c r="A94" s="91" t="s">
        <v>1253</v>
      </c>
      <c r="B94" s="91">
        <v>2</v>
      </c>
      <c r="C94" s="130">
        <v>0.0035650405084906287</v>
      </c>
      <c r="D94" s="91" t="s">
        <v>1281</v>
      </c>
      <c r="E94" s="91" t="b">
        <v>0</v>
      </c>
      <c r="F94" s="91" t="b">
        <v>0</v>
      </c>
      <c r="G94" s="91" t="b">
        <v>0</v>
      </c>
    </row>
    <row r="95" spans="1:7" ht="15">
      <c r="A95" s="91" t="s">
        <v>1254</v>
      </c>
      <c r="B95" s="91">
        <v>2</v>
      </c>
      <c r="C95" s="130">
        <v>0.0035650405084906287</v>
      </c>
      <c r="D95" s="91" t="s">
        <v>1281</v>
      </c>
      <c r="E95" s="91" t="b">
        <v>0</v>
      </c>
      <c r="F95" s="91" t="b">
        <v>0</v>
      </c>
      <c r="G95" s="91" t="b">
        <v>0</v>
      </c>
    </row>
    <row r="96" spans="1:7" ht="15">
      <c r="A96" s="91" t="s">
        <v>1255</v>
      </c>
      <c r="B96" s="91">
        <v>2</v>
      </c>
      <c r="C96" s="130">
        <v>0.0035650405084906287</v>
      </c>
      <c r="D96" s="91" t="s">
        <v>1281</v>
      </c>
      <c r="E96" s="91" t="b">
        <v>0</v>
      </c>
      <c r="F96" s="91" t="b">
        <v>0</v>
      </c>
      <c r="G96" s="91" t="b">
        <v>0</v>
      </c>
    </row>
    <row r="97" spans="1:7" ht="15">
      <c r="A97" s="91" t="s">
        <v>1256</v>
      </c>
      <c r="B97" s="91">
        <v>2</v>
      </c>
      <c r="C97" s="130">
        <v>0.0035650405084906287</v>
      </c>
      <c r="D97" s="91" t="s">
        <v>1281</v>
      </c>
      <c r="E97" s="91" t="b">
        <v>0</v>
      </c>
      <c r="F97" s="91" t="b">
        <v>0</v>
      </c>
      <c r="G97" s="91" t="b">
        <v>0</v>
      </c>
    </row>
    <row r="98" spans="1:7" ht="15">
      <c r="A98" s="91" t="s">
        <v>1257</v>
      </c>
      <c r="B98" s="91">
        <v>2</v>
      </c>
      <c r="C98" s="130">
        <v>0.0035650405084906287</v>
      </c>
      <c r="D98" s="91" t="s">
        <v>1281</v>
      </c>
      <c r="E98" s="91" t="b">
        <v>0</v>
      </c>
      <c r="F98" s="91" t="b">
        <v>0</v>
      </c>
      <c r="G98" s="91" t="b">
        <v>0</v>
      </c>
    </row>
    <row r="99" spans="1:7" ht="15">
      <c r="A99" s="91" t="s">
        <v>1258</v>
      </c>
      <c r="B99" s="91">
        <v>2</v>
      </c>
      <c r="C99" s="130">
        <v>0.0035650405084906287</v>
      </c>
      <c r="D99" s="91" t="s">
        <v>1281</v>
      </c>
      <c r="E99" s="91" t="b">
        <v>0</v>
      </c>
      <c r="F99" s="91" t="b">
        <v>0</v>
      </c>
      <c r="G99" s="91" t="b">
        <v>0</v>
      </c>
    </row>
    <row r="100" spans="1:7" ht="15">
      <c r="A100" s="91" t="s">
        <v>1259</v>
      </c>
      <c r="B100" s="91">
        <v>2</v>
      </c>
      <c r="C100" s="130">
        <v>0.0035650405084906287</v>
      </c>
      <c r="D100" s="91" t="s">
        <v>1281</v>
      </c>
      <c r="E100" s="91" t="b">
        <v>0</v>
      </c>
      <c r="F100" s="91" t="b">
        <v>0</v>
      </c>
      <c r="G100" s="91" t="b">
        <v>0</v>
      </c>
    </row>
    <row r="101" spans="1:7" ht="15">
      <c r="A101" s="91" t="s">
        <v>1260</v>
      </c>
      <c r="B101" s="91">
        <v>2</v>
      </c>
      <c r="C101" s="130">
        <v>0.0035650405084906287</v>
      </c>
      <c r="D101" s="91" t="s">
        <v>1281</v>
      </c>
      <c r="E101" s="91" t="b">
        <v>0</v>
      </c>
      <c r="F101" s="91" t="b">
        <v>0</v>
      </c>
      <c r="G101" s="91" t="b">
        <v>0</v>
      </c>
    </row>
    <row r="102" spans="1:7" ht="15">
      <c r="A102" s="91" t="s">
        <v>259</v>
      </c>
      <c r="B102" s="91">
        <v>2</v>
      </c>
      <c r="C102" s="130">
        <v>0.0035650405084906287</v>
      </c>
      <c r="D102" s="91" t="s">
        <v>1281</v>
      </c>
      <c r="E102" s="91" t="b">
        <v>0</v>
      </c>
      <c r="F102" s="91" t="b">
        <v>0</v>
      </c>
      <c r="G102" s="91" t="b">
        <v>0</v>
      </c>
    </row>
    <row r="103" spans="1:7" ht="15">
      <c r="A103" s="91" t="s">
        <v>260</v>
      </c>
      <c r="B103" s="91">
        <v>2</v>
      </c>
      <c r="C103" s="130">
        <v>0.0035650405084906287</v>
      </c>
      <c r="D103" s="91" t="s">
        <v>1281</v>
      </c>
      <c r="E103" s="91" t="b">
        <v>0</v>
      </c>
      <c r="F103" s="91" t="b">
        <v>0</v>
      </c>
      <c r="G103" s="91" t="b">
        <v>0</v>
      </c>
    </row>
    <row r="104" spans="1:7" ht="15">
      <c r="A104" s="91" t="s">
        <v>1261</v>
      </c>
      <c r="B104" s="91">
        <v>2</v>
      </c>
      <c r="C104" s="130">
        <v>0.0035650405084906287</v>
      </c>
      <c r="D104" s="91" t="s">
        <v>1281</v>
      </c>
      <c r="E104" s="91" t="b">
        <v>0</v>
      </c>
      <c r="F104" s="91" t="b">
        <v>0</v>
      </c>
      <c r="G104" s="91" t="b">
        <v>0</v>
      </c>
    </row>
    <row r="105" spans="1:7" ht="15">
      <c r="A105" s="91" t="s">
        <v>1262</v>
      </c>
      <c r="B105" s="91">
        <v>2</v>
      </c>
      <c r="C105" s="130">
        <v>0.0035650405084906287</v>
      </c>
      <c r="D105" s="91" t="s">
        <v>1281</v>
      </c>
      <c r="E105" s="91" t="b">
        <v>0</v>
      </c>
      <c r="F105" s="91" t="b">
        <v>0</v>
      </c>
      <c r="G105" s="91" t="b">
        <v>0</v>
      </c>
    </row>
    <row r="106" spans="1:7" ht="15">
      <c r="A106" s="91" t="s">
        <v>1263</v>
      </c>
      <c r="B106" s="91">
        <v>2</v>
      </c>
      <c r="C106" s="130">
        <v>0.0035650405084906287</v>
      </c>
      <c r="D106" s="91" t="s">
        <v>1281</v>
      </c>
      <c r="E106" s="91" t="b">
        <v>0</v>
      </c>
      <c r="F106" s="91" t="b">
        <v>0</v>
      </c>
      <c r="G106" s="91" t="b">
        <v>0</v>
      </c>
    </row>
    <row r="107" spans="1:7" ht="15">
      <c r="A107" s="91" t="s">
        <v>1264</v>
      </c>
      <c r="B107" s="91">
        <v>2</v>
      </c>
      <c r="C107" s="130">
        <v>0.0035650405084906287</v>
      </c>
      <c r="D107" s="91" t="s">
        <v>1281</v>
      </c>
      <c r="E107" s="91" t="b">
        <v>0</v>
      </c>
      <c r="F107" s="91" t="b">
        <v>0</v>
      </c>
      <c r="G107" s="91" t="b">
        <v>0</v>
      </c>
    </row>
    <row r="108" spans="1:7" ht="15">
      <c r="A108" s="91" t="s">
        <v>1265</v>
      </c>
      <c r="B108" s="91">
        <v>2</v>
      </c>
      <c r="C108" s="130">
        <v>0.0035650405084906287</v>
      </c>
      <c r="D108" s="91" t="s">
        <v>1281</v>
      </c>
      <c r="E108" s="91" t="b">
        <v>0</v>
      </c>
      <c r="F108" s="91" t="b">
        <v>0</v>
      </c>
      <c r="G108" s="91" t="b">
        <v>0</v>
      </c>
    </row>
    <row r="109" spans="1:7" ht="15">
      <c r="A109" s="91" t="s">
        <v>1266</v>
      </c>
      <c r="B109" s="91">
        <v>2</v>
      </c>
      <c r="C109" s="130">
        <v>0.0035650405084906287</v>
      </c>
      <c r="D109" s="91" t="s">
        <v>1281</v>
      </c>
      <c r="E109" s="91" t="b">
        <v>0</v>
      </c>
      <c r="F109" s="91" t="b">
        <v>0</v>
      </c>
      <c r="G109" s="91" t="b">
        <v>0</v>
      </c>
    </row>
    <row r="110" spans="1:7" ht="15">
      <c r="A110" s="91" t="s">
        <v>1267</v>
      </c>
      <c r="B110" s="91">
        <v>2</v>
      </c>
      <c r="C110" s="130">
        <v>0.0035650405084906287</v>
      </c>
      <c r="D110" s="91" t="s">
        <v>1281</v>
      </c>
      <c r="E110" s="91" t="b">
        <v>0</v>
      </c>
      <c r="F110" s="91" t="b">
        <v>0</v>
      </c>
      <c r="G110" s="91" t="b">
        <v>0</v>
      </c>
    </row>
    <row r="111" spans="1:7" ht="15">
      <c r="A111" s="91" t="s">
        <v>1268</v>
      </c>
      <c r="B111" s="91">
        <v>2</v>
      </c>
      <c r="C111" s="130">
        <v>0.0035650405084906287</v>
      </c>
      <c r="D111" s="91" t="s">
        <v>1281</v>
      </c>
      <c r="E111" s="91" t="b">
        <v>0</v>
      </c>
      <c r="F111" s="91" t="b">
        <v>0</v>
      </c>
      <c r="G111" s="91" t="b">
        <v>0</v>
      </c>
    </row>
    <row r="112" spans="1:7" ht="15">
      <c r="A112" s="91" t="s">
        <v>1269</v>
      </c>
      <c r="B112" s="91">
        <v>2</v>
      </c>
      <c r="C112" s="130">
        <v>0.0035650405084906287</v>
      </c>
      <c r="D112" s="91" t="s">
        <v>1281</v>
      </c>
      <c r="E112" s="91" t="b">
        <v>0</v>
      </c>
      <c r="F112" s="91" t="b">
        <v>0</v>
      </c>
      <c r="G112" s="91" t="b">
        <v>0</v>
      </c>
    </row>
    <row r="113" spans="1:7" ht="15">
      <c r="A113" s="91" t="s">
        <v>1270</v>
      </c>
      <c r="B113" s="91">
        <v>2</v>
      </c>
      <c r="C113" s="130">
        <v>0.0035650405084906287</v>
      </c>
      <c r="D113" s="91" t="s">
        <v>1281</v>
      </c>
      <c r="E113" s="91" t="b">
        <v>0</v>
      </c>
      <c r="F113" s="91" t="b">
        <v>0</v>
      </c>
      <c r="G113" s="91" t="b">
        <v>0</v>
      </c>
    </row>
    <row r="114" spans="1:7" ht="15">
      <c r="A114" s="91" t="s">
        <v>1271</v>
      </c>
      <c r="B114" s="91">
        <v>2</v>
      </c>
      <c r="C114" s="130">
        <v>0.0035650405084906287</v>
      </c>
      <c r="D114" s="91" t="s">
        <v>1281</v>
      </c>
      <c r="E114" s="91" t="b">
        <v>0</v>
      </c>
      <c r="F114" s="91" t="b">
        <v>0</v>
      </c>
      <c r="G114" s="91" t="b">
        <v>0</v>
      </c>
    </row>
    <row r="115" spans="1:7" ht="15">
      <c r="A115" s="91" t="s">
        <v>1272</v>
      </c>
      <c r="B115" s="91">
        <v>2</v>
      </c>
      <c r="C115" s="130">
        <v>0.0035650405084906287</v>
      </c>
      <c r="D115" s="91" t="s">
        <v>1281</v>
      </c>
      <c r="E115" s="91" t="b">
        <v>0</v>
      </c>
      <c r="F115" s="91" t="b">
        <v>0</v>
      </c>
      <c r="G115" s="91" t="b">
        <v>0</v>
      </c>
    </row>
    <row r="116" spans="1:7" ht="15">
      <c r="A116" s="91" t="s">
        <v>1273</v>
      </c>
      <c r="B116" s="91">
        <v>2</v>
      </c>
      <c r="C116" s="130">
        <v>0.0035650405084906287</v>
      </c>
      <c r="D116" s="91" t="s">
        <v>1281</v>
      </c>
      <c r="E116" s="91" t="b">
        <v>0</v>
      </c>
      <c r="F116" s="91" t="b">
        <v>0</v>
      </c>
      <c r="G116" s="91" t="b">
        <v>0</v>
      </c>
    </row>
    <row r="117" spans="1:7" ht="15">
      <c r="A117" s="91" t="s">
        <v>1274</v>
      </c>
      <c r="B117" s="91">
        <v>2</v>
      </c>
      <c r="C117" s="130">
        <v>0.0035650405084906287</v>
      </c>
      <c r="D117" s="91" t="s">
        <v>1281</v>
      </c>
      <c r="E117" s="91" t="b">
        <v>0</v>
      </c>
      <c r="F117" s="91" t="b">
        <v>0</v>
      </c>
      <c r="G117" s="91" t="b">
        <v>0</v>
      </c>
    </row>
    <row r="118" spans="1:7" ht="15">
      <c r="A118" s="91" t="s">
        <v>1275</v>
      </c>
      <c r="B118" s="91">
        <v>2</v>
      </c>
      <c r="C118" s="130">
        <v>0.0035650405084906287</v>
      </c>
      <c r="D118" s="91" t="s">
        <v>1281</v>
      </c>
      <c r="E118" s="91" t="b">
        <v>0</v>
      </c>
      <c r="F118" s="91" t="b">
        <v>0</v>
      </c>
      <c r="G118" s="91" t="b">
        <v>0</v>
      </c>
    </row>
    <row r="119" spans="1:7" ht="15">
      <c r="A119" s="91" t="s">
        <v>1276</v>
      </c>
      <c r="B119" s="91">
        <v>2</v>
      </c>
      <c r="C119" s="130">
        <v>0.0035650405084906287</v>
      </c>
      <c r="D119" s="91" t="s">
        <v>1281</v>
      </c>
      <c r="E119" s="91" t="b">
        <v>0</v>
      </c>
      <c r="F119" s="91" t="b">
        <v>0</v>
      </c>
      <c r="G119" s="91" t="b">
        <v>0</v>
      </c>
    </row>
    <row r="120" spans="1:7" ht="15">
      <c r="A120" s="91" t="s">
        <v>1277</v>
      </c>
      <c r="B120" s="91">
        <v>2</v>
      </c>
      <c r="C120" s="130">
        <v>0.0035650405084906287</v>
      </c>
      <c r="D120" s="91" t="s">
        <v>1281</v>
      </c>
      <c r="E120" s="91" t="b">
        <v>0</v>
      </c>
      <c r="F120" s="91" t="b">
        <v>0</v>
      </c>
      <c r="G120" s="91" t="b">
        <v>0</v>
      </c>
    </row>
    <row r="121" spans="1:7" ht="15">
      <c r="A121" s="91" t="s">
        <v>1278</v>
      </c>
      <c r="B121" s="91">
        <v>2</v>
      </c>
      <c r="C121" s="130">
        <v>0.0035650405084906287</v>
      </c>
      <c r="D121" s="91" t="s">
        <v>1281</v>
      </c>
      <c r="E121" s="91" t="b">
        <v>0</v>
      </c>
      <c r="F121" s="91" t="b">
        <v>0</v>
      </c>
      <c r="G121" s="91" t="b">
        <v>0</v>
      </c>
    </row>
    <row r="122" spans="1:7" ht="15">
      <c r="A122" s="91" t="s">
        <v>962</v>
      </c>
      <c r="B122" s="91">
        <v>2</v>
      </c>
      <c r="C122" s="130">
        <v>0.0035650405084906287</v>
      </c>
      <c r="D122" s="91" t="s">
        <v>1281</v>
      </c>
      <c r="E122" s="91" t="b">
        <v>0</v>
      </c>
      <c r="F122" s="91" t="b">
        <v>0</v>
      </c>
      <c r="G122" s="91" t="b">
        <v>0</v>
      </c>
    </row>
    <row r="123" spans="1:7" ht="15">
      <c r="A123" s="91" t="s">
        <v>983</v>
      </c>
      <c r="B123" s="91">
        <v>13</v>
      </c>
      <c r="C123" s="130">
        <v>0.004122055039464172</v>
      </c>
      <c r="D123" s="91" t="s">
        <v>902</v>
      </c>
      <c r="E123" s="91" t="b">
        <v>0</v>
      </c>
      <c r="F123" s="91" t="b">
        <v>0</v>
      </c>
      <c r="G123" s="91" t="b">
        <v>0</v>
      </c>
    </row>
    <row r="124" spans="1:7" ht="15">
      <c r="A124" s="91" t="s">
        <v>256</v>
      </c>
      <c r="B124" s="91">
        <v>12</v>
      </c>
      <c r="C124" s="130">
        <v>0.005933266102534067</v>
      </c>
      <c r="D124" s="91" t="s">
        <v>902</v>
      </c>
      <c r="E124" s="91" t="b">
        <v>0</v>
      </c>
      <c r="F124" s="91" t="b">
        <v>0</v>
      </c>
      <c r="G124" s="91" t="b">
        <v>0</v>
      </c>
    </row>
    <row r="125" spans="1:7" ht="15">
      <c r="A125" s="91" t="s">
        <v>258</v>
      </c>
      <c r="B125" s="91">
        <v>12</v>
      </c>
      <c r="C125" s="130">
        <v>0.005933266102534067</v>
      </c>
      <c r="D125" s="91" t="s">
        <v>902</v>
      </c>
      <c r="E125" s="91" t="b">
        <v>0</v>
      </c>
      <c r="F125" s="91" t="b">
        <v>0</v>
      </c>
      <c r="G125" s="91" t="b">
        <v>0</v>
      </c>
    </row>
    <row r="126" spans="1:7" ht="15">
      <c r="A126" s="91" t="s">
        <v>986</v>
      </c>
      <c r="B126" s="91">
        <v>12</v>
      </c>
      <c r="C126" s="130">
        <v>0.005933266102534067</v>
      </c>
      <c r="D126" s="91" t="s">
        <v>902</v>
      </c>
      <c r="E126" s="91" t="b">
        <v>0</v>
      </c>
      <c r="F126" s="91" t="b">
        <v>0</v>
      </c>
      <c r="G126" s="91" t="b">
        <v>0</v>
      </c>
    </row>
    <row r="127" spans="1:7" ht="15">
      <c r="A127" s="91" t="s">
        <v>987</v>
      </c>
      <c r="B127" s="91">
        <v>11</v>
      </c>
      <c r="C127" s="130">
        <v>0.007559613841183766</v>
      </c>
      <c r="D127" s="91" t="s">
        <v>902</v>
      </c>
      <c r="E127" s="91" t="b">
        <v>0</v>
      </c>
      <c r="F127" s="91" t="b">
        <v>0</v>
      </c>
      <c r="G127" s="91" t="b">
        <v>0</v>
      </c>
    </row>
    <row r="128" spans="1:7" ht="15">
      <c r="A128" s="91" t="s">
        <v>263</v>
      </c>
      <c r="B128" s="91">
        <v>11</v>
      </c>
      <c r="C128" s="130">
        <v>0.007559613841183766</v>
      </c>
      <c r="D128" s="91" t="s">
        <v>902</v>
      </c>
      <c r="E128" s="91" t="b">
        <v>0</v>
      </c>
      <c r="F128" s="91" t="b">
        <v>0</v>
      </c>
      <c r="G128" s="91" t="b">
        <v>0</v>
      </c>
    </row>
    <row r="129" spans="1:7" ht="15">
      <c r="A129" s="91" t="s">
        <v>988</v>
      </c>
      <c r="B129" s="91">
        <v>10</v>
      </c>
      <c r="C129" s="130">
        <v>0.008984247911004144</v>
      </c>
      <c r="D129" s="91" t="s">
        <v>902</v>
      </c>
      <c r="E129" s="91" t="b">
        <v>0</v>
      </c>
      <c r="F129" s="91" t="b">
        <v>0</v>
      </c>
      <c r="G129" s="91" t="b">
        <v>0</v>
      </c>
    </row>
    <row r="130" spans="1:7" ht="15">
      <c r="A130" s="91" t="s">
        <v>989</v>
      </c>
      <c r="B130" s="91">
        <v>10</v>
      </c>
      <c r="C130" s="130">
        <v>0.008984247911004144</v>
      </c>
      <c r="D130" s="91" t="s">
        <v>902</v>
      </c>
      <c r="E130" s="91" t="b">
        <v>0</v>
      </c>
      <c r="F130" s="91" t="b">
        <v>0</v>
      </c>
      <c r="G130" s="91" t="b">
        <v>0</v>
      </c>
    </row>
    <row r="131" spans="1:7" ht="15">
      <c r="A131" s="91" t="s">
        <v>990</v>
      </c>
      <c r="B131" s="91">
        <v>10</v>
      </c>
      <c r="C131" s="130">
        <v>0.008984247911004144</v>
      </c>
      <c r="D131" s="91" t="s">
        <v>902</v>
      </c>
      <c r="E131" s="91" t="b">
        <v>0</v>
      </c>
      <c r="F131" s="91" t="b">
        <v>0</v>
      </c>
      <c r="G131" s="91" t="b">
        <v>0</v>
      </c>
    </row>
    <row r="132" spans="1:7" ht="15">
      <c r="A132" s="91" t="s">
        <v>991</v>
      </c>
      <c r="B132" s="91">
        <v>10</v>
      </c>
      <c r="C132" s="130">
        <v>0.008984247911004144</v>
      </c>
      <c r="D132" s="91" t="s">
        <v>902</v>
      </c>
      <c r="E132" s="91" t="b">
        <v>0</v>
      </c>
      <c r="F132" s="91" t="b">
        <v>0</v>
      </c>
      <c r="G132" s="91" t="b">
        <v>0</v>
      </c>
    </row>
    <row r="133" spans="1:7" ht="15">
      <c r="A133" s="91" t="s">
        <v>1230</v>
      </c>
      <c r="B133" s="91">
        <v>10</v>
      </c>
      <c r="C133" s="130">
        <v>0.008984247911004144</v>
      </c>
      <c r="D133" s="91" t="s">
        <v>902</v>
      </c>
      <c r="E133" s="91" t="b">
        <v>0</v>
      </c>
      <c r="F133" s="91" t="b">
        <v>0</v>
      </c>
      <c r="G133" s="91" t="b">
        <v>0</v>
      </c>
    </row>
    <row r="134" spans="1:7" ht="15">
      <c r="A134" s="91" t="s">
        <v>1231</v>
      </c>
      <c r="B134" s="91">
        <v>10</v>
      </c>
      <c r="C134" s="130">
        <v>0.008984247911004144</v>
      </c>
      <c r="D134" s="91" t="s">
        <v>902</v>
      </c>
      <c r="E134" s="91" t="b">
        <v>0</v>
      </c>
      <c r="F134" s="91" t="b">
        <v>0</v>
      </c>
      <c r="G134" s="91" t="b">
        <v>0</v>
      </c>
    </row>
    <row r="135" spans="1:7" ht="15">
      <c r="A135" s="91" t="s">
        <v>982</v>
      </c>
      <c r="B135" s="91">
        <v>4</v>
      </c>
      <c r="C135" s="130">
        <v>0.011714923831177934</v>
      </c>
      <c r="D135" s="91" t="s">
        <v>902</v>
      </c>
      <c r="E135" s="91" t="b">
        <v>0</v>
      </c>
      <c r="F135" s="91" t="b">
        <v>0</v>
      </c>
      <c r="G135" s="91" t="b">
        <v>0</v>
      </c>
    </row>
    <row r="136" spans="1:7" ht="15">
      <c r="A136" s="91" t="s">
        <v>1000</v>
      </c>
      <c r="B136" s="91">
        <v>3</v>
      </c>
      <c r="C136" s="130">
        <v>0.0106985204745309</v>
      </c>
      <c r="D136" s="91" t="s">
        <v>902</v>
      </c>
      <c r="E136" s="91" t="b">
        <v>0</v>
      </c>
      <c r="F136" s="91" t="b">
        <v>0</v>
      </c>
      <c r="G136" s="91" t="b">
        <v>0</v>
      </c>
    </row>
    <row r="137" spans="1:7" ht="15">
      <c r="A137" s="91" t="s">
        <v>984</v>
      </c>
      <c r="B137" s="91">
        <v>3</v>
      </c>
      <c r="C137" s="130">
        <v>0.0106985204745309</v>
      </c>
      <c r="D137" s="91" t="s">
        <v>902</v>
      </c>
      <c r="E137" s="91" t="b">
        <v>0</v>
      </c>
      <c r="F137" s="91" t="b">
        <v>0</v>
      </c>
      <c r="G137" s="91" t="b">
        <v>0</v>
      </c>
    </row>
    <row r="138" spans="1:7" ht="15">
      <c r="A138" s="91" t="s">
        <v>1228</v>
      </c>
      <c r="B138" s="91">
        <v>3</v>
      </c>
      <c r="C138" s="130">
        <v>0.0106985204745309</v>
      </c>
      <c r="D138" s="91" t="s">
        <v>902</v>
      </c>
      <c r="E138" s="91" t="b">
        <v>0</v>
      </c>
      <c r="F138" s="91" t="b">
        <v>0</v>
      </c>
      <c r="G138" s="91" t="b">
        <v>0</v>
      </c>
    </row>
    <row r="139" spans="1:7" ht="15">
      <c r="A139" s="91" t="s">
        <v>1269</v>
      </c>
      <c r="B139" s="91">
        <v>2</v>
      </c>
      <c r="C139" s="130">
        <v>0.008929196565221429</v>
      </c>
      <c r="D139" s="91" t="s">
        <v>902</v>
      </c>
      <c r="E139" s="91" t="b">
        <v>0</v>
      </c>
      <c r="F139" s="91" t="b">
        <v>0</v>
      </c>
      <c r="G139" s="91" t="b">
        <v>0</v>
      </c>
    </row>
    <row r="140" spans="1:7" ht="15">
      <c r="A140" s="91" t="s">
        <v>1270</v>
      </c>
      <c r="B140" s="91">
        <v>2</v>
      </c>
      <c r="C140" s="130">
        <v>0.008929196565221429</v>
      </c>
      <c r="D140" s="91" t="s">
        <v>902</v>
      </c>
      <c r="E140" s="91" t="b">
        <v>0</v>
      </c>
      <c r="F140" s="91" t="b">
        <v>0</v>
      </c>
      <c r="G140" s="91" t="b">
        <v>0</v>
      </c>
    </row>
    <row r="141" spans="1:7" ht="15">
      <c r="A141" s="91" t="s">
        <v>1244</v>
      </c>
      <c r="B141" s="91">
        <v>2</v>
      </c>
      <c r="C141" s="130">
        <v>0.008929196565221429</v>
      </c>
      <c r="D141" s="91" t="s">
        <v>902</v>
      </c>
      <c r="E141" s="91" t="b">
        <v>0</v>
      </c>
      <c r="F141" s="91" t="b">
        <v>0</v>
      </c>
      <c r="G141" s="91" t="b">
        <v>0</v>
      </c>
    </row>
    <row r="142" spans="1:7" ht="15">
      <c r="A142" s="91" t="s">
        <v>1245</v>
      </c>
      <c r="B142" s="91">
        <v>2</v>
      </c>
      <c r="C142" s="130">
        <v>0.008929196565221429</v>
      </c>
      <c r="D142" s="91" t="s">
        <v>902</v>
      </c>
      <c r="E142" s="91" t="b">
        <v>0</v>
      </c>
      <c r="F142" s="91" t="b">
        <v>0</v>
      </c>
      <c r="G142" s="91" t="b">
        <v>0</v>
      </c>
    </row>
    <row r="143" spans="1:7" ht="15">
      <c r="A143" s="91" t="s">
        <v>1271</v>
      </c>
      <c r="B143" s="91">
        <v>2</v>
      </c>
      <c r="C143" s="130">
        <v>0.008929196565221429</v>
      </c>
      <c r="D143" s="91" t="s">
        <v>902</v>
      </c>
      <c r="E143" s="91" t="b">
        <v>0</v>
      </c>
      <c r="F143" s="91" t="b">
        <v>0</v>
      </c>
      <c r="G143" s="91" t="b">
        <v>0</v>
      </c>
    </row>
    <row r="144" spans="1:7" ht="15">
      <c r="A144" s="91" t="s">
        <v>1272</v>
      </c>
      <c r="B144" s="91">
        <v>2</v>
      </c>
      <c r="C144" s="130">
        <v>0.008929196565221429</v>
      </c>
      <c r="D144" s="91" t="s">
        <v>902</v>
      </c>
      <c r="E144" s="91" t="b">
        <v>0</v>
      </c>
      <c r="F144" s="91" t="b">
        <v>0</v>
      </c>
      <c r="G144" s="91" t="b">
        <v>0</v>
      </c>
    </row>
    <row r="145" spans="1:7" ht="15">
      <c r="A145" s="91" t="s">
        <v>1273</v>
      </c>
      <c r="B145" s="91">
        <v>2</v>
      </c>
      <c r="C145" s="130">
        <v>0.008929196565221429</v>
      </c>
      <c r="D145" s="91" t="s">
        <v>902</v>
      </c>
      <c r="E145" s="91" t="b">
        <v>0</v>
      </c>
      <c r="F145" s="91" t="b">
        <v>0</v>
      </c>
      <c r="G145" s="91" t="b">
        <v>0</v>
      </c>
    </row>
    <row r="146" spans="1:7" ht="15">
      <c r="A146" s="91" t="s">
        <v>1274</v>
      </c>
      <c r="B146" s="91">
        <v>2</v>
      </c>
      <c r="C146" s="130">
        <v>0.008929196565221429</v>
      </c>
      <c r="D146" s="91" t="s">
        <v>902</v>
      </c>
      <c r="E146" s="91" t="b">
        <v>0</v>
      </c>
      <c r="F146" s="91" t="b">
        <v>0</v>
      </c>
      <c r="G146" s="91" t="b">
        <v>0</v>
      </c>
    </row>
    <row r="147" spans="1:7" ht="15">
      <c r="A147" s="91" t="s">
        <v>1275</v>
      </c>
      <c r="B147" s="91">
        <v>2</v>
      </c>
      <c r="C147" s="130">
        <v>0.008929196565221429</v>
      </c>
      <c r="D147" s="91" t="s">
        <v>902</v>
      </c>
      <c r="E147" s="91" t="b">
        <v>0</v>
      </c>
      <c r="F147" s="91" t="b">
        <v>0</v>
      </c>
      <c r="G147" s="91" t="b">
        <v>0</v>
      </c>
    </row>
    <row r="148" spans="1:7" ht="15">
      <c r="A148" s="91" t="s">
        <v>1276</v>
      </c>
      <c r="B148" s="91">
        <v>2</v>
      </c>
      <c r="C148" s="130">
        <v>0.008929196565221429</v>
      </c>
      <c r="D148" s="91" t="s">
        <v>902</v>
      </c>
      <c r="E148" s="91" t="b">
        <v>0</v>
      </c>
      <c r="F148" s="91" t="b">
        <v>0</v>
      </c>
      <c r="G148" s="91" t="b">
        <v>0</v>
      </c>
    </row>
    <row r="149" spans="1:7" ht="15">
      <c r="A149" s="91" t="s">
        <v>1277</v>
      </c>
      <c r="B149" s="91">
        <v>2</v>
      </c>
      <c r="C149" s="130">
        <v>0.008929196565221429</v>
      </c>
      <c r="D149" s="91" t="s">
        <v>902</v>
      </c>
      <c r="E149" s="91" t="b">
        <v>0</v>
      </c>
      <c r="F149" s="91" t="b">
        <v>0</v>
      </c>
      <c r="G149" s="91" t="b">
        <v>0</v>
      </c>
    </row>
    <row r="150" spans="1:7" ht="15">
      <c r="A150" s="91" t="s">
        <v>1278</v>
      </c>
      <c r="B150" s="91">
        <v>2</v>
      </c>
      <c r="C150" s="130">
        <v>0.008929196565221429</v>
      </c>
      <c r="D150" s="91" t="s">
        <v>902</v>
      </c>
      <c r="E150" s="91" t="b">
        <v>0</v>
      </c>
      <c r="F150" s="91" t="b">
        <v>0</v>
      </c>
      <c r="G150" s="91" t="b">
        <v>0</v>
      </c>
    </row>
    <row r="151" spans="1:7" ht="15">
      <c r="A151" s="91" t="s">
        <v>962</v>
      </c>
      <c r="B151" s="91">
        <v>2</v>
      </c>
      <c r="C151" s="130">
        <v>0.008929196565221429</v>
      </c>
      <c r="D151" s="91" t="s">
        <v>902</v>
      </c>
      <c r="E151" s="91" t="b">
        <v>0</v>
      </c>
      <c r="F151" s="91" t="b">
        <v>0</v>
      </c>
      <c r="G151" s="91" t="b">
        <v>0</v>
      </c>
    </row>
    <row r="152" spans="1:7" ht="15">
      <c r="A152" s="91" t="s">
        <v>993</v>
      </c>
      <c r="B152" s="91">
        <v>2</v>
      </c>
      <c r="C152" s="130">
        <v>0.008929196565221429</v>
      </c>
      <c r="D152" s="91" t="s">
        <v>902</v>
      </c>
      <c r="E152" s="91" t="b">
        <v>0</v>
      </c>
      <c r="F152" s="91" t="b">
        <v>0</v>
      </c>
      <c r="G152" s="91" t="b">
        <v>0</v>
      </c>
    </row>
    <row r="153" spans="1:7" ht="15">
      <c r="A153" s="91" t="s">
        <v>994</v>
      </c>
      <c r="B153" s="91">
        <v>2</v>
      </c>
      <c r="C153" s="130">
        <v>0.008929196565221429</v>
      </c>
      <c r="D153" s="91" t="s">
        <v>902</v>
      </c>
      <c r="E153" s="91" t="b">
        <v>0</v>
      </c>
      <c r="F153" s="91" t="b">
        <v>0</v>
      </c>
      <c r="G153" s="91" t="b">
        <v>0</v>
      </c>
    </row>
    <row r="154" spans="1:7" ht="15">
      <c r="A154" s="91" t="s">
        <v>995</v>
      </c>
      <c r="B154" s="91">
        <v>2</v>
      </c>
      <c r="C154" s="130">
        <v>0.008929196565221429</v>
      </c>
      <c r="D154" s="91" t="s">
        <v>902</v>
      </c>
      <c r="E154" s="91" t="b">
        <v>0</v>
      </c>
      <c r="F154" s="91" t="b">
        <v>0</v>
      </c>
      <c r="G154" s="91" t="b">
        <v>0</v>
      </c>
    </row>
    <row r="155" spans="1:7" ht="15">
      <c r="A155" s="91" t="s">
        <v>996</v>
      </c>
      <c r="B155" s="91">
        <v>2</v>
      </c>
      <c r="C155" s="130">
        <v>0.008929196565221429</v>
      </c>
      <c r="D155" s="91" t="s">
        <v>902</v>
      </c>
      <c r="E155" s="91" t="b">
        <v>0</v>
      </c>
      <c r="F155" s="91" t="b">
        <v>0</v>
      </c>
      <c r="G155" s="91" t="b">
        <v>0</v>
      </c>
    </row>
    <row r="156" spans="1:7" ht="15">
      <c r="A156" s="91" t="s">
        <v>997</v>
      </c>
      <c r="B156" s="91">
        <v>2</v>
      </c>
      <c r="C156" s="130">
        <v>0.008929196565221429</v>
      </c>
      <c r="D156" s="91" t="s">
        <v>902</v>
      </c>
      <c r="E156" s="91" t="b">
        <v>0</v>
      </c>
      <c r="F156" s="91" t="b">
        <v>0</v>
      </c>
      <c r="G156" s="91" t="b">
        <v>0</v>
      </c>
    </row>
    <row r="157" spans="1:7" ht="15">
      <c r="A157" s="91" t="s">
        <v>998</v>
      </c>
      <c r="B157" s="91">
        <v>2</v>
      </c>
      <c r="C157" s="130">
        <v>0.008929196565221429</v>
      </c>
      <c r="D157" s="91" t="s">
        <v>902</v>
      </c>
      <c r="E157" s="91" t="b">
        <v>0</v>
      </c>
      <c r="F157" s="91" t="b">
        <v>0</v>
      </c>
      <c r="G157" s="91" t="b">
        <v>0</v>
      </c>
    </row>
    <row r="158" spans="1:7" ht="15">
      <c r="A158" s="91" t="s">
        <v>999</v>
      </c>
      <c r="B158" s="91">
        <v>2</v>
      </c>
      <c r="C158" s="130">
        <v>0.008929196565221429</v>
      </c>
      <c r="D158" s="91" t="s">
        <v>902</v>
      </c>
      <c r="E158" s="91" t="b">
        <v>0</v>
      </c>
      <c r="F158" s="91" t="b">
        <v>0</v>
      </c>
      <c r="G158" s="91" t="b">
        <v>0</v>
      </c>
    </row>
    <row r="159" spans="1:7" ht="15">
      <c r="A159" s="91" t="s">
        <v>1229</v>
      </c>
      <c r="B159" s="91">
        <v>2</v>
      </c>
      <c r="C159" s="130">
        <v>0.008929196565221429</v>
      </c>
      <c r="D159" s="91" t="s">
        <v>902</v>
      </c>
      <c r="E159" s="91" t="b">
        <v>0</v>
      </c>
      <c r="F159" s="91" t="b">
        <v>0</v>
      </c>
      <c r="G159" s="91" t="b">
        <v>0</v>
      </c>
    </row>
    <row r="160" spans="1:7" ht="15">
      <c r="A160" s="91" t="s">
        <v>982</v>
      </c>
      <c r="B160" s="91">
        <v>11</v>
      </c>
      <c r="C160" s="130">
        <v>0</v>
      </c>
      <c r="D160" s="91" t="s">
        <v>903</v>
      </c>
      <c r="E160" s="91" t="b">
        <v>0</v>
      </c>
      <c r="F160" s="91" t="b">
        <v>0</v>
      </c>
      <c r="G160" s="91" t="b">
        <v>0</v>
      </c>
    </row>
    <row r="161" spans="1:7" ht="15">
      <c r="A161" s="91" t="s">
        <v>993</v>
      </c>
      <c r="B161" s="91">
        <v>10</v>
      </c>
      <c r="C161" s="130">
        <v>0.0025870428223890673</v>
      </c>
      <c r="D161" s="91" t="s">
        <v>903</v>
      </c>
      <c r="E161" s="91" t="b">
        <v>0</v>
      </c>
      <c r="F161" s="91" t="b">
        <v>0</v>
      </c>
      <c r="G161" s="91" t="b">
        <v>0</v>
      </c>
    </row>
    <row r="162" spans="1:7" ht="15">
      <c r="A162" s="91" t="s">
        <v>994</v>
      </c>
      <c r="B162" s="91">
        <v>10</v>
      </c>
      <c r="C162" s="130">
        <v>0.0025870428223890673</v>
      </c>
      <c r="D162" s="91" t="s">
        <v>903</v>
      </c>
      <c r="E162" s="91" t="b">
        <v>0</v>
      </c>
      <c r="F162" s="91" t="b">
        <v>0</v>
      </c>
      <c r="G162" s="91" t="b">
        <v>0</v>
      </c>
    </row>
    <row r="163" spans="1:7" ht="15">
      <c r="A163" s="91" t="s">
        <v>995</v>
      </c>
      <c r="B163" s="91">
        <v>10</v>
      </c>
      <c r="C163" s="130">
        <v>0.0025870428223890673</v>
      </c>
      <c r="D163" s="91" t="s">
        <v>903</v>
      </c>
      <c r="E163" s="91" t="b">
        <v>0</v>
      </c>
      <c r="F163" s="91" t="b">
        <v>0</v>
      </c>
      <c r="G163" s="91" t="b">
        <v>0</v>
      </c>
    </row>
    <row r="164" spans="1:7" ht="15">
      <c r="A164" s="91" t="s">
        <v>996</v>
      </c>
      <c r="B164" s="91">
        <v>10</v>
      </c>
      <c r="C164" s="130">
        <v>0.0025870428223890673</v>
      </c>
      <c r="D164" s="91" t="s">
        <v>903</v>
      </c>
      <c r="E164" s="91" t="b">
        <v>0</v>
      </c>
      <c r="F164" s="91" t="b">
        <v>0</v>
      </c>
      <c r="G164" s="91" t="b">
        <v>0</v>
      </c>
    </row>
    <row r="165" spans="1:7" ht="15">
      <c r="A165" s="91" t="s">
        <v>997</v>
      </c>
      <c r="B165" s="91">
        <v>10</v>
      </c>
      <c r="C165" s="130">
        <v>0.0025870428223890673</v>
      </c>
      <c r="D165" s="91" t="s">
        <v>903</v>
      </c>
      <c r="E165" s="91" t="b">
        <v>0</v>
      </c>
      <c r="F165" s="91" t="b">
        <v>0</v>
      </c>
      <c r="G165" s="91" t="b">
        <v>0</v>
      </c>
    </row>
    <row r="166" spans="1:7" ht="15">
      <c r="A166" s="91" t="s">
        <v>998</v>
      </c>
      <c r="B166" s="91">
        <v>10</v>
      </c>
      <c r="C166" s="130">
        <v>0.0025870428223890673</v>
      </c>
      <c r="D166" s="91" t="s">
        <v>903</v>
      </c>
      <c r="E166" s="91" t="b">
        <v>0</v>
      </c>
      <c r="F166" s="91" t="b">
        <v>0</v>
      </c>
      <c r="G166" s="91" t="b">
        <v>0</v>
      </c>
    </row>
    <row r="167" spans="1:7" ht="15">
      <c r="A167" s="91" t="s">
        <v>999</v>
      </c>
      <c r="B167" s="91">
        <v>10</v>
      </c>
      <c r="C167" s="130">
        <v>0.0025870428223890673</v>
      </c>
      <c r="D167" s="91" t="s">
        <v>903</v>
      </c>
      <c r="E167" s="91" t="b">
        <v>0</v>
      </c>
      <c r="F167" s="91" t="b">
        <v>0</v>
      </c>
      <c r="G167" s="91" t="b">
        <v>0</v>
      </c>
    </row>
    <row r="168" spans="1:7" ht="15">
      <c r="A168" s="91" t="s">
        <v>1000</v>
      </c>
      <c r="B168" s="91">
        <v>10</v>
      </c>
      <c r="C168" s="130">
        <v>0.0025870428223890673</v>
      </c>
      <c r="D168" s="91" t="s">
        <v>903</v>
      </c>
      <c r="E168" s="91" t="b">
        <v>0</v>
      </c>
      <c r="F168" s="91" t="b">
        <v>0</v>
      </c>
      <c r="G168" s="91" t="b">
        <v>0</v>
      </c>
    </row>
    <row r="169" spans="1:7" ht="15">
      <c r="A169" s="91" t="s">
        <v>984</v>
      </c>
      <c r="B169" s="91">
        <v>10</v>
      </c>
      <c r="C169" s="130">
        <v>0.0025870428223890673</v>
      </c>
      <c r="D169" s="91" t="s">
        <v>903</v>
      </c>
      <c r="E169" s="91" t="b">
        <v>0</v>
      </c>
      <c r="F169" s="91" t="b">
        <v>0</v>
      </c>
      <c r="G169" s="91" t="b">
        <v>0</v>
      </c>
    </row>
    <row r="170" spans="1:7" ht="15">
      <c r="A170" s="91" t="s">
        <v>1228</v>
      </c>
      <c r="B170" s="91">
        <v>10</v>
      </c>
      <c r="C170" s="130">
        <v>0.0025870428223890673</v>
      </c>
      <c r="D170" s="91" t="s">
        <v>903</v>
      </c>
      <c r="E170" s="91" t="b">
        <v>0</v>
      </c>
      <c r="F170" s="91" t="b">
        <v>0</v>
      </c>
      <c r="G170" s="91" t="b">
        <v>0</v>
      </c>
    </row>
    <row r="171" spans="1:7" ht="15">
      <c r="A171" s="91" t="s">
        <v>1229</v>
      </c>
      <c r="B171" s="91">
        <v>10</v>
      </c>
      <c r="C171" s="130">
        <v>0.0025870428223890673</v>
      </c>
      <c r="D171" s="91" t="s">
        <v>903</v>
      </c>
      <c r="E171" s="91" t="b">
        <v>0</v>
      </c>
      <c r="F171" s="91" t="b">
        <v>0</v>
      </c>
      <c r="G171" s="91" t="b">
        <v>0</v>
      </c>
    </row>
    <row r="172" spans="1:7" ht="15">
      <c r="A172" s="91" t="s">
        <v>256</v>
      </c>
      <c r="B172" s="91">
        <v>9</v>
      </c>
      <c r="C172" s="130">
        <v>0.004902197384188137</v>
      </c>
      <c r="D172" s="91" t="s">
        <v>903</v>
      </c>
      <c r="E172" s="91" t="b">
        <v>0</v>
      </c>
      <c r="F172" s="91" t="b">
        <v>0</v>
      </c>
      <c r="G172" s="91" t="b">
        <v>0</v>
      </c>
    </row>
    <row r="173" spans="1:7" ht="15">
      <c r="A173" s="91" t="s">
        <v>1235</v>
      </c>
      <c r="B173" s="91">
        <v>2</v>
      </c>
      <c r="C173" s="130">
        <v>0.009254533618678049</v>
      </c>
      <c r="D173" s="91" t="s">
        <v>903</v>
      </c>
      <c r="E173" s="91" t="b">
        <v>0</v>
      </c>
      <c r="F173" s="91" t="b">
        <v>0</v>
      </c>
      <c r="G173" s="91" t="b">
        <v>0</v>
      </c>
    </row>
    <row r="174" spans="1:7" ht="15">
      <c r="A174" s="91" t="s">
        <v>1002</v>
      </c>
      <c r="B174" s="91">
        <v>16</v>
      </c>
      <c r="C174" s="130">
        <v>0</v>
      </c>
      <c r="D174" s="91" t="s">
        <v>904</v>
      </c>
      <c r="E174" s="91" t="b">
        <v>0</v>
      </c>
      <c r="F174" s="91" t="b">
        <v>0</v>
      </c>
      <c r="G174" s="91" t="b">
        <v>0</v>
      </c>
    </row>
    <row r="175" spans="1:7" ht="15">
      <c r="A175" s="91" t="s">
        <v>1003</v>
      </c>
      <c r="B175" s="91">
        <v>6</v>
      </c>
      <c r="C175" s="130">
        <v>0</v>
      </c>
      <c r="D175" s="91" t="s">
        <v>904</v>
      </c>
      <c r="E175" s="91" t="b">
        <v>0</v>
      </c>
      <c r="F175" s="91" t="b">
        <v>0</v>
      </c>
      <c r="G175" s="91" t="b">
        <v>0</v>
      </c>
    </row>
    <row r="176" spans="1:7" ht="15">
      <c r="A176" s="91" t="s">
        <v>1004</v>
      </c>
      <c r="B176" s="91">
        <v>6</v>
      </c>
      <c r="C176" s="130">
        <v>0</v>
      </c>
      <c r="D176" s="91" t="s">
        <v>904</v>
      </c>
      <c r="E176" s="91" t="b">
        <v>0</v>
      </c>
      <c r="F176" s="91" t="b">
        <v>0</v>
      </c>
      <c r="G176" s="91" t="b">
        <v>0</v>
      </c>
    </row>
    <row r="177" spans="1:7" ht="15">
      <c r="A177" s="91" t="s">
        <v>261</v>
      </c>
      <c r="B177" s="91">
        <v>6</v>
      </c>
      <c r="C177" s="130">
        <v>0</v>
      </c>
      <c r="D177" s="91" t="s">
        <v>904</v>
      </c>
      <c r="E177" s="91" t="b">
        <v>0</v>
      </c>
      <c r="F177" s="91" t="b">
        <v>0</v>
      </c>
      <c r="G177" s="91" t="b">
        <v>0</v>
      </c>
    </row>
    <row r="178" spans="1:7" ht="15">
      <c r="A178" s="91" t="s">
        <v>983</v>
      </c>
      <c r="B178" s="91">
        <v>5</v>
      </c>
      <c r="C178" s="130">
        <v>0.003069040544481582</v>
      </c>
      <c r="D178" s="91" t="s">
        <v>904</v>
      </c>
      <c r="E178" s="91" t="b">
        <v>0</v>
      </c>
      <c r="F178" s="91" t="b">
        <v>0</v>
      </c>
      <c r="G178" s="91" t="b">
        <v>0</v>
      </c>
    </row>
    <row r="179" spans="1:7" ht="15">
      <c r="A179" s="91" t="s">
        <v>229</v>
      </c>
      <c r="B179" s="91">
        <v>4</v>
      </c>
      <c r="C179" s="130">
        <v>0.00546019407924593</v>
      </c>
      <c r="D179" s="91" t="s">
        <v>904</v>
      </c>
      <c r="E179" s="91" t="b">
        <v>0</v>
      </c>
      <c r="F179" s="91" t="b">
        <v>0</v>
      </c>
      <c r="G179" s="91" t="b">
        <v>0</v>
      </c>
    </row>
    <row r="180" spans="1:7" ht="15">
      <c r="A180" s="91" t="s">
        <v>1005</v>
      </c>
      <c r="B180" s="91">
        <v>4</v>
      </c>
      <c r="C180" s="130">
        <v>0.00546019407924593</v>
      </c>
      <c r="D180" s="91" t="s">
        <v>904</v>
      </c>
      <c r="E180" s="91" t="b">
        <v>0</v>
      </c>
      <c r="F180" s="91" t="b">
        <v>0</v>
      </c>
      <c r="G180" s="91" t="b">
        <v>0</v>
      </c>
    </row>
    <row r="181" spans="1:7" ht="15">
      <c r="A181" s="91" t="s">
        <v>1006</v>
      </c>
      <c r="B181" s="91">
        <v>4</v>
      </c>
      <c r="C181" s="130">
        <v>0.00546019407924593</v>
      </c>
      <c r="D181" s="91" t="s">
        <v>904</v>
      </c>
      <c r="E181" s="91" t="b">
        <v>0</v>
      </c>
      <c r="F181" s="91" t="b">
        <v>0</v>
      </c>
      <c r="G181" s="91" t="b">
        <v>0</v>
      </c>
    </row>
    <row r="182" spans="1:7" ht="15">
      <c r="A182" s="91" t="s">
        <v>1007</v>
      </c>
      <c r="B182" s="91">
        <v>4</v>
      </c>
      <c r="C182" s="130">
        <v>0.00546019407924593</v>
      </c>
      <c r="D182" s="91" t="s">
        <v>904</v>
      </c>
      <c r="E182" s="91" t="b">
        <v>0</v>
      </c>
      <c r="F182" s="91" t="b">
        <v>0</v>
      </c>
      <c r="G182" s="91" t="b">
        <v>0</v>
      </c>
    </row>
    <row r="183" spans="1:7" ht="15">
      <c r="A183" s="91" t="s">
        <v>1008</v>
      </c>
      <c r="B183" s="91">
        <v>4</v>
      </c>
      <c r="C183" s="130">
        <v>0.00546019407924593</v>
      </c>
      <c r="D183" s="91" t="s">
        <v>904</v>
      </c>
      <c r="E183" s="91" t="b">
        <v>0</v>
      </c>
      <c r="F183" s="91" t="b">
        <v>0</v>
      </c>
      <c r="G183" s="91" t="b">
        <v>0</v>
      </c>
    </row>
    <row r="184" spans="1:7" ht="15">
      <c r="A184" s="91" t="s">
        <v>1236</v>
      </c>
      <c r="B184" s="91">
        <v>4</v>
      </c>
      <c r="C184" s="130">
        <v>0.00546019407924593</v>
      </c>
      <c r="D184" s="91" t="s">
        <v>904</v>
      </c>
      <c r="E184" s="91" t="b">
        <v>0</v>
      </c>
      <c r="F184" s="91" t="b">
        <v>0</v>
      </c>
      <c r="G184" s="91" t="b">
        <v>0</v>
      </c>
    </row>
    <row r="185" spans="1:7" ht="15">
      <c r="A185" s="91" t="s">
        <v>1237</v>
      </c>
      <c r="B185" s="91">
        <v>4</v>
      </c>
      <c r="C185" s="130">
        <v>0.00546019407924593</v>
      </c>
      <c r="D185" s="91" t="s">
        <v>904</v>
      </c>
      <c r="E185" s="91" t="b">
        <v>0</v>
      </c>
      <c r="F185" s="91" t="b">
        <v>0</v>
      </c>
      <c r="G185" s="91" t="b">
        <v>0</v>
      </c>
    </row>
    <row r="186" spans="1:7" ht="15">
      <c r="A186" s="91" t="s">
        <v>1238</v>
      </c>
      <c r="B186" s="91">
        <v>4</v>
      </c>
      <c r="C186" s="130">
        <v>0.00546019407924593</v>
      </c>
      <c r="D186" s="91" t="s">
        <v>904</v>
      </c>
      <c r="E186" s="91" t="b">
        <v>0</v>
      </c>
      <c r="F186" s="91" t="b">
        <v>0</v>
      </c>
      <c r="G186" s="91" t="b">
        <v>0</v>
      </c>
    </row>
    <row r="187" spans="1:7" ht="15">
      <c r="A187" s="91" t="s">
        <v>1239</v>
      </c>
      <c r="B187" s="91">
        <v>4</v>
      </c>
      <c r="C187" s="130">
        <v>0.00546019407924593</v>
      </c>
      <c r="D187" s="91" t="s">
        <v>904</v>
      </c>
      <c r="E187" s="91" t="b">
        <v>0</v>
      </c>
      <c r="F187" s="91" t="b">
        <v>0</v>
      </c>
      <c r="G187" s="91" t="b">
        <v>0</v>
      </c>
    </row>
    <row r="188" spans="1:7" ht="15">
      <c r="A188" s="91" t="s">
        <v>1240</v>
      </c>
      <c r="B188" s="91">
        <v>4</v>
      </c>
      <c r="C188" s="130">
        <v>0.00546019407924593</v>
      </c>
      <c r="D188" s="91" t="s">
        <v>904</v>
      </c>
      <c r="E188" s="91" t="b">
        <v>0</v>
      </c>
      <c r="F188" s="91" t="b">
        <v>0</v>
      </c>
      <c r="G188" s="91" t="b">
        <v>0</v>
      </c>
    </row>
    <row r="189" spans="1:7" ht="15">
      <c r="A189" s="91" t="s">
        <v>1241</v>
      </c>
      <c r="B189" s="91">
        <v>4</v>
      </c>
      <c r="C189" s="130">
        <v>0.00546019407924593</v>
      </c>
      <c r="D189" s="91" t="s">
        <v>904</v>
      </c>
      <c r="E189" s="91" t="b">
        <v>0</v>
      </c>
      <c r="F189" s="91" t="b">
        <v>0</v>
      </c>
      <c r="G189" s="91" t="b">
        <v>0</v>
      </c>
    </row>
    <row r="190" spans="1:7" ht="15">
      <c r="A190" s="91" t="s">
        <v>1243</v>
      </c>
      <c r="B190" s="91">
        <v>3</v>
      </c>
      <c r="C190" s="130">
        <v>0.007000697573580958</v>
      </c>
      <c r="D190" s="91" t="s">
        <v>904</v>
      </c>
      <c r="E190" s="91" t="b">
        <v>0</v>
      </c>
      <c r="F190" s="91" t="b">
        <v>0</v>
      </c>
      <c r="G190" s="91" t="b">
        <v>0</v>
      </c>
    </row>
    <row r="191" spans="1:7" ht="15">
      <c r="A191" s="91" t="s">
        <v>1246</v>
      </c>
      <c r="B191" s="91">
        <v>3</v>
      </c>
      <c r="C191" s="130">
        <v>0.007000697573580958</v>
      </c>
      <c r="D191" s="91" t="s">
        <v>904</v>
      </c>
      <c r="E191" s="91" t="b">
        <v>0</v>
      </c>
      <c r="F191" s="91" t="b">
        <v>0</v>
      </c>
      <c r="G191" s="91" t="b">
        <v>0</v>
      </c>
    </row>
    <row r="192" spans="1:7" ht="15">
      <c r="A192" s="91" t="s">
        <v>1247</v>
      </c>
      <c r="B192" s="91">
        <v>3</v>
      </c>
      <c r="C192" s="130">
        <v>0.007000697573580958</v>
      </c>
      <c r="D192" s="91" t="s">
        <v>904</v>
      </c>
      <c r="E192" s="91" t="b">
        <v>0</v>
      </c>
      <c r="F192" s="91" t="b">
        <v>0</v>
      </c>
      <c r="G192" s="91" t="b">
        <v>0</v>
      </c>
    </row>
    <row r="193" spans="1:7" ht="15">
      <c r="A193" s="91" t="s">
        <v>1253</v>
      </c>
      <c r="B193" s="91">
        <v>2</v>
      </c>
      <c r="C193" s="130">
        <v>0.007397228755343603</v>
      </c>
      <c r="D193" s="91" t="s">
        <v>904</v>
      </c>
      <c r="E193" s="91" t="b">
        <v>0</v>
      </c>
      <c r="F193" s="91" t="b">
        <v>0</v>
      </c>
      <c r="G193" s="91" t="b">
        <v>0</v>
      </c>
    </row>
    <row r="194" spans="1:7" ht="15">
      <c r="A194" s="91" t="s">
        <v>1254</v>
      </c>
      <c r="B194" s="91">
        <v>2</v>
      </c>
      <c r="C194" s="130">
        <v>0.007397228755343603</v>
      </c>
      <c r="D194" s="91" t="s">
        <v>904</v>
      </c>
      <c r="E194" s="91" t="b">
        <v>0</v>
      </c>
      <c r="F194" s="91" t="b">
        <v>0</v>
      </c>
      <c r="G194" s="91" t="b">
        <v>0</v>
      </c>
    </row>
    <row r="195" spans="1:7" ht="15">
      <c r="A195" s="91" t="s">
        <v>1255</v>
      </c>
      <c r="B195" s="91">
        <v>2</v>
      </c>
      <c r="C195" s="130">
        <v>0.007397228755343603</v>
      </c>
      <c r="D195" s="91" t="s">
        <v>904</v>
      </c>
      <c r="E195" s="91" t="b">
        <v>0</v>
      </c>
      <c r="F195" s="91" t="b">
        <v>0</v>
      </c>
      <c r="G195" s="91" t="b">
        <v>0</v>
      </c>
    </row>
    <row r="196" spans="1:7" ht="15">
      <c r="A196" s="91" t="s">
        <v>1256</v>
      </c>
      <c r="B196" s="91">
        <v>2</v>
      </c>
      <c r="C196" s="130">
        <v>0.007397228755343603</v>
      </c>
      <c r="D196" s="91" t="s">
        <v>904</v>
      </c>
      <c r="E196" s="91" t="b">
        <v>0</v>
      </c>
      <c r="F196" s="91" t="b">
        <v>0</v>
      </c>
      <c r="G196" s="91" t="b">
        <v>0</v>
      </c>
    </row>
    <row r="197" spans="1:7" ht="15">
      <c r="A197" s="91" t="s">
        <v>1257</v>
      </c>
      <c r="B197" s="91">
        <v>2</v>
      </c>
      <c r="C197" s="130">
        <v>0.007397228755343603</v>
      </c>
      <c r="D197" s="91" t="s">
        <v>904</v>
      </c>
      <c r="E197" s="91" t="b">
        <v>0</v>
      </c>
      <c r="F197" s="91" t="b">
        <v>0</v>
      </c>
      <c r="G197" s="91" t="b">
        <v>0</v>
      </c>
    </row>
    <row r="198" spans="1:7" ht="15">
      <c r="A198" s="91" t="s">
        <v>1258</v>
      </c>
      <c r="B198" s="91">
        <v>2</v>
      </c>
      <c r="C198" s="130">
        <v>0.007397228755343603</v>
      </c>
      <c r="D198" s="91" t="s">
        <v>904</v>
      </c>
      <c r="E198" s="91" t="b">
        <v>0</v>
      </c>
      <c r="F198" s="91" t="b">
        <v>0</v>
      </c>
      <c r="G198" s="91" t="b">
        <v>0</v>
      </c>
    </row>
    <row r="199" spans="1:7" ht="15">
      <c r="A199" s="91" t="s">
        <v>1259</v>
      </c>
      <c r="B199" s="91">
        <v>2</v>
      </c>
      <c r="C199" s="130">
        <v>0.007397228755343603</v>
      </c>
      <c r="D199" s="91" t="s">
        <v>904</v>
      </c>
      <c r="E199" s="91" t="b">
        <v>0</v>
      </c>
      <c r="F199" s="91" t="b">
        <v>0</v>
      </c>
      <c r="G199" s="91" t="b">
        <v>0</v>
      </c>
    </row>
    <row r="200" spans="1:7" ht="15">
      <c r="A200" s="91" t="s">
        <v>1260</v>
      </c>
      <c r="B200" s="91">
        <v>2</v>
      </c>
      <c r="C200" s="130">
        <v>0.007397228755343603</v>
      </c>
      <c r="D200" s="91" t="s">
        <v>904</v>
      </c>
      <c r="E200" s="91" t="b">
        <v>0</v>
      </c>
      <c r="F200" s="91" t="b">
        <v>0</v>
      </c>
      <c r="G200" s="91" t="b">
        <v>0</v>
      </c>
    </row>
    <row r="201" spans="1:7" ht="15">
      <c r="A201" s="91" t="s">
        <v>1041</v>
      </c>
      <c r="B201" s="91">
        <v>2</v>
      </c>
      <c r="C201" s="130">
        <v>0.007397228755343603</v>
      </c>
      <c r="D201" s="91" t="s">
        <v>904</v>
      </c>
      <c r="E201" s="91" t="b">
        <v>0</v>
      </c>
      <c r="F201" s="91" t="b">
        <v>0</v>
      </c>
      <c r="G201" s="91" t="b">
        <v>0</v>
      </c>
    </row>
    <row r="202" spans="1:7" ht="15">
      <c r="A202" s="91" t="s">
        <v>982</v>
      </c>
      <c r="B202" s="91">
        <v>2</v>
      </c>
      <c r="C202" s="130">
        <v>0.007397228755343603</v>
      </c>
      <c r="D202" s="91" t="s">
        <v>904</v>
      </c>
      <c r="E202" s="91" t="b">
        <v>0</v>
      </c>
      <c r="F202" s="91" t="b">
        <v>0</v>
      </c>
      <c r="G202" s="91" t="b">
        <v>0</v>
      </c>
    </row>
    <row r="203" spans="1:7" ht="15">
      <c r="A203" s="91" t="s">
        <v>1248</v>
      </c>
      <c r="B203" s="91">
        <v>2</v>
      </c>
      <c r="C203" s="130">
        <v>0.007397228755343603</v>
      </c>
      <c r="D203" s="91" t="s">
        <v>904</v>
      </c>
      <c r="E203" s="91" t="b">
        <v>0</v>
      </c>
      <c r="F203" s="91" t="b">
        <v>0</v>
      </c>
      <c r="G203" s="91" t="b">
        <v>0</v>
      </c>
    </row>
    <row r="204" spans="1:7" ht="15">
      <c r="A204" s="91" t="s">
        <v>259</v>
      </c>
      <c r="B204" s="91">
        <v>2</v>
      </c>
      <c r="C204" s="130">
        <v>0.007397228755343603</v>
      </c>
      <c r="D204" s="91" t="s">
        <v>904</v>
      </c>
      <c r="E204" s="91" t="b">
        <v>0</v>
      </c>
      <c r="F204" s="91" t="b">
        <v>0</v>
      </c>
      <c r="G204" s="91" t="b">
        <v>0</v>
      </c>
    </row>
    <row r="205" spans="1:7" ht="15">
      <c r="A205" s="91" t="s">
        <v>260</v>
      </c>
      <c r="B205" s="91">
        <v>2</v>
      </c>
      <c r="C205" s="130">
        <v>0.007397228755343603</v>
      </c>
      <c r="D205" s="91" t="s">
        <v>904</v>
      </c>
      <c r="E205" s="91" t="b">
        <v>0</v>
      </c>
      <c r="F205" s="91" t="b">
        <v>0</v>
      </c>
      <c r="G205" s="91" t="b">
        <v>0</v>
      </c>
    </row>
    <row r="206" spans="1:7" ht="15">
      <c r="A206" s="91" t="s">
        <v>1010</v>
      </c>
      <c r="B206" s="91">
        <v>5</v>
      </c>
      <c r="C206" s="130">
        <v>0.004498934434524138</v>
      </c>
      <c r="D206" s="91" t="s">
        <v>905</v>
      </c>
      <c r="E206" s="91" t="b">
        <v>0</v>
      </c>
      <c r="F206" s="91" t="b">
        <v>0</v>
      </c>
      <c r="G206" s="91" t="b">
        <v>0</v>
      </c>
    </row>
    <row r="207" spans="1:7" ht="15">
      <c r="A207" s="91" t="s">
        <v>1011</v>
      </c>
      <c r="B207" s="91">
        <v>5</v>
      </c>
      <c r="C207" s="130">
        <v>0.004498934434524138</v>
      </c>
      <c r="D207" s="91" t="s">
        <v>905</v>
      </c>
      <c r="E207" s="91" t="b">
        <v>0</v>
      </c>
      <c r="F207" s="91" t="b">
        <v>0</v>
      </c>
      <c r="G207" s="91" t="b">
        <v>0</v>
      </c>
    </row>
    <row r="208" spans="1:7" ht="15">
      <c r="A208" s="91" t="s">
        <v>1012</v>
      </c>
      <c r="B208" s="91">
        <v>5</v>
      </c>
      <c r="C208" s="130">
        <v>0.004498934434524138</v>
      </c>
      <c r="D208" s="91" t="s">
        <v>905</v>
      </c>
      <c r="E208" s="91" t="b">
        <v>0</v>
      </c>
      <c r="F208" s="91" t="b">
        <v>0</v>
      </c>
      <c r="G208" s="91" t="b">
        <v>0</v>
      </c>
    </row>
    <row r="209" spans="1:7" ht="15">
      <c r="A209" s="91" t="s">
        <v>1013</v>
      </c>
      <c r="B209" s="91">
        <v>5</v>
      </c>
      <c r="C209" s="130">
        <v>0.004498934434524138</v>
      </c>
      <c r="D209" s="91" t="s">
        <v>905</v>
      </c>
      <c r="E209" s="91" t="b">
        <v>0</v>
      </c>
      <c r="F209" s="91" t="b">
        <v>0</v>
      </c>
      <c r="G209" s="91" t="b">
        <v>0</v>
      </c>
    </row>
    <row r="210" spans="1:7" ht="15">
      <c r="A210" s="91" t="s">
        <v>1014</v>
      </c>
      <c r="B210" s="91">
        <v>5</v>
      </c>
      <c r="C210" s="130">
        <v>0.004498934434524138</v>
      </c>
      <c r="D210" s="91" t="s">
        <v>905</v>
      </c>
      <c r="E210" s="91" t="b">
        <v>0</v>
      </c>
      <c r="F210" s="91" t="b">
        <v>0</v>
      </c>
      <c r="G210" s="91" t="b">
        <v>0</v>
      </c>
    </row>
    <row r="211" spans="1:7" ht="15">
      <c r="A211" s="91" t="s">
        <v>1015</v>
      </c>
      <c r="B211" s="91">
        <v>5</v>
      </c>
      <c r="C211" s="130">
        <v>0.004498934434524138</v>
      </c>
      <c r="D211" s="91" t="s">
        <v>905</v>
      </c>
      <c r="E211" s="91" t="b">
        <v>0</v>
      </c>
      <c r="F211" s="91" t="b">
        <v>0</v>
      </c>
      <c r="G211" s="91" t="b">
        <v>0</v>
      </c>
    </row>
    <row r="212" spans="1:7" ht="15">
      <c r="A212" s="91" t="s">
        <v>1016</v>
      </c>
      <c r="B212" s="91">
        <v>5</v>
      </c>
      <c r="C212" s="130">
        <v>0.004498934434524138</v>
      </c>
      <c r="D212" s="91" t="s">
        <v>905</v>
      </c>
      <c r="E212" s="91" t="b">
        <v>0</v>
      </c>
      <c r="F212" s="91" t="b">
        <v>0</v>
      </c>
      <c r="G212" s="91" t="b">
        <v>0</v>
      </c>
    </row>
    <row r="213" spans="1:7" ht="15">
      <c r="A213" s="91" t="s">
        <v>1017</v>
      </c>
      <c r="B213" s="91">
        <v>5</v>
      </c>
      <c r="C213" s="130">
        <v>0.004498934434524138</v>
      </c>
      <c r="D213" s="91" t="s">
        <v>905</v>
      </c>
      <c r="E213" s="91" t="b">
        <v>0</v>
      </c>
      <c r="F213" s="91" t="b">
        <v>0</v>
      </c>
      <c r="G213" s="91" t="b">
        <v>0</v>
      </c>
    </row>
    <row r="214" spans="1:7" ht="15">
      <c r="A214" s="91" t="s">
        <v>1018</v>
      </c>
      <c r="B214" s="91">
        <v>5</v>
      </c>
      <c r="C214" s="130">
        <v>0.004498934434524138</v>
      </c>
      <c r="D214" s="91" t="s">
        <v>905</v>
      </c>
      <c r="E214" s="91" t="b">
        <v>0</v>
      </c>
      <c r="F214" s="91" t="b">
        <v>0</v>
      </c>
      <c r="G214" s="91" t="b">
        <v>0</v>
      </c>
    </row>
    <row r="215" spans="1:7" ht="15">
      <c r="A215" s="91" t="s">
        <v>1019</v>
      </c>
      <c r="B215" s="91">
        <v>5</v>
      </c>
      <c r="C215" s="130">
        <v>0.004498934434524138</v>
      </c>
      <c r="D215" s="91" t="s">
        <v>905</v>
      </c>
      <c r="E215" s="91" t="b">
        <v>0</v>
      </c>
      <c r="F215" s="91" t="b">
        <v>0</v>
      </c>
      <c r="G215" s="91" t="b">
        <v>0</v>
      </c>
    </row>
    <row r="216" spans="1:7" ht="15">
      <c r="A216" s="91" t="s">
        <v>1232</v>
      </c>
      <c r="B216" s="91">
        <v>5</v>
      </c>
      <c r="C216" s="130">
        <v>0.004498934434524138</v>
      </c>
      <c r="D216" s="91" t="s">
        <v>905</v>
      </c>
      <c r="E216" s="91" t="b">
        <v>0</v>
      </c>
      <c r="F216" s="91" t="b">
        <v>0</v>
      </c>
      <c r="G216" s="91" t="b">
        <v>0</v>
      </c>
    </row>
    <row r="217" spans="1:7" ht="15">
      <c r="A217" s="91" t="s">
        <v>1233</v>
      </c>
      <c r="B217" s="91">
        <v>5</v>
      </c>
      <c r="C217" s="130">
        <v>0.004498934434524138</v>
      </c>
      <c r="D217" s="91" t="s">
        <v>905</v>
      </c>
      <c r="E217" s="91" t="b">
        <v>0</v>
      </c>
      <c r="F217" s="91" t="b">
        <v>0</v>
      </c>
      <c r="G217" s="91" t="b">
        <v>0</v>
      </c>
    </row>
    <row r="218" spans="1:7" ht="15">
      <c r="A218" s="91" t="s">
        <v>250</v>
      </c>
      <c r="B218" s="91">
        <v>4</v>
      </c>
      <c r="C218" s="130">
        <v>0.008004148138894602</v>
      </c>
      <c r="D218" s="91" t="s">
        <v>905</v>
      </c>
      <c r="E218" s="91" t="b">
        <v>0</v>
      </c>
      <c r="F218" s="91" t="b">
        <v>0</v>
      </c>
      <c r="G218" s="91" t="b">
        <v>0</v>
      </c>
    </row>
    <row r="219" spans="1:7" ht="15">
      <c r="A219" s="91" t="s">
        <v>984</v>
      </c>
      <c r="B219" s="91">
        <v>2</v>
      </c>
      <c r="C219" s="130">
        <v>0</v>
      </c>
      <c r="D219" s="91" t="s">
        <v>906</v>
      </c>
      <c r="E219" s="91" t="b">
        <v>0</v>
      </c>
      <c r="F219" s="91" t="b">
        <v>0</v>
      </c>
      <c r="G219" s="91" t="b">
        <v>0</v>
      </c>
    </row>
    <row r="220" spans="1:7" ht="15">
      <c r="A220" s="91" t="s">
        <v>982</v>
      </c>
      <c r="B220" s="91">
        <v>2</v>
      </c>
      <c r="C220" s="130">
        <v>0</v>
      </c>
      <c r="D220" s="91" t="s">
        <v>906</v>
      </c>
      <c r="E220" s="91" t="b">
        <v>0</v>
      </c>
      <c r="F220" s="91" t="b">
        <v>0</v>
      </c>
      <c r="G220" s="91" t="b">
        <v>0</v>
      </c>
    </row>
    <row r="221" spans="1:7" ht="15">
      <c r="A221" s="91" t="s">
        <v>1022</v>
      </c>
      <c r="B221" s="91">
        <v>5</v>
      </c>
      <c r="C221" s="130">
        <v>0</v>
      </c>
      <c r="D221" s="91" t="s">
        <v>907</v>
      </c>
      <c r="E221" s="91" t="b">
        <v>0</v>
      </c>
      <c r="F221" s="91" t="b">
        <v>0</v>
      </c>
      <c r="G221" s="91" t="b">
        <v>0</v>
      </c>
    </row>
    <row r="222" spans="1:7" ht="15">
      <c r="A222" s="91" t="s">
        <v>1023</v>
      </c>
      <c r="B222" s="91">
        <v>5</v>
      </c>
      <c r="C222" s="130">
        <v>0</v>
      </c>
      <c r="D222" s="91" t="s">
        <v>907</v>
      </c>
      <c r="E222" s="91" t="b">
        <v>1</v>
      </c>
      <c r="F222" s="91" t="b">
        <v>0</v>
      </c>
      <c r="G222" s="91" t="b">
        <v>0</v>
      </c>
    </row>
    <row r="223" spans="1:7" ht="15">
      <c r="A223" s="91" t="s">
        <v>1024</v>
      </c>
      <c r="B223" s="91">
        <v>5</v>
      </c>
      <c r="C223" s="130">
        <v>0</v>
      </c>
      <c r="D223" s="91" t="s">
        <v>907</v>
      </c>
      <c r="E223" s="91" t="b">
        <v>0</v>
      </c>
      <c r="F223" s="91" t="b">
        <v>0</v>
      </c>
      <c r="G223" s="91" t="b">
        <v>0</v>
      </c>
    </row>
    <row r="224" spans="1:7" ht="15">
      <c r="A224" s="91" t="s">
        <v>1025</v>
      </c>
      <c r="B224" s="91">
        <v>5</v>
      </c>
      <c r="C224" s="130">
        <v>0</v>
      </c>
      <c r="D224" s="91" t="s">
        <v>907</v>
      </c>
      <c r="E224" s="91" t="b">
        <v>0</v>
      </c>
      <c r="F224" s="91" t="b">
        <v>0</v>
      </c>
      <c r="G224" s="91" t="b">
        <v>0</v>
      </c>
    </row>
    <row r="225" spans="1:7" ht="15">
      <c r="A225" s="91" t="s">
        <v>1026</v>
      </c>
      <c r="B225" s="91">
        <v>5</v>
      </c>
      <c r="C225" s="130">
        <v>0</v>
      </c>
      <c r="D225" s="91" t="s">
        <v>907</v>
      </c>
      <c r="E225" s="91" t="b">
        <v>0</v>
      </c>
      <c r="F225" s="91" t="b">
        <v>0</v>
      </c>
      <c r="G225" s="91" t="b">
        <v>0</v>
      </c>
    </row>
    <row r="226" spans="1:7" ht="15">
      <c r="A226" s="91" t="s">
        <v>1027</v>
      </c>
      <c r="B226" s="91">
        <v>5</v>
      </c>
      <c r="C226" s="130">
        <v>0</v>
      </c>
      <c r="D226" s="91" t="s">
        <v>907</v>
      </c>
      <c r="E226" s="91" t="b">
        <v>0</v>
      </c>
      <c r="F226" s="91" t="b">
        <v>0</v>
      </c>
      <c r="G226" s="91" t="b">
        <v>0</v>
      </c>
    </row>
    <row r="227" spans="1:7" ht="15">
      <c r="A227" s="91" t="s">
        <v>261</v>
      </c>
      <c r="B227" s="91">
        <v>5</v>
      </c>
      <c r="C227" s="130">
        <v>0</v>
      </c>
      <c r="D227" s="91" t="s">
        <v>907</v>
      </c>
      <c r="E227" s="91" t="b">
        <v>0</v>
      </c>
      <c r="F227" s="91" t="b">
        <v>0</v>
      </c>
      <c r="G227" s="91" t="b">
        <v>0</v>
      </c>
    </row>
    <row r="228" spans="1:7" ht="15">
      <c r="A228" s="91" t="s">
        <v>1028</v>
      </c>
      <c r="B228" s="91">
        <v>5</v>
      </c>
      <c r="C228" s="130">
        <v>0</v>
      </c>
      <c r="D228" s="91" t="s">
        <v>907</v>
      </c>
      <c r="E228" s="91" t="b">
        <v>0</v>
      </c>
      <c r="F228" s="91" t="b">
        <v>0</v>
      </c>
      <c r="G228" s="91" t="b">
        <v>0</v>
      </c>
    </row>
    <row r="229" spans="1:7" ht="15">
      <c r="A229" s="91" t="s">
        <v>1029</v>
      </c>
      <c r="B229" s="91">
        <v>5</v>
      </c>
      <c r="C229" s="130">
        <v>0</v>
      </c>
      <c r="D229" s="91" t="s">
        <v>907</v>
      </c>
      <c r="E229" s="91" t="b">
        <v>1</v>
      </c>
      <c r="F229" s="91" t="b">
        <v>0</v>
      </c>
      <c r="G229" s="91" t="b">
        <v>0</v>
      </c>
    </row>
    <row r="230" spans="1:7" ht="15">
      <c r="A230" s="91" t="s">
        <v>1030</v>
      </c>
      <c r="B230" s="91">
        <v>5</v>
      </c>
      <c r="C230" s="130">
        <v>0</v>
      </c>
      <c r="D230" s="91" t="s">
        <v>907</v>
      </c>
      <c r="E230" s="91" t="b">
        <v>0</v>
      </c>
      <c r="F230" s="91" t="b">
        <v>0</v>
      </c>
      <c r="G230" s="91" t="b">
        <v>0</v>
      </c>
    </row>
    <row r="231" spans="1:7" ht="15">
      <c r="A231" s="91" t="s">
        <v>1234</v>
      </c>
      <c r="B231" s="91">
        <v>5</v>
      </c>
      <c r="C231" s="130">
        <v>0</v>
      </c>
      <c r="D231" s="91" t="s">
        <v>907</v>
      </c>
      <c r="E231" s="91" t="b">
        <v>0</v>
      </c>
      <c r="F231" s="91" t="b">
        <v>0</v>
      </c>
      <c r="G231" s="91" t="b">
        <v>0</v>
      </c>
    </row>
    <row r="232" spans="1:7" ht="15">
      <c r="A232" s="91" t="s">
        <v>239</v>
      </c>
      <c r="B232" s="91">
        <v>4</v>
      </c>
      <c r="C232" s="130">
        <v>0.006056875813003526</v>
      </c>
      <c r="D232" s="91" t="s">
        <v>907</v>
      </c>
      <c r="E232" s="91" t="b">
        <v>0</v>
      </c>
      <c r="F232" s="91" t="b">
        <v>0</v>
      </c>
      <c r="G232" s="91" t="b">
        <v>0</v>
      </c>
    </row>
    <row r="233" spans="1:7" ht="15">
      <c r="A233" s="91" t="s">
        <v>1032</v>
      </c>
      <c r="B233" s="91">
        <v>4</v>
      </c>
      <c r="C233" s="130">
        <v>0</v>
      </c>
      <c r="D233" s="91" t="s">
        <v>908</v>
      </c>
      <c r="E233" s="91" t="b">
        <v>1</v>
      </c>
      <c r="F233" s="91" t="b">
        <v>0</v>
      </c>
      <c r="G233" s="91" t="b">
        <v>0</v>
      </c>
    </row>
    <row r="234" spans="1:7" ht="15">
      <c r="A234" s="91" t="s">
        <v>1033</v>
      </c>
      <c r="B234" s="91">
        <v>4</v>
      </c>
      <c r="C234" s="130">
        <v>0</v>
      </c>
      <c r="D234" s="91" t="s">
        <v>908</v>
      </c>
      <c r="E234" s="91" t="b">
        <v>0</v>
      </c>
      <c r="F234" s="91" t="b">
        <v>0</v>
      </c>
      <c r="G234" s="91" t="b">
        <v>0</v>
      </c>
    </row>
    <row r="235" spans="1:7" ht="15">
      <c r="A235" s="91" t="s">
        <v>1034</v>
      </c>
      <c r="B235" s="91">
        <v>4</v>
      </c>
      <c r="C235" s="130">
        <v>0</v>
      </c>
      <c r="D235" s="91" t="s">
        <v>908</v>
      </c>
      <c r="E235" s="91" t="b">
        <v>0</v>
      </c>
      <c r="F235" s="91" t="b">
        <v>0</v>
      </c>
      <c r="G235" s="91" t="b">
        <v>0</v>
      </c>
    </row>
    <row r="236" spans="1:7" ht="15">
      <c r="A236" s="91" t="s">
        <v>1035</v>
      </c>
      <c r="B236" s="91">
        <v>4</v>
      </c>
      <c r="C236" s="130">
        <v>0</v>
      </c>
      <c r="D236" s="91" t="s">
        <v>908</v>
      </c>
      <c r="E236" s="91" t="b">
        <v>0</v>
      </c>
      <c r="F236" s="91" t="b">
        <v>0</v>
      </c>
      <c r="G236" s="91" t="b">
        <v>0</v>
      </c>
    </row>
    <row r="237" spans="1:7" ht="15">
      <c r="A237" s="91" t="s">
        <v>1036</v>
      </c>
      <c r="B237" s="91">
        <v>4</v>
      </c>
      <c r="C237" s="130">
        <v>0</v>
      </c>
      <c r="D237" s="91" t="s">
        <v>908</v>
      </c>
      <c r="E237" s="91" t="b">
        <v>0</v>
      </c>
      <c r="F237" s="91" t="b">
        <v>0</v>
      </c>
      <c r="G237" s="91" t="b">
        <v>0</v>
      </c>
    </row>
    <row r="238" spans="1:7" ht="15">
      <c r="A238" s="91" t="s">
        <v>262</v>
      </c>
      <c r="B238" s="91">
        <v>4</v>
      </c>
      <c r="C238" s="130">
        <v>0</v>
      </c>
      <c r="D238" s="91" t="s">
        <v>908</v>
      </c>
      <c r="E238" s="91" t="b">
        <v>0</v>
      </c>
      <c r="F238" s="91" t="b">
        <v>0</v>
      </c>
      <c r="G238" s="91" t="b">
        <v>0</v>
      </c>
    </row>
    <row r="239" spans="1:7" ht="15">
      <c r="A239" s="91" t="s">
        <v>1037</v>
      </c>
      <c r="B239" s="91">
        <v>4</v>
      </c>
      <c r="C239" s="130">
        <v>0</v>
      </c>
      <c r="D239" s="91" t="s">
        <v>908</v>
      </c>
      <c r="E239" s="91" t="b">
        <v>0</v>
      </c>
      <c r="F239" s="91" t="b">
        <v>0</v>
      </c>
      <c r="G239" s="91" t="b">
        <v>0</v>
      </c>
    </row>
    <row r="240" spans="1:7" ht="15">
      <c r="A240" s="91" t="s">
        <v>1038</v>
      </c>
      <c r="B240" s="91">
        <v>4</v>
      </c>
      <c r="C240" s="130">
        <v>0</v>
      </c>
      <c r="D240" s="91" t="s">
        <v>908</v>
      </c>
      <c r="E240" s="91" t="b">
        <v>0</v>
      </c>
      <c r="F240" s="91" t="b">
        <v>0</v>
      </c>
      <c r="G240" s="91" t="b">
        <v>0</v>
      </c>
    </row>
    <row r="241" spans="1:7" ht="15">
      <c r="A241" s="91" t="s">
        <v>1039</v>
      </c>
      <c r="B241" s="91">
        <v>4</v>
      </c>
      <c r="C241" s="130">
        <v>0</v>
      </c>
      <c r="D241" s="91" t="s">
        <v>908</v>
      </c>
      <c r="E241" s="91" t="b">
        <v>1</v>
      </c>
      <c r="F241" s="91" t="b">
        <v>0</v>
      </c>
      <c r="G241" s="91" t="b">
        <v>0</v>
      </c>
    </row>
    <row r="242" spans="1:7" ht="15">
      <c r="A242" s="91" t="s">
        <v>235</v>
      </c>
      <c r="B242" s="91">
        <v>3</v>
      </c>
      <c r="C242" s="130">
        <v>0.007349337447547055</v>
      </c>
      <c r="D242" s="91" t="s">
        <v>908</v>
      </c>
      <c r="E242" s="91" t="b">
        <v>0</v>
      </c>
      <c r="F242" s="91" t="b">
        <v>0</v>
      </c>
      <c r="G242" s="91" t="b">
        <v>0</v>
      </c>
    </row>
    <row r="243" spans="1:7" ht="15">
      <c r="A243" s="91" t="s">
        <v>1242</v>
      </c>
      <c r="B243" s="91">
        <v>3</v>
      </c>
      <c r="C243" s="130">
        <v>0.007349337447547055</v>
      </c>
      <c r="D243" s="91" t="s">
        <v>908</v>
      </c>
      <c r="E243" s="91" t="b">
        <v>0</v>
      </c>
      <c r="F243" s="91" t="b">
        <v>0</v>
      </c>
      <c r="G243" s="91" t="b">
        <v>0</v>
      </c>
    </row>
    <row r="244" spans="1:7" ht="15">
      <c r="A244" s="91" t="s">
        <v>982</v>
      </c>
      <c r="B244" s="91">
        <v>5</v>
      </c>
      <c r="C244" s="130">
        <v>0</v>
      </c>
      <c r="D244" s="91" t="s">
        <v>909</v>
      </c>
      <c r="E244" s="91" t="b">
        <v>0</v>
      </c>
      <c r="F244" s="91" t="b">
        <v>0</v>
      </c>
      <c r="G244" s="91" t="b">
        <v>0</v>
      </c>
    </row>
    <row r="245" spans="1:7" ht="15">
      <c r="A245" s="91" t="s">
        <v>1041</v>
      </c>
      <c r="B245" s="91">
        <v>4</v>
      </c>
      <c r="C245" s="130">
        <v>0.005034286390028906</v>
      </c>
      <c r="D245" s="91" t="s">
        <v>909</v>
      </c>
      <c r="E245" s="91" t="b">
        <v>0</v>
      </c>
      <c r="F245" s="91" t="b">
        <v>0</v>
      </c>
      <c r="G245" s="91" t="b">
        <v>0</v>
      </c>
    </row>
    <row r="246" spans="1:7" ht="15">
      <c r="A246" s="91" t="s">
        <v>997</v>
      </c>
      <c r="B246" s="91">
        <v>2</v>
      </c>
      <c r="C246" s="130">
        <v>0.010336104121351627</v>
      </c>
      <c r="D246" s="91" t="s">
        <v>909</v>
      </c>
      <c r="E246" s="91" t="b">
        <v>0</v>
      </c>
      <c r="F246" s="91" t="b">
        <v>0</v>
      </c>
      <c r="G246" s="91" t="b">
        <v>0</v>
      </c>
    </row>
    <row r="247" spans="1:7" ht="15">
      <c r="A247" s="91" t="s">
        <v>984</v>
      </c>
      <c r="B247" s="91">
        <v>2</v>
      </c>
      <c r="C247" s="130">
        <v>0.010336104121351627</v>
      </c>
      <c r="D247" s="91" t="s">
        <v>909</v>
      </c>
      <c r="E247" s="91" t="b">
        <v>0</v>
      </c>
      <c r="F247" s="91" t="b">
        <v>0</v>
      </c>
      <c r="G247" s="91" t="b">
        <v>0</v>
      </c>
    </row>
    <row r="248" spans="1:7" ht="15">
      <c r="A248" s="91" t="s">
        <v>983</v>
      </c>
      <c r="B248" s="91">
        <v>2</v>
      </c>
      <c r="C248" s="130">
        <v>0.010336104121351627</v>
      </c>
      <c r="D248" s="91" t="s">
        <v>909</v>
      </c>
      <c r="E248" s="91" t="b">
        <v>0</v>
      </c>
      <c r="F248" s="91" t="b">
        <v>0</v>
      </c>
      <c r="G248" s="91" t="b">
        <v>0</v>
      </c>
    </row>
    <row r="249" spans="1:7" ht="15">
      <c r="A249" s="91" t="s">
        <v>1042</v>
      </c>
      <c r="B249" s="91">
        <v>2</v>
      </c>
      <c r="C249" s="130">
        <v>0.010336104121351627</v>
      </c>
      <c r="D249" s="91" t="s">
        <v>909</v>
      </c>
      <c r="E249" s="91" t="b">
        <v>0</v>
      </c>
      <c r="F249" s="91" t="b">
        <v>0</v>
      </c>
      <c r="G249" s="91" t="b">
        <v>0</v>
      </c>
    </row>
    <row r="250" spans="1:7" ht="15">
      <c r="A250" s="91" t="s">
        <v>261</v>
      </c>
      <c r="B250" s="91">
        <v>2</v>
      </c>
      <c r="C250" s="130">
        <v>0.018155065047688802</v>
      </c>
      <c r="D250" s="91" t="s">
        <v>909</v>
      </c>
      <c r="E250" s="91" t="b">
        <v>0</v>
      </c>
      <c r="F250" s="91" t="b">
        <v>0</v>
      </c>
      <c r="G250"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2019-11-20T09:42:48Z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