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<sst xmlns="http://schemas.openxmlformats.org/spreadsheetml/2006/main" count="3769" uniqueCount="1011">
  <si>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</si>
  <si>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</si>
  <si>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</si>
  <si>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</si>
  <si>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</si>
  <si>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</si>
  <si>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</si>
  <si>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</si>
  <si>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</si>
  <si>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</si>
  <si>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</si>
  <si>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</si>
  <si>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</si>
  <si>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</si>
  <si>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</si>
  <si>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</si>
  <si>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</si>
  <si>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</si>
  <si>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</si>
  <si>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</si>
  <si>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</si>
  <si>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</si>
  <si>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</si>
  <si>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</si>
  <si>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</si>
  <si>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</si>
  <si>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</si>
  <si>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</si>
  <si>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</si>
  <si>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</si>
  <si>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</si>
  <si>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</si>
  <si>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</si>
  <si>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</si>
  <si>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</si>
  <si>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</si>
  <si>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</si>
  <si>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</si>
  <si>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</si>
  <si>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</si>
  <si>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</si>
  <si>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</si>
  <si>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</si>
  <si>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</si>
  <si>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</si>
  <si>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</si>
  <si>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</si>
  <si>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</si>
  <si>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</si>
  <si>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</si>
  <si>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</si>
  <si>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</si>
  <si>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</si>
  <si>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</si>
  <si>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</si>
  <si>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</si>
  <si>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</si>
  <si>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</si>
  <si>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</si>
  <si>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</si>
  <si>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</si>
  <si>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</si>
  <si>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</si>
  <si>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</si>
  <si>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</si>
  <si>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</si>
  <si>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</si>
  <si>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</si>
  <si>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</si>
  <si>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</si>
  <si>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</si>
  <si>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</si>
  <si>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</si>
  <si>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</si>
  <si>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</si>
  <si>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</si>
  <si>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</si>
  <si>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</si>
  <si>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</si>
  <si>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</si>
  <si>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</si>
  <si>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</si>
  <si>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</si>
  <si>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</si>
  <si>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</si>
  <si>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</si>
  <si>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</si>
  <si>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</si>
  <si>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</si>
  <si>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</si>
  <si>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</si>
  <si>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</si>
  <si>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</si>
  <si>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</si>
  <si>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</si>
  <si>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</si>
  <si>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</si>
  <si>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</si>
  <si>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</si>
  <si>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</si>
  <si>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</si>
  <si>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</si>
  <si>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</si>
  <si>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</si>
  <si>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</si>
  <si>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</si>
  <si>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</si>
  <si>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</si>
  <si>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</si>
  <si>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</si>
  <si>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</si>
  <si>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</si>
  <si>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</si>
  <si>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</si>
  <si>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</si>
  <si>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</si>
  <si>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</si>
  <si>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</si>
  <si>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</si>
  <si>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</si>
  <si>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</si>
  <si>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</si>
  <si>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</si>
  <si>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</si>
  <si>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</si>
  <si>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</si>
  <si>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</si>
  <si>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</si>
  <si>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</si>
  <si>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</si>
  <si>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</si>
  <si>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</si>
  <si>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</si>
  <si>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</si>
  <si>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</si>
  <si>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</si>
  <si>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</si>
  <si>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</si>
  <si>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</si>
  <si>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</si>
  <si>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</si>
  <si>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</si>
  <si>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</si>
  <si>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</si>
  <si>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</si>
  <si>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</si>
  <si>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</si>
  <si>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</si>
  <si>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</si>
  <si>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</si>
  <si>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</si>
  <si>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</si>
  <si>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</si>
  <si>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</si>
  <si>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</si>
  <si>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</si>
  <si>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</si>
  <si>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</si>
  <si>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</si>
  <si>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</si>
  <si>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</si>
  <si>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</si>
  <si>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</si>
  <si>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</si>
  <si>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</si>
  <si>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</si>
  <si>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</si>
  <si>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</si>
  <si>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</si>
  <si>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</si>
  <si>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</si>
  <si>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</si>
  <si>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</si>
  <si>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</si>
  <si>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</si>
  <si>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</si>
  <si>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</si>
  <si>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</si>
  <si>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</si>
  <si>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</si>
  <si>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</si>
  <si>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</si>
  <si>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</si>
  <si>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</si>
  <si>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</si>
  <si>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</si>
  <si>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</si>
  <si>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</si>
  <si>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</si>
  <si>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</si>
  <si>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</si>
  <si>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</si>
  <si>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</si>
  <si>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</si>
  <si>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</si>
  <si>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</si>
  <si>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</si>
  <si>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</si>
  <si>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</si>
  <si>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</si>
  <si>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</si>
  <si>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</si>
  <si>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</si>
  <si>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</si>
  <si>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</si>
  <si>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</si>
  <si>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</si>
  <si>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</si>
  <si>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</si>
  <si>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</si>
  <si>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</si>
  <si>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</si>
  <si>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debra_bingham</t>
  </si>
  <si>
    <t>perinatalqi</t>
  </si>
  <si>
    <t>cqc_updates</t>
  </si>
  <si>
    <t>momandnewborn</t>
  </si>
  <si>
    <t>educanestesia</t>
  </si>
  <si>
    <t>galloeduardo4</t>
  </si>
  <si>
    <t>ron_george</t>
  </si>
  <si>
    <t>csahq</t>
  </si>
  <si>
    <t>obsleepmerchant</t>
  </si>
  <si>
    <t>healthnet</t>
  </si>
  <si>
    <t>ivaphd</t>
  </si>
  <si>
    <t>adrianeburges13</t>
  </si>
  <si>
    <t>wrkpassion</t>
  </si>
  <si>
    <t>cmqcc</t>
  </si>
  <si>
    <t>deliverydrug</t>
  </si>
  <si>
    <t>joyceaphn</t>
  </si>
  <si>
    <t>mommasvoices</t>
  </si>
  <si>
    <t>nmcalliance</t>
  </si>
  <si>
    <t>preventaccreta</t>
  </si>
  <si>
    <t>hopeforaccreta</t>
  </si>
  <si>
    <t>childbirth</t>
  </si>
  <si>
    <t>unnecesarean</t>
  </si>
  <si>
    <t>katybkoz</t>
  </si>
  <si>
    <t>thedatanurse</t>
  </si>
  <si>
    <t>micheome</t>
  </si>
  <si>
    <t>ucsfbixby</t>
  </si>
  <si>
    <t>ucsfnurse</t>
  </si>
  <si>
    <t>awhonn</t>
  </si>
  <si>
    <t>acnmmidwives</t>
  </si>
  <si>
    <t>blkmamasmatter</t>
  </si>
  <si>
    <t>jasminerjohnson</t>
  </si>
  <si>
    <t>neel_shah</t>
  </si>
  <si>
    <t>Mentions</t>
  </si>
  <si>
    <t>Replies to</t>
  </si>
  <si>
    <t>I agree with @neel_shah  There is evidence that clinical practices are primary drivers of overuse of #cesareans in the US. @katybkoz @cmqcc @JoyceAPHN
@ACNMmidwives @Unnecesarean @childbirth
Women describe they were never informed of the risks of @hopeforaccreta @preventaccreta https://t.co/y2BKo2IwZo</t>
  </si>
  <si>
    <t>@micheome @thedatanurse https://t.co/qqwICb9gPj</t>
  </si>
  <si>
    <t>Make your voice count! Check out My Birth Matters by @CMQCC to learn about birthing options.  https://t.co/bQu6NjnXBR #HealthCareQuality #TransformMaternityCare #Maternity #Midwives #MaternalSafety</t>
  </si>
  <si>
    <t>RT @cqc_updates: Make your voice count! Check out My Birth Matters by @CMQCC to learn about birthing options.  https://t.co/bQu6NjnXBR #Hea…</t>
  </si>
  <si>
    <t>RT @Ron_George: Thank you to those in attendance for this mornings #CSAHSFall2019 @CSAhq PBLD: Managing obstetric hemorrhage - make sure toâ€¦</t>
  </si>
  <si>
    <t>RT @cmqcc: Another important new publication from the California Pregnancy-Associated Mortality Review. Systolic Hypertension, Preeclampsiaâ€¦</t>
  </si>
  <si>
    <t>Thank you to those in attendance for this mornings #CSAHSFall2019 @CSAhq PBLD: Managing obstetric hemorrhage - make sure to check out the @cmqcc toolkit #OBAnes  
https://t.co/R1MbM4fIhD https://t.co/p3AvnBOn4O</t>
  </si>
  <si>
    <t>If youâ€™re pregnant and preparing for delivery, ask how often your doctor performs typical (vaginal) deliveries vs. C-sections. Learn more at https://t.co/nSekmQ9VOl #MyBirthMatters #makingBirthSafer https://t.co/ao6YtTeorA</t>
  </si>
  <si>
    <t>Thank you @JasmineRJohnson for your leadership on this paper. More critical discussions &amp;amp; intentional actions are needed to address the root causes of racial/ethnic inequities in postpartum pain evaluation &amp;amp; management. @BlkMamasMatter @ACNMmidwives  @AWHONN @UCSFNurse @UCSFBixby https://t.co/7uuDokxemF</t>
  </si>
  <si>
    <t>@IVAPhD @cmqcc @JasmineRJohnson @BlkMamasMatter @ACNMmidwives @AWHONN @UCSFNurse @UCSFBixby @wrkpassion</t>
  </si>
  <si>
    <t>@AdrianeBurges13 @IVAPhD @cmqcc @JasmineRJohnson @BlkMamasMatter @ACNMmidwives @AWHONN @UCSFNurse @UCSFBixby I see another project for us! _xD83D__xDE00_, but they give significantly more opioid than we do.  Eph was 12.2 mme per CD in Oct.</t>
  </si>
  <si>
    <t>RT @IVAPhD: Thank you @JasmineRJohnson for your leadership on this paper. More critical discussions &amp;amp; intentional actions are needed to add…</t>
  </si>
  <si>
    <t>Evaluation of RiskAssessment Tools for Severe Postpartum Hemorrhage in Women Undergoing Cesarean Delivery.: To examine and compare the validity of three known riskassessment tools CMQCC California Maternal Quality Care Collaborative AWHONN Association of… https://t.co/9fADhVvjSP</t>
  </si>
  <si>
    <t>RT @DeliveryDrug: Evaluation of RiskAssessment Tools for Severe Postpartum Hemorrhage in Women Undergoing Cesarean Delivery.: To examine an…</t>
  </si>
  <si>
    <t>RT @Debra_Bingham: I agree with @neel_shah  There is evidence that clinical practices are primary drivers of overuse of #cesareans in the U…</t>
  </si>
  <si>
    <t>Another important new publication from the California Pregnancy-Associated Mortality Review. Systolic Hypertension, Preeclampsia-Related Mortality, and Stroke in California -- Check it out here: https://t.co/DoucJkcHf6 https://t.co/BqDDnLxKeZ</t>
  </si>
  <si>
    <t>A4:  @cmqcc also just finished adding tools to address implicit bias. https://t.co/xU3YrrA2pD #CardioObstetrics #NMCchat</t>
  </si>
  <si>
    <t>RT @MommasVoices: A4:  @cmqcc also just finished adding tools to address implicit bias. https://t.co/xU3YrrA2pD #CardioObstetrics #NMCchat</t>
  </si>
  <si>
    <t>https://twitter.com/neel_shah/status/1069715281411481600</t>
  </si>
  <si>
    <t>https://www.cmqcc.org/news/webinar-pregnancy-associated-suicide-california-2002-2012-findings-depth-case-reviews-and</t>
  </si>
  <si>
    <t>https://www.cmqcc.org/my-birth-matters</t>
  </si>
  <si>
    <t>https://www.dropbox.com/s/u0hd7zgspn4ic7e/OB%20HEM%20toolkit%202.0_FINAL_APPROVED_3.24.15%20VC%5B2%5D%20MK.pdf?dl=0</t>
  </si>
  <si>
    <t>https://www.cmqcc.org/my-birth-matters?sf222931575=1</t>
  </si>
  <si>
    <t>http://dlvr.it/RHvsRQ</t>
  </si>
  <si>
    <t>https://www.ncbi.nlm.nih.gov/pubmed/?term=Systolic+Hypertension,+Preeclampsia-Related+Mortality,+and+Stroke+in+California</t>
  </si>
  <si>
    <t>https://www.cmqcc.org/resource/4233/download</t>
  </si>
  <si>
    <t>twitter.com</t>
  </si>
  <si>
    <t>cmqcc.org</t>
  </si>
  <si>
    <t>dropbox.com</t>
  </si>
  <si>
    <t>dlvr.it</t>
  </si>
  <si>
    <t>nih.gov</t>
  </si>
  <si>
    <t>cesareans</t>
  </si>
  <si>
    <t>healthcarequality transformmaternitycare maternity midwives maternalsafety</t>
  </si>
  <si>
    <t>csahsfall2019</t>
  </si>
  <si>
    <t>csahsfall2019 obanes</t>
  </si>
  <si>
    <t>mybirthmatters makingbirthsafer</t>
  </si>
  <si>
    <t>cardioobstetrics nmcchat</t>
  </si>
  <si>
    <t>https://pbs.twimg.com/media/EItgwxiUUAAsVQH.jpg</t>
  </si>
  <si>
    <t>https://pbs.twimg.com/media/EIysDVbWwAMd9XR.jpg</t>
  </si>
  <si>
    <t>https://pbs.twimg.com/media/EIxw4FAVAAE97mI.jpg</t>
  </si>
  <si>
    <t>https://pbs.twimg.com/media/D7sPIBJWkAARtLH.jpg</t>
  </si>
  <si>
    <t>http://pbs.twimg.com/profile_images/733609625153642496/dBfYcnL6_normal.jpg</t>
  </si>
  <si>
    <t>http://pbs.twimg.com/profile_images/1093949311153451009/k8Xqmo6d_normal.jpg</t>
  </si>
  <si>
    <t>http://pbs.twimg.com/profile_images/1164650348805365760/5_L9OMHC_normal.jpg</t>
  </si>
  <si>
    <t>http://pbs.twimg.com/profile_images/963620395931881472/ekZ171aA_normal.jpg</t>
  </si>
  <si>
    <t>http://pbs.twimg.com/profile_images/1112760616194899968/qYwI2KQ8_normal.jpg</t>
  </si>
  <si>
    <t>http://pbs.twimg.com/profile_images/1137503274595160069/45ilrqJ3_normal.jpg</t>
  </si>
  <si>
    <t>http://pbs.twimg.com/profile_images/577530541475385344/kn4Wjdy7_normal.jpeg</t>
  </si>
  <si>
    <t>http://pbs.twimg.com/profile_images/1191260613433016320/ZNFpI4Y9_normal.jpg</t>
  </si>
  <si>
    <t>http://pbs.twimg.com/profile_images/1136251601906221056/YagVsSoI_normal.jpg</t>
  </si>
  <si>
    <t>http://pbs.twimg.com/profile_images/954680650308771841/XJGAcah-_normal.jpg</t>
  </si>
  <si>
    <t>http://pbs.twimg.com/profile_images/654521427551367168/AkjRumyP_normal.png</t>
  </si>
  <si>
    <t>http://pbs.twimg.com/profile_images/2327965691/xeoo4g4yng3esmje62ee_normal.jpeg</t>
  </si>
  <si>
    <t>http://pbs.twimg.com/profile_images/1192774695478841344/OFpil8lk_normal.jpg</t>
  </si>
  <si>
    <t>http://pbs.twimg.com/profile_images/1086264500892905472/_UOR_Ys9_normal.jpg</t>
  </si>
  <si>
    <t>http://pbs.twimg.com/profile_images/953715582624559104/B0HGYdBZ_normal.jpg</t>
  </si>
  <si>
    <t>https://twitter.com/#!/debra_bingham/status/1070341069655719937</t>
  </si>
  <si>
    <t>https://twitter.com/#!/perinatalqi/status/1190255888172535809</t>
  </si>
  <si>
    <t>https://twitter.com/#!/cqc_updates/status/1190312320934666240</t>
  </si>
  <si>
    <t>https://twitter.com/#!/momandnewborn/status/1190315773283184641</t>
  </si>
  <si>
    <t>https://twitter.com/#!/educanestesia/status/1192304870532870145</t>
  </si>
  <si>
    <t>https://twitter.com/#!/galloeduardo4/status/1192317595468390400</t>
  </si>
  <si>
    <t>https://twitter.com/#!/galloeduardo4/status/1192318425013637120</t>
  </si>
  <si>
    <t>https://twitter.com/#!/ron_george/status/1192152928221458433</t>
  </si>
  <si>
    <t>https://twitter.com/#!/csahq/status/1192190154036908033</t>
  </si>
  <si>
    <t>https://twitter.com/#!/obsleepmerchant/status/1192480263604822017</t>
  </si>
  <si>
    <t>https://twitter.com/#!/healthnet/status/1192517178953781249</t>
  </si>
  <si>
    <t>https://twitter.com/#!/ivaphd/status/1192452155656925184</t>
  </si>
  <si>
    <t>https://twitter.com/#!/adrianeburges13/status/1192936781467078656</t>
  </si>
  <si>
    <t>https://twitter.com/#!/wrkpassion/status/1193070109289521152</t>
  </si>
  <si>
    <t>https://twitter.com/#!/cmqcc/status/1192896146768707584</t>
  </si>
  <si>
    <t>https://twitter.com/#!/deliverydrug/status/1192896081438236672</t>
  </si>
  <si>
    <t>https://twitter.com/#!/deliverydrug/status/1193440035346862080</t>
  </si>
  <si>
    <t>https://twitter.com/#!/joyceaphn/status/1194428234554843136</t>
  </si>
  <si>
    <t>https://twitter.com/#!/cmqcc/status/1133516391284219905</t>
  </si>
  <si>
    <t>https://twitter.com/#!/mommasvoices/status/1194666779878002688</t>
  </si>
  <si>
    <t>https://twitter.com/#!/nmcalliance/status/1194667033209778178</t>
  </si>
  <si>
    <t>1070341069655719937</t>
  </si>
  <si>
    <t>1190255888172535809</t>
  </si>
  <si>
    <t>1190312320934666240</t>
  </si>
  <si>
    <t>1190315773283184641</t>
  </si>
  <si>
    <t>1192304870532870145</t>
  </si>
  <si>
    <t>1192317595468390400</t>
  </si>
  <si>
    <t>1192318425013637120</t>
  </si>
  <si>
    <t>1192152928221458433</t>
  </si>
  <si>
    <t>1192190154036908033</t>
  </si>
  <si>
    <t>1192480263604822017</t>
  </si>
  <si>
    <t>1192517178953781249</t>
  </si>
  <si>
    <t>1192452155656925184</t>
  </si>
  <si>
    <t>1192936781467078656</t>
  </si>
  <si>
    <t>1193070109289521152</t>
  </si>
  <si>
    <t>1192896146768707584</t>
  </si>
  <si>
    <t>1192896081438236672</t>
  </si>
  <si>
    <t>1193440035346862080</t>
  </si>
  <si>
    <t>1194428234554843136</t>
  </si>
  <si>
    <t>1133516391284219905</t>
  </si>
  <si>
    <t>1194666779878002688</t>
  </si>
  <si>
    <t>1194667033209778178</t>
  </si>
  <si>
    <t>1189942355065024512</t>
  </si>
  <si>
    <t/>
  </si>
  <si>
    <t>328501132</t>
  </si>
  <si>
    <t>3016632889</t>
  </si>
  <si>
    <t>1112882611964215297</t>
  </si>
  <si>
    <t>en</t>
  </si>
  <si>
    <t>und</t>
  </si>
  <si>
    <t>1069715281411481600</t>
  </si>
  <si>
    <t>Twitter for Android</t>
  </si>
  <si>
    <t>Twitter for iPhone</t>
  </si>
  <si>
    <t>Twitter Web App</t>
  </si>
  <si>
    <t>RFD monitor backup 2</t>
  </si>
  <si>
    <t>Twitter for iPad</t>
  </si>
  <si>
    <t>Hootsuite Inc.</t>
  </si>
  <si>
    <t>Spredfast app</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</si>
  <si>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</si>
  <si>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</si>
  <si>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</si>
  <si>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</si>
  <si>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</si>
  <si>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</si>
  <si>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</si>
  <si>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</si>
  <si>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</si>
  <si>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</si>
  <si>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</si>
  <si>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</si>
  <si>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</si>
  <si>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</si>
  <si>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</si>
  <si>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</si>
  <si>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</si>
  <si>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</si>
  <si>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</si>
  <si>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</si>
  <si>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</si>
  <si>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</si>
  <si>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</si>
  <si>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Debra BinghamDrPH,RN</t>
  </si>
  <si>
    <t>#PreventAccreta</t>
  </si>
  <si>
    <t>Hope for Accreta</t>
  </si>
  <si>
    <t>ChildbirthConnection</t>
  </si>
  <si>
    <t>Jill Arnold</t>
  </si>
  <si>
    <t>Katy Backes Kozhimannil, PhD, MPA</t>
  </si>
  <si>
    <t>PerinatalQI</t>
  </si>
  <si>
    <t>Cait Dreisbach</t>
  </si>
  <si>
    <t>Michelle Wright</t>
  </si>
  <si>
    <t>CQC</t>
  </si>
  <si>
    <t>CMQCC</t>
  </si>
  <si>
    <t>Mom and Newborn</t>
  </si>
  <si>
    <t>educAnestesia</t>
  </si>
  <si>
    <t>CSA</t>
  </si>
  <si>
    <t>Dr. Ron George _xD83D__xDC68_‍⚕️ Anesthesiologist</t>
  </si>
  <si>
    <t>GALLO EDUARDO</t>
  </si>
  <si>
    <t>Simon Ash</t>
  </si>
  <si>
    <t>Health Net</t>
  </si>
  <si>
    <t>Ifeyinwa Asiodu _xD83E__xDD31__xD83C__xDFFF_</t>
  </si>
  <si>
    <t>UCSF Bixby Center</t>
  </si>
  <si>
    <t>Adriane Burgess</t>
  </si>
  <si>
    <t>Julia Wrkpassion</t>
  </si>
  <si>
    <t>UCSFNurse</t>
  </si>
  <si>
    <t>AWHONN</t>
  </si>
  <si>
    <t>ACNM Midwives</t>
  </si>
  <si>
    <t>Black Mamas Matter Alliance</t>
  </si>
  <si>
    <t>Jasmine</t>
  </si>
  <si>
    <t>Drug Delivery News</t>
  </si>
  <si>
    <t>Neel Shah, MD</t>
  </si>
  <si>
    <t>Joyce K Edmonds</t>
  </si>
  <si>
    <t>MoMMA's Voices</t>
  </si>
  <si>
    <t>National Minority Cardiovascular (NMC) Alliance</t>
  </si>
  <si>
    <t>Executive Director, Institute for Perinatal Quality Improvement.  Speaker, Educator, Mentor, Consultant, Author, Leader of QI and Safety Initiatives.</t>
  </si>
  <si>
    <t>National Accreta Foundation is a non-profit working to eliminate preventable placenta #accreta &amp; accreta-related #maternalmortality/morbidity. #preventaccreta.</t>
  </si>
  <si>
    <t>Hope for Accreta is a non-profit organization that helps to raise support and awareness for all that have been affected by placenta accreta, increta or pecreta.</t>
  </si>
  <si>
    <t>Founded in 1918, Childbirth Connection has joined forces with and become a core program of the National Partnership for Women &amp; Families (@NPWF).</t>
  </si>
  <si>
    <t>Maternal health advocate. Non-profit director + data enthusiast. @cesareanrates, #cesareanrates, #VBAC, #maternalsafety, #Arkansas + goats. _xD83D__xDC10_ Views= my own.</t>
  </si>
  <si>
    <t>Associate Prof @publichealthumn; Director @UMNRHRC; Anishinabe on Dakota land; single mama; fearless (or trying); she/her; views=my own</t>
  </si>
  <si>
    <t>Expanding and enhancing perinatal QI to eliminate preventable perinatal morbidity and mortality, and end racial/ethnic disparities. #QIsaveslives #perinatalQI</t>
  </si>
  <si>
    <t>#Nursescientist tweeting about data science &amp; women's health. She/her/hers.</t>
  </si>
  <si>
    <t>Doctor nurse (PhD + RN), bibliophile, &amp; avid runner. I love all things omic &amp; women's health. Run, read, analyze, translate, repeat.</t>
  </si>
  <si>
    <t>California Quality Collaborative (CQC) is a health care improvement organization dedicated to advancing health care through quality initiatives.</t>
  </si>
  <si>
    <t>Advancing California Maternity Care Through Data Driven Quality Improvement. Check out our Toolkits!  (Tweeting by @christinemorton / RTs ≠ endorsements)</t>
  </si>
  <si>
    <t>All about #newmom, #newborn, #maternity, #pregnant, #nursery and much more...</t>
  </si>
  <si>
    <t>Tú espacio interactivo de #Anestesiología
#EducaciónMédicaContinua.</t>
  </si>
  <si>
    <t>The CSA is a physician organization dedicated to promoting the highest standards of the profession of anesthesiology.</t>
  </si>
  <si>
    <t>Professor of #Anesthesiology @UCSFanesthesia @UCSF • #OBAnes, @APSF &amp; @SOAPHQ #SocialMedia Ambassador • #LaborDoesntHaveToHurt • He / Him / His</t>
  </si>
  <si>
    <t>Médico Residente</t>
  </si>
  <si>
    <t>Passionate about #OBAnes #PatientSafety. Anaesthesiologist with crit-care sideline. Father of 2 future Jedi. Views my own. Well done Bokke!_xD83C__xDDFF__xD83C__xDDE6__xD83C__xDDEE__xD83C__xDDEA__xD83C__xDDE8__xD83C__xDDE6_</t>
  </si>
  <si>
    <t>We believe every person deserves a safety net for their health - regardless of age, income, employment status, or current state of health. (800) 291-6911</t>
  </si>
  <si>
    <t>ECProf. Researcher. Public Health Nurse. IBCLC. Black Feminist. MCH &amp; RJ Advocate. @USC &amp; @UCSF alum. #BlkBFing #HumanMilk #Lactation #Equity #mHealth. Views=me</t>
  </si>
  <si>
    <t>UCSF Bixby Center for Global Reproductive Health advances reproductive health policy and practice worldwide through research, training and advocacy.</t>
  </si>
  <si>
    <t>Mom/ Nurse/ Assistant Professor/Clinical Research Specialist/ Interested in improving women’s health outcomes in pregnancy, birth and the postpartum</t>
  </si>
  <si>
    <t>I'm a nurse with my MBA, and an administrator in W&amp;C in PA. I'm passionate about this population.</t>
  </si>
  <si>
    <t>Our mission is to educate health leaders, conduct research, advance nursing, and promote health equality and equity.</t>
  </si>
  <si>
    <t>The Association of Women's Health, Obstetric and Neonatal Nurses: Promoting the health of #women and #newborns</t>
  </si>
  <si>
    <t>We tweet about the care midwives provide individuals of all ages. We're passionate about improving health+maternity care. Everyone deserves a midwife!</t>
  </si>
  <si>
    <t>We envision a world where Black mamas have the rights, respect, and resources to thrive before, during, and after pregnancy. RTs _xD83D__xDEAB_ endorsements!</t>
  </si>
  <si>
    <t>Twitter account for MrsMommyMD. Women’s health disparities crusader. _xD83D__xDC69__xD83C__xDFFE_‍_xD83D__xDCBB_Blogging about marriage, motherhood, and medicine since 2010. All opinions my own.</t>
  </si>
  <si>
    <t>Track the latest #DrugDelivery news, research, clinical trials, companies and reports. Continuously updated from 500+ news, research publications.</t>
  </si>
  <si>
    <t>husband, father, scientist, humanist ... _xD83D__xDCAA__xD83C__xDFFE__xD83E__xDD31__xD83C__xDFFE_ instigator: @marchformoms @costsofcare @expectmore // adviser: @nih_orwh @ppfa</t>
  </si>
  <si>
    <t>Associate Professor, Boston College</t>
  </si>
  <si>
    <t>Maternal Mortality and Morbidity Advocates Coalition
Champions for Change Summit: Oct 18-20, 2019 in Houston</t>
  </si>
  <si>
    <t>Created by the Make Well Known Foundation to address the genetic, cultural, and SDOH influences on minority cardiovascular health and disease.</t>
  </si>
  <si>
    <t>Washington, DC</t>
  </si>
  <si>
    <t>United States</t>
  </si>
  <si>
    <t>Valdese, NC</t>
  </si>
  <si>
    <t>Washington, D.C.</t>
  </si>
  <si>
    <t>Bentonville, AR</t>
  </si>
  <si>
    <t>Minnesota</t>
  </si>
  <si>
    <t>Washington, DC Metro Area</t>
  </si>
  <si>
    <t>Charlottesville, VA</t>
  </si>
  <si>
    <t>Austin, TX</t>
  </si>
  <si>
    <t>California</t>
  </si>
  <si>
    <t>Palo Alto, California</t>
  </si>
  <si>
    <t xml:space="preserve">México </t>
  </si>
  <si>
    <t>Sacramento, CA</t>
  </si>
  <si>
    <t>San Francisco, CA</t>
  </si>
  <si>
    <t>OR, ICU and beyond</t>
  </si>
  <si>
    <t>Woodland Hills, CA</t>
  </si>
  <si>
    <t xml:space="preserve">Everywhere </t>
  </si>
  <si>
    <t>New Freedom, PA</t>
  </si>
  <si>
    <t>Pennsylvania, USA</t>
  </si>
  <si>
    <t>San Francisco, CA USA</t>
  </si>
  <si>
    <t>Silver Spring, MD</t>
  </si>
  <si>
    <t>North Carolina</t>
  </si>
  <si>
    <t>London</t>
  </si>
  <si>
    <t>Boston, MA</t>
  </si>
  <si>
    <t>Boston College</t>
  </si>
  <si>
    <t>Princeton, NJ</t>
  </si>
  <si>
    <t>https://t.co/sJPoiGD06O</t>
  </si>
  <si>
    <t>https://t.co/zqWvP2aUWi</t>
  </si>
  <si>
    <t>https://t.co/D9aNvbsAEj</t>
  </si>
  <si>
    <t>http://t.co/lx7MxaWLlN</t>
  </si>
  <si>
    <t>https://t.co/6Zx1Thay8x</t>
  </si>
  <si>
    <t>https://t.co/NHmCQYWAuO</t>
  </si>
  <si>
    <t>https://t.co/9BLnlq9J76</t>
  </si>
  <si>
    <t>https://t.co/nhU1P62pca</t>
  </si>
  <si>
    <t>https://t.co/USbfS5nMC1</t>
  </si>
  <si>
    <t>https://t.co/19dIbiSXNH</t>
  </si>
  <si>
    <t>http://t.co/wn8mVFF03r</t>
  </si>
  <si>
    <t>http://t.co/hxMHbUEwi3</t>
  </si>
  <si>
    <t>https://www.researchgate.net/ronald_george</t>
  </si>
  <si>
    <t>http://www.healthnet.com</t>
  </si>
  <si>
    <t>http://t.co/HOewIRbdrv</t>
  </si>
  <si>
    <t>http://t.co/JaOdkcNusK</t>
  </si>
  <si>
    <t>http://t.co/ubrBaWdJBu</t>
  </si>
  <si>
    <t>https://t.co/kmnqiUPnHH</t>
  </si>
  <si>
    <t>https://t.co/pML6xFgnin</t>
  </si>
  <si>
    <t>https://t.co/jf5eCnURi4</t>
  </si>
  <si>
    <t>http://t.co/RV4p6hDled</t>
  </si>
  <si>
    <t>https://t.co/UMxiKL5R8S</t>
  </si>
  <si>
    <t>http://t.co/C5G9lsv30G</t>
  </si>
  <si>
    <t>https://t.co/FY6hSN5pvn</t>
  </si>
  <si>
    <t>http://www.makewellknown.org/</t>
  </si>
  <si>
    <t>https://pbs.twimg.com/profile_banners/197295463/1502863274</t>
  </si>
  <si>
    <t>https://pbs.twimg.com/profile_banners/855175822063185920/1569816292</t>
  </si>
  <si>
    <t>https://pbs.twimg.com/profile_banners/1963172678/1514934447</t>
  </si>
  <si>
    <t>https://pbs.twimg.com/profile_banners/15485304/1469807109</t>
  </si>
  <si>
    <t>https://pbs.twimg.com/profile_banners/19695231/1537707635</t>
  </si>
  <si>
    <t>https://pbs.twimg.com/profile_banners/1561418018/1566176234</t>
  </si>
  <si>
    <t>https://pbs.twimg.com/profile_banners/751173499826409474/1564762475</t>
  </si>
  <si>
    <t>https://pbs.twimg.com/profile_banners/857332375923064836/1506542931</t>
  </si>
  <si>
    <t>https://pbs.twimg.com/profile_banners/328501132/1403053555</t>
  </si>
  <si>
    <t>https://pbs.twimg.com/profile_banners/1908546480/1571250725</t>
  </si>
  <si>
    <t>https://pbs.twimg.com/profile_banners/422893220/1521497845</t>
  </si>
  <si>
    <t>https://pbs.twimg.com/profile_banners/537791715/1518580249</t>
  </si>
  <si>
    <t>https://pbs.twimg.com/profile_banners/1112583540623892480/1567017949</t>
  </si>
  <si>
    <t>https://pbs.twimg.com/profile_banners/196792097/1561984798</t>
  </si>
  <si>
    <t>https://pbs.twimg.com/profile_banners/68438950/1572856811</t>
  </si>
  <si>
    <t>https://pbs.twimg.com/profile_banners/1081033759984664577/1552552176</t>
  </si>
  <si>
    <t>https://pbs.twimg.com/profile_banners/734417775180009472/1572701080</t>
  </si>
  <si>
    <t>https://pbs.twimg.com/profile_banners/14208785/1550002622</t>
  </si>
  <si>
    <t>https://pbs.twimg.com/profile_banners/3016632889/1452046150</t>
  </si>
  <si>
    <t>https://pbs.twimg.com/profile_banners/3169083391/1548785348</t>
  </si>
  <si>
    <t>https://pbs.twimg.com/profile_banners/1112882611964215297/1559738635</t>
  </si>
  <si>
    <t>https://pbs.twimg.com/profile_banners/954675807011688448/1516448580</t>
  </si>
  <si>
    <t>https://pbs.twimg.com/profile_banners/629474079/1493744322</t>
  </si>
  <si>
    <t>https://pbs.twimg.com/profile_banners/44162011/1572885094</t>
  </si>
  <si>
    <t>https://pbs.twimg.com/profile_banners/50074068/1570111275</t>
  </si>
  <si>
    <t>https://pbs.twimg.com/profile_banners/781982295863484456/1557841834</t>
  </si>
  <si>
    <t>https://pbs.twimg.com/profile_banners/25678997/1349801400</t>
  </si>
  <si>
    <t>https://pbs.twimg.com/profile_banners/350922339/1423668773</t>
  </si>
  <si>
    <t>https://pbs.twimg.com/profile_banners/19866236/1561234136</t>
  </si>
  <si>
    <t>https://pbs.twimg.com/profile_banners/2559941545/1405471887</t>
  </si>
  <si>
    <t>https://pbs.twimg.com/profile_banners/1048734569015513088/1562015137</t>
  </si>
  <si>
    <t>https://pbs.twimg.com/profile_banners/916399468760645634/1515365298</t>
  </si>
  <si>
    <t>http://abs.twimg.com/images/themes/theme1/bg.png</t>
  </si>
  <si>
    <t>http://abs.twimg.com/images/themes/theme17/bg.gif</t>
  </si>
  <si>
    <t>http://abs.twimg.com/images/themes/theme2/bg.gif</t>
  </si>
  <si>
    <t>http://abs.twimg.com/images/themes/theme14/bg.gif</t>
  </si>
  <si>
    <t>http://abs.twimg.com/images/themes/theme15/bg.png</t>
  </si>
  <si>
    <t>http://abs.twimg.com/images/themes/theme4/bg.gif</t>
  </si>
  <si>
    <t>http://pbs.twimg.com/profile_images/895954822280564736/dFBEy0cF_normal.jpg</t>
  </si>
  <si>
    <t>http://pbs.twimg.com/profile_images/980077901537300480/ZYmUATuX_normal.jpg</t>
  </si>
  <si>
    <t>http://pbs.twimg.com/profile_images/708397128259739648/Y1Ze-Mb6_normal.jpg</t>
  </si>
  <si>
    <t>http://pbs.twimg.com/profile_images/1013397531206848512/Ekf9nVK4_normal.jpg</t>
  </si>
  <si>
    <t>http://pbs.twimg.com/profile_images/622156442020130816/edGEiG62_normal.jpg</t>
  </si>
  <si>
    <t>http://pbs.twimg.com/profile_images/857337221401124864/ELPipVXV_normal.jpg</t>
  </si>
  <si>
    <t>http://pbs.twimg.com/profile_images/776130957921382400/yNA0-f3o_normal.jpg</t>
  </si>
  <si>
    <t>http://pbs.twimg.com/profile_images/991162505660649472/mASk16m8_normal.jpg</t>
  </si>
  <si>
    <t>http://pbs.twimg.com/profile_images/1154915080900730880/Qe5pMZ1O_normal.jpg</t>
  </si>
  <si>
    <t>http://pbs.twimg.com/profile_images/1194792314834575360/3HKfwAUE_normal.jpg</t>
  </si>
  <si>
    <t>http://pbs.twimg.com/profile_images/595695322757767169/UsCLHDin_normal.jpg</t>
  </si>
  <si>
    <t>http://pbs.twimg.com/profile_images/631557953242337280/T7DWe527_normal.jpg</t>
  </si>
  <si>
    <t>http://pbs.twimg.com/profile_images/1087811494971142144/7Hde7fu-_normal.jpg</t>
  </si>
  <si>
    <t>http://pbs.twimg.com/profile_images/799643448357830656/FTrErgEN_normal.jpg</t>
  </si>
  <si>
    <t>http://pbs.twimg.com/profile_images/1034061111878926338/F6noKVPX_normal.jpg</t>
  </si>
  <si>
    <t>http://pbs.twimg.com/profile_images/1041030136584388608/0QVxV5fM_normal.jpg</t>
  </si>
  <si>
    <t>http://pbs.twimg.com/profile_images/1017592184034521088/5SB1rijr_normal.jpg</t>
  </si>
  <si>
    <t>Open Twitter Page for This Person</t>
  </si>
  <si>
    <t>https://twitter.com/debra_bingham</t>
  </si>
  <si>
    <t>https://twitter.com/preventaccreta</t>
  </si>
  <si>
    <t>https://twitter.com/hopeforaccreta</t>
  </si>
  <si>
    <t>https://twitter.com/childbirth</t>
  </si>
  <si>
    <t>https://twitter.com/unnecesarean</t>
  </si>
  <si>
    <t>https://twitter.com/katybkoz</t>
  </si>
  <si>
    <t>https://twitter.com/perinatalqi</t>
  </si>
  <si>
    <t>https://twitter.com/thedatanurse</t>
  </si>
  <si>
    <t>https://twitter.com/micheome</t>
  </si>
  <si>
    <t>https://twitter.com/cqc_updates</t>
  </si>
  <si>
    <t>https://twitter.com/cmqcc</t>
  </si>
  <si>
    <t>https://twitter.com/momandnewborn</t>
  </si>
  <si>
    <t>https://twitter.com/educanestesia</t>
  </si>
  <si>
    <t>https://twitter.com/csahq</t>
  </si>
  <si>
    <t>https://twitter.com/ron_george</t>
  </si>
  <si>
    <t>https://twitter.com/galloeduardo4</t>
  </si>
  <si>
    <t>https://twitter.com/obsleepmerchant</t>
  </si>
  <si>
    <t>https://twitter.com/healthnet</t>
  </si>
  <si>
    <t>https://twitter.com/ivaphd</t>
  </si>
  <si>
    <t>https://twitter.com/ucsfbixby</t>
  </si>
  <si>
    <t>https://twitter.com/adrianeburges13</t>
  </si>
  <si>
    <t>https://twitter.com/wrkpassion</t>
  </si>
  <si>
    <t>https://twitter.com/ucsfnurse</t>
  </si>
  <si>
    <t>https://twitter.com/awhonn</t>
  </si>
  <si>
    <t>https://twitter.com/acnmmidwives</t>
  </si>
  <si>
    <t>https://twitter.com/blkmamasmatter</t>
  </si>
  <si>
    <t>https://twitter.com/jasminerjohnson</t>
  </si>
  <si>
    <t>https://twitter.com/deliverydrug</t>
  </si>
  <si>
    <t>https://twitter.com/neel_shah</t>
  </si>
  <si>
    <t>https://twitter.com/joyceaphn</t>
  </si>
  <si>
    <t>https://twitter.com/mommasvoices</t>
  </si>
  <si>
    <t>https://twitter.com/nmcalliance</t>
  </si>
  <si>
    <t>debra_bingham
I agree with @neel_shah There is
evidence that clinical practices
are primary drivers of overuse
of #cesareans in the US. @katybkoz
@cmqcc @JoyceAPHN @ACNMmidwives
@Unnecesarean @childbirth Women
describe they were never informed
of the risks of @hopeforaccreta
@preventaccreta https://t.co/y2BKo2IwZo</t>
  </si>
  <si>
    <t xml:space="preserve">preventaccreta
</t>
  </si>
  <si>
    <t xml:space="preserve">hopeforaccreta
</t>
  </si>
  <si>
    <t xml:space="preserve">childbirth
</t>
  </si>
  <si>
    <t xml:space="preserve">unnecesarean
</t>
  </si>
  <si>
    <t xml:space="preserve">katybkoz
</t>
  </si>
  <si>
    <t>perinatalqi
@micheome @thedatanurse https://t.co/qqwICb9gPj</t>
  </si>
  <si>
    <t xml:space="preserve">thedatanurse
</t>
  </si>
  <si>
    <t xml:space="preserve">micheome
</t>
  </si>
  <si>
    <t>cqc_updates
Make your voice count! Check out
My Birth Matters by @CMQCC to learn
about birthing options. https://t.co/bQu6NjnXBR
#HealthCareQuality #TransformMaternityCare
#Maternity #Midwives #MaternalSafety</t>
  </si>
  <si>
    <t>cmqcc
RT @IVAPhD: Thank you @JasmineRJohnson
for your leadership on this paper.
More critical discussions &amp;amp;
intentional actions are needed
to add…</t>
  </si>
  <si>
    <t>momandnewborn
RT @cqc_updates: Make your voice
count! Check out My Birth Matters
by @CMQCC to learn about birthing
options. https://t.co/bQu6NjnXBR
#Hea…</t>
  </si>
  <si>
    <t>educanestesia
RT @Ron_George: Thank you to those
in attendance for this mornings
#CSAHSFall2019 @CSAhq PBLD: Managing
obstetric hemorrhage - make sure
toâ€¦</t>
  </si>
  <si>
    <t>csahq
RT @Ron_George: Thank you to those
in attendance for this mornings
#CSAHSFall2019 @CSAhq PBLD: Managing
obstetric hemorrhage - make sure
toâ€¦</t>
  </si>
  <si>
    <t>ron_george
Thank you to those in attendance
for this mornings #CSAHSFall2019
@CSAhq PBLD: Managing obstetric
hemorrhage - make sure to check
out the @cmqcc toolkit #OBAnes
https://t.co/R1MbM4fIhD https://t.co/p3AvnBOn4O</t>
  </si>
  <si>
    <t>galloeduardo4
RT @cmqcc: Another important new
publication from the California
Pregnancy-Associated Mortality
Review. Systolic Hypertension,
Preeclampsiaâ€¦</t>
  </si>
  <si>
    <t>obsleepmerchant
RT @Ron_George: Thank you to those
in attendance for this mornings
#CSAHSFall2019 @CSAhq PBLD: Managing
obstetric hemorrhage - make sure
toâ€¦</t>
  </si>
  <si>
    <t>healthnet
If youâ€™re pregnant and preparing
for delivery, ask how often your
doctor performs typical (vaginal)
deliveries vs. C-sections. Learn
more at https://t.co/nSekmQ9VOl
#MyBirthMatters #makingBirthSafer
https://t.co/ao6YtTeorA</t>
  </si>
  <si>
    <t>ivaphd
Thank you @JasmineRJohnson for
your leadership on this paper.
More critical discussions &amp;amp;
intentional actions are needed
to address the root causes of racial/ethnic
inequities in postpartum pain evaluation
&amp;amp; management. @BlkMamasMatter
@ACNMmidwives @AWHONN @UCSFNurse
@UCSFBixby https://t.co/7uuDokxemF</t>
  </si>
  <si>
    <t xml:space="preserve">ucsfbixby
</t>
  </si>
  <si>
    <t>adrianeburges13
@IVAPhD @cmqcc @JasmineRJohnson
@BlkMamasMatter @ACNMmidwives @AWHONN
@UCSFNurse @UCSFBixby @wrkpassion</t>
  </si>
  <si>
    <t>wrkpassion
@AdrianeBurges13 @IVAPhD @cmqcc
@JasmineRJohnson @BlkMamasMatter
@ACNMmidwives @AWHONN @UCSFNurse
@UCSFBixby I see another project
for us! _xD83D__xDE00_, but they give significantly
more opioid than we do. Eph was
12.2 mme per CD in Oct.</t>
  </si>
  <si>
    <t xml:space="preserve">ucsfnurse
</t>
  </si>
  <si>
    <t xml:space="preserve">awhonn
</t>
  </si>
  <si>
    <t xml:space="preserve">acnmmidwives
</t>
  </si>
  <si>
    <t xml:space="preserve">blkmamasmatter
</t>
  </si>
  <si>
    <t xml:space="preserve">jasminerjohnson
</t>
  </si>
  <si>
    <t>deliverydrug
RT @DeliveryDrug: Evaluation of
RiskAssessment Tools for Severe
Postpartum Hemorrhage in Women
Undergoing Cesarean Delivery.:
To examine an…</t>
  </si>
  <si>
    <t xml:space="preserve">neel_shah
</t>
  </si>
  <si>
    <t>joyceaphn
RT @Debra_Bingham: I agree with
@neel_shah There is evidence that
clinical practices are primary
drivers of overuse of #cesareans
in the U…</t>
  </si>
  <si>
    <t>mommasvoices
A4: @cmqcc also just finished adding
tools to address implicit bias.
https://t.co/xU3YrrA2pD #CardioObstetrics
#NMCchat</t>
  </si>
  <si>
    <t>nmcalliance
RT @MommasVoices: A4: @cmqcc also
just finished adding tools to address
implicit bias. https://t.co/xU3YrrA2pD
#CardioObstetrics #NMCchat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</si>
  <si>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</si>
  <si>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</si>
  <si>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</si>
  <si>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</si>
  <si>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</si>
  <si>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</si>
  <si>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</si>
  <si>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</si>
  <si>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</si>
  <si>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</si>
  <si>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</si>
  <si>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</si>
  <si>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</si>
  <si>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</si>
  <si>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</si>
  <si>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</si>
  <si>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</si>
  <si>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</si>
  <si>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</si>
  <si>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</si>
  <si>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</si>
  <si>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</si>
  <si>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</si>
  <si>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</si>
  <si>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</si>
  <si>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</si>
  <si>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</si>
  <si>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</si>
  <si>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</si>
  <si>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</si>
  <si>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</si>
  <si>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</si>
  <si>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</si>
  <si>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</si>
  <si>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</si>
  <si>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</si>
  <si>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</si>
  <si>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</si>
  <si>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</si>
  <si>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</si>
  <si>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</si>
  <si>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</si>
  <si>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</si>
  <si>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</si>
  <si>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</si>
  <si>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</si>
  <si>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</si>
  <si>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</si>
  <si>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</si>
  <si>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</si>
  <si>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</si>
  <si>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</si>
  <si>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</si>
  <si>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</si>
  <si>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</si>
  <si>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</si>
  <si>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</si>
  <si>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</si>
  <si>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</si>
  <si>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</si>
  <si>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</si>
  <si>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</si>
  <si>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</si>
  <si>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</si>
  <si>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</si>
  <si>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</si>
  <si>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</si>
  <si>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</si>
  <si>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</si>
  <si>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</si>
  <si>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https://www.cmqcc.org/resource/4233/download https://www.cmqcc.org/my-birth-matters https://www.ncbi.nlm.nih.gov/pubmed/?term=Systolic+Hypertension,+Preeclampsia-Related+Mortality,+and+Stroke+in+California</t>
  </si>
  <si>
    <t>https://www.cmqcc.org/my-birth-matters?sf222931575=1 http://dlvr.it/RHvsRQ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</si>
  <si>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</si>
  <si>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</si>
  <si>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</si>
  <si>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</si>
  <si>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</si>
  <si>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</si>
  <si>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</si>
  <si>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</si>
  <si>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cmqcc.org nih.gov</t>
  </si>
  <si>
    <t>cmqcc.org dlvr.it</t>
  </si>
  <si>
    <t>Top Hashtags in Tweet in Entire Graph</t>
  </si>
  <si>
    <t>cardioobstetrics</t>
  </si>
  <si>
    <t>nmcchat</t>
  </si>
  <si>
    <t>mybirthmatters</t>
  </si>
  <si>
    <t>makingbirthsafer</t>
  </si>
  <si>
    <t>obanes</t>
  </si>
  <si>
    <t>healthcarequality</t>
  </si>
  <si>
    <t>transformmaternitycare</t>
  </si>
  <si>
    <t>maternity</t>
  </si>
  <si>
    <t>Top Hashtags in Tweet in G1</t>
  </si>
  <si>
    <t>Top Hashtags in Tweet in G2</t>
  </si>
  <si>
    <t>Top Hashtags in Tweet in G3</t>
  </si>
  <si>
    <t>midwives</t>
  </si>
  <si>
    <t>maternalsafety</t>
  </si>
  <si>
    <t>Top Hashtags in Tweet in G4</t>
  </si>
  <si>
    <t>Top Hashtags in Tweet in G5</t>
  </si>
  <si>
    <t>Top Hashtags in Tweet in G6</t>
  </si>
  <si>
    <t>Top Hashtags in Tweet</t>
  </si>
  <si>
    <t>cardioobstetrics nmcchat healthcarequality transformmaternitycare maternity midwives maternalsafety</t>
  </si>
  <si>
    <t>Top Words in Tweet in Entire Graph</t>
  </si>
  <si>
    <t>Words in Sentiment List#1: Positive</t>
  </si>
  <si>
    <t>Words in Sentiment List#2: Negative</t>
  </si>
  <si>
    <t>Words in Sentiment List#3: Angry/Violent</t>
  </si>
  <si>
    <t>Non-categorized Words</t>
  </si>
  <si>
    <t>Total Words</t>
  </si>
  <si>
    <t>hemorrhage</t>
  </si>
  <si>
    <t>thank</t>
  </si>
  <si>
    <t>make</t>
  </si>
  <si>
    <t>tools</t>
  </si>
  <si>
    <t>Top Words in Tweet in G1</t>
  </si>
  <si>
    <t>more</t>
  </si>
  <si>
    <t>Top Words in Tweet in G2</t>
  </si>
  <si>
    <t>agree</t>
  </si>
  <si>
    <t>evidence</t>
  </si>
  <si>
    <t>clinical</t>
  </si>
  <si>
    <t>practices</t>
  </si>
  <si>
    <t>primary</t>
  </si>
  <si>
    <t>drivers</t>
  </si>
  <si>
    <t>overuse</t>
  </si>
  <si>
    <t>#cesareans</t>
  </si>
  <si>
    <t>Top Words in Tweet in G3</t>
  </si>
  <si>
    <t>check</t>
  </si>
  <si>
    <t>out</t>
  </si>
  <si>
    <t>a4</t>
  </si>
  <si>
    <t>finished</t>
  </si>
  <si>
    <t>adding</t>
  </si>
  <si>
    <t>address</t>
  </si>
  <si>
    <t>implicit</t>
  </si>
  <si>
    <t>bias</t>
  </si>
  <si>
    <t>Top Words in Tweet in G4</t>
  </si>
  <si>
    <t>those</t>
  </si>
  <si>
    <t>attendance</t>
  </si>
  <si>
    <t>mornings</t>
  </si>
  <si>
    <t>#csahsfall2019</t>
  </si>
  <si>
    <t>pbld</t>
  </si>
  <si>
    <t>managing</t>
  </si>
  <si>
    <t>obstetric</t>
  </si>
  <si>
    <t>Top Words in Tweet in G5</t>
  </si>
  <si>
    <t>Top Words in Tweet in G6</t>
  </si>
  <si>
    <t>delivery</t>
  </si>
  <si>
    <t>riskassessment</t>
  </si>
  <si>
    <t>evaluation</t>
  </si>
  <si>
    <t>severe</t>
  </si>
  <si>
    <t>postpartum</t>
  </si>
  <si>
    <t>women</t>
  </si>
  <si>
    <t>undergoing</t>
  </si>
  <si>
    <t>cesarean</t>
  </si>
  <si>
    <t>Top Words in Tweet</t>
  </si>
  <si>
    <t>jasminerjohnson blkmamasmatter acnmmidwives awhonn ucsfnurse ucsfbixby ivaphd cmqcc more</t>
  </si>
  <si>
    <t>agree neel_shah evidence clinical practices primary drivers overuse #cesareans</t>
  </si>
  <si>
    <t>cmqcc check out a4 finished adding tools address implicit bias</t>
  </si>
  <si>
    <t>thank those attendance mornings #csahsfall2019 csahq pbld managing obstetric hemorrhage</t>
  </si>
  <si>
    <t>delivery riskassessment tools evaluation severe postpartum hemorrhage women undergoing cesarean</t>
  </si>
  <si>
    <t>Top Word Pairs in Tweet in Entire Graph</t>
  </si>
  <si>
    <t>thank,those</t>
  </si>
  <si>
    <t>those,attendance</t>
  </si>
  <si>
    <t>attendance,mornings</t>
  </si>
  <si>
    <t>mornings,#csahsfall2019</t>
  </si>
  <si>
    <t>#csahsfall2019,csahq</t>
  </si>
  <si>
    <t>csahq,pbld</t>
  </si>
  <si>
    <t>pbld,managing</t>
  </si>
  <si>
    <t>managing,obstetric</t>
  </si>
  <si>
    <t>obstetric,hemorrhage</t>
  </si>
  <si>
    <t>hemorrhage,make</t>
  </si>
  <si>
    <t>Top Word Pairs in Tweet in G1</t>
  </si>
  <si>
    <t>blkmamasmatter,acnmmidwives</t>
  </si>
  <si>
    <t>acnmmidwives,awhonn</t>
  </si>
  <si>
    <t>awhonn,ucsfnurse</t>
  </si>
  <si>
    <t>ucsfnurse,ucsfbixby</t>
  </si>
  <si>
    <t>ivaphd,cmqcc</t>
  </si>
  <si>
    <t>cmqcc,jasminerjohnson</t>
  </si>
  <si>
    <t>jasminerjohnson,blkmamasmatter</t>
  </si>
  <si>
    <t>Top Word Pairs in Tweet in G2</t>
  </si>
  <si>
    <t>agree,neel_shah</t>
  </si>
  <si>
    <t>neel_shah,evidence</t>
  </si>
  <si>
    <t>evidence,clinical</t>
  </si>
  <si>
    <t>clinical,practices</t>
  </si>
  <si>
    <t>practices,primary</t>
  </si>
  <si>
    <t>primary,drivers</t>
  </si>
  <si>
    <t>drivers,overuse</t>
  </si>
  <si>
    <t>overuse,#cesareans</t>
  </si>
  <si>
    <t>Top Word Pairs in Tweet in G3</t>
  </si>
  <si>
    <t>check,out</t>
  </si>
  <si>
    <t>a4,cmqcc</t>
  </si>
  <si>
    <t>cmqcc,finished</t>
  </si>
  <si>
    <t>finished,adding</t>
  </si>
  <si>
    <t>adding,tools</t>
  </si>
  <si>
    <t>tools,address</t>
  </si>
  <si>
    <t>address,implicit</t>
  </si>
  <si>
    <t>implicit,bias</t>
  </si>
  <si>
    <t>bias,#cardioobstetrics</t>
  </si>
  <si>
    <t>#cardioobstetrics,#nmcchat</t>
  </si>
  <si>
    <t>Top Word Pairs in Tweet in G4</t>
  </si>
  <si>
    <t>Top Word Pairs in Tweet in G5</t>
  </si>
  <si>
    <t>Top Word Pairs in Tweet in G6</t>
  </si>
  <si>
    <t>riskassessment,tools</t>
  </si>
  <si>
    <t>evaluation,riskassessment</t>
  </si>
  <si>
    <t>tools,severe</t>
  </si>
  <si>
    <t>severe,postpartum</t>
  </si>
  <si>
    <t>postpartum,hemorrhage</t>
  </si>
  <si>
    <t>hemorrhage,women</t>
  </si>
  <si>
    <t>women,undergoing</t>
  </si>
  <si>
    <t>undergoing,cesarean</t>
  </si>
  <si>
    <t>cesarean,delivery</t>
  </si>
  <si>
    <t>delivery,examine</t>
  </si>
  <si>
    <t>Top Word Pairs in Tweet</t>
  </si>
  <si>
    <t>blkmamasmatter,acnmmidwives  acnmmidwives,awhonn  awhonn,ucsfnurse  ucsfnurse,ucsfbixby  ivaphd,cmqcc  cmqcc,jasminerjohnson  jasminerjohnson,blkmamasmatter</t>
  </si>
  <si>
    <t>agree,neel_shah  neel_shah,evidence  evidence,clinical  clinical,practices  practices,primary  primary,drivers  drivers,overuse  overuse,#cesareans</t>
  </si>
  <si>
    <t>check,out  a4,cmqcc  cmqcc,finished  finished,adding  adding,tools  tools,address  address,implicit  implicit,bias  bias,#cardioobstetrics  #cardioobstetrics,#nmcchat</t>
  </si>
  <si>
    <t>thank,those  those,attendance  attendance,mornings  mornings,#csahsfall2019  #csahsfall2019,csahq  csahq,pbld  pbld,managing  managing,obstetric  obstetric,hemorrhage  hemorrhage,make</t>
  </si>
  <si>
    <t>riskassessment,tools  evaluation,riskassessment  tools,severe  severe,postpartum  postpartum,hemorrhage  hemorrhage,women  women,undergoing  undergoing,cesarean  cesarean,delivery  delivery,examine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</si>
  <si>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</si>
  <si>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</si>
  <si>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</si>
  <si>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</si>
  <si>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</si>
  <si>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</si>
  <si>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</si>
  <si>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</si>
  <si>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</si>
  <si>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</si>
  <si>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</si>
  <si>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</si>
  <si>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</si>
  <si>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</si>
  <si>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</si>
  <si>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adrianeburges13 ivaphd</t>
  </si>
  <si>
    <t>Top Mentioned in Tweet</t>
  </si>
  <si>
    <t>jasminerjohnson blkmamasmatter acnmmidwives awhonn ucsfnurse ucsfbixby cmqcc ivaphd wrkpassion</t>
  </si>
  <si>
    <t>neel_shah debra_bingham katybkoz cmqcc joyceaphn acnmmidwives unnecesarean childbirth hopeforaccreta preventaccreta</t>
  </si>
  <si>
    <t>cmqcc mommasvoices ivaphd jasminerjohnson cqc_updates</t>
  </si>
  <si>
    <t>csahq ron_george cmqcc</t>
  </si>
  <si>
    <t>Top Tweeters in Entire Graph</t>
  </si>
  <si>
    <t>Top Tweeters in G1</t>
  </si>
  <si>
    <t>Top Tweeters in G2</t>
  </si>
  <si>
    <t>Top Tweeters in G3</t>
  </si>
  <si>
    <t>Top Tweeters in G4</t>
  </si>
  <si>
    <t>Top Tweeters in G5</t>
  </si>
  <si>
    <t>Top Tweeters in G6</t>
  </si>
  <si>
    <t>Top Tweeters</t>
  </si>
  <si>
    <t>ivaphd acnmmidwives jasminerjohnson awhonn ucsfnurse blkmamasmatter ucsfbixby wrkpassion adrianeburges13</t>
  </si>
  <si>
    <t>unnecesarean neel_shah katybkoz childbirth debra_bingham preventaccreta hopeforaccreta joyceaphn</t>
  </si>
  <si>
    <t>momandnewborn cmqcc cqc_updates nmcalliance mommasvoices</t>
  </si>
  <si>
    <t>ron_george obsleepmerchant csahq educanestesia galloeduardo4</t>
  </si>
  <si>
    <t>micheome thedatanurse perinatalqi</t>
  </si>
  <si>
    <t>deliverydrug healthnet</t>
  </si>
  <si>
    <t>Top URLs in Tweet by Count</t>
  </si>
  <si>
    <t>Top URLs in Tweet by Salience</t>
  </si>
  <si>
    <t>https://www.ncbi.nlm.nih.gov/pubmed/?term=Systolic+Hypertension +Preeclampsia-Related+Mortality +and+Stroke+in+California</t>
  </si>
  <si>
    <t>Top Domains in Tweet by Count</t>
  </si>
  <si>
    <t>Top Domains in Tweet by Salience</t>
  </si>
  <si>
    <t>Top Hashtags in Tweet by Count</t>
  </si>
  <si>
    <t>Top Hashtags in Tweet by Salience</t>
  </si>
  <si>
    <t>Top Words in Tweet by Count</t>
  </si>
  <si>
    <t>agree neel_shah evidence clinical practices primary drivers overuse #cesareans katybkoz</t>
  </si>
  <si>
    <t>micheome thedatanurse</t>
  </si>
  <si>
    <t>make voice count check out birth matters learn birthing options</t>
  </si>
  <si>
    <t>california mortality ivaphd thank jasminerjohnson leadership paper more critical discussions</t>
  </si>
  <si>
    <t>cqc_updates make voice count check out birth matters learn birthing</t>
  </si>
  <si>
    <t>ron_george thank those attendance mornings #csahsfall2019 csahq pbld managing obstetric</t>
  </si>
  <si>
    <t>another important new publication california pregnancy associated mortality review systolic</t>
  </si>
  <si>
    <t>youâ re pregnant preparing delivery ask doctor performs typical vaginal</t>
  </si>
  <si>
    <t>thank jasminerjohnson leadership paper more critical discussions intentional actions needed</t>
  </si>
  <si>
    <t>ivaphd jasminerjohnson blkmamasmatter acnmmidwives awhonn ucsfnurse ucsfbixby wrkpassion</t>
  </si>
  <si>
    <t>adrianeburges13 ivaphd jasminerjohnson blkmamasmatter acnmmidwives awhonn ucsfnurse ucsfbixby see another</t>
  </si>
  <si>
    <t>riskassessment tools evaluation severe postpartum hemorrhage women undergoing cesarean delivery</t>
  </si>
  <si>
    <t>debra_bingham agree neel_shah evidence clinical practices primary drivers overuse #cesareans</t>
  </si>
  <si>
    <t>a4 finished adding tools address implicit bias #cardioobstetrics #nmcchat</t>
  </si>
  <si>
    <t>mommasvoices a4 finished adding tools address implicit bias #cardioobstetrics #nmcchat</t>
  </si>
  <si>
    <t>Top Words in Tweet by Salience</t>
  </si>
  <si>
    <t>deliverydrug compare validity three known california maternal quality care collaborative</t>
  </si>
  <si>
    <t>Top Word Pairs in Tweet by Count</t>
  </si>
  <si>
    <t>agree,neel_shah  neel_shah,evidence  evidence,clinical  clinical,practices  practices,primary  primary,drivers  drivers,overuse  overuse,#cesareans  #cesareans,katybkoz  katybkoz,cmqcc</t>
  </si>
  <si>
    <t>micheome,thedatanurse</t>
  </si>
  <si>
    <t>make,voice  voice,count  count,check  check,out  out,birth  birth,matters  matters,cmqcc  cmqcc,learn  learn,birthing  birthing,options</t>
  </si>
  <si>
    <t>ivaphd,thank  thank,jasminerjohnson  jasminerjohnson,leadership  leadership,paper  paper,more  more,critical  critical,discussions  discussions,intentional  intentional,actions  actions,needed</t>
  </si>
  <si>
    <t>cqc_updates,make  make,voice  voice,count  count,check  check,out  out,birth  birth,matters  matters,cmqcc  cmqcc,learn  learn,birthing</t>
  </si>
  <si>
    <t>ron_george,thank  thank,those  those,attendance  attendance,mornings  mornings,#csahsfall2019  #csahsfall2019,csahq  csahq,pbld  pbld,managing  managing,obstetric  obstetric,hemorrhage</t>
  </si>
  <si>
    <t>cmqcc,another  another,important  important,new  new,publication  publication,california  california,pregnancy  pregnancy,associated  associated,mortality  mortality,review  review,systolic</t>
  </si>
  <si>
    <t>youâ,re  re,pregnant  pregnant,preparing  preparing,delivery  delivery,ask  ask,doctor  doctor,performs  performs,typical  typical,vaginal  vaginal,deliveries</t>
  </si>
  <si>
    <t>thank,jasminerjohnson  jasminerjohnson,leadership  leadership,paper  paper,more  more,critical  critical,discussions  discussions,intentional  intentional,actions  actions,needed  needed,address</t>
  </si>
  <si>
    <t>ivaphd,cmqcc  cmqcc,jasminerjohnson  jasminerjohnson,blkmamasmatter  blkmamasmatter,acnmmidwives  acnmmidwives,awhonn  awhonn,ucsfnurse  ucsfnurse,ucsfbixby  ucsfbixby,wrkpassion</t>
  </si>
  <si>
    <t>adrianeburges13,ivaphd  ivaphd,cmqcc  cmqcc,jasminerjohnson  jasminerjohnson,blkmamasmatter  blkmamasmatter,acnmmidwives  acnmmidwives,awhonn  awhonn,ucsfnurse  ucsfnurse,ucsfbixby  ucsfbixby,see  see,another</t>
  </si>
  <si>
    <t>debra_bingham,agree  agree,neel_shah  neel_shah,evidence  evidence,clinical  clinical,practices  practices,primary  primary,drivers  drivers,overuse  overuse,#cesareans  #cesareans,u</t>
  </si>
  <si>
    <t>a4,cmqcc  cmqcc,finished  finished,adding  adding,tools  tools,address  address,implicit  implicit,bias  bias,#cardioobstetrics  #cardioobstetrics,#nmcchat</t>
  </si>
  <si>
    <t>mommasvoices,a4  a4,cmqcc  cmqcc,finished  finished,adding  adding,tools  tools,address  address,implicit  implicit,bias  bias,#cardioobstetrics  #cardioobstetrics,#nmcchat</t>
  </si>
  <si>
    <t>Top Word Pairs in Tweet by Salience</t>
  </si>
  <si>
    <t>deliverydrug,evaluation  examine,compare  compare,validity  validity,three  three,known  known,riskassessment  tools,cmqcc  cmqcc,california  california,maternal  maternal,quality</t>
  </si>
  <si>
    <t>Word</t>
  </si>
  <si>
    <t>sure</t>
  </si>
  <si>
    <t>california</t>
  </si>
  <si>
    <t>toâ</t>
  </si>
  <si>
    <t>another</t>
  </si>
  <si>
    <t>learn</t>
  </si>
  <si>
    <t>mortality</t>
  </si>
  <si>
    <t>#cardioobstetrics</t>
  </si>
  <si>
    <t>#nmcchat</t>
  </si>
  <si>
    <t>examine</t>
  </si>
  <si>
    <t>leadership</t>
  </si>
  <si>
    <t>paper</t>
  </si>
  <si>
    <t>critical</t>
  </si>
  <si>
    <t>discussions</t>
  </si>
  <si>
    <t>intentional</t>
  </si>
  <si>
    <t>actions</t>
  </si>
  <si>
    <t>needed</t>
  </si>
  <si>
    <t>important</t>
  </si>
  <si>
    <t>new</t>
  </si>
  <si>
    <t>publication</t>
  </si>
  <si>
    <t>pregnancy</t>
  </si>
  <si>
    <t>associated</t>
  </si>
  <si>
    <t>review</t>
  </si>
  <si>
    <t>systolic</t>
  </si>
  <si>
    <t>hypertension</t>
  </si>
  <si>
    <t>voice</t>
  </si>
  <si>
    <t>count</t>
  </si>
  <si>
    <t>birth</t>
  </si>
  <si>
    <t>matters</t>
  </si>
  <si>
    <t>birthing</t>
  </si>
  <si>
    <t>options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</si>
  <si>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</si>
  <si>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</si>
  <si>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</si>
  <si>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</si>
  <si>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</si>
  <si>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</si>
  <si>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</si>
  <si>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</si>
  <si>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</si>
  <si>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</si>
  <si>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</si>
  <si>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</si>
  <si>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</si>
  <si>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</si>
  <si>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</si>
  <si>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</si>
  <si>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</si>
  <si>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</si>
  <si>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</si>
  <si>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</si>
  <si>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</si>
  <si>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</si>
  <si>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</si>
  <si>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</si>
  <si>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</si>
  <si>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</si>
  <si>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</si>
  <si>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</si>
  <si>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</si>
  <si>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</si>
  <si>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</si>
  <si>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</si>
  <si>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</si>
  <si>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</si>
  <si>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</si>
  <si>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</si>
  <si>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</si>
  <si>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</si>
  <si>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</si>
  <si>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</si>
  <si>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</si>
  <si>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</si>
  <si>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</si>
  <si>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</si>
  <si>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</si>
  <si>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</si>
  <si>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</si>
  <si>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</si>
  <si>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</si>
  <si>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</si>
  <si>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</si>
  <si>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</si>
  <si>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</si>
  <si>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</si>
  <si>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</si>
  <si>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</si>
  <si>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</si>
  <si>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</si>
  <si>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</si>
  <si>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</si>
  <si>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</si>
  <si>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</si>
  <si>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</si>
  <si>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</si>
  <si>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</si>
  <si>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jasminerjohnson blkmamasmatter acnmmidwives awhonn ucsfnurse ucsfbixby ivaphd cmqcc more</t>
  </si>
  <si>
    <t>G2: agree neel_shah evidence clinical practices primary drivers overuse #cesareans</t>
  </si>
  <si>
    <t>G3: cmqcc check out a4 finished adding tools address implicit bias</t>
  </si>
  <si>
    <t>G4: thank those attendance mornings #csahsfall2019 csahq pbld managing obstetric hemorrhage</t>
  </si>
  <si>
    <t>G6: delivery riskassessment tools evaluation severe postpartum hemorrhage women undergoing cesarean</t>
  </si>
  <si>
    <t>Autofill Workbook Results</t>
  </si>
  <si>
    <t>Edge Weight▓1▓1▓0▓True▓Gray▓Red▓▓Edge Weight▓1▓1▓0▓3▓10▓False▓Edge Weight▓1▓1▓0▓35▓12▓False▓▓0▓0▓0▓True▓Black▓Black▓▓Followers▓38▓7074▓0▓162▓1000▓False▓▓0▓0▓0▓0▓0▓False▓▓0▓0▓0▓0▓0▓False▓▓0▓0▓0▓0▓0▓False</t>
  </si>
  <si>
    <t>GraphSource░GraphServerTwitterSearch▓GraphTerm░cmqcc▓ImportDescription░The graph represents a network of 32 Twitter users whose tweets in the requested range contained "cmqcc", or who were replied to or mentioned in those tweets.  The network was obtained from the NodeXL Graph Server on Friday, 15 November 2019 at 21:49 UTC.
The requested start date was Friday, 15 November 2019 at 01:01 UTC and the maximum number of days (going backward) was 14.
The maximum number of tweets collected was 5,000.
The tweets in the network were tweeted over the 12-day, 4-hour, 8-minute period from Friday, 01 November 2019 at 13:14 UTC to Wednesday, 13 November 2019 at 17:23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</si>
</sst>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39855"/>
        <c:axId val="46258696"/>
      </c:barChart>
      <c:catAx>
        <c:axId val="51398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58696"/>
        <c:crosses val="autoZero"/>
        <c:auto val="1"/>
        <c:lblOffset val="100"/>
        <c:noMultiLvlLbl val="0"/>
      </c:catAx>
      <c:valAx>
        <c:axId val="4625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12/5/2018 15:36</c:v>
                </c:pt>
                <c:pt idx="1">
                  <c:v>5/28/2019 23:32</c:v>
                </c:pt>
                <c:pt idx="2">
                  <c:v>11/1/2019 13:14</c:v>
                </c:pt>
                <c:pt idx="3">
                  <c:v>11/1/2019 16:59</c:v>
                </c:pt>
                <c:pt idx="4">
                  <c:v>11/1/2019 17:12</c:v>
                </c:pt>
                <c:pt idx="5">
                  <c:v>11/6/2019 18:53</c:v>
                </c:pt>
                <c:pt idx="6">
                  <c:v>11/6/2019 21:20</c:v>
                </c:pt>
                <c:pt idx="7">
                  <c:v>11/7/2019 4:56</c:v>
                </c:pt>
                <c:pt idx="8">
                  <c:v>11/7/2019 5:47</c:v>
                </c:pt>
                <c:pt idx="9">
                  <c:v>11/7/2019 5:50</c:v>
                </c:pt>
                <c:pt idx="10">
                  <c:v>11/7/2019 14:42</c:v>
                </c:pt>
                <c:pt idx="11">
                  <c:v>11/7/2019 16:33</c:v>
                </c:pt>
                <c:pt idx="12">
                  <c:v>11/7/2019 19:00</c:v>
                </c:pt>
                <c:pt idx="13">
                  <c:v>11/8/2019 20:06</c:v>
                </c:pt>
                <c:pt idx="14">
                  <c:v>11/8/2019 20:06</c:v>
                </c:pt>
                <c:pt idx="15">
                  <c:v>11/8/2019 22:47</c:v>
                </c:pt>
                <c:pt idx="16">
                  <c:v>11/9/2019 7:37</c:v>
                </c:pt>
                <c:pt idx="17">
                  <c:v>11/10/2019 8:07</c:v>
                </c:pt>
                <c:pt idx="18">
                  <c:v>11/13/2019 1:34</c:v>
                </c:pt>
                <c:pt idx="19">
                  <c:v>11/13/2019 17:22</c:v>
                </c:pt>
                <c:pt idx="20">
                  <c:v>11/13/2019 17:23</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0268185"/>
        <c:axId val="48195938"/>
      </c:barChart>
      <c:catAx>
        <c:axId val="20268185"/>
        <c:scaling>
          <c:orientation val="minMax"/>
        </c:scaling>
        <c:axPos val="b"/>
        <c:delete val="0"/>
        <c:numFmt formatCode="General" sourceLinked="1"/>
        <c:majorTickMark val="out"/>
        <c:minorTickMark val="none"/>
        <c:tickLblPos val="nextTo"/>
        <c:crossAx val="48195938"/>
        <c:crosses val="autoZero"/>
        <c:auto val="1"/>
        <c:lblOffset val="100"/>
        <c:noMultiLvlLbl val="0"/>
      </c:catAx>
      <c:valAx>
        <c:axId val="48195938"/>
        <c:scaling>
          <c:orientation val="minMax"/>
        </c:scaling>
        <c:axPos val="l"/>
        <c:majorGridlines/>
        <c:delete val="0"/>
        <c:numFmt formatCode="General" sourceLinked="1"/>
        <c:majorTickMark val="out"/>
        <c:minorTickMark val="none"/>
        <c:tickLblPos val="nextTo"/>
        <c:crossAx val="202681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675081"/>
        <c:axId val="55966866"/>
      </c:barChart>
      <c:catAx>
        <c:axId val="13675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966866"/>
        <c:crosses val="autoZero"/>
        <c:auto val="1"/>
        <c:lblOffset val="100"/>
        <c:noMultiLvlLbl val="0"/>
      </c:catAx>
      <c:valAx>
        <c:axId val="5596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7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939747"/>
        <c:axId val="37022268"/>
      </c:barChart>
      <c:catAx>
        <c:axId val="339397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22268"/>
        <c:crosses val="autoZero"/>
        <c:auto val="1"/>
        <c:lblOffset val="100"/>
        <c:noMultiLvlLbl val="0"/>
      </c:catAx>
      <c:valAx>
        <c:axId val="37022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3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764957"/>
        <c:axId val="46013702"/>
      </c:barChart>
      <c:catAx>
        <c:axId val="647649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13702"/>
        <c:crosses val="autoZero"/>
        <c:auto val="1"/>
        <c:lblOffset val="100"/>
        <c:noMultiLvlLbl val="0"/>
      </c:catAx>
      <c:valAx>
        <c:axId val="4601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4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470135"/>
        <c:axId val="36122352"/>
      </c:barChart>
      <c:catAx>
        <c:axId val="11470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22352"/>
        <c:crosses val="autoZero"/>
        <c:auto val="1"/>
        <c:lblOffset val="100"/>
        <c:noMultiLvlLbl val="0"/>
      </c:catAx>
      <c:valAx>
        <c:axId val="36122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665713"/>
        <c:axId val="40229370"/>
      </c:barChart>
      <c:catAx>
        <c:axId val="566657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29370"/>
        <c:crosses val="autoZero"/>
        <c:auto val="1"/>
        <c:lblOffset val="100"/>
        <c:noMultiLvlLbl val="0"/>
      </c:catAx>
      <c:valAx>
        <c:axId val="40229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65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520011"/>
        <c:axId val="37353508"/>
      </c:barChart>
      <c:catAx>
        <c:axId val="265200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53508"/>
        <c:crosses val="autoZero"/>
        <c:auto val="1"/>
        <c:lblOffset val="100"/>
        <c:noMultiLvlLbl val="0"/>
      </c:catAx>
      <c:valAx>
        <c:axId val="37353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0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7253"/>
        <c:axId val="5735278"/>
      </c:barChart>
      <c:catAx>
        <c:axId val="6372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5278"/>
        <c:crosses val="autoZero"/>
        <c:auto val="1"/>
        <c:lblOffset val="100"/>
        <c:noMultiLvlLbl val="0"/>
      </c:catAx>
      <c:valAx>
        <c:axId val="573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617503"/>
        <c:axId val="61904344"/>
      </c:barChart>
      <c:catAx>
        <c:axId val="51617503"/>
        <c:scaling>
          <c:orientation val="minMax"/>
        </c:scaling>
        <c:axPos val="b"/>
        <c:delete val="1"/>
        <c:majorTickMark val="out"/>
        <c:minorTickMark val="none"/>
        <c:tickLblPos val="none"/>
        <c:crossAx val="61904344"/>
        <c:crosses val="autoZero"/>
        <c:auto val="1"/>
        <c:lblOffset val="100"/>
        <c:noMultiLvlLbl val="0"/>
      </c:catAx>
      <c:valAx>
        <c:axId val="61904344"/>
        <c:scaling>
          <c:orientation val="minMax"/>
        </c:scaling>
        <c:axPos val="l"/>
        <c:delete val="1"/>
        <c:majorTickMark val="out"/>
        <c:minorTickMark val="none"/>
        <c:tickLblPos val="none"/>
        <c:crossAx val="51617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esareans"/>
        <m/>
        <s v="healthcarequality transformmaternitycare maternity midwives maternalsafety"/>
        <s v="csahsfall2019"/>
        <s v="csahsfall2019 obanes"/>
        <s v="mybirthmatters makingbirthsafer"/>
        <s v="cardioobstetrics nmc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18-12-05T15:36:11.000"/>
        <d v="2019-11-01T13:14:52.000"/>
        <d v="2019-11-01T16:59:06.000"/>
        <d v="2019-11-01T17:12:50.000"/>
        <d v="2019-11-07T04:56:47.000"/>
        <d v="2019-11-07T05:47:21.000"/>
        <d v="2019-11-07T05:50:39.000"/>
        <d v="2019-11-06T18:53:01.000"/>
        <d v="2019-11-06T21:20:57.000"/>
        <d v="2019-11-07T16:33:44.000"/>
        <d v="2019-11-07T19:00:26.000"/>
        <d v="2019-11-07T14:42:03.000"/>
        <d v="2019-11-08T22:47:47.000"/>
        <d v="2019-11-09T07:37:34.000"/>
        <d v="2019-11-08T20:06:18.000"/>
        <d v="2019-11-08T20:06:03.000"/>
        <d v="2019-11-10T08:07:32.000"/>
        <d v="2019-11-13T01:34:17.000"/>
        <d v="2019-05-28T23:32:22.000"/>
        <d v="2019-11-13T17:22:10.000"/>
        <d v="2019-11-13T17:23:1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ebra_bingham"/>
    <s v="preventaccreta"/>
    <m/>
    <m/>
    <m/>
    <m/>
    <m/>
    <m/>
    <m/>
    <m/>
    <s v="No"/>
    <n v="3"/>
    <m/>
    <m/>
    <x v="0"/>
    <d v="2018-12-05T15:36:11.000"/>
    <s v="I agree with @neel_shah  There is evidence that clinical practices are primary drivers of overuse of #cesareans in the US. @katybkoz @cmqcc @JoyceAPHN_x000a_@ACNMmidwives @Unnecesarean @childbirth_x000a_Women describe they were never informed of the risks of @hopeforaccreta @preventaccreta https://t.co/y2BKo2IwZo"/>
    <s v="https://twitter.com/neel_shah/status/1069715281411481600"/>
    <s v="twitter.com"/>
    <x v="0"/>
    <m/>
    <s v="http://pbs.twimg.com/profile_images/733609625153642496/dBfYcnL6_normal.jpg"/>
    <x v="0"/>
    <s v="https://twitter.com/#!/debra_bingham/status/1070341069655719937"/>
    <m/>
    <m/>
    <s v="1070341069655719937"/>
    <m/>
    <b v="0"/>
    <n v="15"/>
    <s v=""/>
    <b v="1"/>
    <s v="en"/>
    <m/>
    <s v="1069715281411481600"/>
    <b v="0"/>
    <n v="7"/>
    <s v=""/>
    <s v="Twitter for Android"/>
    <b v="0"/>
    <s v="1070341069655719937"/>
    <s v="Retweet"/>
    <n v="0"/>
    <n v="0"/>
    <m/>
    <m/>
    <m/>
    <m/>
    <m/>
    <m/>
    <m/>
    <m/>
    <n v="1"/>
    <s v="2"/>
    <s v="2"/>
    <m/>
    <m/>
    <m/>
    <m/>
    <m/>
    <m/>
    <m/>
    <m/>
    <m/>
  </r>
  <r>
    <s v="perinatalqi"/>
    <s v="thedatanurse"/>
    <m/>
    <m/>
    <m/>
    <m/>
    <m/>
    <m/>
    <m/>
    <m/>
    <s v="No"/>
    <n v="8"/>
    <m/>
    <m/>
    <x v="0"/>
    <d v="2019-11-01T13:14:52.000"/>
    <s v="@micheome @thedatanurse https://t.co/qqwICb9gPj"/>
    <s v="https://www.cmqcc.org/news/webinar-pregnancy-associated-suicide-california-2002-2012-findings-depth-case-reviews-and"/>
    <s v="cmqcc.org"/>
    <x v="1"/>
    <m/>
    <s v="http://pbs.twimg.com/profile_images/1093949311153451009/k8Xqmo6d_normal.jpg"/>
    <x v="1"/>
    <s v="https://twitter.com/#!/perinatalqi/status/1190255888172535809"/>
    <m/>
    <m/>
    <s v="1190255888172535809"/>
    <s v="1189942355065024512"/>
    <b v="0"/>
    <n v="0"/>
    <s v="328501132"/>
    <b v="0"/>
    <s v="und"/>
    <m/>
    <s v=""/>
    <b v="0"/>
    <n v="0"/>
    <s v=""/>
    <s v="Twitter for iPhone"/>
    <b v="0"/>
    <s v="1189942355065024512"/>
    <s v="Tweet"/>
    <n v="0"/>
    <n v="0"/>
    <m/>
    <m/>
    <m/>
    <m/>
    <m/>
    <m/>
    <m/>
    <m/>
    <n v="1"/>
    <s v="5"/>
    <s v="5"/>
    <m/>
    <m/>
    <m/>
    <m/>
    <m/>
    <m/>
    <m/>
    <m/>
    <m/>
  </r>
  <r>
    <s v="cqc_updates"/>
    <s v="cmqcc"/>
    <m/>
    <m/>
    <m/>
    <m/>
    <m/>
    <m/>
    <m/>
    <m/>
    <s v="No"/>
    <n v="10"/>
    <m/>
    <m/>
    <x v="0"/>
    <d v="2019-11-01T16:59:06.000"/>
    <s v="Make your voice count! Check out My Birth Matters by @CMQCC to learn about birthing options.  https://t.co/bQu6NjnXBR #HealthCareQuality #TransformMaternityCare #Maternity #Midwives #MaternalSafety"/>
    <s v="https://www.cmqcc.org/my-birth-matters"/>
    <s v="cmqcc.org"/>
    <x v="2"/>
    <m/>
    <s v="http://pbs.twimg.com/profile_images/1164650348805365760/5_L9OMHC_normal.jpg"/>
    <x v="2"/>
    <s v="https://twitter.com/#!/cqc_updates/status/1190312320934666240"/>
    <m/>
    <m/>
    <s v="1190312320934666240"/>
    <m/>
    <b v="0"/>
    <n v="2"/>
    <s v=""/>
    <b v="0"/>
    <s v="en"/>
    <m/>
    <s v=""/>
    <b v="0"/>
    <n v="1"/>
    <s v=""/>
    <s v="Twitter Web App"/>
    <b v="0"/>
    <s v="1190312320934666240"/>
    <s v="Tweet"/>
    <n v="0"/>
    <n v="0"/>
    <m/>
    <m/>
    <m/>
    <m/>
    <m/>
    <m/>
    <m/>
    <m/>
    <n v="1"/>
    <s v="3"/>
    <s v="3"/>
    <n v="0"/>
    <n v="0"/>
    <n v="0"/>
    <n v="0"/>
    <n v="0"/>
    <n v="0"/>
    <n v="21"/>
    <n v="100"/>
    <n v="21"/>
  </r>
  <r>
    <s v="momandnewborn"/>
    <s v="cqc_updates"/>
    <m/>
    <m/>
    <m/>
    <m/>
    <m/>
    <m/>
    <m/>
    <m/>
    <s v="No"/>
    <n v="11"/>
    <m/>
    <m/>
    <x v="0"/>
    <d v="2019-11-01T17:12:50.000"/>
    <s v="RT @cqc_updates: Make your voice count! Check out My Birth Matters by @CMQCC to learn about birthing options.  https://t.co/bQu6NjnXBR #Hea…"/>
    <s v="https://www.cmqcc.org/my-birth-matters"/>
    <s v="cmqcc.org"/>
    <x v="1"/>
    <m/>
    <s v="http://pbs.twimg.com/profile_images/963620395931881472/ekZ171aA_normal.jpg"/>
    <x v="3"/>
    <s v="https://twitter.com/#!/momandnewborn/status/1190315773283184641"/>
    <m/>
    <m/>
    <s v="1190315773283184641"/>
    <m/>
    <b v="0"/>
    <n v="0"/>
    <s v=""/>
    <b v="0"/>
    <s v="en"/>
    <m/>
    <s v=""/>
    <b v="0"/>
    <n v="1"/>
    <s v="1190312320934666240"/>
    <s v="RFD monitor backup 2"/>
    <b v="0"/>
    <s v="1190312320934666240"/>
    <s v="Tweet"/>
    <n v="0"/>
    <n v="0"/>
    <m/>
    <m/>
    <m/>
    <m/>
    <m/>
    <m/>
    <m/>
    <m/>
    <n v="1"/>
    <s v="3"/>
    <s v="3"/>
    <m/>
    <m/>
    <m/>
    <m/>
    <m/>
    <m/>
    <m/>
    <m/>
    <m/>
  </r>
  <r>
    <s v="educanestesia"/>
    <s v="csahq"/>
    <m/>
    <m/>
    <m/>
    <m/>
    <m/>
    <m/>
    <m/>
    <m/>
    <s v="No"/>
    <n v="13"/>
    <m/>
    <m/>
    <x v="0"/>
    <d v="2019-11-07T04:56:47.000"/>
    <s v="RT @Ron_George: Thank you to those in attendance for this mornings #CSAHSFall2019 @CSAhq PBLD: Managing obstetric hemorrhage - make sure toâ€¦"/>
    <m/>
    <m/>
    <x v="3"/>
    <m/>
    <s v="http://pbs.twimg.com/profile_images/1112760616194899968/qYwI2KQ8_normal.jpg"/>
    <x v="4"/>
    <s v="https://twitter.com/#!/educanestesia/status/1192304870532870145"/>
    <m/>
    <m/>
    <s v="1192304870532870145"/>
    <m/>
    <b v="0"/>
    <n v="0"/>
    <s v=""/>
    <b v="0"/>
    <s v="en"/>
    <m/>
    <s v=""/>
    <b v="0"/>
    <n v="2"/>
    <s v="1192152928221458433"/>
    <s v="Twitter for Android"/>
    <b v="0"/>
    <s v="1192152928221458433"/>
    <s v="Tweet"/>
    <n v="0"/>
    <n v="0"/>
    <m/>
    <m/>
    <m/>
    <m/>
    <m/>
    <m/>
    <m/>
    <m/>
    <n v="1"/>
    <s v="4"/>
    <s v="4"/>
    <m/>
    <m/>
    <m/>
    <m/>
    <m/>
    <m/>
    <m/>
    <m/>
    <m/>
  </r>
  <r>
    <s v="galloeduardo4"/>
    <s v="csahq"/>
    <m/>
    <m/>
    <m/>
    <m/>
    <m/>
    <m/>
    <m/>
    <m/>
    <s v="No"/>
    <n v="15"/>
    <m/>
    <m/>
    <x v="0"/>
    <d v="2019-11-07T05:47:21.000"/>
    <s v="RT @Ron_George: Thank you to those in attendance for this mornings #CSAHSFall2019 @CSAhq PBLD: Managing obstetric hemorrhage - make sure toâ€¦"/>
    <m/>
    <m/>
    <x v="3"/>
    <m/>
    <s v="http://pbs.twimg.com/profile_images/1137503274595160069/45ilrqJ3_normal.jpg"/>
    <x v="5"/>
    <s v="https://twitter.com/#!/galloeduardo4/status/1192317595468390400"/>
    <m/>
    <m/>
    <s v="1192317595468390400"/>
    <m/>
    <b v="0"/>
    <n v="0"/>
    <s v=""/>
    <b v="0"/>
    <s v="en"/>
    <m/>
    <s v=""/>
    <b v="0"/>
    <n v="4"/>
    <s v="1192152928221458433"/>
    <s v="Twitter for Android"/>
    <b v="0"/>
    <s v="1192152928221458433"/>
    <s v="Tweet"/>
    <n v="0"/>
    <n v="0"/>
    <m/>
    <m/>
    <m/>
    <m/>
    <m/>
    <m/>
    <m/>
    <m/>
    <n v="1"/>
    <s v="4"/>
    <s v="4"/>
    <m/>
    <m/>
    <m/>
    <m/>
    <m/>
    <m/>
    <m/>
    <m/>
    <m/>
  </r>
  <r>
    <s v="galloeduardo4"/>
    <s v="cmqcc"/>
    <m/>
    <m/>
    <m/>
    <m/>
    <m/>
    <m/>
    <m/>
    <m/>
    <s v="No"/>
    <n v="17"/>
    <m/>
    <m/>
    <x v="0"/>
    <d v="2019-11-07T05:50:39.000"/>
    <s v="RT @cmqcc: Another important new publication from the California Pregnancy-Associated Mortality Review. Systolic Hypertension, Preeclampsiaâ€¦"/>
    <m/>
    <m/>
    <x v="1"/>
    <m/>
    <s v="http://pbs.twimg.com/profile_images/1137503274595160069/45ilrqJ3_normal.jpg"/>
    <x v="6"/>
    <s v="https://twitter.com/#!/galloeduardo4/status/1192318425013637120"/>
    <m/>
    <m/>
    <s v="1192318425013637120"/>
    <m/>
    <b v="0"/>
    <n v="0"/>
    <s v=""/>
    <b v="0"/>
    <s v="en"/>
    <m/>
    <s v=""/>
    <b v="0"/>
    <n v="3"/>
    <s v="1133516391284219905"/>
    <s v="Twitter for Android"/>
    <b v="0"/>
    <s v="1133516391284219905"/>
    <s v="Tweet"/>
    <n v="0"/>
    <n v="0"/>
    <m/>
    <m/>
    <m/>
    <m/>
    <m/>
    <m/>
    <m/>
    <m/>
    <n v="1"/>
    <s v="4"/>
    <s v="3"/>
    <n v="1"/>
    <n v="6.25"/>
    <n v="0"/>
    <n v="0"/>
    <n v="0"/>
    <n v="0"/>
    <n v="15"/>
    <n v="93.75"/>
    <n v="16"/>
  </r>
  <r>
    <s v="ron_george"/>
    <s v="csahq"/>
    <m/>
    <m/>
    <m/>
    <m/>
    <m/>
    <m/>
    <m/>
    <m/>
    <s v="Yes"/>
    <n v="18"/>
    <m/>
    <m/>
    <x v="0"/>
    <d v="2019-11-06T18:53:01.000"/>
    <s v="Thank you to those in attendance for this mornings #CSAHSFall2019 @CSAhq PBLD: Managing obstetric hemorrhage - make sure to check out the @cmqcc toolkit #OBAnes  _x000a__x000a_https://t.co/R1MbM4fIhD https://t.co/p3AvnBOn4O"/>
    <s v="https://www.dropbox.com/s/u0hd7zgspn4ic7e/OB%20HEM%20toolkit%202.0_FINAL_APPROVED_3.24.15%20VC%5B2%5D%20MK.pdf?dl=0"/>
    <s v="dropbox.com"/>
    <x v="4"/>
    <s v="https://pbs.twimg.com/media/EItgwxiUUAAsVQH.jpg"/>
    <s v="https://pbs.twimg.com/media/EItgwxiUUAAsVQH.jpg"/>
    <x v="7"/>
    <s v="https://twitter.com/#!/ron_george/status/1192152928221458433"/>
    <m/>
    <m/>
    <s v="1192152928221458433"/>
    <m/>
    <b v="0"/>
    <n v="8"/>
    <s v=""/>
    <b v="0"/>
    <s v="en"/>
    <m/>
    <s v=""/>
    <b v="0"/>
    <n v="2"/>
    <s v=""/>
    <s v="Twitter for iPad"/>
    <b v="0"/>
    <s v="1192152928221458433"/>
    <s v="Tweet"/>
    <n v="0"/>
    <n v="0"/>
    <m/>
    <m/>
    <m/>
    <m/>
    <m/>
    <m/>
    <m/>
    <m/>
    <n v="1"/>
    <s v="4"/>
    <s v="4"/>
    <m/>
    <m/>
    <m/>
    <m/>
    <m/>
    <m/>
    <m/>
    <m/>
    <m/>
  </r>
  <r>
    <s v="csahq"/>
    <s v="ron_george"/>
    <m/>
    <m/>
    <m/>
    <m/>
    <m/>
    <m/>
    <m/>
    <m/>
    <s v="Yes"/>
    <n v="19"/>
    <m/>
    <m/>
    <x v="0"/>
    <d v="2019-11-06T21:20:57.000"/>
    <s v="RT @Ron_George: Thank you to those in attendance for this mornings #CSAHSFall2019 @CSAhq PBLD: Managing obstetric hemorrhage - make sure toâ€¦"/>
    <m/>
    <m/>
    <x v="3"/>
    <m/>
    <s v="http://pbs.twimg.com/profile_images/577530541475385344/kn4Wjdy7_normal.jpeg"/>
    <x v="8"/>
    <s v="https://twitter.com/#!/csahq/status/1192190154036908033"/>
    <m/>
    <m/>
    <s v="1192190154036908033"/>
    <m/>
    <b v="0"/>
    <n v="0"/>
    <s v=""/>
    <b v="0"/>
    <s v="en"/>
    <m/>
    <s v=""/>
    <b v="0"/>
    <n v="2"/>
    <s v="1192152928221458433"/>
    <s v="Hootsuite Inc."/>
    <b v="0"/>
    <s v="1192152928221458433"/>
    <s v="Tweet"/>
    <n v="0"/>
    <n v="0"/>
    <m/>
    <m/>
    <m/>
    <m/>
    <m/>
    <m/>
    <m/>
    <m/>
    <n v="1"/>
    <s v="4"/>
    <s v="4"/>
    <n v="1"/>
    <n v="5"/>
    <n v="0"/>
    <n v="0"/>
    <n v="0"/>
    <n v="0"/>
    <n v="19"/>
    <n v="95"/>
    <n v="20"/>
  </r>
  <r>
    <s v="obsleepmerchant"/>
    <s v="csahq"/>
    <m/>
    <m/>
    <m/>
    <m/>
    <m/>
    <m/>
    <m/>
    <m/>
    <s v="No"/>
    <n v="20"/>
    <m/>
    <m/>
    <x v="0"/>
    <d v="2019-11-07T16:33:44.000"/>
    <s v="RT @Ron_George: Thank you to those in attendance for this mornings #CSAHSFall2019 @CSAhq PBLD: Managing obstetric hemorrhage - make sure toâ€¦"/>
    <m/>
    <m/>
    <x v="3"/>
    <m/>
    <s v="http://pbs.twimg.com/profile_images/1191260613433016320/ZNFpI4Y9_normal.jpg"/>
    <x v="9"/>
    <s v="https://twitter.com/#!/obsleepmerchant/status/1192480263604822017"/>
    <m/>
    <m/>
    <s v="1192480263604822017"/>
    <m/>
    <b v="0"/>
    <n v="0"/>
    <s v=""/>
    <b v="0"/>
    <s v="en"/>
    <m/>
    <s v=""/>
    <b v="0"/>
    <n v="4"/>
    <s v="1192152928221458433"/>
    <s v="Twitter for iPhone"/>
    <b v="0"/>
    <s v="1192152928221458433"/>
    <s v="Tweet"/>
    <n v="0"/>
    <n v="0"/>
    <m/>
    <m/>
    <m/>
    <m/>
    <m/>
    <m/>
    <m/>
    <m/>
    <n v="1"/>
    <s v="4"/>
    <s v="4"/>
    <m/>
    <m/>
    <m/>
    <m/>
    <m/>
    <m/>
    <m/>
    <m/>
    <m/>
  </r>
  <r>
    <s v="healthnet"/>
    <s v="healthnet"/>
    <m/>
    <m/>
    <m/>
    <m/>
    <m/>
    <m/>
    <m/>
    <m/>
    <s v="No"/>
    <n v="23"/>
    <m/>
    <m/>
    <x v="1"/>
    <d v="2019-11-07T19:00:26.000"/>
    <s v="If youâ€™re pregnant and preparing for delivery, ask how often your doctor performs typical (vaginal) deliveries vs. C-sections. Learn more at https://t.co/nSekmQ9VOl #MyBirthMatters #makingBirthSafer https://t.co/ao6YtTeorA"/>
    <s v="https://www.cmqcc.org/my-birth-matters?sf222931575=1"/>
    <s v="cmqcc.org"/>
    <x v="5"/>
    <s v="https://pbs.twimg.com/media/EIysDVbWwAMd9XR.jpg"/>
    <s v="https://pbs.twimg.com/media/EIysDVbWwAMd9XR.jpg"/>
    <x v="10"/>
    <s v="https://twitter.com/#!/healthnet/status/1192517178953781249"/>
    <m/>
    <m/>
    <s v="1192517178953781249"/>
    <m/>
    <b v="0"/>
    <n v="0"/>
    <s v=""/>
    <b v="0"/>
    <s v="en"/>
    <m/>
    <s v=""/>
    <b v="0"/>
    <n v="0"/>
    <s v=""/>
    <s v="Spredfast app"/>
    <b v="0"/>
    <s v="1192517178953781249"/>
    <s v="Tweet"/>
    <n v="0"/>
    <n v="0"/>
    <m/>
    <m/>
    <m/>
    <m/>
    <m/>
    <m/>
    <m/>
    <m/>
    <n v="1"/>
    <s v="6"/>
    <s v="6"/>
    <n v="0"/>
    <n v="0"/>
    <n v="0"/>
    <n v="0"/>
    <n v="0"/>
    <n v="0"/>
    <n v="25"/>
    <n v="100"/>
    <n v="25"/>
  </r>
  <r>
    <s v="ivaphd"/>
    <s v="ucsfbixby"/>
    <m/>
    <m/>
    <m/>
    <m/>
    <m/>
    <m/>
    <m/>
    <m/>
    <s v="No"/>
    <n v="24"/>
    <m/>
    <m/>
    <x v="0"/>
    <d v="2019-11-07T14:42:03.000"/>
    <s v="Thank you @JasmineRJohnson for your leadership on this paper. More critical discussions &amp;amp; intentional actions are needed to address the root causes of racial/ethnic inequities in postpartum pain evaluation &amp;amp; management. @BlkMamasMatter @ACNMmidwives  @AWHONN @UCSFNurse @UCSFBixby https://t.co/7uuDokxemF"/>
    <m/>
    <m/>
    <x v="1"/>
    <s v="https://pbs.twimg.com/media/EIxw4FAVAAE97mI.jpg"/>
    <s v="https://pbs.twimg.com/media/EIxw4FAVAAE97mI.jpg"/>
    <x v="11"/>
    <s v="https://twitter.com/#!/ivaphd/status/1192452155656925184"/>
    <m/>
    <m/>
    <s v="1192452155656925184"/>
    <m/>
    <b v="0"/>
    <n v="41"/>
    <s v=""/>
    <b v="0"/>
    <s v="en"/>
    <m/>
    <s v=""/>
    <b v="0"/>
    <n v="17"/>
    <s v=""/>
    <s v="Twitter for iPhone"/>
    <b v="0"/>
    <s v="1192452155656925184"/>
    <s v="Retweet"/>
    <n v="0"/>
    <n v="0"/>
    <m/>
    <m/>
    <m/>
    <m/>
    <m/>
    <m/>
    <m/>
    <m/>
    <n v="1"/>
    <s v="1"/>
    <s v="1"/>
    <m/>
    <m/>
    <m/>
    <m/>
    <m/>
    <m/>
    <m/>
    <m/>
    <m/>
  </r>
  <r>
    <s v="adrianeburges13"/>
    <s v="ucsfbixby"/>
    <m/>
    <m/>
    <m/>
    <m/>
    <m/>
    <m/>
    <m/>
    <m/>
    <s v="No"/>
    <n v="25"/>
    <m/>
    <m/>
    <x v="0"/>
    <d v="2019-11-08T22:47:47.000"/>
    <s v="@IVAPhD @cmqcc @JasmineRJohnson @BlkMamasMatter @ACNMmidwives @AWHONN @UCSFNurse @UCSFBixby @wrkpassion"/>
    <m/>
    <m/>
    <x v="1"/>
    <m/>
    <s v="http://pbs.twimg.com/profile_images/1136251601906221056/YagVsSoI_normal.jpg"/>
    <x v="12"/>
    <s v="https://twitter.com/#!/adrianeburges13/status/1192936781467078656"/>
    <m/>
    <m/>
    <s v="1192936781467078656"/>
    <s v="1192452155656925184"/>
    <b v="0"/>
    <n v="2"/>
    <s v="3016632889"/>
    <b v="0"/>
    <s v="und"/>
    <m/>
    <s v=""/>
    <b v="0"/>
    <n v="0"/>
    <s v=""/>
    <s v="Twitter for iPhone"/>
    <b v="0"/>
    <s v="1192452155656925184"/>
    <s v="Tweet"/>
    <n v="0"/>
    <n v="0"/>
    <m/>
    <m/>
    <m/>
    <m/>
    <m/>
    <m/>
    <m/>
    <m/>
    <n v="1"/>
    <s v="1"/>
    <s v="1"/>
    <m/>
    <m/>
    <m/>
    <m/>
    <m/>
    <m/>
    <m/>
    <m/>
    <m/>
  </r>
  <r>
    <s v="wrkpassion"/>
    <s v="ucsfbixby"/>
    <m/>
    <m/>
    <m/>
    <m/>
    <m/>
    <m/>
    <m/>
    <m/>
    <s v="No"/>
    <n v="26"/>
    <m/>
    <m/>
    <x v="0"/>
    <d v="2019-11-09T07:37:34.000"/>
    <s v="@AdrianeBurges13 @IVAPhD @cmqcc @JasmineRJohnson @BlkMamasMatter @ACNMmidwives @AWHONN @UCSFNurse @UCSFBixby I see another project for us! 😀, but they give significantly more opioid than we do.  Eph was 12.2 mme per CD in Oct."/>
    <m/>
    <m/>
    <x v="1"/>
    <m/>
    <s v="http://pbs.twimg.com/profile_images/954680650308771841/XJGAcah-_normal.jpg"/>
    <x v="13"/>
    <s v="https://twitter.com/#!/wrkpassion/status/1193070109289521152"/>
    <m/>
    <m/>
    <s v="1193070109289521152"/>
    <s v="1192936781467078656"/>
    <b v="0"/>
    <n v="0"/>
    <s v="1112882611964215297"/>
    <b v="0"/>
    <s v="en"/>
    <m/>
    <s v=""/>
    <b v="0"/>
    <n v="0"/>
    <s v=""/>
    <s v="Twitter for Android"/>
    <b v="0"/>
    <s v="1192936781467078656"/>
    <s v="Tweet"/>
    <n v="0"/>
    <n v="0"/>
    <m/>
    <m/>
    <m/>
    <m/>
    <m/>
    <m/>
    <m/>
    <m/>
    <n v="1"/>
    <s v="1"/>
    <s v="1"/>
    <m/>
    <m/>
    <m/>
    <m/>
    <m/>
    <m/>
    <m/>
    <m/>
    <m/>
  </r>
  <r>
    <s v="cmqcc"/>
    <s v="jasminerjohnson"/>
    <m/>
    <m/>
    <m/>
    <m/>
    <m/>
    <m/>
    <m/>
    <m/>
    <s v="No"/>
    <n v="41"/>
    <m/>
    <m/>
    <x v="0"/>
    <d v="2019-11-08T20:06:18.000"/>
    <s v="RT @IVAPhD: Thank you @JasmineRJohnson for your leadership on this paper. More critical discussions &amp;amp; intentional actions are needed to add…"/>
    <m/>
    <m/>
    <x v="1"/>
    <m/>
    <s v="http://pbs.twimg.com/profile_images/654521427551367168/AkjRumyP_normal.png"/>
    <x v="14"/>
    <s v="https://twitter.com/#!/cmqcc/status/1192896146768707584"/>
    <m/>
    <m/>
    <s v="1192896146768707584"/>
    <m/>
    <b v="0"/>
    <n v="0"/>
    <s v=""/>
    <b v="0"/>
    <s v="en"/>
    <m/>
    <s v=""/>
    <b v="0"/>
    <n v="17"/>
    <s v="1192452155656925184"/>
    <s v="Twitter Web App"/>
    <b v="0"/>
    <s v="1192452155656925184"/>
    <s v="Tweet"/>
    <n v="0"/>
    <n v="0"/>
    <m/>
    <m/>
    <m/>
    <m/>
    <m/>
    <m/>
    <m/>
    <m/>
    <n v="1"/>
    <s v="3"/>
    <s v="1"/>
    <n v="1"/>
    <n v="4.761904761904762"/>
    <n v="1"/>
    <n v="4.761904761904762"/>
    <n v="0"/>
    <n v="0"/>
    <n v="19"/>
    <n v="90.47619047619048"/>
    <n v="21"/>
  </r>
  <r>
    <s v="deliverydrug"/>
    <s v="deliverydrug"/>
    <m/>
    <m/>
    <m/>
    <m/>
    <m/>
    <m/>
    <m/>
    <m/>
    <s v="No"/>
    <n v="51"/>
    <m/>
    <m/>
    <x v="1"/>
    <d v="2019-11-08T20:06:03.000"/>
    <s v="Evaluation of RiskAssessment Tools for Severe Postpartum Hemorrhage in Women Undergoing Cesarean Delivery.: To examine and compare the validity of three known riskassessment tools CMQCC California Maternal Quality Care Collaborative AWHONN Association of… https://t.co/9fADhVvjSP"/>
    <s v="http://dlvr.it/RHvsRQ"/>
    <s v="dlvr.it"/>
    <x v="1"/>
    <m/>
    <s v="http://pbs.twimg.com/profile_images/2327965691/xeoo4g4yng3esmje62ee_normal.jpeg"/>
    <x v="15"/>
    <s v="https://twitter.com/#!/deliverydrug/status/1192896081438236672"/>
    <m/>
    <m/>
    <s v="1192896081438236672"/>
    <m/>
    <b v="0"/>
    <n v="0"/>
    <s v=""/>
    <b v="0"/>
    <s v="en"/>
    <m/>
    <s v=""/>
    <b v="0"/>
    <n v="0"/>
    <s v=""/>
    <s v="dlvr.it"/>
    <b v="0"/>
    <s v="1192896081438236672"/>
    <s v="Tweet"/>
    <n v="0"/>
    <n v="0"/>
    <m/>
    <m/>
    <m/>
    <m/>
    <m/>
    <m/>
    <m/>
    <m/>
    <n v="2"/>
    <s v="6"/>
    <s v="6"/>
    <n v="0"/>
    <n v="0"/>
    <n v="1"/>
    <n v="3.0303030303030303"/>
    <n v="0"/>
    <n v="0"/>
    <n v="32"/>
    <n v="96.96969696969697"/>
    <n v="33"/>
  </r>
  <r>
    <s v="deliverydrug"/>
    <s v="deliverydrug"/>
    <m/>
    <m/>
    <m/>
    <m/>
    <m/>
    <m/>
    <m/>
    <m/>
    <s v="No"/>
    <n v="52"/>
    <m/>
    <m/>
    <x v="1"/>
    <d v="2019-11-10T08:07:32.000"/>
    <s v="RT @DeliveryDrug: Evaluation of RiskAssessment Tools for Severe Postpartum Hemorrhage in Women Undergoing Cesarean Delivery.: To examine an…"/>
    <m/>
    <m/>
    <x v="1"/>
    <m/>
    <s v="http://pbs.twimg.com/profile_images/2327965691/xeoo4g4yng3esmje62ee_normal.jpeg"/>
    <x v="16"/>
    <s v="https://twitter.com/#!/deliverydrug/status/1193440035346862080"/>
    <m/>
    <m/>
    <s v="1193440035346862080"/>
    <m/>
    <b v="0"/>
    <n v="0"/>
    <s v=""/>
    <b v="0"/>
    <s v="en"/>
    <m/>
    <s v=""/>
    <b v="0"/>
    <n v="1"/>
    <s v="1192896081438236672"/>
    <s v="dlvr.it"/>
    <b v="0"/>
    <s v="1192896081438236672"/>
    <s v="Tweet"/>
    <n v="0"/>
    <n v="0"/>
    <m/>
    <m/>
    <m/>
    <m/>
    <m/>
    <m/>
    <m/>
    <m/>
    <n v="2"/>
    <s v="6"/>
    <s v="6"/>
    <n v="0"/>
    <n v="0"/>
    <n v="1"/>
    <n v="5.555555555555555"/>
    <n v="0"/>
    <n v="0"/>
    <n v="17"/>
    <n v="94.44444444444444"/>
    <n v="18"/>
  </r>
  <r>
    <s v="joyceaphn"/>
    <s v="neel_shah"/>
    <m/>
    <m/>
    <m/>
    <m/>
    <m/>
    <m/>
    <m/>
    <m/>
    <s v="No"/>
    <n v="54"/>
    <m/>
    <m/>
    <x v="0"/>
    <d v="2019-11-13T01:34:17.000"/>
    <s v="RT @Debra_Bingham: I agree with @neel_shah  There is evidence that clinical practices are primary drivers of overuse of #cesareans in the U…"/>
    <m/>
    <m/>
    <x v="0"/>
    <m/>
    <s v="http://pbs.twimg.com/profile_images/1192774695478841344/OFpil8lk_normal.jpg"/>
    <x v="17"/>
    <s v="https://twitter.com/#!/joyceaphn/status/1194428234554843136"/>
    <m/>
    <m/>
    <s v="1194428234554843136"/>
    <m/>
    <b v="0"/>
    <n v="0"/>
    <s v=""/>
    <b v="1"/>
    <s v="en"/>
    <m/>
    <s v="1069715281411481600"/>
    <b v="0"/>
    <n v="7"/>
    <s v="1070341069655719937"/>
    <s v="Twitter for iPhone"/>
    <b v="0"/>
    <s v="1070341069655719937"/>
    <s v="Tweet"/>
    <n v="0"/>
    <n v="0"/>
    <m/>
    <m/>
    <m/>
    <m/>
    <m/>
    <m/>
    <m/>
    <m/>
    <n v="1"/>
    <s v="2"/>
    <s v="2"/>
    <m/>
    <m/>
    <m/>
    <m/>
    <m/>
    <m/>
    <m/>
    <m/>
    <m/>
  </r>
  <r>
    <s v="cmqcc"/>
    <s v="cmqcc"/>
    <m/>
    <m/>
    <m/>
    <m/>
    <m/>
    <m/>
    <m/>
    <m/>
    <s v="No"/>
    <n v="58"/>
    <m/>
    <m/>
    <x v="1"/>
    <d v="2019-05-28T23:32:22.000"/>
    <s v="Another important new publication from the California Pregnancy-Associated Mortality Review. Systolic Hypertension, Preeclampsia-Related Mortality, and Stroke in California -- Check it out here: https://t.co/DoucJkcHf6 https://t.co/BqDDnLxKeZ"/>
    <s v="https://www.ncbi.nlm.nih.gov/pubmed/?term=Systolic+Hypertension,+Preeclampsia-Related+Mortality,+and+Stroke+in+California"/>
    <s v="nih.gov"/>
    <x v="1"/>
    <s v="https://pbs.twimg.com/media/D7sPIBJWkAARtLH.jpg"/>
    <s v="https://pbs.twimg.com/media/D7sPIBJWkAARtLH.jpg"/>
    <x v="18"/>
    <s v="https://twitter.com/#!/cmqcc/status/1133516391284219905"/>
    <m/>
    <m/>
    <s v="1133516391284219905"/>
    <m/>
    <b v="0"/>
    <n v="5"/>
    <s v=""/>
    <b v="0"/>
    <s v="en"/>
    <m/>
    <s v=""/>
    <b v="0"/>
    <n v="3"/>
    <s v=""/>
    <s v="Twitter Web Client"/>
    <b v="0"/>
    <s v="1133516391284219905"/>
    <s v="Retweet"/>
    <n v="0"/>
    <n v="0"/>
    <m/>
    <m/>
    <m/>
    <m/>
    <m/>
    <m/>
    <m/>
    <m/>
    <n v="1"/>
    <s v="3"/>
    <s v="3"/>
    <n v="1"/>
    <n v="4.166666666666667"/>
    <n v="0"/>
    <n v="0"/>
    <n v="0"/>
    <n v="0"/>
    <n v="23"/>
    <n v="95.83333333333333"/>
    <n v="24"/>
  </r>
  <r>
    <s v="mommasvoices"/>
    <s v="cmqcc"/>
    <m/>
    <m/>
    <m/>
    <m/>
    <m/>
    <m/>
    <m/>
    <m/>
    <s v="No"/>
    <n v="59"/>
    <m/>
    <m/>
    <x v="0"/>
    <d v="2019-11-13T17:22:10.000"/>
    <s v="A4:  @cmqcc also just finished adding tools to address implicit bias. https://t.co/xU3YrrA2pD #CardioObstetrics #NMCchat"/>
    <s v="https://www.cmqcc.org/resource/4233/download"/>
    <s v="cmqcc.org"/>
    <x v="6"/>
    <m/>
    <s v="http://pbs.twimg.com/profile_images/1086264500892905472/_UOR_Ys9_normal.jpg"/>
    <x v="19"/>
    <s v="https://twitter.com/#!/mommasvoices/status/1194666779878002688"/>
    <m/>
    <m/>
    <s v="1194666779878002688"/>
    <m/>
    <b v="0"/>
    <n v="1"/>
    <s v=""/>
    <b v="0"/>
    <s v="en"/>
    <m/>
    <s v=""/>
    <b v="0"/>
    <n v="1"/>
    <s v=""/>
    <s v="Twitter Web App"/>
    <b v="0"/>
    <s v="1194666779878002688"/>
    <s v="Tweet"/>
    <n v="0"/>
    <n v="0"/>
    <m/>
    <m/>
    <m/>
    <m/>
    <m/>
    <m/>
    <m/>
    <m/>
    <n v="1"/>
    <s v="3"/>
    <s v="3"/>
    <n v="0"/>
    <n v="0"/>
    <n v="1"/>
    <n v="7.6923076923076925"/>
    <n v="0"/>
    <n v="0"/>
    <n v="12"/>
    <n v="92.3076923076923"/>
    <n v="13"/>
  </r>
  <r>
    <s v="nmcalliance"/>
    <s v="cmqcc"/>
    <m/>
    <m/>
    <m/>
    <m/>
    <m/>
    <m/>
    <m/>
    <m/>
    <s v="No"/>
    <n v="60"/>
    <m/>
    <m/>
    <x v="0"/>
    <d v="2019-11-13T17:23:11.000"/>
    <s v="RT @MommasVoices: A4:  @cmqcc also just finished adding tools to address implicit bias. https://t.co/xU3YrrA2pD #CardioObstetrics #NMCchat"/>
    <s v="https://www.cmqcc.org/resource/4233/download"/>
    <s v="cmqcc.org"/>
    <x v="6"/>
    <m/>
    <s v="http://pbs.twimg.com/profile_images/953715582624559104/B0HGYdBZ_normal.jpg"/>
    <x v="20"/>
    <s v="https://twitter.com/#!/nmcalliance/status/1194667033209778178"/>
    <m/>
    <m/>
    <s v="1194667033209778178"/>
    <m/>
    <b v="0"/>
    <n v="0"/>
    <s v=""/>
    <b v="0"/>
    <s v="en"/>
    <m/>
    <s v=""/>
    <b v="0"/>
    <n v="1"/>
    <s v="1194666779878002688"/>
    <s v="Twitter Web App"/>
    <b v="0"/>
    <s v="119466677987800268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8"/>
        <item x="1"/>
        <item x="2"/>
        <item x="3"/>
        <item x="7"/>
        <item x="8"/>
        <item x="4"/>
        <item x="5"/>
        <item x="6"/>
        <item x="11"/>
        <item x="9"/>
        <item x="10"/>
        <item x="15"/>
        <item x="14"/>
        <item x="12"/>
        <item x="13"/>
        <item x="16"/>
        <item x="17"/>
        <item x="19"/>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6" s="1"/>
        <i x="0" s="1"/>
        <i x="3" s="1"/>
        <i x="4"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 totalsRowShown="0" headerRowDxfId="432" dataDxfId="431">
  <autoFilter ref="A2:BL6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9" totalsRowShown="0" headerRowDxfId="287" dataDxfId="286">
  <autoFilter ref="A1:N9"/>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N17" totalsRowShown="0" headerRowDxfId="270" dataDxfId="269">
  <autoFilter ref="A12:N17"/>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N30" totalsRowShown="0" headerRowDxfId="253" dataDxfId="252">
  <autoFilter ref="A20:N30"/>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N43" totalsRowShown="0" headerRowDxfId="236" dataDxfId="235">
  <autoFilter ref="A33:N43"/>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N56" totalsRowShown="0" headerRowDxfId="219" dataDxfId="218">
  <autoFilter ref="A46:N56"/>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N62" totalsRowShown="0" headerRowDxfId="202" dataDxfId="201">
  <autoFilter ref="A59:N62"/>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5:N75" totalsRowShown="0" headerRowDxfId="199" dataDxfId="198">
  <autoFilter ref="A65:N75"/>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8:N88" totalsRowShown="0" headerRowDxfId="168" dataDxfId="167">
  <autoFilter ref="A78:N88"/>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9" totalsRowShown="0" headerRowDxfId="141" dataDxfId="140">
  <autoFilter ref="A1:G14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379" dataDxfId="378">
  <autoFilter ref="A2:BS34"/>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4" totalsRowShown="0" headerRowDxfId="132" dataDxfId="131">
  <autoFilter ref="A1:L13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33" dataDxfId="332">
  <autoFilter ref="A1:C33"/>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eel_shah/status/1069715281411481600" TargetMode="External" /><Relationship Id="rId2" Type="http://schemas.openxmlformats.org/officeDocument/2006/relationships/hyperlink" Target="https://twitter.com/neel_shah/status/1069715281411481600" TargetMode="External" /><Relationship Id="rId3" Type="http://schemas.openxmlformats.org/officeDocument/2006/relationships/hyperlink" Target="https://twitter.com/neel_shah/status/1069715281411481600" TargetMode="External" /><Relationship Id="rId4" Type="http://schemas.openxmlformats.org/officeDocument/2006/relationships/hyperlink" Target="https://twitter.com/neel_shah/status/1069715281411481600" TargetMode="External" /><Relationship Id="rId5" Type="http://schemas.openxmlformats.org/officeDocument/2006/relationships/hyperlink" Target="https://twitter.com/neel_shah/status/1069715281411481600" TargetMode="External" /><Relationship Id="rId6" Type="http://schemas.openxmlformats.org/officeDocument/2006/relationships/hyperlink" Target="https://www.cmqcc.org/news/webinar-pregnancy-associated-suicide-california-2002-2012-findings-depth-case-reviews-and" TargetMode="External" /><Relationship Id="rId7" Type="http://schemas.openxmlformats.org/officeDocument/2006/relationships/hyperlink" Target="https://www.cmqcc.org/news/webinar-pregnancy-associated-suicide-california-2002-2012-findings-depth-case-reviews-and" TargetMode="External" /><Relationship Id="rId8" Type="http://schemas.openxmlformats.org/officeDocument/2006/relationships/hyperlink" Target="https://www.cmqcc.org/my-birth-matters" TargetMode="External" /><Relationship Id="rId9" Type="http://schemas.openxmlformats.org/officeDocument/2006/relationships/hyperlink" Target="https://www.cmqcc.org/my-birth-matters" TargetMode="External" /><Relationship Id="rId10" Type="http://schemas.openxmlformats.org/officeDocument/2006/relationships/hyperlink" Target="https://www.cmqcc.org/my-birth-matters" TargetMode="External" /><Relationship Id="rId11" Type="http://schemas.openxmlformats.org/officeDocument/2006/relationships/hyperlink" Target="https://www.dropbox.com/s/u0hd7zgspn4ic7e/OB%20HEM%20toolkit%202.0_FINAL_APPROVED_3.24.15%20VC%5B2%5D%20MK.pdf?dl=0" TargetMode="External" /><Relationship Id="rId12" Type="http://schemas.openxmlformats.org/officeDocument/2006/relationships/hyperlink" Target="https://www.dropbox.com/s/u0hd7zgspn4ic7e/OB%20HEM%20toolkit%202.0_FINAL_APPROVED_3.24.15%20VC%5B2%5D%20MK.pdf?dl=0" TargetMode="External" /><Relationship Id="rId13" Type="http://schemas.openxmlformats.org/officeDocument/2006/relationships/hyperlink" Target="https://www.cmqcc.org/my-birth-matters?sf222931575=1" TargetMode="External" /><Relationship Id="rId14" Type="http://schemas.openxmlformats.org/officeDocument/2006/relationships/hyperlink" Target="https://twitter.com/neel_shah/status/1069715281411481600" TargetMode="External" /><Relationship Id="rId15" Type="http://schemas.openxmlformats.org/officeDocument/2006/relationships/hyperlink" Target="http://dlvr.it/RHvsRQ" TargetMode="External" /><Relationship Id="rId16" Type="http://schemas.openxmlformats.org/officeDocument/2006/relationships/hyperlink" Target="https://twitter.com/neel_shah/status/1069715281411481600" TargetMode="External" /><Relationship Id="rId17" Type="http://schemas.openxmlformats.org/officeDocument/2006/relationships/hyperlink" Target="https://twitter.com/neel_shah/status/1069715281411481600" TargetMode="External" /><Relationship Id="rId18" Type="http://schemas.openxmlformats.org/officeDocument/2006/relationships/hyperlink" Target="https://twitter.com/neel_shah/status/1069715281411481600" TargetMode="External" /><Relationship Id="rId19" Type="http://schemas.openxmlformats.org/officeDocument/2006/relationships/hyperlink" Target="https://www.ncbi.nlm.nih.gov/pubmed/?term=Systolic+Hypertension,+Preeclampsia-Related+Mortality,+and+Stroke+in+California" TargetMode="External" /><Relationship Id="rId20" Type="http://schemas.openxmlformats.org/officeDocument/2006/relationships/hyperlink" Target="https://www.cmqcc.org/resource/4233/download" TargetMode="External" /><Relationship Id="rId21" Type="http://schemas.openxmlformats.org/officeDocument/2006/relationships/hyperlink" Target="https://www.cmqcc.org/resource/4233/download" TargetMode="External" /><Relationship Id="rId22" Type="http://schemas.openxmlformats.org/officeDocument/2006/relationships/hyperlink" Target="https://www.cmqcc.org/resource/4233/download" TargetMode="External" /><Relationship Id="rId23" Type="http://schemas.openxmlformats.org/officeDocument/2006/relationships/hyperlink" Target="https://pbs.twimg.com/media/EItgwxiUUAAsVQH.jpg" TargetMode="External" /><Relationship Id="rId24" Type="http://schemas.openxmlformats.org/officeDocument/2006/relationships/hyperlink" Target="https://pbs.twimg.com/media/EItgwxiUUAAsVQH.jpg" TargetMode="External" /><Relationship Id="rId25" Type="http://schemas.openxmlformats.org/officeDocument/2006/relationships/hyperlink" Target="https://pbs.twimg.com/media/EIysDVbWwAMd9XR.jpg" TargetMode="External" /><Relationship Id="rId26" Type="http://schemas.openxmlformats.org/officeDocument/2006/relationships/hyperlink" Target="https://pbs.twimg.com/media/EIxw4FAVAAE97mI.jpg" TargetMode="External" /><Relationship Id="rId27" Type="http://schemas.openxmlformats.org/officeDocument/2006/relationships/hyperlink" Target="https://pbs.twimg.com/media/EIxw4FAVAAE97mI.jpg" TargetMode="External" /><Relationship Id="rId28" Type="http://schemas.openxmlformats.org/officeDocument/2006/relationships/hyperlink" Target="https://pbs.twimg.com/media/EIxw4FAVAAE97mI.jpg" TargetMode="External" /><Relationship Id="rId29" Type="http://schemas.openxmlformats.org/officeDocument/2006/relationships/hyperlink" Target="https://pbs.twimg.com/media/EIxw4FAVAAE97mI.jpg" TargetMode="External" /><Relationship Id="rId30" Type="http://schemas.openxmlformats.org/officeDocument/2006/relationships/hyperlink" Target="https://pbs.twimg.com/media/EIxw4FAVAAE97mI.jpg" TargetMode="External" /><Relationship Id="rId31" Type="http://schemas.openxmlformats.org/officeDocument/2006/relationships/hyperlink" Target="https://pbs.twimg.com/media/EIxw4FAVAAE97mI.jpg" TargetMode="External" /><Relationship Id="rId32" Type="http://schemas.openxmlformats.org/officeDocument/2006/relationships/hyperlink" Target="https://pbs.twimg.com/media/D7sPIBJWkAARtLH.jpg" TargetMode="External" /><Relationship Id="rId33" Type="http://schemas.openxmlformats.org/officeDocument/2006/relationships/hyperlink" Target="http://pbs.twimg.com/profile_images/733609625153642496/dBfYcnL6_normal.jpg" TargetMode="External" /><Relationship Id="rId34" Type="http://schemas.openxmlformats.org/officeDocument/2006/relationships/hyperlink" Target="http://pbs.twimg.com/profile_images/733609625153642496/dBfYcnL6_normal.jpg" TargetMode="External" /><Relationship Id="rId35" Type="http://schemas.openxmlformats.org/officeDocument/2006/relationships/hyperlink" Target="http://pbs.twimg.com/profile_images/733609625153642496/dBfYcnL6_normal.jpg" TargetMode="External" /><Relationship Id="rId36" Type="http://schemas.openxmlformats.org/officeDocument/2006/relationships/hyperlink" Target="http://pbs.twimg.com/profile_images/733609625153642496/dBfYcnL6_normal.jpg" TargetMode="External" /><Relationship Id="rId37" Type="http://schemas.openxmlformats.org/officeDocument/2006/relationships/hyperlink" Target="http://pbs.twimg.com/profile_images/733609625153642496/dBfYcnL6_normal.jpg" TargetMode="External" /><Relationship Id="rId38" Type="http://schemas.openxmlformats.org/officeDocument/2006/relationships/hyperlink" Target="http://pbs.twimg.com/profile_images/1093949311153451009/k8Xqmo6d_normal.jpg" TargetMode="External" /><Relationship Id="rId39" Type="http://schemas.openxmlformats.org/officeDocument/2006/relationships/hyperlink" Target="http://pbs.twimg.com/profile_images/1093949311153451009/k8Xqmo6d_normal.jpg" TargetMode="External" /><Relationship Id="rId40" Type="http://schemas.openxmlformats.org/officeDocument/2006/relationships/hyperlink" Target="http://pbs.twimg.com/profile_images/1164650348805365760/5_L9OMHC_normal.jpg" TargetMode="External" /><Relationship Id="rId41" Type="http://schemas.openxmlformats.org/officeDocument/2006/relationships/hyperlink" Target="http://pbs.twimg.com/profile_images/963620395931881472/ekZ171aA_normal.jpg" TargetMode="External" /><Relationship Id="rId42" Type="http://schemas.openxmlformats.org/officeDocument/2006/relationships/hyperlink" Target="http://pbs.twimg.com/profile_images/963620395931881472/ekZ171aA_normal.jpg" TargetMode="External" /><Relationship Id="rId43" Type="http://schemas.openxmlformats.org/officeDocument/2006/relationships/hyperlink" Target="http://pbs.twimg.com/profile_images/1112760616194899968/qYwI2KQ8_normal.jpg" TargetMode="External" /><Relationship Id="rId44" Type="http://schemas.openxmlformats.org/officeDocument/2006/relationships/hyperlink" Target="http://pbs.twimg.com/profile_images/1112760616194899968/qYwI2KQ8_normal.jpg" TargetMode="External" /><Relationship Id="rId45" Type="http://schemas.openxmlformats.org/officeDocument/2006/relationships/hyperlink" Target="http://pbs.twimg.com/profile_images/1137503274595160069/45ilrqJ3_normal.jpg" TargetMode="External" /><Relationship Id="rId46" Type="http://schemas.openxmlformats.org/officeDocument/2006/relationships/hyperlink" Target="http://pbs.twimg.com/profile_images/1137503274595160069/45ilrqJ3_normal.jpg" TargetMode="External" /><Relationship Id="rId47" Type="http://schemas.openxmlformats.org/officeDocument/2006/relationships/hyperlink" Target="http://pbs.twimg.com/profile_images/1137503274595160069/45ilrqJ3_normal.jpg" TargetMode="External" /><Relationship Id="rId48" Type="http://schemas.openxmlformats.org/officeDocument/2006/relationships/hyperlink" Target="https://pbs.twimg.com/media/EItgwxiUUAAsVQH.jpg" TargetMode="External" /><Relationship Id="rId49" Type="http://schemas.openxmlformats.org/officeDocument/2006/relationships/hyperlink" Target="http://pbs.twimg.com/profile_images/577530541475385344/kn4Wjdy7_normal.jpeg" TargetMode="External" /><Relationship Id="rId50" Type="http://schemas.openxmlformats.org/officeDocument/2006/relationships/hyperlink" Target="http://pbs.twimg.com/profile_images/1191260613433016320/ZNFpI4Y9_normal.jpg" TargetMode="External" /><Relationship Id="rId51" Type="http://schemas.openxmlformats.org/officeDocument/2006/relationships/hyperlink" Target="https://pbs.twimg.com/media/EItgwxiUUAAsVQH.jpg" TargetMode="External" /><Relationship Id="rId52" Type="http://schemas.openxmlformats.org/officeDocument/2006/relationships/hyperlink" Target="http://pbs.twimg.com/profile_images/1191260613433016320/ZNFpI4Y9_normal.jpg" TargetMode="External" /><Relationship Id="rId53" Type="http://schemas.openxmlformats.org/officeDocument/2006/relationships/hyperlink" Target="https://pbs.twimg.com/media/EIysDVbWwAMd9XR.jpg" TargetMode="External" /><Relationship Id="rId54" Type="http://schemas.openxmlformats.org/officeDocument/2006/relationships/hyperlink" Target="https://pbs.twimg.com/media/EIxw4FAVAAE97mI.jpg" TargetMode="External" /><Relationship Id="rId55" Type="http://schemas.openxmlformats.org/officeDocument/2006/relationships/hyperlink" Target="http://pbs.twimg.com/profile_images/1136251601906221056/YagVsSoI_normal.jpg" TargetMode="External" /><Relationship Id="rId56" Type="http://schemas.openxmlformats.org/officeDocument/2006/relationships/hyperlink" Target="http://pbs.twimg.com/profile_images/954680650308771841/XJGAcah-_normal.jpg" TargetMode="External" /><Relationship Id="rId57" Type="http://schemas.openxmlformats.org/officeDocument/2006/relationships/hyperlink" Target="https://pbs.twimg.com/media/EIxw4FAVAAE97mI.jpg" TargetMode="External" /><Relationship Id="rId58" Type="http://schemas.openxmlformats.org/officeDocument/2006/relationships/hyperlink" Target="http://pbs.twimg.com/profile_images/1136251601906221056/YagVsSoI_normal.jpg" TargetMode="External" /><Relationship Id="rId59" Type="http://schemas.openxmlformats.org/officeDocument/2006/relationships/hyperlink" Target="http://pbs.twimg.com/profile_images/954680650308771841/XJGAcah-_normal.jpg" TargetMode="External" /><Relationship Id="rId60" Type="http://schemas.openxmlformats.org/officeDocument/2006/relationships/hyperlink" Target="https://pbs.twimg.com/media/EIxw4FAVAAE97mI.jpg" TargetMode="External" /><Relationship Id="rId61" Type="http://schemas.openxmlformats.org/officeDocument/2006/relationships/hyperlink" Target="http://pbs.twimg.com/profile_images/1136251601906221056/YagVsSoI_normal.jpg" TargetMode="External" /><Relationship Id="rId62" Type="http://schemas.openxmlformats.org/officeDocument/2006/relationships/hyperlink" Target="http://pbs.twimg.com/profile_images/954680650308771841/XJGAcah-_normal.jpg" TargetMode="External" /><Relationship Id="rId63" Type="http://schemas.openxmlformats.org/officeDocument/2006/relationships/hyperlink" Target="https://pbs.twimg.com/media/EIxw4FAVAAE97mI.jpg" TargetMode="External" /><Relationship Id="rId64" Type="http://schemas.openxmlformats.org/officeDocument/2006/relationships/hyperlink" Target="http://pbs.twimg.com/profile_images/733609625153642496/dBfYcnL6_normal.jpg" TargetMode="External" /><Relationship Id="rId65" Type="http://schemas.openxmlformats.org/officeDocument/2006/relationships/hyperlink" Target="http://pbs.twimg.com/profile_images/1136251601906221056/YagVsSoI_normal.jpg" TargetMode="External" /><Relationship Id="rId66" Type="http://schemas.openxmlformats.org/officeDocument/2006/relationships/hyperlink" Target="http://pbs.twimg.com/profile_images/954680650308771841/XJGAcah-_normal.jpg" TargetMode="External" /><Relationship Id="rId67" Type="http://schemas.openxmlformats.org/officeDocument/2006/relationships/hyperlink" Target="https://pbs.twimg.com/media/EIxw4FAVAAE97mI.jpg" TargetMode="External" /><Relationship Id="rId68" Type="http://schemas.openxmlformats.org/officeDocument/2006/relationships/hyperlink" Target="http://pbs.twimg.com/profile_images/1136251601906221056/YagVsSoI_normal.jpg" TargetMode="External" /><Relationship Id="rId69" Type="http://schemas.openxmlformats.org/officeDocument/2006/relationships/hyperlink" Target="http://pbs.twimg.com/profile_images/954680650308771841/XJGAcah-_normal.jpg" TargetMode="External" /><Relationship Id="rId70" Type="http://schemas.openxmlformats.org/officeDocument/2006/relationships/hyperlink" Target="https://pbs.twimg.com/media/EIxw4FAVAAE97mI.jpg" TargetMode="External" /><Relationship Id="rId71" Type="http://schemas.openxmlformats.org/officeDocument/2006/relationships/hyperlink" Target="http://pbs.twimg.com/profile_images/654521427551367168/AkjRumyP_normal.png" TargetMode="External" /><Relationship Id="rId72" Type="http://schemas.openxmlformats.org/officeDocument/2006/relationships/hyperlink" Target="http://pbs.twimg.com/profile_images/1136251601906221056/YagVsSoI_normal.jpg" TargetMode="External" /><Relationship Id="rId73" Type="http://schemas.openxmlformats.org/officeDocument/2006/relationships/hyperlink" Target="http://pbs.twimg.com/profile_images/954680650308771841/XJGAcah-_normal.jpg" TargetMode="External" /><Relationship Id="rId74" Type="http://schemas.openxmlformats.org/officeDocument/2006/relationships/hyperlink" Target="http://pbs.twimg.com/profile_images/654521427551367168/AkjRumyP_normal.png" TargetMode="External" /><Relationship Id="rId75" Type="http://schemas.openxmlformats.org/officeDocument/2006/relationships/hyperlink" Target="http://pbs.twimg.com/profile_images/1136251601906221056/YagVsSoI_normal.jpg" TargetMode="External" /><Relationship Id="rId76" Type="http://schemas.openxmlformats.org/officeDocument/2006/relationships/hyperlink" Target="http://pbs.twimg.com/profile_images/954680650308771841/XJGAcah-_normal.jpg" TargetMode="External" /><Relationship Id="rId77" Type="http://schemas.openxmlformats.org/officeDocument/2006/relationships/hyperlink" Target="http://pbs.twimg.com/profile_images/1136251601906221056/YagVsSoI_normal.jpg" TargetMode="External" /><Relationship Id="rId78" Type="http://schemas.openxmlformats.org/officeDocument/2006/relationships/hyperlink" Target="http://pbs.twimg.com/profile_images/1136251601906221056/YagVsSoI_normal.jpg" TargetMode="External" /><Relationship Id="rId79" Type="http://schemas.openxmlformats.org/officeDocument/2006/relationships/hyperlink" Target="http://pbs.twimg.com/profile_images/954680650308771841/XJGAcah-_normal.jpg" TargetMode="External" /><Relationship Id="rId80" Type="http://schemas.openxmlformats.org/officeDocument/2006/relationships/hyperlink" Target="http://pbs.twimg.com/profile_images/954680650308771841/XJGAcah-_normal.jpg" TargetMode="External" /><Relationship Id="rId81" Type="http://schemas.openxmlformats.org/officeDocument/2006/relationships/hyperlink" Target="http://pbs.twimg.com/profile_images/2327965691/xeoo4g4yng3esmje62ee_normal.jpeg" TargetMode="External" /><Relationship Id="rId82" Type="http://schemas.openxmlformats.org/officeDocument/2006/relationships/hyperlink" Target="http://pbs.twimg.com/profile_images/2327965691/xeoo4g4yng3esmje62ee_normal.jpeg" TargetMode="External" /><Relationship Id="rId83" Type="http://schemas.openxmlformats.org/officeDocument/2006/relationships/hyperlink" Target="http://pbs.twimg.com/profile_images/733609625153642496/dBfYcnL6_normal.jpg" TargetMode="External" /><Relationship Id="rId84" Type="http://schemas.openxmlformats.org/officeDocument/2006/relationships/hyperlink" Target="http://pbs.twimg.com/profile_images/1192774695478841344/OFpil8lk_normal.jpg" TargetMode="External" /><Relationship Id="rId85" Type="http://schemas.openxmlformats.org/officeDocument/2006/relationships/hyperlink" Target="http://pbs.twimg.com/profile_images/733609625153642496/dBfYcnL6_normal.jpg" TargetMode="External" /><Relationship Id="rId86" Type="http://schemas.openxmlformats.org/officeDocument/2006/relationships/hyperlink" Target="http://pbs.twimg.com/profile_images/733609625153642496/dBfYcnL6_normal.jpg" TargetMode="External" /><Relationship Id="rId87" Type="http://schemas.openxmlformats.org/officeDocument/2006/relationships/hyperlink" Target="http://pbs.twimg.com/profile_images/1192774695478841344/OFpil8lk_normal.jpg" TargetMode="External" /><Relationship Id="rId88" Type="http://schemas.openxmlformats.org/officeDocument/2006/relationships/hyperlink" Target="https://pbs.twimg.com/media/D7sPIBJWkAARtLH.jpg" TargetMode="External" /><Relationship Id="rId89" Type="http://schemas.openxmlformats.org/officeDocument/2006/relationships/hyperlink" Target="http://pbs.twimg.com/profile_images/1086264500892905472/_UOR_Ys9_normal.jpg" TargetMode="External" /><Relationship Id="rId90" Type="http://schemas.openxmlformats.org/officeDocument/2006/relationships/hyperlink" Target="http://pbs.twimg.com/profile_images/953715582624559104/B0HGYdBZ_normal.jpg" TargetMode="External" /><Relationship Id="rId91" Type="http://schemas.openxmlformats.org/officeDocument/2006/relationships/hyperlink" Target="http://pbs.twimg.com/profile_images/953715582624559104/B0HGYdBZ_normal.jpg" TargetMode="External" /><Relationship Id="rId92" Type="http://schemas.openxmlformats.org/officeDocument/2006/relationships/hyperlink" Target="https://twitter.com/#!/debra_bingham/status/1070341069655719937" TargetMode="External" /><Relationship Id="rId93" Type="http://schemas.openxmlformats.org/officeDocument/2006/relationships/hyperlink" Target="https://twitter.com/#!/debra_bingham/status/1070341069655719937" TargetMode="External" /><Relationship Id="rId94" Type="http://schemas.openxmlformats.org/officeDocument/2006/relationships/hyperlink" Target="https://twitter.com/#!/debra_bingham/status/1070341069655719937" TargetMode="External" /><Relationship Id="rId95" Type="http://schemas.openxmlformats.org/officeDocument/2006/relationships/hyperlink" Target="https://twitter.com/#!/debra_bingham/status/1070341069655719937" TargetMode="External" /><Relationship Id="rId96" Type="http://schemas.openxmlformats.org/officeDocument/2006/relationships/hyperlink" Target="https://twitter.com/#!/debra_bingham/status/1070341069655719937" TargetMode="External" /><Relationship Id="rId97" Type="http://schemas.openxmlformats.org/officeDocument/2006/relationships/hyperlink" Target="https://twitter.com/#!/perinatalqi/status/1190255888172535809" TargetMode="External" /><Relationship Id="rId98" Type="http://schemas.openxmlformats.org/officeDocument/2006/relationships/hyperlink" Target="https://twitter.com/#!/perinatalqi/status/1190255888172535809" TargetMode="External" /><Relationship Id="rId99" Type="http://schemas.openxmlformats.org/officeDocument/2006/relationships/hyperlink" Target="https://twitter.com/#!/cqc_updates/status/1190312320934666240" TargetMode="External" /><Relationship Id="rId100" Type="http://schemas.openxmlformats.org/officeDocument/2006/relationships/hyperlink" Target="https://twitter.com/#!/momandnewborn/status/1190315773283184641" TargetMode="External" /><Relationship Id="rId101" Type="http://schemas.openxmlformats.org/officeDocument/2006/relationships/hyperlink" Target="https://twitter.com/#!/momandnewborn/status/1190315773283184641" TargetMode="External" /><Relationship Id="rId102" Type="http://schemas.openxmlformats.org/officeDocument/2006/relationships/hyperlink" Target="https://twitter.com/#!/educanestesia/status/1192304870532870145" TargetMode="External" /><Relationship Id="rId103" Type="http://schemas.openxmlformats.org/officeDocument/2006/relationships/hyperlink" Target="https://twitter.com/#!/educanestesia/status/1192304870532870145" TargetMode="External" /><Relationship Id="rId104" Type="http://schemas.openxmlformats.org/officeDocument/2006/relationships/hyperlink" Target="https://twitter.com/#!/galloeduardo4/status/1192317595468390400" TargetMode="External" /><Relationship Id="rId105" Type="http://schemas.openxmlformats.org/officeDocument/2006/relationships/hyperlink" Target="https://twitter.com/#!/galloeduardo4/status/1192317595468390400" TargetMode="External" /><Relationship Id="rId106" Type="http://schemas.openxmlformats.org/officeDocument/2006/relationships/hyperlink" Target="https://twitter.com/#!/galloeduardo4/status/1192318425013637120" TargetMode="External" /><Relationship Id="rId107" Type="http://schemas.openxmlformats.org/officeDocument/2006/relationships/hyperlink" Target="https://twitter.com/#!/ron_george/status/1192152928221458433" TargetMode="External" /><Relationship Id="rId108" Type="http://schemas.openxmlformats.org/officeDocument/2006/relationships/hyperlink" Target="https://twitter.com/#!/csahq/status/1192190154036908033" TargetMode="External" /><Relationship Id="rId109" Type="http://schemas.openxmlformats.org/officeDocument/2006/relationships/hyperlink" Target="https://twitter.com/#!/obsleepmerchant/status/1192480263604822017" TargetMode="External" /><Relationship Id="rId110" Type="http://schemas.openxmlformats.org/officeDocument/2006/relationships/hyperlink" Target="https://twitter.com/#!/ron_george/status/1192152928221458433" TargetMode="External" /><Relationship Id="rId111" Type="http://schemas.openxmlformats.org/officeDocument/2006/relationships/hyperlink" Target="https://twitter.com/#!/obsleepmerchant/status/1192480263604822017" TargetMode="External" /><Relationship Id="rId112" Type="http://schemas.openxmlformats.org/officeDocument/2006/relationships/hyperlink" Target="https://twitter.com/#!/healthnet/status/1192517178953781249" TargetMode="External" /><Relationship Id="rId113" Type="http://schemas.openxmlformats.org/officeDocument/2006/relationships/hyperlink" Target="https://twitter.com/#!/ivaphd/status/1192452155656925184" TargetMode="External" /><Relationship Id="rId114" Type="http://schemas.openxmlformats.org/officeDocument/2006/relationships/hyperlink" Target="https://twitter.com/#!/adrianeburges13/status/1192936781467078656" TargetMode="External" /><Relationship Id="rId115" Type="http://schemas.openxmlformats.org/officeDocument/2006/relationships/hyperlink" Target="https://twitter.com/#!/wrkpassion/status/1193070109289521152" TargetMode="External" /><Relationship Id="rId116" Type="http://schemas.openxmlformats.org/officeDocument/2006/relationships/hyperlink" Target="https://twitter.com/#!/ivaphd/status/1192452155656925184" TargetMode="External" /><Relationship Id="rId117" Type="http://schemas.openxmlformats.org/officeDocument/2006/relationships/hyperlink" Target="https://twitter.com/#!/adrianeburges13/status/1192936781467078656" TargetMode="External" /><Relationship Id="rId118" Type="http://schemas.openxmlformats.org/officeDocument/2006/relationships/hyperlink" Target="https://twitter.com/#!/wrkpassion/status/1193070109289521152" TargetMode="External" /><Relationship Id="rId119" Type="http://schemas.openxmlformats.org/officeDocument/2006/relationships/hyperlink" Target="https://twitter.com/#!/ivaphd/status/1192452155656925184" TargetMode="External" /><Relationship Id="rId120" Type="http://schemas.openxmlformats.org/officeDocument/2006/relationships/hyperlink" Target="https://twitter.com/#!/adrianeburges13/status/1192936781467078656" TargetMode="External" /><Relationship Id="rId121" Type="http://schemas.openxmlformats.org/officeDocument/2006/relationships/hyperlink" Target="https://twitter.com/#!/wrkpassion/status/1193070109289521152" TargetMode="External" /><Relationship Id="rId122" Type="http://schemas.openxmlformats.org/officeDocument/2006/relationships/hyperlink" Target="https://twitter.com/#!/ivaphd/status/1192452155656925184" TargetMode="External" /><Relationship Id="rId123" Type="http://schemas.openxmlformats.org/officeDocument/2006/relationships/hyperlink" Target="https://twitter.com/#!/debra_bingham/status/1070341069655719937" TargetMode="External" /><Relationship Id="rId124" Type="http://schemas.openxmlformats.org/officeDocument/2006/relationships/hyperlink" Target="https://twitter.com/#!/adrianeburges13/status/1192936781467078656" TargetMode="External" /><Relationship Id="rId125" Type="http://schemas.openxmlformats.org/officeDocument/2006/relationships/hyperlink" Target="https://twitter.com/#!/wrkpassion/status/1193070109289521152" TargetMode="External" /><Relationship Id="rId126" Type="http://schemas.openxmlformats.org/officeDocument/2006/relationships/hyperlink" Target="https://twitter.com/#!/ivaphd/status/1192452155656925184" TargetMode="External" /><Relationship Id="rId127" Type="http://schemas.openxmlformats.org/officeDocument/2006/relationships/hyperlink" Target="https://twitter.com/#!/adrianeburges13/status/1192936781467078656" TargetMode="External" /><Relationship Id="rId128" Type="http://schemas.openxmlformats.org/officeDocument/2006/relationships/hyperlink" Target="https://twitter.com/#!/wrkpassion/status/1193070109289521152" TargetMode="External" /><Relationship Id="rId129" Type="http://schemas.openxmlformats.org/officeDocument/2006/relationships/hyperlink" Target="https://twitter.com/#!/ivaphd/status/1192452155656925184" TargetMode="External" /><Relationship Id="rId130" Type="http://schemas.openxmlformats.org/officeDocument/2006/relationships/hyperlink" Target="https://twitter.com/#!/cmqcc/status/1192896146768707584" TargetMode="External" /><Relationship Id="rId131" Type="http://schemas.openxmlformats.org/officeDocument/2006/relationships/hyperlink" Target="https://twitter.com/#!/adrianeburges13/status/1192936781467078656" TargetMode="External" /><Relationship Id="rId132" Type="http://schemas.openxmlformats.org/officeDocument/2006/relationships/hyperlink" Target="https://twitter.com/#!/wrkpassion/status/1193070109289521152" TargetMode="External" /><Relationship Id="rId133" Type="http://schemas.openxmlformats.org/officeDocument/2006/relationships/hyperlink" Target="https://twitter.com/#!/cmqcc/status/1192896146768707584" TargetMode="External" /><Relationship Id="rId134" Type="http://schemas.openxmlformats.org/officeDocument/2006/relationships/hyperlink" Target="https://twitter.com/#!/adrianeburges13/status/1192936781467078656" TargetMode="External" /><Relationship Id="rId135" Type="http://schemas.openxmlformats.org/officeDocument/2006/relationships/hyperlink" Target="https://twitter.com/#!/wrkpassion/status/1193070109289521152" TargetMode="External" /><Relationship Id="rId136" Type="http://schemas.openxmlformats.org/officeDocument/2006/relationships/hyperlink" Target="https://twitter.com/#!/adrianeburges13/status/1192936781467078656" TargetMode="External" /><Relationship Id="rId137" Type="http://schemas.openxmlformats.org/officeDocument/2006/relationships/hyperlink" Target="https://twitter.com/#!/adrianeburges13/status/1192936781467078656" TargetMode="External" /><Relationship Id="rId138" Type="http://schemas.openxmlformats.org/officeDocument/2006/relationships/hyperlink" Target="https://twitter.com/#!/wrkpassion/status/1193070109289521152" TargetMode="External" /><Relationship Id="rId139" Type="http://schemas.openxmlformats.org/officeDocument/2006/relationships/hyperlink" Target="https://twitter.com/#!/wrkpassion/status/1193070109289521152" TargetMode="External" /><Relationship Id="rId140" Type="http://schemas.openxmlformats.org/officeDocument/2006/relationships/hyperlink" Target="https://twitter.com/#!/deliverydrug/status/1192896081438236672" TargetMode="External" /><Relationship Id="rId141" Type="http://schemas.openxmlformats.org/officeDocument/2006/relationships/hyperlink" Target="https://twitter.com/#!/deliverydrug/status/1193440035346862080" TargetMode="External" /><Relationship Id="rId142" Type="http://schemas.openxmlformats.org/officeDocument/2006/relationships/hyperlink" Target="https://twitter.com/#!/debra_bingham/status/1070341069655719937" TargetMode="External" /><Relationship Id="rId143" Type="http://schemas.openxmlformats.org/officeDocument/2006/relationships/hyperlink" Target="https://twitter.com/#!/joyceaphn/status/1194428234554843136" TargetMode="External" /><Relationship Id="rId144" Type="http://schemas.openxmlformats.org/officeDocument/2006/relationships/hyperlink" Target="https://twitter.com/#!/debra_bingham/status/1070341069655719937" TargetMode="External" /><Relationship Id="rId145" Type="http://schemas.openxmlformats.org/officeDocument/2006/relationships/hyperlink" Target="https://twitter.com/#!/debra_bingham/status/1070341069655719937" TargetMode="External" /><Relationship Id="rId146" Type="http://schemas.openxmlformats.org/officeDocument/2006/relationships/hyperlink" Target="https://twitter.com/#!/joyceaphn/status/1194428234554843136" TargetMode="External" /><Relationship Id="rId147" Type="http://schemas.openxmlformats.org/officeDocument/2006/relationships/hyperlink" Target="https://twitter.com/#!/cmqcc/status/1133516391284219905" TargetMode="External" /><Relationship Id="rId148" Type="http://schemas.openxmlformats.org/officeDocument/2006/relationships/hyperlink" Target="https://twitter.com/#!/mommasvoices/status/1194666779878002688" TargetMode="External" /><Relationship Id="rId149" Type="http://schemas.openxmlformats.org/officeDocument/2006/relationships/hyperlink" Target="https://twitter.com/#!/nmcalliance/status/1194667033209778178" TargetMode="External" /><Relationship Id="rId150" Type="http://schemas.openxmlformats.org/officeDocument/2006/relationships/hyperlink" Target="https://twitter.com/#!/nmcalliance/status/1194667033209778178" TargetMode="External" /><Relationship Id="rId151" Type="http://schemas.openxmlformats.org/officeDocument/2006/relationships/comments" Target="../comments1.xml" /><Relationship Id="rId152" Type="http://schemas.openxmlformats.org/officeDocument/2006/relationships/vmlDrawing" Target="../drawings/vmlDrawing1.vml" /><Relationship Id="rId153" Type="http://schemas.openxmlformats.org/officeDocument/2006/relationships/table" Target="../tables/table1.xml" /><Relationship Id="rId1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neel_shah/status/1069715281411481600" TargetMode="External" /><Relationship Id="rId2" Type="http://schemas.openxmlformats.org/officeDocument/2006/relationships/hyperlink" Target="https://www.cmqcc.org/news/webinar-pregnancy-associated-suicide-california-2002-2012-findings-depth-case-reviews-and" TargetMode="External" /><Relationship Id="rId3" Type="http://schemas.openxmlformats.org/officeDocument/2006/relationships/hyperlink" Target="https://www.cmqcc.org/my-birth-matters" TargetMode="External" /><Relationship Id="rId4" Type="http://schemas.openxmlformats.org/officeDocument/2006/relationships/hyperlink" Target="https://www.cmqcc.org/my-birth-matters" TargetMode="External" /><Relationship Id="rId5" Type="http://schemas.openxmlformats.org/officeDocument/2006/relationships/hyperlink" Target="https://www.dropbox.com/s/u0hd7zgspn4ic7e/OB%20HEM%20toolkit%202.0_FINAL_APPROVED_3.24.15%20VC%5B2%5D%20MK.pdf?dl=0" TargetMode="External" /><Relationship Id="rId6" Type="http://schemas.openxmlformats.org/officeDocument/2006/relationships/hyperlink" Target="https://www.cmqcc.org/my-birth-matters?sf222931575=1" TargetMode="External" /><Relationship Id="rId7" Type="http://schemas.openxmlformats.org/officeDocument/2006/relationships/hyperlink" Target="http://dlvr.it/RHvsRQ" TargetMode="External" /><Relationship Id="rId8" Type="http://schemas.openxmlformats.org/officeDocument/2006/relationships/hyperlink" Target="https://www.ncbi.nlm.nih.gov/pubmed/?term=Systolic+Hypertension,+Preeclampsia-Related+Mortality,+and+Stroke+in+California" TargetMode="External" /><Relationship Id="rId9" Type="http://schemas.openxmlformats.org/officeDocument/2006/relationships/hyperlink" Target="https://www.cmqcc.org/resource/4233/download" TargetMode="External" /><Relationship Id="rId10" Type="http://schemas.openxmlformats.org/officeDocument/2006/relationships/hyperlink" Target="https://www.cmqcc.org/resource/4233/download" TargetMode="External" /><Relationship Id="rId11" Type="http://schemas.openxmlformats.org/officeDocument/2006/relationships/hyperlink" Target="https://pbs.twimg.com/media/EItgwxiUUAAsVQH.jpg" TargetMode="External" /><Relationship Id="rId12" Type="http://schemas.openxmlformats.org/officeDocument/2006/relationships/hyperlink" Target="https://pbs.twimg.com/media/EIysDVbWwAMd9XR.jpg" TargetMode="External" /><Relationship Id="rId13" Type="http://schemas.openxmlformats.org/officeDocument/2006/relationships/hyperlink" Target="https://pbs.twimg.com/media/EIxw4FAVAAE97mI.jpg" TargetMode="External" /><Relationship Id="rId14" Type="http://schemas.openxmlformats.org/officeDocument/2006/relationships/hyperlink" Target="https://pbs.twimg.com/media/D7sPIBJWkAARtLH.jpg" TargetMode="External" /><Relationship Id="rId15" Type="http://schemas.openxmlformats.org/officeDocument/2006/relationships/hyperlink" Target="http://pbs.twimg.com/profile_images/733609625153642496/dBfYcnL6_normal.jpg" TargetMode="External" /><Relationship Id="rId16" Type="http://schemas.openxmlformats.org/officeDocument/2006/relationships/hyperlink" Target="http://pbs.twimg.com/profile_images/1093949311153451009/k8Xqmo6d_normal.jpg" TargetMode="External" /><Relationship Id="rId17" Type="http://schemas.openxmlformats.org/officeDocument/2006/relationships/hyperlink" Target="http://pbs.twimg.com/profile_images/1164650348805365760/5_L9OMHC_normal.jpg" TargetMode="External" /><Relationship Id="rId18" Type="http://schemas.openxmlformats.org/officeDocument/2006/relationships/hyperlink" Target="http://pbs.twimg.com/profile_images/963620395931881472/ekZ171aA_normal.jpg" TargetMode="External" /><Relationship Id="rId19" Type="http://schemas.openxmlformats.org/officeDocument/2006/relationships/hyperlink" Target="http://pbs.twimg.com/profile_images/1112760616194899968/qYwI2KQ8_normal.jpg" TargetMode="External" /><Relationship Id="rId20" Type="http://schemas.openxmlformats.org/officeDocument/2006/relationships/hyperlink" Target="http://pbs.twimg.com/profile_images/1137503274595160069/45ilrqJ3_normal.jpg" TargetMode="External" /><Relationship Id="rId21" Type="http://schemas.openxmlformats.org/officeDocument/2006/relationships/hyperlink" Target="http://pbs.twimg.com/profile_images/1137503274595160069/45ilrqJ3_normal.jpg" TargetMode="External" /><Relationship Id="rId22" Type="http://schemas.openxmlformats.org/officeDocument/2006/relationships/hyperlink" Target="https://pbs.twimg.com/media/EItgwxiUUAAsVQH.jpg" TargetMode="External" /><Relationship Id="rId23" Type="http://schemas.openxmlformats.org/officeDocument/2006/relationships/hyperlink" Target="http://pbs.twimg.com/profile_images/577530541475385344/kn4Wjdy7_normal.jpeg" TargetMode="External" /><Relationship Id="rId24" Type="http://schemas.openxmlformats.org/officeDocument/2006/relationships/hyperlink" Target="http://pbs.twimg.com/profile_images/1191260613433016320/ZNFpI4Y9_normal.jpg" TargetMode="External" /><Relationship Id="rId25" Type="http://schemas.openxmlformats.org/officeDocument/2006/relationships/hyperlink" Target="https://pbs.twimg.com/media/EIysDVbWwAMd9XR.jpg" TargetMode="External" /><Relationship Id="rId26" Type="http://schemas.openxmlformats.org/officeDocument/2006/relationships/hyperlink" Target="https://pbs.twimg.com/media/EIxw4FAVAAE97mI.jpg" TargetMode="External" /><Relationship Id="rId27" Type="http://schemas.openxmlformats.org/officeDocument/2006/relationships/hyperlink" Target="http://pbs.twimg.com/profile_images/1136251601906221056/YagVsSoI_normal.jpg" TargetMode="External" /><Relationship Id="rId28" Type="http://schemas.openxmlformats.org/officeDocument/2006/relationships/hyperlink" Target="http://pbs.twimg.com/profile_images/954680650308771841/XJGAcah-_normal.jpg" TargetMode="External" /><Relationship Id="rId29" Type="http://schemas.openxmlformats.org/officeDocument/2006/relationships/hyperlink" Target="http://pbs.twimg.com/profile_images/654521427551367168/AkjRumyP_normal.png" TargetMode="External" /><Relationship Id="rId30" Type="http://schemas.openxmlformats.org/officeDocument/2006/relationships/hyperlink" Target="http://pbs.twimg.com/profile_images/2327965691/xeoo4g4yng3esmje62ee_normal.jpeg" TargetMode="External" /><Relationship Id="rId31" Type="http://schemas.openxmlformats.org/officeDocument/2006/relationships/hyperlink" Target="http://pbs.twimg.com/profile_images/2327965691/xeoo4g4yng3esmje62ee_normal.jpeg" TargetMode="External" /><Relationship Id="rId32" Type="http://schemas.openxmlformats.org/officeDocument/2006/relationships/hyperlink" Target="http://pbs.twimg.com/profile_images/1192774695478841344/OFpil8lk_normal.jpg" TargetMode="External" /><Relationship Id="rId33" Type="http://schemas.openxmlformats.org/officeDocument/2006/relationships/hyperlink" Target="https://pbs.twimg.com/media/D7sPIBJWkAARtLH.jpg" TargetMode="External" /><Relationship Id="rId34" Type="http://schemas.openxmlformats.org/officeDocument/2006/relationships/hyperlink" Target="http://pbs.twimg.com/profile_images/1086264500892905472/_UOR_Ys9_normal.jpg" TargetMode="External" /><Relationship Id="rId35" Type="http://schemas.openxmlformats.org/officeDocument/2006/relationships/hyperlink" Target="http://pbs.twimg.com/profile_images/953715582624559104/B0HGYdBZ_normal.jpg" TargetMode="External" /><Relationship Id="rId36" Type="http://schemas.openxmlformats.org/officeDocument/2006/relationships/hyperlink" Target="https://twitter.com/#!/debra_bingham/status/1070341069655719937" TargetMode="External" /><Relationship Id="rId37" Type="http://schemas.openxmlformats.org/officeDocument/2006/relationships/hyperlink" Target="https://twitter.com/#!/perinatalqi/status/1190255888172535809" TargetMode="External" /><Relationship Id="rId38" Type="http://schemas.openxmlformats.org/officeDocument/2006/relationships/hyperlink" Target="https://twitter.com/#!/cqc_updates/status/1190312320934666240" TargetMode="External" /><Relationship Id="rId39" Type="http://schemas.openxmlformats.org/officeDocument/2006/relationships/hyperlink" Target="https://twitter.com/#!/momandnewborn/status/1190315773283184641" TargetMode="External" /><Relationship Id="rId40" Type="http://schemas.openxmlformats.org/officeDocument/2006/relationships/hyperlink" Target="https://twitter.com/#!/educanestesia/status/1192304870532870145" TargetMode="External" /><Relationship Id="rId41" Type="http://schemas.openxmlformats.org/officeDocument/2006/relationships/hyperlink" Target="https://twitter.com/#!/galloeduardo4/status/1192317595468390400" TargetMode="External" /><Relationship Id="rId42" Type="http://schemas.openxmlformats.org/officeDocument/2006/relationships/hyperlink" Target="https://twitter.com/#!/galloeduardo4/status/1192318425013637120" TargetMode="External" /><Relationship Id="rId43" Type="http://schemas.openxmlformats.org/officeDocument/2006/relationships/hyperlink" Target="https://twitter.com/#!/ron_george/status/1192152928221458433" TargetMode="External" /><Relationship Id="rId44" Type="http://schemas.openxmlformats.org/officeDocument/2006/relationships/hyperlink" Target="https://twitter.com/#!/csahq/status/1192190154036908033" TargetMode="External" /><Relationship Id="rId45" Type="http://schemas.openxmlformats.org/officeDocument/2006/relationships/hyperlink" Target="https://twitter.com/#!/obsleepmerchant/status/1192480263604822017" TargetMode="External" /><Relationship Id="rId46" Type="http://schemas.openxmlformats.org/officeDocument/2006/relationships/hyperlink" Target="https://twitter.com/#!/healthnet/status/1192517178953781249" TargetMode="External" /><Relationship Id="rId47" Type="http://schemas.openxmlformats.org/officeDocument/2006/relationships/hyperlink" Target="https://twitter.com/#!/ivaphd/status/1192452155656925184" TargetMode="External" /><Relationship Id="rId48" Type="http://schemas.openxmlformats.org/officeDocument/2006/relationships/hyperlink" Target="https://twitter.com/#!/adrianeburges13/status/1192936781467078656" TargetMode="External" /><Relationship Id="rId49" Type="http://schemas.openxmlformats.org/officeDocument/2006/relationships/hyperlink" Target="https://twitter.com/#!/wrkpassion/status/1193070109289521152" TargetMode="External" /><Relationship Id="rId50" Type="http://schemas.openxmlformats.org/officeDocument/2006/relationships/hyperlink" Target="https://twitter.com/#!/cmqcc/status/1192896146768707584" TargetMode="External" /><Relationship Id="rId51" Type="http://schemas.openxmlformats.org/officeDocument/2006/relationships/hyperlink" Target="https://twitter.com/#!/deliverydrug/status/1192896081438236672" TargetMode="External" /><Relationship Id="rId52" Type="http://schemas.openxmlformats.org/officeDocument/2006/relationships/hyperlink" Target="https://twitter.com/#!/deliverydrug/status/1193440035346862080" TargetMode="External" /><Relationship Id="rId53" Type="http://schemas.openxmlformats.org/officeDocument/2006/relationships/hyperlink" Target="https://twitter.com/#!/joyceaphn/status/1194428234554843136" TargetMode="External" /><Relationship Id="rId54" Type="http://schemas.openxmlformats.org/officeDocument/2006/relationships/hyperlink" Target="https://twitter.com/#!/cmqcc/status/1133516391284219905" TargetMode="External" /><Relationship Id="rId55" Type="http://schemas.openxmlformats.org/officeDocument/2006/relationships/hyperlink" Target="https://twitter.com/#!/mommasvoices/status/1194666779878002688" TargetMode="External" /><Relationship Id="rId56" Type="http://schemas.openxmlformats.org/officeDocument/2006/relationships/hyperlink" Target="https://twitter.com/#!/nmcalliance/status/1194667033209778178" TargetMode="External" /><Relationship Id="rId57" Type="http://schemas.openxmlformats.org/officeDocument/2006/relationships/comments" Target="../comments13.xml" /><Relationship Id="rId58" Type="http://schemas.openxmlformats.org/officeDocument/2006/relationships/vmlDrawing" Target="../drawings/vmlDrawing6.vml" /><Relationship Id="rId59" Type="http://schemas.openxmlformats.org/officeDocument/2006/relationships/table" Target="../tables/table23.xml" /><Relationship Id="rId6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JPoiGD06O" TargetMode="External" /><Relationship Id="rId2" Type="http://schemas.openxmlformats.org/officeDocument/2006/relationships/hyperlink" Target="https://t.co/zqWvP2aUWi" TargetMode="External" /><Relationship Id="rId3" Type="http://schemas.openxmlformats.org/officeDocument/2006/relationships/hyperlink" Target="https://t.co/D9aNvbsAEj" TargetMode="External" /><Relationship Id="rId4" Type="http://schemas.openxmlformats.org/officeDocument/2006/relationships/hyperlink" Target="http://t.co/lx7MxaWLlN" TargetMode="External" /><Relationship Id="rId5" Type="http://schemas.openxmlformats.org/officeDocument/2006/relationships/hyperlink" Target="https://t.co/6Zx1Thay8x" TargetMode="External" /><Relationship Id="rId6" Type="http://schemas.openxmlformats.org/officeDocument/2006/relationships/hyperlink" Target="https://t.co/NHmCQYWAuO" TargetMode="External" /><Relationship Id="rId7" Type="http://schemas.openxmlformats.org/officeDocument/2006/relationships/hyperlink" Target="https://t.co/9BLnlq9J76" TargetMode="External" /><Relationship Id="rId8" Type="http://schemas.openxmlformats.org/officeDocument/2006/relationships/hyperlink" Target="https://t.co/nhU1P62pca" TargetMode="External" /><Relationship Id="rId9" Type="http://schemas.openxmlformats.org/officeDocument/2006/relationships/hyperlink" Target="https://t.co/USbfS5nMC1" TargetMode="External" /><Relationship Id="rId10" Type="http://schemas.openxmlformats.org/officeDocument/2006/relationships/hyperlink" Target="https://t.co/19dIbiSXNH" TargetMode="External" /><Relationship Id="rId11" Type="http://schemas.openxmlformats.org/officeDocument/2006/relationships/hyperlink" Target="http://t.co/wn8mVFF03r" TargetMode="External" /><Relationship Id="rId12" Type="http://schemas.openxmlformats.org/officeDocument/2006/relationships/hyperlink" Target="http://t.co/hxMHbUEwi3" TargetMode="External" /><Relationship Id="rId13" Type="http://schemas.openxmlformats.org/officeDocument/2006/relationships/hyperlink" Target="https://www.researchgate.net/ronald_george" TargetMode="External" /><Relationship Id="rId14" Type="http://schemas.openxmlformats.org/officeDocument/2006/relationships/hyperlink" Target="http://www.healthnet.com/" TargetMode="External" /><Relationship Id="rId15" Type="http://schemas.openxmlformats.org/officeDocument/2006/relationships/hyperlink" Target="http://t.co/HOewIRbdrv" TargetMode="External" /><Relationship Id="rId16" Type="http://schemas.openxmlformats.org/officeDocument/2006/relationships/hyperlink" Target="http://t.co/JaOdkcNusK" TargetMode="External" /><Relationship Id="rId17" Type="http://schemas.openxmlformats.org/officeDocument/2006/relationships/hyperlink" Target="http://t.co/ubrBaWdJBu" TargetMode="External" /><Relationship Id="rId18" Type="http://schemas.openxmlformats.org/officeDocument/2006/relationships/hyperlink" Target="https://t.co/kmnqiUPnHH" TargetMode="External" /><Relationship Id="rId19" Type="http://schemas.openxmlformats.org/officeDocument/2006/relationships/hyperlink" Target="https://t.co/pML6xFgnin" TargetMode="External" /><Relationship Id="rId20" Type="http://schemas.openxmlformats.org/officeDocument/2006/relationships/hyperlink" Target="https://t.co/jf5eCnURi4" TargetMode="External" /><Relationship Id="rId21" Type="http://schemas.openxmlformats.org/officeDocument/2006/relationships/hyperlink" Target="http://t.co/RV4p6hDled" TargetMode="External" /><Relationship Id="rId22" Type="http://schemas.openxmlformats.org/officeDocument/2006/relationships/hyperlink" Target="https://t.co/UMxiKL5R8S" TargetMode="External" /><Relationship Id="rId23" Type="http://schemas.openxmlformats.org/officeDocument/2006/relationships/hyperlink" Target="http://t.co/C5G9lsv30G" TargetMode="External" /><Relationship Id="rId24" Type="http://schemas.openxmlformats.org/officeDocument/2006/relationships/hyperlink" Target="https://t.co/FY6hSN5pvn" TargetMode="External" /><Relationship Id="rId25" Type="http://schemas.openxmlformats.org/officeDocument/2006/relationships/hyperlink" Target="http://www.makewellknown.org/" TargetMode="External" /><Relationship Id="rId26" Type="http://schemas.openxmlformats.org/officeDocument/2006/relationships/hyperlink" Target="https://pbs.twimg.com/profile_banners/197295463/1502863274" TargetMode="External" /><Relationship Id="rId27" Type="http://schemas.openxmlformats.org/officeDocument/2006/relationships/hyperlink" Target="https://pbs.twimg.com/profile_banners/855175822063185920/1569816292" TargetMode="External" /><Relationship Id="rId28" Type="http://schemas.openxmlformats.org/officeDocument/2006/relationships/hyperlink" Target="https://pbs.twimg.com/profile_banners/1963172678/1514934447" TargetMode="External" /><Relationship Id="rId29" Type="http://schemas.openxmlformats.org/officeDocument/2006/relationships/hyperlink" Target="https://pbs.twimg.com/profile_banners/15485304/1469807109" TargetMode="External" /><Relationship Id="rId30" Type="http://schemas.openxmlformats.org/officeDocument/2006/relationships/hyperlink" Target="https://pbs.twimg.com/profile_banners/19695231/1537707635" TargetMode="External" /><Relationship Id="rId31" Type="http://schemas.openxmlformats.org/officeDocument/2006/relationships/hyperlink" Target="https://pbs.twimg.com/profile_banners/1561418018/1566176234" TargetMode="External" /><Relationship Id="rId32" Type="http://schemas.openxmlformats.org/officeDocument/2006/relationships/hyperlink" Target="https://pbs.twimg.com/profile_banners/751173499826409474/1564762475" TargetMode="External" /><Relationship Id="rId33" Type="http://schemas.openxmlformats.org/officeDocument/2006/relationships/hyperlink" Target="https://pbs.twimg.com/profile_banners/857332375923064836/1506542931" TargetMode="External" /><Relationship Id="rId34" Type="http://schemas.openxmlformats.org/officeDocument/2006/relationships/hyperlink" Target="https://pbs.twimg.com/profile_banners/328501132/1403053555" TargetMode="External" /><Relationship Id="rId35" Type="http://schemas.openxmlformats.org/officeDocument/2006/relationships/hyperlink" Target="https://pbs.twimg.com/profile_banners/1908546480/1571250725" TargetMode="External" /><Relationship Id="rId36" Type="http://schemas.openxmlformats.org/officeDocument/2006/relationships/hyperlink" Target="https://pbs.twimg.com/profile_banners/422893220/1521497845" TargetMode="External" /><Relationship Id="rId37" Type="http://schemas.openxmlformats.org/officeDocument/2006/relationships/hyperlink" Target="https://pbs.twimg.com/profile_banners/537791715/1518580249" TargetMode="External" /><Relationship Id="rId38" Type="http://schemas.openxmlformats.org/officeDocument/2006/relationships/hyperlink" Target="https://pbs.twimg.com/profile_banners/1112583540623892480/1567017949" TargetMode="External" /><Relationship Id="rId39" Type="http://schemas.openxmlformats.org/officeDocument/2006/relationships/hyperlink" Target="https://pbs.twimg.com/profile_banners/196792097/1561984798" TargetMode="External" /><Relationship Id="rId40" Type="http://schemas.openxmlformats.org/officeDocument/2006/relationships/hyperlink" Target="https://pbs.twimg.com/profile_banners/68438950/1572856811" TargetMode="External" /><Relationship Id="rId41" Type="http://schemas.openxmlformats.org/officeDocument/2006/relationships/hyperlink" Target="https://pbs.twimg.com/profile_banners/1081033759984664577/1552552176" TargetMode="External" /><Relationship Id="rId42" Type="http://schemas.openxmlformats.org/officeDocument/2006/relationships/hyperlink" Target="https://pbs.twimg.com/profile_banners/734417775180009472/1572701080" TargetMode="External" /><Relationship Id="rId43" Type="http://schemas.openxmlformats.org/officeDocument/2006/relationships/hyperlink" Target="https://pbs.twimg.com/profile_banners/14208785/1550002622" TargetMode="External" /><Relationship Id="rId44" Type="http://schemas.openxmlformats.org/officeDocument/2006/relationships/hyperlink" Target="https://pbs.twimg.com/profile_banners/3016632889/1452046150" TargetMode="External" /><Relationship Id="rId45" Type="http://schemas.openxmlformats.org/officeDocument/2006/relationships/hyperlink" Target="https://pbs.twimg.com/profile_banners/3169083391/1548785348" TargetMode="External" /><Relationship Id="rId46" Type="http://schemas.openxmlformats.org/officeDocument/2006/relationships/hyperlink" Target="https://pbs.twimg.com/profile_banners/1112882611964215297/1559738635" TargetMode="External" /><Relationship Id="rId47" Type="http://schemas.openxmlformats.org/officeDocument/2006/relationships/hyperlink" Target="https://pbs.twimg.com/profile_banners/954675807011688448/1516448580" TargetMode="External" /><Relationship Id="rId48" Type="http://schemas.openxmlformats.org/officeDocument/2006/relationships/hyperlink" Target="https://pbs.twimg.com/profile_banners/629474079/1493744322" TargetMode="External" /><Relationship Id="rId49" Type="http://schemas.openxmlformats.org/officeDocument/2006/relationships/hyperlink" Target="https://pbs.twimg.com/profile_banners/44162011/1572885094" TargetMode="External" /><Relationship Id="rId50" Type="http://schemas.openxmlformats.org/officeDocument/2006/relationships/hyperlink" Target="https://pbs.twimg.com/profile_banners/50074068/1570111275" TargetMode="External" /><Relationship Id="rId51" Type="http://schemas.openxmlformats.org/officeDocument/2006/relationships/hyperlink" Target="https://pbs.twimg.com/profile_banners/781982295863484456/1557841834" TargetMode="External" /><Relationship Id="rId52" Type="http://schemas.openxmlformats.org/officeDocument/2006/relationships/hyperlink" Target="https://pbs.twimg.com/profile_banners/25678997/1349801400" TargetMode="External" /><Relationship Id="rId53" Type="http://schemas.openxmlformats.org/officeDocument/2006/relationships/hyperlink" Target="https://pbs.twimg.com/profile_banners/350922339/1423668773" TargetMode="External" /><Relationship Id="rId54" Type="http://schemas.openxmlformats.org/officeDocument/2006/relationships/hyperlink" Target="https://pbs.twimg.com/profile_banners/19866236/1561234136" TargetMode="External" /><Relationship Id="rId55" Type="http://schemas.openxmlformats.org/officeDocument/2006/relationships/hyperlink" Target="https://pbs.twimg.com/profile_banners/2559941545/1405471887" TargetMode="External" /><Relationship Id="rId56" Type="http://schemas.openxmlformats.org/officeDocument/2006/relationships/hyperlink" Target="https://pbs.twimg.com/profile_banners/1048734569015513088/1562015137" TargetMode="External" /><Relationship Id="rId57" Type="http://schemas.openxmlformats.org/officeDocument/2006/relationships/hyperlink" Target="https://pbs.twimg.com/profile_banners/916399468760645634/1515365298"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7/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2/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5/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5/bg.png" TargetMode="External" /><Relationship Id="rId81" Type="http://schemas.openxmlformats.org/officeDocument/2006/relationships/hyperlink" Target="http://pbs.twimg.com/profile_images/733609625153642496/dBfYcnL6_normal.jpg" TargetMode="External" /><Relationship Id="rId82" Type="http://schemas.openxmlformats.org/officeDocument/2006/relationships/hyperlink" Target="http://pbs.twimg.com/profile_images/895954822280564736/dFBEy0cF_normal.jpg" TargetMode="External" /><Relationship Id="rId83" Type="http://schemas.openxmlformats.org/officeDocument/2006/relationships/hyperlink" Target="http://pbs.twimg.com/profile_images/980077901537300480/ZYmUATuX_normal.jpg" TargetMode="External" /><Relationship Id="rId84" Type="http://schemas.openxmlformats.org/officeDocument/2006/relationships/hyperlink" Target="http://pbs.twimg.com/profile_images/708397128259739648/Y1Ze-Mb6_normal.jpg" TargetMode="External" /><Relationship Id="rId85" Type="http://schemas.openxmlformats.org/officeDocument/2006/relationships/hyperlink" Target="http://pbs.twimg.com/profile_images/1013397531206848512/Ekf9nVK4_normal.jpg" TargetMode="External" /><Relationship Id="rId86" Type="http://schemas.openxmlformats.org/officeDocument/2006/relationships/hyperlink" Target="http://pbs.twimg.com/profile_images/622156442020130816/edGEiG62_normal.jpg" TargetMode="External" /><Relationship Id="rId87" Type="http://schemas.openxmlformats.org/officeDocument/2006/relationships/hyperlink" Target="http://pbs.twimg.com/profile_images/1093949311153451009/k8Xqmo6d_normal.jpg" TargetMode="External" /><Relationship Id="rId88" Type="http://schemas.openxmlformats.org/officeDocument/2006/relationships/hyperlink" Target="http://pbs.twimg.com/profile_images/857337221401124864/ELPipVXV_normal.jpg" TargetMode="External" /><Relationship Id="rId89" Type="http://schemas.openxmlformats.org/officeDocument/2006/relationships/hyperlink" Target="http://pbs.twimg.com/profile_images/776130957921382400/yNA0-f3o_normal.jpg" TargetMode="External" /><Relationship Id="rId90" Type="http://schemas.openxmlformats.org/officeDocument/2006/relationships/hyperlink" Target="http://pbs.twimg.com/profile_images/1164650348805365760/5_L9OMHC_normal.jpg" TargetMode="External" /><Relationship Id="rId91" Type="http://schemas.openxmlformats.org/officeDocument/2006/relationships/hyperlink" Target="http://pbs.twimg.com/profile_images/654521427551367168/AkjRumyP_normal.png" TargetMode="External" /><Relationship Id="rId92" Type="http://schemas.openxmlformats.org/officeDocument/2006/relationships/hyperlink" Target="http://pbs.twimg.com/profile_images/963620395931881472/ekZ171aA_normal.jpg" TargetMode="External" /><Relationship Id="rId93" Type="http://schemas.openxmlformats.org/officeDocument/2006/relationships/hyperlink" Target="http://pbs.twimg.com/profile_images/1112760616194899968/qYwI2KQ8_normal.jpg" TargetMode="External" /><Relationship Id="rId94" Type="http://schemas.openxmlformats.org/officeDocument/2006/relationships/hyperlink" Target="http://pbs.twimg.com/profile_images/577530541475385344/kn4Wjdy7_normal.jpeg" TargetMode="External" /><Relationship Id="rId95" Type="http://schemas.openxmlformats.org/officeDocument/2006/relationships/hyperlink" Target="http://pbs.twimg.com/profile_images/991162505660649472/mASk16m8_normal.jpg" TargetMode="External" /><Relationship Id="rId96" Type="http://schemas.openxmlformats.org/officeDocument/2006/relationships/hyperlink" Target="http://pbs.twimg.com/profile_images/1137503274595160069/45ilrqJ3_normal.jpg" TargetMode="External" /><Relationship Id="rId97" Type="http://schemas.openxmlformats.org/officeDocument/2006/relationships/hyperlink" Target="http://pbs.twimg.com/profile_images/1191260613433016320/ZNFpI4Y9_normal.jpg" TargetMode="External" /><Relationship Id="rId98" Type="http://schemas.openxmlformats.org/officeDocument/2006/relationships/hyperlink" Target="http://pbs.twimg.com/profile_images/1154915080900730880/Qe5pMZ1O_normal.jpg" TargetMode="External" /><Relationship Id="rId99" Type="http://schemas.openxmlformats.org/officeDocument/2006/relationships/hyperlink" Target="http://pbs.twimg.com/profile_images/1194792314834575360/3HKfwAUE_normal.jpg" TargetMode="External" /><Relationship Id="rId100" Type="http://schemas.openxmlformats.org/officeDocument/2006/relationships/hyperlink" Target="http://pbs.twimg.com/profile_images/595695322757767169/UsCLHDin_normal.jpg" TargetMode="External" /><Relationship Id="rId101" Type="http://schemas.openxmlformats.org/officeDocument/2006/relationships/hyperlink" Target="http://pbs.twimg.com/profile_images/1136251601906221056/YagVsSoI_normal.jpg" TargetMode="External" /><Relationship Id="rId102" Type="http://schemas.openxmlformats.org/officeDocument/2006/relationships/hyperlink" Target="http://pbs.twimg.com/profile_images/954680650308771841/XJGAcah-_normal.jpg" TargetMode="External" /><Relationship Id="rId103" Type="http://schemas.openxmlformats.org/officeDocument/2006/relationships/hyperlink" Target="http://pbs.twimg.com/profile_images/631557953242337280/T7DWe527_normal.jpg" TargetMode="External" /><Relationship Id="rId104" Type="http://schemas.openxmlformats.org/officeDocument/2006/relationships/hyperlink" Target="http://pbs.twimg.com/profile_images/1087811494971142144/7Hde7fu-_normal.jpg" TargetMode="External" /><Relationship Id="rId105" Type="http://schemas.openxmlformats.org/officeDocument/2006/relationships/hyperlink" Target="http://pbs.twimg.com/profile_images/799643448357830656/FTrErgEN_normal.jpg" TargetMode="External" /><Relationship Id="rId106" Type="http://schemas.openxmlformats.org/officeDocument/2006/relationships/hyperlink" Target="http://pbs.twimg.com/profile_images/1034061111878926338/F6noKVPX_normal.jpg" TargetMode="External" /><Relationship Id="rId107" Type="http://schemas.openxmlformats.org/officeDocument/2006/relationships/hyperlink" Target="http://pbs.twimg.com/profile_images/1041030136584388608/0QVxV5fM_normal.jpg" TargetMode="External" /><Relationship Id="rId108" Type="http://schemas.openxmlformats.org/officeDocument/2006/relationships/hyperlink" Target="http://pbs.twimg.com/profile_images/2327965691/xeoo4g4yng3esmje62ee_normal.jpeg" TargetMode="External" /><Relationship Id="rId109" Type="http://schemas.openxmlformats.org/officeDocument/2006/relationships/hyperlink" Target="http://pbs.twimg.com/profile_images/1017592184034521088/5SB1rijr_normal.jpg" TargetMode="External" /><Relationship Id="rId110" Type="http://schemas.openxmlformats.org/officeDocument/2006/relationships/hyperlink" Target="http://pbs.twimg.com/profile_images/1192774695478841344/OFpil8lk_normal.jpg" TargetMode="External" /><Relationship Id="rId111" Type="http://schemas.openxmlformats.org/officeDocument/2006/relationships/hyperlink" Target="http://pbs.twimg.com/profile_images/1086264500892905472/_UOR_Ys9_normal.jpg" TargetMode="External" /><Relationship Id="rId112" Type="http://schemas.openxmlformats.org/officeDocument/2006/relationships/hyperlink" Target="http://pbs.twimg.com/profile_images/953715582624559104/B0HGYdBZ_normal.jpg" TargetMode="External" /><Relationship Id="rId113" Type="http://schemas.openxmlformats.org/officeDocument/2006/relationships/hyperlink" Target="https://twitter.com/debra_bingham" TargetMode="External" /><Relationship Id="rId114" Type="http://schemas.openxmlformats.org/officeDocument/2006/relationships/hyperlink" Target="https://twitter.com/preventaccreta" TargetMode="External" /><Relationship Id="rId115" Type="http://schemas.openxmlformats.org/officeDocument/2006/relationships/hyperlink" Target="https://twitter.com/hopeforaccreta" TargetMode="External" /><Relationship Id="rId116" Type="http://schemas.openxmlformats.org/officeDocument/2006/relationships/hyperlink" Target="https://twitter.com/childbirth" TargetMode="External" /><Relationship Id="rId117" Type="http://schemas.openxmlformats.org/officeDocument/2006/relationships/hyperlink" Target="https://twitter.com/unnecesarean" TargetMode="External" /><Relationship Id="rId118" Type="http://schemas.openxmlformats.org/officeDocument/2006/relationships/hyperlink" Target="https://twitter.com/katybkoz" TargetMode="External" /><Relationship Id="rId119" Type="http://schemas.openxmlformats.org/officeDocument/2006/relationships/hyperlink" Target="https://twitter.com/perinatalqi" TargetMode="External" /><Relationship Id="rId120" Type="http://schemas.openxmlformats.org/officeDocument/2006/relationships/hyperlink" Target="https://twitter.com/thedatanurse" TargetMode="External" /><Relationship Id="rId121" Type="http://schemas.openxmlformats.org/officeDocument/2006/relationships/hyperlink" Target="https://twitter.com/micheome" TargetMode="External" /><Relationship Id="rId122" Type="http://schemas.openxmlformats.org/officeDocument/2006/relationships/hyperlink" Target="https://twitter.com/cqc_updates" TargetMode="External" /><Relationship Id="rId123" Type="http://schemas.openxmlformats.org/officeDocument/2006/relationships/hyperlink" Target="https://twitter.com/cmqcc" TargetMode="External" /><Relationship Id="rId124" Type="http://schemas.openxmlformats.org/officeDocument/2006/relationships/hyperlink" Target="https://twitter.com/momandnewborn" TargetMode="External" /><Relationship Id="rId125" Type="http://schemas.openxmlformats.org/officeDocument/2006/relationships/hyperlink" Target="https://twitter.com/educanestesia" TargetMode="External" /><Relationship Id="rId126" Type="http://schemas.openxmlformats.org/officeDocument/2006/relationships/hyperlink" Target="https://twitter.com/csahq" TargetMode="External" /><Relationship Id="rId127" Type="http://schemas.openxmlformats.org/officeDocument/2006/relationships/hyperlink" Target="https://twitter.com/ron_george" TargetMode="External" /><Relationship Id="rId128" Type="http://schemas.openxmlformats.org/officeDocument/2006/relationships/hyperlink" Target="https://twitter.com/galloeduardo4" TargetMode="External" /><Relationship Id="rId129" Type="http://schemas.openxmlformats.org/officeDocument/2006/relationships/hyperlink" Target="https://twitter.com/obsleepmerchant" TargetMode="External" /><Relationship Id="rId130" Type="http://schemas.openxmlformats.org/officeDocument/2006/relationships/hyperlink" Target="https://twitter.com/healthnet" TargetMode="External" /><Relationship Id="rId131" Type="http://schemas.openxmlformats.org/officeDocument/2006/relationships/hyperlink" Target="https://twitter.com/ivaphd" TargetMode="External" /><Relationship Id="rId132" Type="http://schemas.openxmlformats.org/officeDocument/2006/relationships/hyperlink" Target="https://twitter.com/ucsfbixby" TargetMode="External" /><Relationship Id="rId133" Type="http://schemas.openxmlformats.org/officeDocument/2006/relationships/hyperlink" Target="https://twitter.com/adrianeburges13" TargetMode="External" /><Relationship Id="rId134" Type="http://schemas.openxmlformats.org/officeDocument/2006/relationships/hyperlink" Target="https://twitter.com/wrkpassion" TargetMode="External" /><Relationship Id="rId135" Type="http://schemas.openxmlformats.org/officeDocument/2006/relationships/hyperlink" Target="https://twitter.com/ucsfnurse" TargetMode="External" /><Relationship Id="rId136" Type="http://schemas.openxmlformats.org/officeDocument/2006/relationships/hyperlink" Target="https://twitter.com/awhonn" TargetMode="External" /><Relationship Id="rId137" Type="http://schemas.openxmlformats.org/officeDocument/2006/relationships/hyperlink" Target="https://twitter.com/acnmmidwives" TargetMode="External" /><Relationship Id="rId138" Type="http://schemas.openxmlformats.org/officeDocument/2006/relationships/hyperlink" Target="https://twitter.com/blkmamasmatter" TargetMode="External" /><Relationship Id="rId139" Type="http://schemas.openxmlformats.org/officeDocument/2006/relationships/hyperlink" Target="https://twitter.com/jasminerjohnson" TargetMode="External" /><Relationship Id="rId140" Type="http://schemas.openxmlformats.org/officeDocument/2006/relationships/hyperlink" Target="https://twitter.com/deliverydrug" TargetMode="External" /><Relationship Id="rId141" Type="http://schemas.openxmlformats.org/officeDocument/2006/relationships/hyperlink" Target="https://twitter.com/neel_shah" TargetMode="External" /><Relationship Id="rId142" Type="http://schemas.openxmlformats.org/officeDocument/2006/relationships/hyperlink" Target="https://twitter.com/joyceaphn" TargetMode="External" /><Relationship Id="rId143" Type="http://schemas.openxmlformats.org/officeDocument/2006/relationships/hyperlink" Target="https://twitter.com/mommasvoices" TargetMode="External" /><Relationship Id="rId144" Type="http://schemas.openxmlformats.org/officeDocument/2006/relationships/hyperlink" Target="https://twitter.com/nmcalliance" TargetMode="External" /><Relationship Id="rId145" Type="http://schemas.openxmlformats.org/officeDocument/2006/relationships/comments" Target="../comments2.xml" /><Relationship Id="rId146" Type="http://schemas.openxmlformats.org/officeDocument/2006/relationships/vmlDrawing" Target="../drawings/vmlDrawing2.vml" /><Relationship Id="rId147" Type="http://schemas.openxmlformats.org/officeDocument/2006/relationships/table" Target="../tables/table2.xml" /><Relationship Id="rId1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mqcc.org/resource/4233/download" TargetMode="External" /><Relationship Id="rId2" Type="http://schemas.openxmlformats.org/officeDocument/2006/relationships/hyperlink" Target="https://www.cmqcc.org/my-birth-matters" TargetMode="External" /><Relationship Id="rId3" Type="http://schemas.openxmlformats.org/officeDocument/2006/relationships/hyperlink" Target="https://twitter.com/neel_shah/status/1069715281411481600" TargetMode="External" /><Relationship Id="rId4" Type="http://schemas.openxmlformats.org/officeDocument/2006/relationships/hyperlink" Target="http://dlvr.it/RHvsRQ" TargetMode="External" /><Relationship Id="rId5" Type="http://schemas.openxmlformats.org/officeDocument/2006/relationships/hyperlink" Target="https://www.cmqcc.org/my-birth-matters?sf222931575=1" TargetMode="External" /><Relationship Id="rId6" Type="http://schemas.openxmlformats.org/officeDocument/2006/relationships/hyperlink" Target="https://www.dropbox.com/s/u0hd7zgspn4ic7e/OB%20HEM%20toolkit%202.0_FINAL_APPROVED_3.24.15%20VC%5B2%5D%20MK.pdf?dl=0" TargetMode="External" /><Relationship Id="rId7" Type="http://schemas.openxmlformats.org/officeDocument/2006/relationships/hyperlink" Target="https://www.ncbi.nlm.nih.gov/pubmed/?term=Systolic+Hypertension,+Preeclampsia-Related+Mortality,+and+Stroke+in+California" TargetMode="External" /><Relationship Id="rId8" Type="http://schemas.openxmlformats.org/officeDocument/2006/relationships/hyperlink" Target="https://www.cmqcc.org/news/webinar-pregnancy-associated-suicide-california-2002-2012-findings-depth-case-reviews-and" TargetMode="External" /><Relationship Id="rId9" Type="http://schemas.openxmlformats.org/officeDocument/2006/relationships/hyperlink" Target="https://twitter.com/neel_shah/status/1069715281411481600" TargetMode="External" /><Relationship Id="rId10" Type="http://schemas.openxmlformats.org/officeDocument/2006/relationships/hyperlink" Target="https://www.cmqcc.org/resource/4233/download" TargetMode="External" /><Relationship Id="rId11" Type="http://schemas.openxmlformats.org/officeDocument/2006/relationships/hyperlink" Target="https://www.cmqcc.org/my-birth-matters" TargetMode="External" /><Relationship Id="rId12" Type="http://schemas.openxmlformats.org/officeDocument/2006/relationships/hyperlink" Target="https://www.ncbi.nlm.nih.gov/pubmed/?term=Systolic+Hypertension,+Preeclampsia-Related+Mortality,+and+Stroke+in+California" TargetMode="External" /><Relationship Id="rId13" Type="http://schemas.openxmlformats.org/officeDocument/2006/relationships/hyperlink" Target="https://www.dropbox.com/s/u0hd7zgspn4ic7e/OB%20HEM%20toolkit%202.0_FINAL_APPROVED_3.24.15%20VC%5B2%5D%20MK.pdf?dl=0" TargetMode="External" /><Relationship Id="rId14" Type="http://schemas.openxmlformats.org/officeDocument/2006/relationships/hyperlink" Target="https://www.cmqcc.org/news/webinar-pregnancy-associated-suicide-california-2002-2012-findings-depth-case-reviews-and" TargetMode="External" /><Relationship Id="rId15" Type="http://schemas.openxmlformats.org/officeDocument/2006/relationships/hyperlink" Target="https://www.cmqcc.org/my-birth-matters?sf222931575=1" TargetMode="External" /><Relationship Id="rId16" Type="http://schemas.openxmlformats.org/officeDocument/2006/relationships/hyperlink" Target="http://dlvr.it/RHvsRQ"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655</v>
      </c>
      <c r="BB2" s="13" t="s">
        <v>669</v>
      </c>
      <c r="BC2" s="13" t="s">
        <v>670</v>
      </c>
      <c r="BD2" s="67" t="s">
        <v>953</v>
      </c>
      <c r="BE2" s="67" t="s">
        <v>954</v>
      </c>
      <c r="BF2" s="67" t="s">
        <v>955</v>
      </c>
      <c r="BG2" s="67" t="s">
        <v>956</v>
      </c>
      <c r="BH2" s="67" t="s">
        <v>957</v>
      </c>
      <c r="BI2" s="67" t="s">
        <v>958</v>
      </c>
      <c r="BJ2" s="67" t="s">
        <v>959</v>
      </c>
      <c r="BK2" s="67" t="s">
        <v>960</v>
      </c>
      <c r="BL2" s="67" t="s">
        <v>961</v>
      </c>
    </row>
    <row r="3" spans="1:64" ht="15" customHeight="1">
      <c r="A3" s="84" t="s">
        <v>212</v>
      </c>
      <c r="B3" s="84" t="s">
        <v>230</v>
      </c>
      <c r="C3" s="53" t="s">
        <v>1001</v>
      </c>
      <c r="D3" s="54">
        <v>3</v>
      </c>
      <c r="E3" s="65" t="s">
        <v>132</v>
      </c>
      <c r="F3" s="55">
        <v>35</v>
      </c>
      <c r="G3" s="53"/>
      <c r="H3" s="57"/>
      <c r="I3" s="56"/>
      <c r="J3" s="56"/>
      <c r="K3" s="36" t="s">
        <v>65</v>
      </c>
      <c r="L3" s="62">
        <v>3</v>
      </c>
      <c r="M3" s="62"/>
      <c r="N3" s="63"/>
      <c r="O3" s="85" t="s">
        <v>244</v>
      </c>
      <c r="P3" s="87">
        <v>43439.65012731482</v>
      </c>
      <c r="Q3" s="85" t="s">
        <v>246</v>
      </c>
      <c r="R3" s="89" t="s">
        <v>264</v>
      </c>
      <c r="S3" s="85" t="s">
        <v>272</v>
      </c>
      <c r="T3" s="85" t="s">
        <v>277</v>
      </c>
      <c r="U3" s="85"/>
      <c r="V3" s="89" t="s">
        <v>287</v>
      </c>
      <c r="W3" s="87">
        <v>43439.65012731482</v>
      </c>
      <c r="X3" s="89" t="s">
        <v>302</v>
      </c>
      <c r="Y3" s="85"/>
      <c r="Z3" s="85"/>
      <c r="AA3" s="91" t="s">
        <v>323</v>
      </c>
      <c r="AB3" s="85"/>
      <c r="AC3" s="85" t="b">
        <v>0</v>
      </c>
      <c r="AD3" s="85">
        <v>15</v>
      </c>
      <c r="AE3" s="91" t="s">
        <v>345</v>
      </c>
      <c r="AF3" s="85" t="b">
        <v>1</v>
      </c>
      <c r="AG3" s="85" t="s">
        <v>349</v>
      </c>
      <c r="AH3" s="85"/>
      <c r="AI3" s="91" t="s">
        <v>351</v>
      </c>
      <c r="AJ3" s="85" t="b">
        <v>0</v>
      </c>
      <c r="AK3" s="85">
        <v>7</v>
      </c>
      <c r="AL3" s="91" t="s">
        <v>345</v>
      </c>
      <c r="AM3" s="85" t="s">
        <v>352</v>
      </c>
      <c r="AN3" s="85" t="b">
        <v>0</v>
      </c>
      <c r="AO3" s="91" t="s">
        <v>323</v>
      </c>
      <c r="AP3" s="85" t="s">
        <v>360</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231</v>
      </c>
      <c r="C4" s="53" t="s">
        <v>1001</v>
      </c>
      <c r="D4" s="54">
        <v>3</v>
      </c>
      <c r="E4" s="65" t="s">
        <v>132</v>
      </c>
      <c r="F4" s="55">
        <v>35</v>
      </c>
      <c r="G4" s="53"/>
      <c r="H4" s="57"/>
      <c r="I4" s="56"/>
      <c r="J4" s="56"/>
      <c r="K4" s="36" t="s">
        <v>65</v>
      </c>
      <c r="L4" s="83">
        <v>4</v>
      </c>
      <c r="M4" s="83"/>
      <c r="N4" s="63"/>
      <c r="O4" s="86" t="s">
        <v>244</v>
      </c>
      <c r="P4" s="88">
        <v>43439.65012731482</v>
      </c>
      <c r="Q4" s="86" t="s">
        <v>246</v>
      </c>
      <c r="R4" s="90" t="s">
        <v>264</v>
      </c>
      <c r="S4" s="86" t="s">
        <v>272</v>
      </c>
      <c r="T4" s="86" t="s">
        <v>277</v>
      </c>
      <c r="U4" s="86"/>
      <c r="V4" s="90" t="s">
        <v>287</v>
      </c>
      <c r="W4" s="88">
        <v>43439.65012731482</v>
      </c>
      <c r="X4" s="90" t="s">
        <v>302</v>
      </c>
      <c r="Y4" s="86"/>
      <c r="Z4" s="86"/>
      <c r="AA4" s="92" t="s">
        <v>323</v>
      </c>
      <c r="AB4" s="86"/>
      <c r="AC4" s="86" t="b">
        <v>0</v>
      </c>
      <c r="AD4" s="86">
        <v>15</v>
      </c>
      <c r="AE4" s="92" t="s">
        <v>345</v>
      </c>
      <c r="AF4" s="86" t="b">
        <v>1</v>
      </c>
      <c r="AG4" s="86" t="s">
        <v>349</v>
      </c>
      <c r="AH4" s="86"/>
      <c r="AI4" s="92" t="s">
        <v>351</v>
      </c>
      <c r="AJ4" s="86" t="b">
        <v>0</v>
      </c>
      <c r="AK4" s="86">
        <v>7</v>
      </c>
      <c r="AL4" s="92" t="s">
        <v>345</v>
      </c>
      <c r="AM4" s="86" t="s">
        <v>352</v>
      </c>
      <c r="AN4" s="86" t="b">
        <v>0</v>
      </c>
      <c r="AO4" s="92" t="s">
        <v>323</v>
      </c>
      <c r="AP4" s="86" t="s">
        <v>360</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232</v>
      </c>
      <c r="C5" s="53" t="s">
        <v>1001</v>
      </c>
      <c r="D5" s="54">
        <v>3</v>
      </c>
      <c r="E5" s="65" t="s">
        <v>132</v>
      </c>
      <c r="F5" s="55">
        <v>35</v>
      </c>
      <c r="G5" s="53"/>
      <c r="H5" s="57"/>
      <c r="I5" s="56"/>
      <c r="J5" s="56"/>
      <c r="K5" s="36" t="s">
        <v>65</v>
      </c>
      <c r="L5" s="83">
        <v>5</v>
      </c>
      <c r="M5" s="83"/>
      <c r="N5" s="63"/>
      <c r="O5" s="86" t="s">
        <v>244</v>
      </c>
      <c r="P5" s="88">
        <v>43439.65012731482</v>
      </c>
      <c r="Q5" s="86" t="s">
        <v>246</v>
      </c>
      <c r="R5" s="90" t="s">
        <v>264</v>
      </c>
      <c r="S5" s="86" t="s">
        <v>272</v>
      </c>
      <c r="T5" s="86" t="s">
        <v>277</v>
      </c>
      <c r="U5" s="86"/>
      <c r="V5" s="90" t="s">
        <v>287</v>
      </c>
      <c r="W5" s="88">
        <v>43439.65012731482</v>
      </c>
      <c r="X5" s="90" t="s">
        <v>302</v>
      </c>
      <c r="Y5" s="86"/>
      <c r="Z5" s="86"/>
      <c r="AA5" s="92" t="s">
        <v>323</v>
      </c>
      <c r="AB5" s="86"/>
      <c r="AC5" s="86" t="b">
        <v>0</v>
      </c>
      <c r="AD5" s="86">
        <v>15</v>
      </c>
      <c r="AE5" s="92" t="s">
        <v>345</v>
      </c>
      <c r="AF5" s="86" t="b">
        <v>1</v>
      </c>
      <c r="AG5" s="86" t="s">
        <v>349</v>
      </c>
      <c r="AH5" s="86"/>
      <c r="AI5" s="92" t="s">
        <v>351</v>
      </c>
      <c r="AJ5" s="86" t="b">
        <v>0</v>
      </c>
      <c r="AK5" s="86">
        <v>7</v>
      </c>
      <c r="AL5" s="92" t="s">
        <v>345</v>
      </c>
      <c r="AM5" s="86" t="s">
        <v>352</v>
      </c>
      <c r="AN5" s="86" t="b">
        <v>0</v>
      </c>
      <c r="AO5" s="92" t="s">
        <v>323</v>
      </c>
      <c r="AP5" s="86" t="s">
        <v>360</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233</v>
      </c>
      <c r="C6" s="53" t="s">
        <v>1001</v>
      </c>
      <c r="D6" s="54">
        <v>3</v>
      </c>
      <c r="E6" s="65" t="s">
        <v>132</v>
      </c>
      <c r="F6" s="55">
        <v>35</v>
      </c>
      <c r="G6" s="53"/>
      <c r="H6" s="57"/>
      <c r="I6" s="56"/>
      <c r="J6" s="56"/>
      <c r="K6" s="36" t="s">
        <v>65</v>
      </c>
      <c r="L6" s="83">
        <v>6</v>
      </c>
      <c r="M6" s="83"/>
      <c r="N6" s="63"/>
      <c r="O6" s="86" t="s">
        <v>244</v>
      </c>
      <c r="P6" s="88">
        <v>43439.65012731482</v>
      </c>
      <c r="Q6" s="86" t="s">
        <v>246</v>
      </c>
      <c r="R6" s="90" t="s">
        <v>264</v>
      </c>
      <c r="S6" s="86" t="s">
        <v>272</v>
      </c>
      <c r="T6" s="86" t="s">
        <v>277</v>
      </c>
      <c r="U6" s="86"/>
      <c r="V6" s="90" t="s">
        <v>287</v>
      </c>
      <c r="W6" s="88">
        <v>43439.65012731482</v>
      </c>
      <c r="X6" s="90" t="s">
        <v>302</v>
      </c>
      <c r="Y6" s="86"/>
      <c r="Z6" s="86"/>
      <c r="AA6" s="92" t="s">
        <v>323</v>
      </c>
      <c r="AB6" s="86"/>
      <c r="AC6" s="86" t="b">
        <v>0</v>
      </c>
      <c r="AD6" s="86">
        <v>15</v>
      </c>
      <c r="AE6" s="92" t="s">
        <v>345</v>
      </c>
      <c r="AF6" s="86" t="b">
        <v>1</v>
      </c>
      <c r="AG6" s="86" t="s">
        <v>349</v>
      </c>
      <c r="AH6" s="86"/>
      <c r="AI6" s="92" t="s">
        <v>351</v>
      </c>
      <c r="AJ6" s="86" t="b">
        <v>0</v>
      </c>
      <c r="AK6" s="86">
        <v>7</v>
      </c>
      <c r="AL6" s="92" t="s">
        <v>345</v>
      </c>
      <c r="AM6" s="86" t="s">
        <v>352</v>
      </c>
      <c r="AN6" s="86" t="b">
        <v>0</v>
      </c>
      <c r="AO6" s="92" t="s">
        <v>323</v>
      </c>
      <c r="AP6" s="86" t="s">
        <v>360</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212</v>
      </c>
      <c r="B7" s="84" t="s">
        <v>234</v>
      </c>
      <c r="C7" s="53" t="s">
        <v>1001</v>
      </c>
      <c r="D7" s="54">
        <v>3</v>
      </c>
      <c r="E7" s="65" t="s">
        <v>132</v>
      </c>
      <c r="F7" s="55">
        <v>35</v>
      </c>
      <c r="G7" s="53"/>
      <c r="H7" s="57"/>
      <c r="I7" s="56"/>
      <c r="J7" s="56"/>
      <c r="K7" s="36" t="s">
        <v>65</v>
      </c>
      <c r="L7" s="83">
        <v>7</v>
      </c>
      <c r="M7" s="83"/>
      <c r="N7" s="63"/>
      <c r="O7" s="86" t="s">
        <v>244</v>
      </c>
      <c r="P7" s="88">
        <v>43439.65012731482</v>
      </c>
      <c r="Q7" s="86" t="s">
        <v>246</v>
      </c>
      <c r="R7" s="90" t="s">
        <v>264</v>
      </c>
      <c r="S7" s="86" t="s">
        <v>272</v>
      </c>
      <c r="T7" s="86" t="s">
        <v>277</v>
      </c>
      <c r="U7" s="86"/>
      <c r="V7" s="90" t="s">
        <v>287</v>
      </c>
      <c r="W7" s="88">
        <v>43439.65012731482</v>
      </c>
      <c r="X7" s="90" t="s">
        <v>302</v>
      </c>
      <c r="Y7" s="86"/>
      <c r="Z7" s="86"/>
      <c r="AA7" s="92" t="s">
        <v>323</v>
      </c>
      <c r="AB7" s="86"/>
      <c r="AC7" s="86" t="b">
        <v>0</v>
      </c>
      <c r="AD7" s="86">
        <v>15</v>
      </c>
      <c r="AE7" s="92" t="s">
        <v>345</v>
      </c>
      <c r="AF7" s="86" t="b">
        <v>1</v>
      </c>
      <c r="AG7" s="86" t="s">
        <v>349</v>
      </c>
      <c r="AH7" s="86"/>
      <c r="AI7" s="92" t="s">
        <v>351</v>
      </c>
      <c r="AJ7" s="86" t="b">
        <v>0</v>
      </c>
      <c r="AK7" s="86">
        <v>7</v>
      </c>
      <c r="AL7" s="92" t="s">
        <v>345</v>
      </c>
      <c r="AM7" s="86" t="s">
        <v>352</v>
      </c>
      <c r="AN7" s="86" t="b">
        <v>0</v>
      </c>
      <c r="AO7" s="92" t="s">
        <v>323</v>
      </c>
      <c r="AP7" s="86" t="s">
        <v>360</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213</v>
      </c>
      <c r="B8" s="84" t="s">
        <v>235</v>
      </c>
      <c r="C8" s="53" t="s">
        <v>1001</v>
      </c>
      <c r="D8" s="54">
        <v>3</v>
      </c>
      <c r="E8" s="65" t="s">
        <v>132</v>
      </c>
      <c r="F8" s="55">
        <v>35</v>
      </c>
      <c r="G8" s="53"/>
      <c r="H8" s="57"/>
      <c r="I8" s="56"/>
      <c r="J8" s="56"/>
      <c r="K8" s="36" t="s">
        <v>65</v>
      </c>
      <c r="L8" s="83">
        <v>8</v>
      </c>
      <c r="M8" s="83"/>
      <c r="N8" s="63"/>
      <c r="O8" s="86" t="s">
        <v>244</v>
      </c>
      <c r="P8" s="88">
        <v>43770.55199074074</v>
      </c>
      <c r="Q8" s="86" t="s">
        <v>247</v>
      </c>
      <c r="R8" s="90" t="s">
        <v>265</v>
      </c>
      <c r="S8" s="86" t="s">
        <v>273</v>
      </c>
      <c r="T8" s="86"/>
      <c r="U8" s="86"/>
      <c r="V8" s="90" t="s">
        <v>288</v>
      </c>
      <c r="W8" s="88">
        <v>43770.55199074074</v>
      </c>
      <c r="X8" s="90" t="s">
        <v>303</v>
      </c>
      <c r="Y8" s="86"/>
      <c r="Z8" s="86"/>
      <c r="AA8" s="92" t="s">
        <v>324</v>
      </c>
      <c r="AB8" s="92" t="s">
        <v>344</v>
      </c>
      <c r="AC8" s="86" t="b">
        <v>0</v>
      </c>
      <c r="AD8" s="86">
        <v>0</v>
      </c>
      <c r="AE8" s="92" t="s">
        <v>346</v>
      </c>
      <c r="AF8" s="86" t="b">
        <v>0</v>
      </c>
      <c r="AG8" s="86" t="s">
        <v>350</v>
      </c>
      <c r="AH8" s="86"/>
      <c r="AI8" s="92" t="s">
        <v>345</v>
      </c>
      <c r="AJ8" s="86" t="b">
        <v>0</v>
      </c>
      <c r="AK8" s="86">
        <v>0</v>
      </c>
      <c r="AL8" s="92" t="s">
        <v>345</v>
      </c>
      <c r="AM8" s="86" t="s">
        <v>353</v>
      </c>
      <c r="AN8" s="86" t="b">
        <v>0</v>
      </c>
      <c r="AO8" s="92" t="s">
        <v>344</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c r="BE8" s="52"/>
      <c r="BF8" s="51"/>
      <c r="BG8" s="52"/>
      <c r="BH8" s="51"/>
      <c r="BI8" s="52"/>
      <c r="BJ8" s="51"/>
      <c r="BK8" s="52"/>
      <c r="BL8" s="51"/>
    </row>
    <row r="9" spans="1:64" ht="45">
      <c r="A9" s="84" t="s">
        <v>213</v>
      </c>
      <c r="B9" s="84" t="s">
        <v>236</v>
      </c>
      <c r="C9" s="53" t="s">
        <v>1001</v>
      </c>
      <c r="D9" s="54">
        <v>3</v>
      </c>
      <c r="E9" s="65" t="s">
        <v>132</v>
      </c>
      <c r="F9" s="55">
        <v>35</v>
      </c>
      <c r="G9" s="53"/>
      <c r="H9" s="57"/>
      <c r="I9" s="56"/>
      <c r="J9" s="56"/>
      <c r="K9" s="36" t="s">
        <v>65</v>
      </c>
      <c r="L9" s="83">
        <v>9</v>
      </c>
      <c r="M9" s="83"/>
      <c r="N9" s="63"/>
      <c r="O9" s="86" t="s">
        <v>245</v>
      </c>
      <c r="P9" s="88">
        <v>43770.55199074074</v>
      </c>
      <c r="Q9" s="86" t="s">
        <v>247</v>
      </c>
      <c r="R9" s="90" t="s">
        <v>265</v>
      </c>
      <c r="S9" s="86" t="s">
        <v>273</v>
      </c>
      <c r="T9" s="86"/>
      <c r="U9" s="86"/>
      <c r="V9" s="90" t="s">
        <v>288</v>
      </c>
      <c r="W9" s="88">
        <v>43770.55199074074</v>
      </c>
      <c r="X9" s="90" t="s">
        <v>303</v>
      </c>
      <c r="Y9" s="86"/>
      <c r="Z9" s="86"/>
      <c r="AA9" s="92" t="s">
        <v>324</v>
      </c>
      <c r="AB9" s="92" t="s">
        <v>344</v>
      </c>
      <c r="AC9" s="86" t="b">
        <v>0</v>
      </c>
      <c r="AD9" s="86">
        <v>0</v>
      </c>
      <c r="AE9" s="92" t="s">
        <v>346</v>
      </c>
      <c r="AF9" s="86" t="b">
        <v>0</v>
      </c>
      <c r="AG9" s="86" t="s">
        <v>350</v>
      </c>
      <c r="AH9" s="86"/>
      <c r="AI9" s="92" t="s">
        <v>345</v>
      </c>
      <c r="AJ9" s="86" t="b">
        <v>0</v>
      </c>
      <c r="AK9" s="86">
        <v>0</v>
      </c>
      <c r="AL9" s="92" t="s">
        <v>345</v>
      </c>
      <c r="AM9" s="86" t="s">
        <v>353</v>
      </c>
      <c r="AN9" s="86" t="b">
        <v>0</v>
      </c>
      <c r="AO9" s="92" t="s">
        <v>344</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2</v>
      </c>
      <c r="BK9" s="52">
        <v>100</v>
      </c>
      <c r="BL9" s="51">
        <v>2</v>
      </c>
    </row>
    <row r="10" spans="1:64" ht="45">
      <c r="A10" s="84" t="s">
        <v>214</v>
      </c>
      <c r="B10" s="84" t="s">
        <v>225</v>
      </c>
      <c r="C10" s="53" t="s">
        <v>1001</v>
      </c>
      <c r="D10" s="54">
        <v>3</v>
      </c>
      <c r="E10" s="65" t="s">
        <v>132</v>
      </c>
      <c r="F10" s="55">
        <v>35</v>
      </c>
      <c r="G10" s="53"/>
      <c r="H10" s="57"/>
      <c r="I10" s="56"/>
      <c r="J10" s="56"/>
      <c r="K10" s="36" t="s">
        <v>65</v>
      </c>
      <c r="L10" s="83">
        <v>10</v>
      </c>
      <c r="M10" s="83"/>
      <c r="N10" s="63"/>
      <c r="O10" s="86" t="s">
        <v>244</v>
      </c>
      <c r="P10" s="88">
        <v>43770.707708333335</v>
      </c>
      <c r="Q10" s="86" t="s">
        <v>248</v>
      </c>
      <c r="R10" s="90" t="s">
        <v>266</v>
      </c>
      <c r="S10" s="86" t="s">
        <v>273</v>
      </c>
      <c r="T10" s="86" t="s">
        <v>278</v>
      </c>
      <c r="U10" s="86"/>
      <c r="V10" s="90" t="s">
        <v>289</v>
      </c>
      <c r="W10" s="88">
        <v>43770.707708333335</v>
      </c>
      <c r="X10" s="90" t="s">
        <v>304</v>
      </c>
      <c r="Y10" s="86"/>
      <c r="Z10" s="86"/>
      <c r="AA10" s="92" t="s">
        <v>325</v>
      </c>
      <c r="AB10" s="86"/>
      <c r="AC10" s="86" t="b">
        <v>0</v>
      </c>
      <c r="AD10" s="86">
        <v>2</v>
      </c>
      <c r="AE10" s="92" t="s">
        <v>345</v>
      </c>
      <c r="AF10" s="86" t="b">
        <v>0</v>
      </c>
      <c r="AG10" s="86" t="s">
        <v>349</v>
      </c>
      <c r="AH10" s="86"/>
      <c r="AI10" s="92" t="s">
        <v>345</v>
      </c>
      <c r="AJ10" s="86" t="b">
        <v>0</v>
      </c>
      <c r="AK10" s="86">
        <v>1</v>
      </c>
      <c r="AL10" s="92" t="s">
        <v>345</v>
      </c>
      <c r="AM10" s="86" t="s">
        <v>354</v>
      </c>
      <c r="AN10" s="86" t="b">
        <v>0</v>
      </c>
      <c r="AO10" s="92" t="s">
        <v>325</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0</v>
      </c>
      <c r="BG10" s="52">
        <v>0</v>
      </c>
      <c r="BH10" s="51">
        <v>0</v>
      </c>
      <c r="BI10" s="52">
        <v>0</v>
      </c>
      <c r="BJ10" s="51">
        <v>21</v>
      </c>
      <c r="BK10" s="52">
        <v>100</v>
      </c>
      <c r="BL10" s="51">
        <v>21</v>
      </c>
    </row>
    <row r="11" spans="1:64" ht="45">
      <c r="A11" s="84" t="s">
        <v>215</v>
      </c>
      <c r="B11" s="84" t="s">
        <v>214</v>
      </c>
      <c r="C11" s="53" t="s">
        <v>1001</v>
      </c>
      <c r="D11" s="54">
        <v>3</v>
      </c>
      <c r="E11" s="65" t="s">
        <v>132</v>
      </c>
      <c r="F11" s="55">
        <v>35</v>
      </c>
      <c r="G11" s="53"/>
      <c r="H11" s="57"/>
      <c r="I11" s="56"/>
      <c r="J11" s="56"/>
      <c r="K11" s="36" t="s">
        <v>65</v>
      </c>
      <c r="L11" s="83">
        <v>11</v>
      </c>
      <c r="M11" s="83"/>
      <c r="N11" s="63"/>
      <c r="O11" s="86" t="s">
        <v>244</v>
      </c>
      <c r="P11" s="88">
        <v>43770.71724537037</v>
      </c>
      <c r="Q11" s="86" t="s">
        <v>249</v>
      </c>
      <c r="R11" s="90" t="s">
        <v>266</v>
      </c>
      <c r="S11" s="86" t="s">
        <v>273</v>
      </c>
      <c r="T11" s="86"/>
      <c r="U11" s="86"/>
      <c r="V11" s="90" t="s">
        <v>290</v>
      </c>
      <c r="W11" s="88">
        <v>43770.71724537037</v>
      </c>
      <c r="X11" s="90" t="s">
        <v>305</v>
      </c>
      <c r="Y11" s="86"/>
      <c r="Z11" s="86"/>
      <c r="AA11" s="92" t="s">
        <v>326</v>
      </c>
      <c r="AB11" s="86"/>
      <c r="AC11" s="86" t="b">
        <v>0</v>
      </c>
      <c r="AD11" s="86">
        <v>0</v>
      </c>
      <c r="AE11" s="92" t="s">
        <v>345</v>
      </c>
      <c r="AF11" s="86" t="b">
        <v>0</v>
      </c>
      <c r="AG11" s="86" t="s">
        <v>349</v>
      </c>
      <c r="AH11" s="86"/>
      <c r="AI11" s="92" t="s">
        <v>345</v>
      </c>
      <c r="AJ11" s="86" t="b">
        <v>0</v>
      </c>
      <c r="AK11" s="86">
        <v>1</v>
      </c>
      <c r="AL11" s="92" t="s">
        <v>325</v>
      </c>
      <c r="AM11" s="86" t="s">
        <v>355</v>
      </c>
      <c r="AN11" s="86" t="b">
        <v>0</v>
      </c>
      <c r="AO11" s="92" t="s">
        <v>325</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215</v>
      </c>
      <c r="B12" s="84" t="s">
        <v>225</v>
      </c>
      <c r="C12" s="53" t="s">
        <v>1001</v>
      </c>
      <c r="D12" s="54">
        <v>3</v>
      </c>
      <c r="E12" s="65" t="s">
        <v>132</v>
      </c>
      <c r="F12" s="55">
        <v>35</v>
      </c>
      <c r="G12" s="53"/>
      <c r="H12" s="57"/>
      <c r="I12" s="56"/>
      <c r="J12" s="56"/>
      <c r="K12" s="36" t="s">
        <v>65</v>
      </c>
      <c r="L12" s="83">
        <v>12</v>
      </c>
      <c r="M12" s="83"/>
      <c r="N12" s="63"/>
      <c r="O12" s="86" t="s">
        <v>244</v>
      </c>
      <c r="P12" s="88">
        <v>43770.71724537037</v>
      </c>
      <c r="Q12" s="86" t="s">
        <v>249</v>
      </c>
      <c r="R12" s="90" t="s">
        <v>266</v>
      </c>
      <c r="S12" s="86" t="s">
        <v>273</v>
      </c>
      <c r="T12" s="86"/>
      <c r="U12" s="86"/>
      <c r="V12" s="90" t="s">
        <v>290</v>
      </c>
      <c r="W12" s="88">
        <v>43770.71724537037</v>
      </c>
      <c r="X12" s="90" t="s">
        <v>305</v>
      </c>
      <c r="Y12" s="86"/>
      <c r="Z12" s="86"/>
      <c r="AA12" s="92" t="s">
        <v>326</v>
      </c>
      <c r="AB12" s="86"/>
      <c r="AC12" s="86" t="b">
        <v>0</v>
      </c>
      <c r="AD12" s="86">
        <v>0</v>
      </c>
      <c r="AE12" s="92" t="s">
        <v>345</v>
      </c>
      <c r="AF12" s="86" t="b">
        <v>0</v>
      </c>
      <c r="AG12" s="86" t="s">
        <v>349</v>
      </c>
      <c r="AH12" s="86"/>
      <c r="AI12" s="92" t="s">
        <v>345</v>
      </c>
      <c r="AJ12" s="86" t="b">
        <v>0</v>
      </c>
      <c r="AK12" s="86">
        <v>1</v>
      </c>
      <c r="AL12" s="92" t="s">
        <v>325</v>
      </c>
      <c r="AM12" s="86" t="s">
        <v>355</v>
      </c>
      <c r="AN12" s="86" t="b">
        <v>0</v>
      </c>
      <c r="AO12" s="92" t="s">
        <v>325</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19</v>
      </c>
      <c r="BK12" s="52">
        <v>100</v>
      </c>
      <c r="BL12" s="51">
        <v>19</v>
      </c>
    </row>
    <row r="13" spans="1:64" ht="45">
      <c r="A13" s="84" t="s">
        <v>216</v>
      </c>
      <c r="B13" s="84" t="s">
        <v>219</v>
      </c>
      <c r="C13" s="53" t="s">
        <v>1001</v>
      </c>
      <c r="D13" s="54">
        <v>3</v>
      </c>
      <c r="E13" s="65" t="s">
        <v>132</v>
      </c>
      <c r="F13" s="55">
        <v>35</v>
      </c>
      <c r="G13" s="53"/>
      <c r="H13" s="57"/>
      <c r="I13" s="56"/>
      <c r="J13" s="56"/>
      <c r="K13" s="36" t="s">
        <v>65</v>
      </c>
      <c r="L13" s="83">
        <v>13</v>
      </c>
      <c r="M13" s="83"/>
      <c r="N13" s="63"/>
      <c r="O13" s="86" t="s">
        <v>244</v>
      </c>
      <c r="P13" s="88">
        <v>43776.206099537034</v>
      </c>
      <c r="Q13" s="86" t="s">
        <v>250</v>
      </c>
      <c r="R13" s="86"/>
      <c r="S13" s="86"/>
      <c r="T13" s="86" t="s">
        <v>279</v>
      </c>
      <c r="U13" s="86"/>
      <c r="V13" s="90" t="s">
        <v>291</v>
      </c>
      <c r="W13" s="88">
        <v>43776.206099537034</v>
      </c>
      <c r="X13" s="90" t="s">
        <v>306</v>
      </c>
      <c r="Y13" s="86"/>
      <c r="Z13" s="86"/>
      <c r="AA13" s="92" t="s">
        <v>327</v>
      </c>
      <c r="AB13" s="86"/>
      <c r="AC13" s="86" t="b">
        <v>0</v>
      </c>
      <c r="AD13" s="86">
        <v>0</v>
      </c>
      <c r="AE13" s="92" t="s">
        <v>345</v>
      </c>
      <c r="AF13" s="86" t="b">
        <v>0</v>
      </c>
      <c r="AG13" s="86" t="s">
        <v>349</v>
      </c>
      <c r="AH13" s="86"/>
      <c r="AI13" s="92" t="s">
        <v>345</v>
      </c>
      <c r="AJ13" s="86" t="b">
        <v>0</v>
      </c>
      <c r="AK13" s="86">
        <v>2</v>
      </c>
      <c r="AL13" s="92" t="s">
        <v>330</v>
      </c>
      <c r="AM13" s="86" t="s">
        <v>352</v>
      </c>
      <c r="AN13" s="86" t="b">
        <v>0</v>
      </c>
      <c r="AO13" s="92" t="s">
        <v>330</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c r="BE13" s="52"/>
      <c r="BF13" s="51"/>
      <c r="BG13" s="52"/>
      <c r="BH13" s="51"/>
      <c r="BI13" s="52"/>
      <c r="BJ13" s="51"/>
      <c r="BK13" s="52"/>
      <c r="BL13" s="51"/>
    </row>
    <row r="14" spans="1:64" ht="45">
      <c r="A14" s="84" t="s">
        <v>216</v>
      </c>
      <c r="B14" s="84" t="s">
        <v>218</v>
      </c>
      <c r="C14" s="53" t="s">
        <v>1001</v>
      </c>
      <c r="D14" s="54">
        <v>3</v>
      </c>
      <c r="E14" s="65" t="s">
        <v>132</v>
      </c>
      <c r="F14" s="55">
        <v>35</v>
      </c>
      <c r="G14" s="53"/>
      <c r="H14" s="57"/>
      <c r="I14" s="56"/>
      <c r="J14" s="56"/>
      <c r="K14" s="36" t="s">
        <v>65</v>
      </c>
      <c r="L14" s="83">
        <v>14</v>
      </c>
      <c r="M14" s="83"/>
      <c r="N14" s="63"/>
      <c r="O14" s="86" t="s">
        <v>244</v>
      </c>
      <c r="P14" s="88">
        <v>43776.206099537034</v>
      </c>
      <c r="Q14" s="86" t="s">
        <v>250</v>
      </c>
      <c r="R14" s="86"/>
      <c r="S14" s="86"/>
      <c r="T14" s="86" t="s">
        <v>279</v>
      </c>
      <c r="U14" s="86"/>
      <c r="V14" s="90" t="s">
        <v>291</v>
      </c>
      <c r="W14" s="88">
        <v>43776.206099537034</v>
      </c>
      <c r="X14" s="90" t="s">
        <v>306</v>
      </c>
      <c r="Y14" s="86"/>
      <c r="Z14" s="86"/>
      <c r="AA14" s="92" t="s">
        <v>327</v>
      </c>
      <c r="AB14" s="86"/>
      <c r="AC14" s="86" t="b">
        <v>0</v>
      </c>
      <c r="AD14" s="86">
        <v>0</v>
      </c>
      <c r="AE14" s="92" t="s">
        <v>345</v>
      </c>
      <c r="AF14" s="86" t="b">
        <v>0</v>
      </c>
      <c r="AG14" s="86" t="s">
        <v>349</v>
      </c>
      <c r="AH14" s="86"/>
      <c r="AI14" s="92" t="s">
        <v>345</v>
      </c>
      <c r="AJ14" s="86" t="b">
        <v>0</v>
      </c>
      <c r="AK14" s="86">
        <v>2</v>
      </c>
      <c r="AL14" s="92" t="s">
        <v>330</v>
      </c>
      <c r="AM14" s="86" t="s">
        <v>352</v>
      </c>
      <c r="AN14" s="86" t="b">
        <v>0</v>
      </c>
      <c r="AO14" s="92" t="s">
        <v>330</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5</v>
      </c>
      <c r="BF14" s="51">
        <v>0</v>
      </c>
      <c r="BG14" s="52">
        <v>0</v>
      </c>
      <c r="BH14" s="51">
        <v>0</v>
      </c>
      <c r="BI14" s="52">
        <v>0</v>
      </c>
      <c r="BJ14" s="51">
        <v>19</v>
      </c>
      <c r="BK14" s="52">
        <v>95</v>
      </c>
      <c r="BL14" s="51">
        <v>20</v>
      </c>
    </row>
    <row r="15" spans="1:64" ht="45">
      <c r="A15" s="84" t="s">
        <v>217</v>
      </c>
      <c r="B15" s="84" t="s">
        <v>219</v>
      </c>
      <c r="C15" s="53" t="s">
        <v>1001</v>
      </c>
      <c r="D15" s="54">
        <v>3</v>
      </c>
      <c r="E15" s="65" t="s">
        <v>132</v>
      </c>
      <c r="F15" s="55">
        <v>35</v>
      </c>
      <c r="G15" s="53"/>
      <c r="H15" s="57"/>
      <c r="I15" s="56"/>
      <c r="J15" s="56"/>
      <c r="K15" s="36" t="s">
        <v>65</v>
      </c>
      <c r="L15" s="83">
        <v>15</v>
      </c>
      <c r="M15" s="83"/>
      <c r="N15" s="63"/>
      <c r="O15" s="86" t="s">
        <v>244</v>
      </c>
      <c r="P15" s="88">
        <v>43776.241215277776</v>
      </c>
      <c r="Q15" s="86" t="s">
        <v>250</v>
      </c>
      <c r="R15" s="86"/>
      <c r="S15" s="86"/>
      <c r="T15" s="86" t="s">
        <v>279</v>
      </c>
      <c r="U15" s="86"/>
      <c r="V15" s="90" t="s">
        <v>292</v>
      </c>
      <c r="W15" s="88">
        <v>43776.241215277776</v>
      </c>
      <c r="X15" s="90" t="s">
        <v>307</v>
      </c>
      <c r="Y15" s="86"/>
      <c r="Z15" s="86"/>
      <c r="AA15" s="92" t="s">
        <v>328</v>
      </c>
      <c r="AB15" s="86"/>
      <c r="AC15" s="86" t="b">
        <v>0</v>
      </c>
      <c r="AD15" s="86">
        <v>0</v>
      </c>
      <c r="AE15" s="92" t="s">
        <v>345</v>
      </c>
      <c r="AF15" s="86" t="b">
        <v>0</v>
      </c>
      <c r="AG15" s="86" t="s">
        <v>349</v>
      </c>
      <c r="AH15" s="86"/>
      <c r="AI15" s="92" t="s">
        <v>345</v>
      </c>
      <c r="AJ15" s="86" t="b">
        <v>0</v>
      </c>
      <c r="AK15" s="86">
        <v>4</v>
      </c>
      <c r="AL15" s="92" t="s">
        <v>330</v>
      </c>
      <c r="AM15" s="86" t="s">
        <v>352</v>
      </c>
      <c r="AN15" s="86" t="b">
        <v>0</v>
      </c>
      <c r="AO15" s="92" t="s">
        <v>330</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c r="BE15" s="52"/>
      <c r="BF15" s="51"/>
      <c r="BG15" s="52"/>
      <c r="BH15" s="51"/>
      <c r="BI15" s="52"/>
      <c r="BJ15" s="51"/>
      <c r="BK15" s="52"/>
      <c r="BL15" s="51"/>
    </row>
    <row r="16" spans="1:64" ht="45">
      <c r="A16" s="84" t="s">
        <v>217</v>
      </c>
      <c r="B16" s="84" t="s">
        <v>218</v>
      </c>
      <c r="C16" s="53" t="s">
        <v>1001</v>
      </c>
      <c r="D16" s="54">
        <v>3</v>
      </c>
      <c r="E16" s="65" t="s">
        <v>132</v>
      </c>
      <c r="F16" s="55">
        <v>35</v>
      </c>
      <c r="G16" s="53"/>
      <c r="H16" s="57"/>
      <c r="I16" s="56"/>
      <c r="J16" s="56"/>
      <c r="K16" s="36" t="s">
        <v>65</v>
      </c>
      <c r="L16" s="83">
        <v>16</v>
      </c>
      <c r="M16" s="83"/>
      <c r="N16" s="63"/>
      <c r="O16" s="86" t="s">
        <v>244</v>
      </c>
      <c r="P16" s="88">
        <v>43776.241215277776</v>
      </c>
      <c r="Q16" s="86" t="s">
        <v>250</v>
      </c>
      <c r="R16" s="86"/>
      <c r="S16" s="86"/>
      <c r="T16" s="86" t="s">
        <v>279</v>
      </c>
      <c r="U16" s="86"/>
      <c r="V16" s="90" t="s">
        <v>292</v>
      </c>
      <c r="W16" s="88">
        <v>43776.241215277776</v>
      </c>
      <c r="X16" s="90" t="s">
        <v>307</v>
      </c>
      <c r="Y16" s="86"/>
      <c r="Z16" s="86"/>
      <c r="AA16" s="92" t="s">
        <v>328</v>
      </c>
      <c r="AB16" s="86"/>
      <c r="AC16" s="86" t="b">
        <v>0</v>
      </c>
      <c r="AD16" s="86">
        <v>0</v>
      </c>
      <c r="AE16" s="92" t="s">
        <v>345</v>
      </c>
      <c r="AF16" s="86" t="b">
        <v>0</v>
      </c>
      <c r="AG16" s="86" t="s">
        <v>349</v>
      </c>
      <c r="AH16" s="86"/>
      <c r="AI16" s="92" t="s">
        <v>345</v>
      </c>
      <c r="AJ16" s="86" t="b">
        <v>0</v>
      </c>
      <c r="AK16" s="86">
        <v>4</v>
      </c>
      <c r="AL16" s="92" t="s">
        <v>330</v>
      </c>
      <c r="AM16" s="86" t="s">
        <v>352</v>
      </c>
      <c r="AN16" s="86" t="b">
        <v>0</v>
      </c>
      <c r="AO16" s="92" t="s">
        <v>330</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1</v>
      </c>
      <c r="BE16" s="52">
        <v>5</v>
      </c>
      <c r="BF16" s="51">
        <v>0</v>
      </c>
      <c r="BG16" s="52">
        <v>0</v>
      </c>
      <c r="BH16" s="51">
        <v>0</v>
      </c>
      <c r="BI16" s="52">
        <v>0</v>
      </c>
      <c r="BJ16" s="51">
        <v>19</v>
      </c>
      <c r="BK16" s="52">
        <v>95</v>
      </c>
      <c r="BL16" s="51">
        <v>20</v>
      </c>
    </row>
    <row r="17" spans="1:64" ht="45">
      <c r="A17" s="84" t="s">
        <v>217</v>
      </c>
      <c r="B17" s="84" t="s">
        <v>225</v>
      </c>
      <c r="C17" s="53" t="s">
        <v>1001</v>
      </c>
      <c r="D17" s="54">
        <v>3</v>
      </c>
      <c r="E17" s="65" t="s">
        <v>132</v>
      </c>
      <c r="F17" s="55">
        <v>35</v>
      </c>
      <c r="G17" s="53"/>
      <c r="H17" s="57"/>
      <c r="I17" s="56"/>
      <c r="J17" s="56"/>
      <c r="K17" s="36" t="s">
        <v>65</v>
      </c>
      <c r="L17" s="83">
        <v>17</v>
      </c>
      <c r="M17" s="83"/>
      <c r="N17" s="63"/>
      <c r="O17" s="86" t="s">
        <v>244</v>
      </c>
      <c r="P17" s="88">
        <v>43776.24350694445</v>
      </c>
      <c r="Q17" s="86" t="s">
        <v>251</v>
      </c>
      <c r="R17" s="86"/>
      <c r="S17" s="86"/>
      <c r="T17" s="86"/>
      <c r="U17" s="86"/>
      <c r="V17" s="90" t="s">
        <v>292</v>
      </c>
      <c r="W17" s="88">
        <v>43776.24350694445</v>
      </c>
      <c r="X17" s="90" t="s">
        <v>308</v>
      </c>
      <c r="Y17" s="86"/>
      <c r="Z17" s="86"/>
      <c r="AA17" s="92" t="s">
        <v>329</v>
      </c>
      <c r="AB17" s="86"/>
      <c r="AC17" s="86" t="b">
        <v>0</v>
      </c>
      <c r="AD17" s="86">
        <v>0</v>
      </c>
      <c r="AE17" s="92" t="s">
        <v>345</v>
      </c>
      <c r="AF17" s="86" t="b">
        <v>0</v>
      </c>
      <c r="AG17" s="86" t="s">
        <v>349</v>
      </c>
      <c r="AH17" s="86"/>
      <c r="AI17" s="92" t="s">
        <v>345</v>
      </c>
      <c r="AJ17" s="86" t="b">
        <v>0</v>
      </c>
      <c r="AK17" s="86">
        <v>3</v>
      </c>
      <c r="AL17" s="92" t="s">
        <v>341</v>
      </c>
      <c r="AM17" s="86" t="s">
        <v>352</v>
      </c>
      <c r="AN17" s="86" t="b">
        <v>0</v>
      </c>
      <c r="AO17" s="92" t="s">
        <v>341</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3</v>
      </c>
      <c r="BD17" s="51">
        <v>1</v>
      </c>
      <c r="BE17" s="52">
        <v>6.25</v>
      </c>
      <c r="BF17" s="51">
        <v>0</v>
      </c>
      <c r="BG17" s="52">
        <v>0</v>
      </c>
      <c r="BH17" s="51">
        <v>0</v>
      </c>
      <c r="BI17" s="52">
        <v>0</v>
      </c>
      <c r="BJ17" s="51">
        <v>15</v>
      </c>
      <c r="BK17" s="52">
        <v>93.75</v>
      </c>
      <c r="BL17" s="51">
        <v>16</v>
      </c>
    </row>
    <row r="18" spans="1:64" ht="45">
      <c r="A18" s="84" t="s">
        <v>218</v>
      </c>
      <c r="B18" s="84" t="s">
        <v>219</v>
      </c>
      <c r="C18" s="53" t="s">
        <v>1001</v>
      </c>
      <c r="D18" s="54">
        <v>3</v>
      </c>
      <c r="E18" s="65" t="s">
        <v>132</v>
      </c>
      <c r="F18" s="55">
        <v>35</v>
      </c>
      <c r="G18" s="53"/>
      <c r="H18" s="57"/>
      <c r="I18" s="56"/>
      <c r="J18" s="56"/>
      <c r="K18" s="36" t="s">
        <v>66</v>
      </c>
      <c r="L18" s="83">
        <v>18</v>
      </c>
      <c r="M18" s="83"/>
      <c r="N18" s="63"/>
      <c r="O18" s="86" t="s">
        <v>244</v>
      </c>
      <c r="P18" s="88">
        <v>43775.78681712963</v>
      </c>
      <c r="Q18" s="86" t="s">
        <v>252</v>
      </c>
      <c r="R18" s="90" t="s">
        <v>267</v>
      </c>
      <c r="S18" s="86" t="s">
        <v>274</v>
      </c>
      <c r="T18" s="86" t="s">
        <v>280</v>
      </c>
      <c r="U18" s="90" t="s">
        <v>283</v>
      </c>
      <c r="V18" s="90" t="s">
        <v>283</v>
      </c>
      <c r="W18" s="88">
        <v>43775.78681712963</v>
      </c>
      <c r="X18" s="90" t="s">
        <v>309</v>
      </c>
      <c r="Y18" s="86"/>
      <c r="Z18" s="86"/>
      <c r="AA18" s="92" t="s">
        <v>330</v>
      </c>
      <c r="AB18" s="86"/>
      <c r="AC18" s="86" t="b">
        <v>0</v>
      </c>
      <c r="AD18" s="86">
        <v>8</v>
      </c>
      <c r="AE18" s="92" t="s">
        <v>345</v>
      </c>
      <c r="AF18" s="86" t="b">
        <v>0</v>
      </c>
      <c r="AG18" s="86" t="s">
        <v>349</v>
      </c>
      <c r="AH18" s="86"/>
      <c r="AI18" s="92" t="s">
        <v>345</v>
      </c>
      <c r="AJ18" s="86" t="b">
        <v>0</v>
      </c>
      <c r="AK18" s="86">
        <v>2</v>
      </c>
      <c r="AL18" s="92" t="s">
        <v>345</v>
      </c>
      <c r="AM18" s="86" t="s">
        <v>356</v>
      </c>
      <c r="AN18" s="86" t="b">
        <v>0</v>
      </c>
      <c r="AO18" s="92" t="s">
        <v>330</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c r="BE18" s="52"/>
      <c r="BF18" s="51"/>
      <c r="BG18" s="52"/>
      <c r="BH18" s="51"/>
      <c r="BI18" s="52"/>
      <c r="BJ18" s="51"/>
      <c r="BK18" s="52"/>
      <c r="BL18" s="51"/>
    </row>
    <row r="19" spans="1:64" ht="45">
      <c r="A19" s="84" t="s">
        <v>219</v>
      </c>
      <c r="B19" s="84" t="s">
        <v>218</v>
      </c>
      <c r="C19" s="53" t="s">
        <v>1001</v>
      </c>
      <c r="D19" s="54">
        <v>3</v>
      </c>
      <c r="E19" s="65" t="s">
        <v>132</v>
      </c>
      <c r="F19" s="55">
        <v>35</v>
      </c>
      <c r="G19" s="53"/>
      <c r="H19" s="57"/>
      <c r="I19" s="56"/>
      <c r="J19" s="56"/>
      <c r="K19" s="36" t="s">
        <v>66</v>
      </c>
      <c r="L19" s="83">
        <v>19</v>
      </c>
      <c r="M19" s="83"/>
      <c r="N19" s="63"/>
      <c r="O19" s="86" t="s">
        <v>244</v>
      </c>
      <c r="P19" s="88">
        <v>43775.889548611114</v>
      </c>
      <c r="Q19" s="86" t="s">
        <v>250</v>
      </c>
      <c r="R19" s="86"/>
      <c r="S19" s="86"/>
      <c r="T19" s="86" t="s">
        <v>279</v>
      </c>
      <c r="U19" s="86"/>
      <c r="V19" s="90" t="s">
        <v>293</v>
      </c>
      <c r="W19" s="88">
        <v>43775.889548611114</v>
      </c>
      <c r="X19" s="90" t="s">
        <v>310</v>
      </c>
      <c r="Y19" s="86"/>
      <c r="Z19" s="86"/>
      <c r="AA19" s="92" t="s">
        <v>331</v>
      </c>
      <c r="AB19" s="86"/>
      <c r="AC19" s="86" t="b">
        <v>0</v>
      </c>
      <c r="AD19" s="86">
        <v>0</v>
      </c>
      <c r="AE19" s="92" t="s">
        <v>345</v>
      </c>
      <c r="AF19" s="86" t="b">
        <v>0</v>
      </c>
      <c r="AG19" s="86" t="s">
        <v>349</v>
      </c>
      <c r="AH19" s="86"/>
      <c r="AI19" s="92" t="s">
        <v>345</v>
      </c>
      <c r="AJ19" s="86" t="b">
        <v>0</v>
      </c>
      <c r="AK19" s="86">
        <v>2</v>
      </c>
      <c r="AL19" s="92" t="s">
        <v>330</v>
      </c>
      <c r="AM19" s="86" t="s">
        <v>357</v>
      </c>
      <c r="AN19" s="86" t="b">
        <v>0</v>
      </c>
      <c r="AO19" s="92" t="s">
        <v>330</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v>1</v>
      </c>
      <c r="BE19" s="52">
        <v>5</v>
      </c>
      <c r="BF19" s="51">
        <v>0</v>
      </c>
      <c r="BG19" s="52">
        <v>0</v>
      </c>
      <c r="BH19" s="51">
        <v>0</v>
      </c>
      <c r="BI19" s="52">
        <v>0</v>
      </c>
      <c r="BJ19" s="51">
        <v>19</v>
      </c>
      <c r="BK19" s="52">
        <v>95</v>
      </c>
      <c r="BL19" s="51">
        <v>20</v>
      </c>
    </row>
    <row r="20" spans="1:64" ht="45">
      <c r="A20" s="84" t="s">
        <v>220</v>
      </c>
      <c r="B20" s="84" t="s">
        <v>219</v>
      </c>
      <c r="C20" s="53" t="s">
        <v>1001</v>
      </c>
      <c r="D20" s="54">
        <v>3</v>
      </c>
      <c r="E20" s="65" t="s">
        <v>132</v>
      </c>
      <c r="F20" s="55">
        <v>35</v>
      </c>
      <c r="G20" s="53"/>
      <c r="H20" s="57"/>
      <c r="I20" s="56"/>
      <c r="J20" s="56"/>
      <c r="K20" s="36" t="s">
        <v>65</v>
      </c>
      <c r="L20" s="83">
        <v>20</v>
      </c>
      <c r="M20" s="83"/>
      <c r="N20" s="63"/>
      <c r="O20" s="86" t="s">
        <v>244</v>
      </c>
      <c r="P20" s="88">
        <v>43776.690092592595</v>
      </c>
      <c r="Q20" s="86" t="s">
        <v>250</v>
      </c>
      <c r="R20" s="86"/>
      <c r="S20" s="86"/>
      <c r="T20" s="86" t="s">
        <v>279</v>
      </c>
      <c r="U20" s="86"/>
      <c r="V20" s="90" t="s">
        <v>294</v>
      </c>
      <c r="W20" s="88">
        <v>43776.690092592595</v>
      </c>
      <c r="X20" s="90" t="s">
        <v>311</v>
      </c>
      <c r="Y20" s="86"/>
      <c r="Z20" s="86"/>
      <c r="AA20" s="92" t="s">
        <v>332</v>
      </c>
      <c r="AB20" s="86"/>
      <c r="AC20" s="86" t="b">
        <v>0</v>
      </c>
      <c r="AD20" s="86">
        <v>0</v>
      </c>
      <c r="AE20" s="92" t="s">
        <v>345</v>
      </c>
      <c r="AF20" s="86" t="b">
        <v>0</v>
      </c>
      <c r="AG20" s="86" t="s">
        <v>349</v>
      </c>
      <c r="AH20" s="86"/>
      <c r="AI20" s="92" t="s">
        <v>345</v>
      </c>
      <c r="AJ20" s="86" t="b">
        <v>0</v>
      </c>
      <c r="AK20" s="86">
        <v>4</v>
      </c>
      <c r="AL20" s="92" t="s">
        <v>330</v>
      </c>
      <c r="AM20" s="86" t="s">
        <v>353</v>
      </c>
      <c r="AN20" s="86" t="b">
        <v>0</v>
      </c>
      <c r="AO20" s="92" t="s">
        <v>330</v>
      </c>
      <c r="AP20" s="86" t="s">
        <v>176</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c r="BE20" s="52"/>
      <c r="BF20" s="51"/>
      <c r="BG20" s="52"/>
      <c r="BH20" s="51"/>
      <c r="BI20" s="52"/>
      <c r="BJ20" s="51"/>
      <c r="BK20" s="52"/>
      <c r="BL20" s="51"/>
    </row>
    <row r="21" spans="1:64" ht="45">
      <c r="A21" s="84" t="s">
        <v>218</v>
      </c>
      <c r="B21" s="84" t="s">
        <v>225</v>
      </c>
      <c r="C21" s="53" t="s">
        <v>1001</v>
      </c>
      <c r="D21" s="54">
        <v>3</v>
      </c>
      <c r="E21" s="65" t="s">
        <v>132</v>
      </c>
      <c r="F21" s="55">
        <v>35</v>
      </c>
      <c r="G21" s="53"/>
      <c r="H21" s="57"/>
      <c r="I21" s="56"/>
      <c r="J21" s="56"/>
      <c r="K21" s="36" t="s">
        <v>65</v>
      </c>
      <c r="L21" s="83">
        <v>21</v>
      </c>
      <c r="M21" s="83"/>
      <c r="N21" s="63"/>
      <c r="O21" s="86" t="s">
        <v>244</v>
      </c>
      <c r="P21" s="88">
        <v>43775.78681712963</v>
      </c>
      <c r="Q21" s="86" t="s">
        <v>252</v>
      </c>
      <c r="R21" s="90" t="s">
        <v>267</v>
      </c>
      <c r="S21" s="86" t="s">
        <v>274</v>
      </c>
      <c r="T21" s="86" t="s">
        <v>280</v>
      </c>
      <c r="U21" s="90" t="s">
        <v>283</v>
      </c>
      <c r="V21" s="90" t="s">
        <v>283</v>
      </c>
      <c r="W21" s="88">
        <v>43775.78681712963</v>
      </c>
      <c r="X21" s="90" t="s">
        <v>309</v>
      </c>
      <c r="Y21" s="86"/>
      <c r="Z21" s="86"/>
      <c r="AA21" s="92" t="s">
        <v>330</v>
      </c>
      <c r="AB21" s="86"/>
      <c r="AC21" s="86" t="b">
        <v>0</v>
      </c>
      <c r="AD21" s="86">
        <v>8</v>
      </c>
      <c r="AE21" s="92" t="s">
        <v>345</v>
      </c>
      <c r="AF21" s="86" t="b">
        <v>0</v>
      </c>
      <c r="AG21" s="86" t="s">
        <v>349</v>
      </c>
      <c r="AH21" s="86"/>
      <c r="AI21" s="92" t="s">
        <v>345</v>
      </c>
      <c r="AJ21" s="86" t="b">
        <v>0</v>
      </c>
      <c r="AK21" s="86">
        <v>2</v>
      </c>
      <c r="AL21" s="92" t="s">
        <v>345</v>
      </c>
      <c r="AM21" s="86" t="s">
        <v>356</v>
      </c>
      <c r="AN21" s="86" t="b">
        <v>0</v>
      </c>
      <c r="AO21" s="92" t="s">
        <v>330</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3</v>
      </c>
      <c r="BD21" s="51">
        <v>1</v>
      </c>
      <c r="BE21" s="52">
        <v>4.166666666666667</v>
      </c>
      <c r="BF21" s="51">
        <v>0</v>
      </c>
      <c r="BG21" s="52">
        <v>0</v>
      </c>
      <c r="BH21" s="51">
        <v>0</v>
      </c>
      <c r="BI21" s="52">
        <v>0</v>
      </c>
      <c r="BJ21" s="51">
        <v>23</v>
      </c>
      <c r="BK21" s="52">
        <v>95.83333333333333</v>
      </c>
      <c r="BL21" s="51">
        <v>24</v>
      </c>
    </row>
    <row r="22" spans="1:64" ht="45">
      <c r="A22" s="84" t="s">
        <v>220</v>
      </c>
      <c r="B22" s="84" t="s">
        <v>218</v>
      </c>
      <c r="C22" s="53" t="s">
        <v>1001</v>
      </c>
      <c r="D22" s="54">
        <v>3</v>
      </c>
      <c r="E22" s="65" t="s">
        <v>132</v>
      </c>
      <c r="F22" s="55">
        <v>35</v>
      </c>
      <c r="G22" s="53"/>
      <c r="H22" s="57"/>
      <c r="I22" s="56"/>
      <c r="J22" s="56"/>
      <c r="K22" s="36" t="s">
        <v>65</v>
      </c>
      <c r="L22" s="83">
        <v>22</v>
      </c>
      <c r="M22" s="83"/>
      <c r="N22" s="63"/>
      <c r="O22" s="86" t="s">
        <v>244</v>
      </c>
      <c r="P22" s="88">
        <v>43776.690092592595</v>
      </c>
      <c r="Q22" s="86" t="s">
        <v>250</v>
      </c>
      <c r="R22" s="86"/>
      <c r="S22" s="86"/>
      <c r="T22" s="86" t="s">
        <v>279</v>
      </c>
      <c r="U22" s="86"/>
      <c r="V22" s="90" t="s">
        <v>294</v>
      </c>
      <c r="W22" s="88">
        <v>43776.690092592595</v>
      </c>
      <c r="X22" s="90" t="s">
        <v>311</v>
      </c>
      <c r="Y22" s="86"/>
      <c r="Z22" s="86"/>
      <c r="AA22" s="92" t="s">
        <v>332</v>
      </c>
      <c r="AB22" s="86"/>
      <c r="AC22" s="86" t="b">
        <v>0</v>
      </c>
      <c r="AD22" s="86">
        <v>0</v>
      </c>
      <c r="AE22" s="92" t="s">
        <v>345</v>
      </c>
      <c r="AF22" s="86" t="b">
        <v>0</v>
      </c>
      <c r="AG22" s="86" t="s">
        <v>349</v>
      </c>
      <c r="AH22" s="86"/>
      <c r="AI22" s="92" t="s">
        <v>345</v>
      </c>
      <c r="AJ22" s="86" t="b">
        <v>0</v>
      </c>
      <c r="AK22" s="86">
        <v>4</v>
      </c>
      <c r="AL22" s="92" t="s">
        <v>330</v>
      </c>
      <c r="AM22" s="86" t="s">
        <v>353</v>
      </c>
      <c r="AN22" s="86" t="b">
        <v>0</v>
      </c>
      <c r="AO22" s="92" t="s">
        <v>330</v>
      </c>
      <c r="AP22" s="86" t="s">
        <v>176</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4</v>
      </c>
      <c r="BD22" s="51">
        <v>1</v>
      </c>
      <c r="BE22" s="52">
        <v>5</v>
      </c>
      <c r="BF22" s="51">
        <v>0</v>
      </c>
      <c r="BG22" s="52">
        <v>0</v>
      </c>
      <c r="BH22" s="51">
        <v>0</v>
      </c>
      <c r="BI22" s="52">
        <v>0</v>
      </c>
      <c r="BJ22" s="51">
        <v>19</v>
      </c>
      <c r="BK22" s="52">
        <v>95</v>
      </c>
      <c r="BL22" s="51">
        <v>20</v>
      </c>
    </row>
    <row r="23" spans="1:64" ht="45">
      <c r="A23" s="84" t="s">
        <v>221</v>
      </c>
      <c r="B23" s="84" t="s">
        <v>221</v>
      </c>
      <c r="C23" s="53" t="s">
        <v>1001</v>
      </c>
      <c r="D23" s="54">
        <v>3</v>
      </c>
      <c r="E23" s="65" t="s">
        <v>132</v>
      </c>
      <c r="F23" s="55">
        <v>35</v>
      </c>
      <c r="G23" s="53"/>
      <c r="H23" s="57"/>
      <c r="I23" s="56"/>
      <c r="J23" s="56"/>
      <c r="K23" s="36" t="s">
        <v>65</v>
      </c>
      <c r="L23" s="83">
        <v>23</v>
      </c>
      <c r="M23" s="83"/>
      <c r="N23" s="63"/>
      <c r="O23" s="86" t="s">
        <v>176</v>
      </c>
      <c r="P23" s="88">
        <v>43776.791967592595</v>
      </c>
      <c r="Q23" s="86" t="s">
        <v>253</v>
      </c>
      <c r="R23" s="90" t="s">
        <v>268</v>
      </c>
      <c r="S23" s="86" t="s">
        <v>273</v>
      </c>
      <c r="T23" s="86" t="s">
        <v>281</v>
      </c>
      <c r="U23" s="90" t="s">
        <v>284</v>
      </c>
      <c r="V23" s="90" t="s">
        <v>284</v>
      </c>
      <c r="W23" s="88">
        <v>43776.791967592595</v>
      </c>
      <c r="X23" s="90" t="s">
        <v>312</v>
      </c>
      <c r="Y23" s="86"/>
      <c r="Z23" s="86"/>
      <c r="AA23" s="92" t="s">
        <v>333</v>
      </c>
      <c r="AB23" s="86"/>
      <c r="AC23" s="86" t="b">
        <v>0</v>
      </c>
      <c r="AD23" s="86">
        <v>0</v>
      </c>
      <c r="AE23" s="92" t="s">
        <v>345</v>
      </c>
      <c r="AF23" s="86" t="b">
        <v>0</v>
      </c>
      <c r="AG23" s="86" t="s">
        <v>349</v>
      </c>
      <c r="AH23" s="86"/>
      <c r="AI23" s="92" t="s">
        <v>345</v>
      </c>
      <c r="AJ23" s="86" t="b">
        <v>0</v>
      </c>
      <c r="AK23" s="86">
        <v>0</v>
      </c>
      <c r="AL23" s="92" t="s">
        <v>345</v>
      </c>
      <c r="AM23" s="86" t="s">
        <v>358</v>
      </c>
      <c r="AN23" s="86" t="b">
        <v>0</v>
      </c>
      <c r="AO23" s="92" t="s">
        <v>333</v>
      </c>
      <c r="AP23" s="86" t="s">
        <v>176</v>
      </c>
      <c r="AQ23" s="86">
        <v>0</v>
      </c>
      <c r="AR23" s="86">
        <v>0</v>
      </c>
      <c r="AS23" s="86"/>
      <c r="AT23" s="86"/>
      <c r="AU23" s="86"/>
      <c r="AV23" s="86"/>
      <c r="AW23" s="86"/>
      <c r="AX23" s="86"/>
      <c r="AY23" s="86"/>
      <c r="AZ23" s="86"/>
      <c r="BA23">
        <v>1</v>
      </c>
      <c r="BB23" s="85" t="str">
        <f>REPLACE(INDEX(GroupVertices[Group],MATCH(Edges[[#This Row],[Vertex 1]],GroupVertices[Vertex],0)),1,1,"")</f>
        <v>6</v>
      </c>
      <c r="BC23" s="85" t="str">
        <f>REPLACE(INDEX(GroupVertices[Group],MATCH(Edges[[#This Row],[Vertex 2]],GroupVertices[Vertex],0)),1,1,"")</f>
        <v>6</v>
      </c>
      <c r="BD23" s="51">
        <v>0</v>
      </c>
      <c r="BE23" s="52">
        <v>0</v>
      </c>
      <c r="BF23" s="51">
        <v>0</v>
      </c>
      <c r="BG23" s="52">
        <v>0</v>
      </c>
      <c r="BH23" s="51">
        <v>0</v>
      </c>
      <c r="BI23" s="52">
        <v>0</v>
      </c>
      <c r="BJ23" s="51">
        <v>25</v>
      </c>
      <c r="BK23" s="52">
        <v>100</v>
      </c>
      <c r="BL23" s="51">
        <v>25</v>
      </c>
    </row>
    <row r="24" spans="1:64" ht="45">
      <c r="A24" s="84" t="s">
        <v>222</v>
      </c>
      <c r="B24" s="84" t="s">
        <v>237</v>
      </c>
      <c r="C24" s="53" t="s">
        <v>1001</v>
      </c>
      <c r="D24" s="54">
        <v>3</v>
      </c>
      <c r="E24" s="65" t="s">
        <v>132</v>
      </c>
      <c r="F24" s="55">
        <v>35</v>
      </c>
      <c r="G24" s="53"/>
      <c r="H24" s="57"/>
      <c r="I24" s="56"/>
      <c r="J24" s="56"/>
      <c r="K24" s="36" t="s">
        <v>65</v>
      </c>
      <c r="L24" s="83">
        <v>24</v>
      </c>
      <c r="M24" s="83"/>
      <c r="N24" s="63"/>
      <c r="O24" s="86" t="s">
        <v>244</v>
      </c>
      <c r="P24" s="88">
        <v>43776.61253472222</v>
      </c>
      <c r="Q24" s="86" t="s">
        <v>254</v>
      </c>
      <c r="R24" s="86"/>
      <c r="S24" s="86"/>
      <c r="T24" s="86"/>
      <c r="U24" s="90" t="s">
        <v>285</v>
      </c>
      <c r="V24" s="90" t="s">
        <v>285</v>
      </c>
      <c r="W24" s="88">
        <v>43776.61253472222</v>
      </c>
      <c r="X24" s="90" t="s">
        <v>313</v>
      </c>
      <c r="Y24" s="86"/>
      <c r="Z24" s="86"/>
      <c r="AA24" s="92" t="s">
        <v>334</v>
      </c>
      <c r="AB24" s="86"/>
      <c r="AC24" s="86" t="b">
        <v>0</v>
      </c>
      <c r="AD24" s="86">
        <v>41</v>
      </c>
      <c r="AE24" s="92" t="s">
        <v>345</v>
      </c>
      <c r="AF24" s="86" t="b">
        <v>0</v>
      </c>
      <c r="AG24" s="86" t="s">
        <v>349</v>
      </c>
      <c r="AH24" s="86"/>
      <c r="AI24" s="92" t="s">
        <v>345</v>
      </c>
      <c r="AJ24" s="86" t="b">
        <v>0</v>
      </c>
      <c r="AK24" s="86">
        <v>17</v>
      </c>
      <c r="AL24" s="92" t="s">
        <v>345</v>
      </c>
      <c r="AM24" s="86" t="s">
        <v>353</v>
      </c>
      <c r="AN24" s="86" t="b">
        <v>0</v>
      </c>
      <c r="AO24" s="92" t="s">
        <v>334</v>
      </c>
      <c r="AP24" s="86" t="s">
        <v>360</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223</v>
      </c>
      <c r="B25" s="84" t="s">
        <v>237</v>
      </c>
      <c r="C25" s="53" t="s">
        <v>1001</v>
      </c>
      <c r="D25" s="54">
        <v>3</v>
      </c>
      <c r="E25" s="65" t="s">
        <v>132</v>
      </c>
      <c r="F25" s="55">
        <v>35</v>
      </c>
      <c r="G25" s="53"/>
      <c r="H25" s="57"/>
      <c r="I25" s="56"/>
      <c r="J25" s="56"/>
      <c r="K25" s="36" t="s">
        <v>65</v>
      </c>
      <c r="L25" s="83">
        <v>25</v>
      </c>
      <c r="M25" s="83"/>
      <c r="N25" s="63"/>
      <c r="O25" s="86" t="s">
        <v>244</v>
      </c>
      <c r="P25" s="88">
        <v>43777.949849537035</v>
      </c>
      <c r="Q25" s="86" t="s">
        <v>255</v>
      </c>
      <c r="R25" s="86"/>
      <c r="S25" s="86"/>
      <c r="T25" s="86"/>
      <c r="U25" s="86"/>
      <c r="V25" s="90" t="s">
        <v>295</v>
      </c>
      <c r="W25" s="88">
        <v>43777.949849537035</v>
      </c>
      <c r="X25" s="90" t="s">
        <v>314</v>
      </c>
      <c r="Y25" s="86"/>
      <c r="Z25" s="86"/>
      <c r="AA25" s="92" t="s">
        <v>335</v>
      </c>
      <c r="AB25" s="92" t="s">
        <v>334</v>
      </c>
      <c r="AC25" s="86" t="b">
        <v>0</v>
      </c>
      <c r="AD25" s="86">
        <v>2</v>
      </c>
      <c r="AE25" s="92" t="s">
        <v>347</v>
      </c>
      <c r="AF25" s="86" t="b">
        <v>0</v>
      </c>
      <c r="AG25" s="86" t="s">
        <v>350</v>
      </c>
      <c r="AH25" s="86"/>
      <c r="AI25" s="92" t="s">
        <v>345</v>
      </c>
      <c r="AJ25" s="86" t="b">
        <v>0</v>
      </c>
      <c r="AK25" s="86">
        <v>0</v>
      </c>
      <c r="AL25" s="92" t="s">
        <v>345</v>
      </c>
      <c r="AM25" s="86" t="s">
        <v>353</v>
      </c>
      <c r="AN25" s="86" t="b">
        <v>0</v>
      </c>
      <c r="AO25" s="92" t="s">
        <v>334</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224</v>
      </c>
      <c r="B26" s="84" t="s">
        <v>237</v>
      </c>
      <c r="C26" s="53" t="s">
        <v>1001</v>
      </c>
      <c r="D26" s="54">
        <v>3</v>
      </c>
      <c r="E26" s="65" t="s">
        <v>132</v>
      </c>
      <c r="F26" s="55">
        <v>35</v>
      </c>
      <c r="G26" s="53"/>
      <c r="H26" s="57"/>
      <c r="I26" s="56"/>
      <c r="J26" s="56"/>
      <c r="K26" s="36" t="s">
        <v>65</v>
      </c>
      <c r="L26" s="83">
        <v>26</v>
      </c>
      <c r="M26" s="83"/>
      <c r="N26" s="63"/>
      <c r="O26" s="86" t="s">
        <v>244</v>
      </c>
      <c r="P26" s="88">
        <v>43778.31775462963</v>
      </c>
      <c r="Q26" s="86" t="s">
        <v>256</v>
      </c>
      <c r="R26" s="86"/>
      <c r="S26" s="86"/>
      <c r="T26" s="86"/>
      <c r="U26" s="86"/>
      <c r="V26" s="90" t="s">
        <v>296</v>
      </c>
      <c r="W26" s="88">
        <v>43778.31775462963</v>
      </c>
      <c r="X26" s="90" t="s">
        <v>315</v>
      </c>
      <c r="Y26" s="86"/>
      <c r="Z26" s="86"/>
      <c r="AA26" s="92" t="s">
        <v>336</v>
      </c>
      <c r="AB26" s="92" t="s">
        <v>335</v>
      </c>
      <c r="AC26" s="86" t="b">
        <v>0</v>
      </c>
      <c r="AD26" s="86">
        <v>0</v>
      </c>
      <c r="AE26" s="92" t="s">
        <v>348</v>
      </c>
      <c r="AF26" s="86" t="b">
        <v>0</v>
      </c>
      <c r="AG26" s="86" t="s">
        <v>349</v>
      </c>
      <c r="AH26" s="86"/>
      <c r="AI26" s="92" t="s">
        <v>345</v>
      </c>
      <c r="AJ26" s="86" t="b">
        <v>0</v>
      </c>
      <c r="AK26" s="86">
        <v>0</v>
      </c>
      <c r="AL26" s="92" t="s">
        <v>345</v>
      </c>
      <c r="AM26" s="86" t="s">
        <v>352</v>
      </c>
      <c r="AN26" s="86" t="b">
        <v>0</v>
      </c>
      <c r="AO26" s="92" t="s">
        <v>335</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222</v>
      </c>
      <c r="B27" s="84" t="s">
        <v>238</v>
      </c>
      <c r="C27" s="53" t="s">
        <v>1001</v>
      </c>
      <c r="D27" s="54">
        <v>3</v>
      </c>
      <c r="E27" s="65" t="s">
        <v>132</v>
      </c>
      <c r="F27" s="55">
        <v>35</v>
      </c>
      <c r="G27" s="53"/>
      <c r="H27" s="57"/>
      <c r="I27" s="56"/>
      <c r="J27" s="56"/>
      <c r="K27" s="36" t="s">
        <v>65</v>
      </c>
      <c r="L27" s="83">
        <v>27</v>
      </c>
      <c r="M27" s="83"/>
      <c r="N27" s="63"/>
      <c r="O27" s="86" t="s">
        <v>244</v>
      </c>
      <c r="P27" s="88">
        <v>43776.61253472222</v>
      </c>
      <c r="Q27" s="86" t="s">
        <v>254</v>
      </c>
      <c r="R27" s="86"/>
      <c r="S27" s="86"/>
      <c r="T27" s="86"/>
      <c r="U27" s="90" t="s">
        <v>285</v>
      </c>
      <c r="V27" s="90" t="s">
        <v>285</v>
      </c>
      <c r="W27" s="88">
        <v>43776.61253472222</v>
      </c>
      <c r="X27" s="90" t="s">
        <v>313</v>
      </c>
      <c r="Y27" s="86"/>
      <c r="Z27" s="86"/>
      <c r="AA27" s="92" t="s">
        <v>334</v>
      </c>
      <c r="AB27" s="86"/>
      <c r="AC27" s="86" t="b">
        <v>0</v>
      </c>
      <c r="AD27" s="86">
        <v>41</v>
      </c>
      <c r="AE27" s="92" t="s">
        <v>345</v>
      </c>
      <c r="AF27" s="86" t="b">
        <v>0</v>
      </c>
      <c r="AG27" s="86" t="s">
        <v>349</v>
      </c>
      <c r="AH27" s="86"/>
      <c r="AI27" s="92" t="s">
        <v>345</v>
      </c>
      <c r="AJ27" s="86" t="b">
        <v>0</v>
      </c>
      <c r="AK27" s="86">
        <v>17</v>
      </c>
      <c r="AL27" s="92" t="s">
        <v>345</v>
      </c>
      <c r="AM27" s="86" t="s">
        <v>353</v>
      </c>
      <c r="AN27" s="86" t="b">
        <v>0</v>
      </c>
      <c r="AO27" s="92" t="s">
        <v>334</v>
      </c>
      <c r="AP27" s="86" t="s">
        <v>360</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223</v>
      </c>
      <c r="B28" s="84" t="s">
        <v>238</v>
      </c>
      <c r="C28" s="53" t="s">
        <v>1001</v>
      </c>
      <c r="D28" s="54">
        <v>3</v>
      </c>
      <c r="E28" s="65" t="s">
        <v>132</v>
      </c>
      <c r="F28" s="55">
        <v>35</v>
      </c>
      <c r="G28" s="53"/>
      <c r="H28" s="57"/>
      <c r="I28" s="56"/>
      <c r="J28" s="56"/>
      <c r="K28" s="36" t="s">
        <v>65</v>
      </c>
      <c r="L28" s="83">
        <v>28</v>
      </c>
      <c r="M28" s="83"/>
      <c r="N28" s="63"/>
      <c r="O28" s="86" t="s">
        <v>244</v>
      </c>
      <c r="P28" s="88">
        <v>43777.949849537035</v>
      </c>
      <c r="Q28" s="86" t="s">
        <v>255</v>
      </c>
      <c r="R28" s="86"/>
      <c r="S28" s="86"/>
      <c r="T28" s="86"/>
      <c r="U28" s="86"/>
      <c r="V28" s="90" t="s">
        <v>295</v>
      </c>
      <c r="W28" s="88">
        <v>43777.949849537035</v>
      </c>
      <c r="X28" s="90" t="s">
        <v>314</v>
      </c>
      <c r="Y28" s="86"/>
      <c r="Z28" s="86"/>
      <c r="AA28" s="92" t="s">
        <v>335</v>
      </c>
      <c r="AB28" s="92" t="s">
        <v>334</v>
      </c>
      <c r="AC28" s="86" t="b">
        <v>0</v>
      </c>
      <c r="AD28" s="86">
        <v>2</v>
      </c>
      <c r="AE28" s="92" t="s">
        <v>347</v>
      </c>
      <c r="AF28" s="86" t="b">
        <v>0</v>
      </c>
      <c r="AG28" s="86" t="s">
        <v>350</v>
      </c>
      <c r="AH28" s="86"/>
      <c r="AI28" s="92" t="s">
        <v>345</v>
      </c>
      <c r="AJ28" s="86" t="b">
        <v>0</v>
      </c>
      <c r="AK28" s="86">
        <v>0</v>
      </c>
      <c r="AL28" s="92" t="s">
        <v>345</v>
      </c>
      <c r="AM28" s="86" t="s">
        <v>353</v>
      </c>
      <c r="AN28" s="86" t="b">
        <v>0</v>
      </c>
      <c r="AO28" s="92" t="s">
        <v>334</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224</v>
      </c>
      <c r="B29" s="84" t="s">
        <v>238</v>
      </c>
      <c r="C29" s="53" t="s">
        <v>1001</v>
      </c>
      <c r="D29" s="54">
        <v>3</v>
      </c>
      <c r="E29" s="65" t="s">
        <v>132</v>
      </c>
      <c r="F29" s="55">
        <v>35</v>
      </c>
      <c r="G29" s="53"/>
      <c r="H29" s="57"/>
      <c r="I29" s="56"/>
      <c r="J29" s="56"/>
      <c r="K29" s="36" t="s">
        <v>65</v>
      </c>
      <c r="L29" s="83">
        <v>29</v>
      </c>
      <c r="M29" s="83"/>
      <c r="N29" s="63"/>
      <c r="O29" s="86" t="s">
        <v>244</v>
      </c>
      <c r="P29" s="88">
        <v>43778.31775462963</v>
      </c>
      <c r="Q29" s="86" t="s">
        <v>256</v>
      </c>
      <c r="R29" s="86"/>
      <c r="S29" s="86"/>
      <c r="T29" s="86"/>
      <c r="U29" s="86"/>
      <c r="V29" s="90" t="s">
        <v>296</v>
      </c>
      <c r="W29" s="88">
        <v>43778.31775462963</v>
      </c>
      <c r="X29" s="90" t="s">
        <v>315</v>
      </c>
      <c r="Y29" s="86"/>
      <c r="Z29" s="86"/>
      <c r="AA29" s="92" t="s">
        <v>336</v>
      </c>
      <c r="AB29" s="92" t="s">
        <v>335</v>
      </c>
      <c r="AC29" s="86" t="b">
        <v>0</v>
      </c>
      <c r="AD29" s="86">
        <v>0</v>
      </c>
      <c r="AE29" s="92" t="s">
        <v>348</v>
      </c>
      <c r="AF29" s="86" t="b">
        <v>0</v>
      </c>
      <c r="AG29" s="86" t="s">
        <v>349</v>
      </c>
      <c r="AH29" s="86"/>
      <c r="AI29" s="92" t="s">
        <v>345</v>
      </c>
      <c r="AJ29" s="86" t="b">
        <v>0</v>
      </c>
      <c r="AK29" s="86">
        <v>0</v>
      </c>
      <c r="AL29" s="92" t="s">
        <v>345</v>
      </c>
      <c r="AM29" s="86" t="s">
        <v>352</v>
      </c>
      <c r="AN29" s="86" t="b">
        <v>0</v>
      </c>
      <c r="AO29" s="92" t="s">
        <v>335</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222</v>
      </c>
      <c r="B30" s="84" t="s">
        <v>239</v>
      </c>
      <c r="C30" s="53" t="s">
        <v>1001</v>
      </c>
      <c r="D30" s="54">
        <v>3</v>
      </c>
      <c r="E30" s="65" t="s">
        <v>132</v>
      </c>
      <c r="F30" s="55">
        <v>35</v>
      </c>
      <c r="G30" s="53"/>
      <c r="H30" s="57"/>
      <c r="I30" s="56"/>
      <c r="J30" s="56"/>
      <c r="K30" s="36" t="s">
        <v>65</v>
      </c>
      <c r="L30" s="83">
        <v>30</v>
      </c>
      <c r="M30" s="83"/>
      <c r="N30" s="63"/>
      <c r="O30" s="86" t="s">
        <v>244</v>
      </c>
      <c r="P30" s="88">
        <v>43776.61253472222</v>
      </c>
      <c r="Q30" s="86" t="s">
        <v>254</v>
      </c>
      <c r="R30" s="86"/>
      <c r="S30" s="86"/>
      <c r="T30" s="86"/>
      <c r="U30" s="90" t="s">
        <v>285</v>
      </c>
      <c r="V30" s="90" t="s">
        <v>285</v>
      </c>
      <c r="W30" s="88">
        <v>43776.61253472222</v>
      </c>
      <c r="X30" s="90" t="s">
        <v>313</v>
      </c>
      <c r="Y30" s="86"/>
      <c r="Z30" s="86"/>
      <c r="AA30" s="92" t="s">
        <v>334</v>
      </c>
      <c r="AB30" s="86"/>
      <c r="AC30" s="86" t="b">
        <v>0</v>
      </c>
      <c r="AD30" s="86">
        <v>41</v>
      </c>
      <c r="AE30" s="92" t="s">
        <v>345</v>
      </c>
      <c r="AF30" s="86" t="b">
        <v>0</v>
      </c>
      <c r="AG30" s="86" t="s">
        <v>349</v>
      </c>
      <c r="AH30" s="86"/>
      <c r="AI30" s="92" t="s">
        <v>345</v>
      </c>
      <c r="AJ30" s="86" t="b">
        <v>0</v>
      </c>
      <c r="AK30" s="86">
        <v>17</v>
      </c>
      <c r="AL30" s="92" t="s">
        <v>345</v>
      </c>
      <c r="AM30" s="86" t="s">
        <v>353</v>
      </c>
      <c r="AN30" s="86" t="b">
        <v>0</v>
      </c>
      <c r="AO30" s="92" t="s">
        <v>334</v>
      </c>
      <c r="AP30" s="86" t="s">
        <v>360</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223</v>
      </c>
      <c r="B31" s="84" t="s">
        <v>239</v>
      </c>
      <c r="C31" s="53" t="s">
        <v>1001</v>
      </c>
      <c r="D31" s="54">
        <v>3</v>
      </c>
      <c r="E31" s="65" t="s">
        <v>132</v>
      </c>
      <c r="F31" s="55">
        <v>35</v>
      </c>
      <c r="G31" s="53"/>
      <c r="H31" s="57"/>
      <c r="I31" s="56"/>
      <c r="J31" s="56"/>
      <c r="K31" s="36" t="s">
        <v>65</v>
      </c>
      <c r="L31" s="83">
        <v>31</v>
      </c>
      <c r="M31" s="83"/>
      <c r="N31" s="63"/>
      <c r="O31" s="86" t="s">
        <v>244</v>
      </c>
      <c r="P31" s="88">
        <v>43777.949849537035</v>
      </c>
      <c r="Q31" s="86" t="s">
        <v>255</v>
      </c>
      <c r="R31" s="86"/>
      <c r="S31" s="86"/>
      <c r="T31" s="86"/>
      <c r="U31" s="86"/>
      <c r="V31" s="90" t="s">
        <v>295</v>
      </c>
      <c r="W31" s="88">
        <v>43777.949849537035</v>
      </c>
      <c r="X31" s="90" t="s">
        <v>314</v>
      </c>
      <c r="Y31" s="86"/>
      <c r="Z31" s="86"/>
      <c r="AA31" s="92" t="s">
        <v>335</v>
      </c>
      <c r="AB31" s="92" t="s">
        <v>334</v>
      </c>
      <c r="AC31" s="86" t="b">
        <v>0</v>
      </c>
      <c r="AD31" s="86">
        <v>2</v>
      </c>
      <c r="AE31" s="92" t="s">
        <v>347</v>
      </c>
      <c r="AF31" s="86" t="b">
        <v>0</v>
      </c>
      <c r="AG31" s="86" t="s">
        <v>350</v>
      </c>
      <c r="AH31" s="86"/>
      <c r="AI31" s="92" t="s">
        <v>345</v>
      </c>
      <c r="AJ31" s="86" t="b">
        <v>0</v>
      </c>
      <c r="AK31" s="86">
        <v>0</v>
      </c>
      <c r="AL31" s="92" t="s">
        <v>345</v>
      </c>
      <c r="AM31" s="86" t="s">
        <v>353</v>
      </c>
      <c r="AN31" s="86" t="b">
        <v>0</v>
      </c>
      <c r="AO31" s="92" t="s">
        <v>334</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224</v>
      </c>
      <c r="B32" s="84" t="s">
        <v>239</v>
      </c>
      <c r="C32" s="53" t="s">
        <v>1001</v>
      </c>
      <c r="D32" s="54">
        <v>3</v>
      </c>
      <c r="E32" s="65" t="s">
        <v>132</v>
      </c>
      <c r="F32" s="55">
        <v>35</v>
      </c>
      <c r="G32" s="53"/>
      <c r="H32" s="57"/>
      <c r="I32" s="56"/>
      <c r="J32" s="56"/>
      <c r="K32" s="36" t="s">
        <v>65</v>
      </c>
      <c r="L32" s="83">
        <v>32</v>
      </c>
      <c r="M32" s="83"/>
      <c r="N32" s="63"/>
      <c r="O32" s="86" t="s">
        <v>244</v>
      </c>
      <c r="P32" s="88">
        <v>43778.31775462963</v>
      </c>
      <c r="Q32" s="86" t="s">
        <v>256</v>
      </c>
      <c r="R32" s="86"/>
      <c r="S32" s="86"/>
      <c r="T32" s="86"/>
      <c r="U32" s="86"/>
      <c r="V32" s="90" t="s">
        <v>296</v>
      </c>
      <c r="W32" s="88">
        <v>43778.31775462963</v>
      </c>
      <c r="X32" s="90" t="s">
        <v>315</v>
      </c>
      <c r="Y32" s="86"/>
      <c r="Z32" s="86"/>
      <c r="AA32" s="92" t="s">
        <v>336</v>
      </c>
      <c r="AB32" s="92" t="s">
        <v>335</v>
      </c>
      <c r="AC32" s="86" t="b">
        <v>0</v>
      </c>
      <c r="AD32" s="86">
        <v>0</v>
      </c>
      <c r="AE32" s="92" t="s">
        <v>348</v>
      </c>
      <c r="AF32" s="86" t="b">
        <v>0</v>
      </c>
      <c r="AG32" s="86" t="s">
        <v>349</v>
      </c>
      <c r="AH32" s="86"/>
      <c r="AI32" s="92" t="s">
        <v>345</v>
      </c>
      <c r="AJ32" s="86" t="b">
        <v>0</v>
      </c>
      <c r="AK32" s="86">
        <v>0</v>
      </c>
      <c r="AL32" s="92" t="s">
        <v>345</v>
      </c>
      <c r="AM32" s="86" t="s">
        <v>352</v>
      </c>
      <c r="AN32" s="86" t="b">
        <v>0</v>
      </c>
      <c r="AO32" s="92" t="s">
        <v>335</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45">
      <c r="A33" s="84" t="s">
        <v>222</v>
      </c>
      <c r="B33" s="84" t="s">
        <v>240</v>
      </c>
      <c r="C33" s="53" t="s">
        <v>1001</v>
      </c>
      <c r="D33" s="54">
        <v>3</v>
      </c>
      <c r="E33" s="65" t="s">
        <v>132</v>
      </c>
      <c r="F33" s="55">
        <v>35</v>
      </c>
      <c r="G33" s="53"/>
      <c r="H33" s="57"/>
      <c r="I33" s="56"/>
      <c r="J33" s="56"/>
      <c r="K33" s="36" t="s">
        <v>65</v>
      </c>
      <c r="L33" s="83">
        <v>33</v>
      </c>
      <c r="M33" s="83"/>
      <c r="N33" s="63"/>
      <c r="O33" s="86" t="s">
        <v>244</v>
      </c>
      <c r="P33" s="88">
        <v>43776.61253472222</v>
      </c>
      <c r="Q33" s="86" t="s">
        <v>254</v>
      </c>
      <c r="R33" s="86"/>
      <c r="S33" s="86"/>
      <c r="T33" s="86"/>
      <c r="U33" s="90" t="s">
        <v>285</v>
      </c>
      <c r="V33" s="90" t="s">
        <v>285</v>
      </c>
      <c r="W33" s="88">
        <v>43776.61253472222</v>
      </c>
      <c r="X33" s="90" t="s">
        <v>313</v>
      </c>
      <c r="Y33" s="86"/>
      <c r="Z33" s="86"/>
      <c r="AA33" s="92" t="s">
        <v>334</v>
      </c>
      <c r="AB33" s="86"/>
      <c r="AC33" s="86" t="b">
        <v>0</v>
      </c>
      <c r="AD33" s="86">
        <v>41</v>
      </c>
      <c r="AE33" s="92" t="s">
        <v>345</v>
      </c>
      <c r="AF33" s="86" t="b">
        <v>0</v>
      </c>
      <c r="AG33" s="86" t="s">
        <v>349</v>
      </c>
      <c r="AH33" s="86"/>
      <c r="AI33" s="92" t="s">
        <v>345</v>
      </c>
      <c r="AJ33" s="86" t="b">
        <v>0</v>
      </c>
      <c r="AK33" s="86">
        <v>17</v>
      </c>
      <c r="AL33" s="92" t="s">
        <v>345</v>
      </c>
      <c r="AM33" s="86" t="s">
        <v>353</v>
      </c>
      <c r="AN33" s="86" t="b">
        <v>0</v>
      </c>
      <c r="AO33" s="92" t="s">
        <v>334</v>
      </c>
      <c r="AP33" s="86" t="s">
        <v>360</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212</v>
      </c>
      <c r="B34" s="84" t="s">
        <v>240</v>
      </c>
      <c r="C34" s="53" t="s">
        <v>1001</v>
      </c>
      <c r="D34" s="54">
        <v>3</v>
      </c>
      <c r="E34" s="65" t="s">
        <v>132</v>
      </c>
      <c r="F34" s="55">
        <v>35</v>
      </c>
      <c r="G34" s="53"/>
      <c r="H34" s="57"/>
      <c r="I34" s="56"/>
      <c r="J34" s="56"/>
      <c r="K34" s="36" t="s">
        <v>65</v>
      </c>
      <c r="L34" s="83">
        <v>34</v>
      </c>
      <c r="M34" s="83"/>
      <c r="N34" s="63"/>
      <c r="O34" s="86" t="s">
        <v>244</v>
      </c>
      <c r="P34" s="88">
        <v>43439.65012731482</v>
      </c>
      <c r="Q34" s="86" t="s">
        <v>246</v>
      </c>
      <c r="R34" s="90" t="s">
        <v>264</v>
      </c>
      <c r="S34" s="86" t="s">
        <v>272</v>
      </c>
      <c r="T34" s="86" t="s">
        <v>277</v>
      </c>
      <c r="U34" s="86"/>
      <c r="V34" s="90" t="s">
        <v>287</v>
      </c>
      <c r="W34" s="88">
        <v>43439.65012731482</v>
      </c>
      <c r="X34" s="90" t="s">
        <v>302</v>
      </c>
      <c r="Y34" s="86"/>
      <c r="Z34" s="86"/>
      <c r="AA34" s="92" t="s">
        <v>323</v>
      </c>
      <c r="AB34" s="86"/>
      <c r="AC34" s="86" t="b">
        <v>0</v>
      </c>
      <c r="AD34" s="86">
        <v>15</v>
      </c>
      <c r="AE34" s="92" t="s">
        <v>345</v>
      </c>
      <c r="AF34" s="86" t="b">
        <v>1</v>
      </c>
      <c r="AG34" s="86" t="s">
        <v>349</v>
      </c>
      <c r="AH34" s="86"/>
      <c r="AI34" s="92" t="s">
        <v>351</v>
      </c>
      <c r="AJ34" s="86" t="b">
        <v>0</v>
      </c>
      <c r="AK34" s="86">
        <v>7</v>
      </c>
      <c r="AL34" s="92" t="s">
        <v>345</v>
      </c>
      <c r="AM34" s="86" t="s">
        <v>352</v>
      </c>
      <c r="AN34" s="86" t="b">
        <v>0</v>
      </c>
      <c r="AO34" s="92" t="s">
        <v>323</v>
      </c>
      <c r="AP34" s="86" t="s">
        <v>360</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1</v>
      </c>
      <c r="BD34" s="51"/>
      <c r="BE34" s="52"/>
      <c r="BF34" s="51"/>
      <c r="BG34" s="52"/>
      <c r="BH34" s="51"/>
      <c r="BI34" s="52"/>
      <c r="BJ34" s="51"/>
      <c r="BK34" s="52"/>
      <c r="BL34" s="51"/>
    </row>
    <row r="35" spans="1:64" ht="45">
      <c r="A35" s="84" t="s">
        <v>223</v>
      </c>
      <c r="B35" s="84" t="s">
        <v>240</v>
      </c>
      <c r="C35" s="53" t="s">
        <v>1001</v>
      </c>
      <c r="D35" s="54">
        <v>3</v>
      </c>
      <c r="E35" s="65" t="s">
        <v>132</v>
      </c>
      <c r="F35" s="55">
        <v>35</v>
      </c>
      <c r="G35" s="53"/>
      <c r="H35" s="57"/>
      <c r="I35" s="56"/>
      <c r="J35" s="56"/>
      <c r="K35" s="36" t="s">
        <v>65</v>
      </c>
      <c r="L35" s="83">
        <v>35</v>
      </c>
      <c r="M35" s="83"/>
      <c r="N35" s="63"/>
      <c r="O35" s="86" t="s">
        <v>244</v>
      </c>
      <c r="P35" s="88">
        <v>43777.949849537035</v>
      </c>
      <c r="Q35" s="86" t="s">
        <v>255</v>
      </c>
      <c r="R35" s="86"/>
      <c r="S35" s="86"/>
      <c r="T35" s="86"/>
      <c r="U35" s="86"/>
      <c r="V35" s="90" t="s">
        <v>295</v>
      </c>
      <c r="W35" s="88">
        <v>43777.949849537035</v>
      </c>
      <c r="X35" s="90" t="s">
        <v>314</v>
      </c>
      <c r="Y35" s="86"/>
      <c r="Z35" s="86"/>
      <c r="AA35" s="92" t="s">
        <v>335</v>
      </c>
      <c r="AB35" s="92" t="s">
        <v>334</v>
      </c>
      <c r="AC35" s="86" t="b">
        <v>0</v>
      </c>
      <c r="AD35" s="86">
        <v>2</v>
      </c>
      <c r="AE35" s="92" t="s">
        <v>347</v>
      </c>
      <c r="AF35" s="86" t="b">
        <v>0</v>
      </c>
      <c r="AG35" s="86" t="s">
        <v>350</v>
      </c>
      <c r="AH35" s="86"/>
      <c r="AI35" s="92" t="s">
        <v>345</v>
      </c>
      <c r="AJ35" s="86" t="b">
        <v>0</v>
      </c>
      <c r="AK35" s="86">
        <v>0</v>
      </c>
      <c r="AL35" s="92" t="s">
        <v>345</v>
      </c>
      <c r="AM35" s="86" t="s">
        <v>353</v>
      </c>
      <c r="AN35" s="86" t="b">
        <v>0</v>
      </c>
      <c r="AO35" s="92" t="s">
        <v>334</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224</v>
      </c>
      <c r="B36" s="84" t="s">
        <v>240</v>
      </c>
      <c r="C36" s="53" t="s">
        <v>1001</v>
      </c>
      <c r="D36" s="54">
        <v>3</v>
      </c>
      <c r="E36" s="65" t="s">
        <v>132</v>
      </c>
      <c r="F36" s="55">
        <v>35</v>
      </c>
      <c r="G36" s="53"/>
      <c r="H36" s="57"/>
      <c r="I36" s="56"/>
      <c r="J36" s="56"/>
      <c r="K36" s="36" t="s">
        <v>65</v>
      </c>
      <c r="L36" s="83">
        <v>36</v>
      </c>
      <c r="M36" s="83"/>
      <c r="N36" s="63"/>
      <c r="O36" s="86" t="s">
        <v>244</v>
      </c>
      <c r="P36" s="88">
        <v>43778.31775462963</v>
      </c>
      <c r="Q36" s="86" t="s">
        <v>256</v>
      </c>
      <c r="R36" s="86"/>
      <c r="S36" s="86"/>
      <c r="T36" s="86"/>
      <c r="U36" s="86"/>
      <c r="V36" s="90" t="s">
        <v>296</v>
      </c>
      <c r="W36" s="88">
        <v>43778.31775462963</v>
      </c>
      <c r="X36" s="90" t="s">
        <v>315</v>
      </c>
      <c r="Y36" s="86"/>
      <c r="Z36" s="86"/>
      <c r="AA36" s="92" t="s">
        <v>336</v>
      </c>
      <c r="AB36" s="92" t="s">
        <v>335</v>
      </c>
      <c r="AC36" s="86" t="b">
        <v>0</v>
      </c>
      <c r="AD36" s="86">
        <v>0</v>
      </c>
      <c r="AE36" s="92" t="s">
        <v>348</v>
      </c>
      <c r="AF36" s="86" t="b">
        <v>0</v>
      </c>
      <c r="AG36" s="86" t="s">
        <v>349</v>
      </c>
      <c r="AH36" s="86"/>
      <c r="AI36" s="92" t="s">
        <v>345</v>
      </c>
      <c r="AJ36" s="86" t="b">
        <v>0</v>
      </c>
      <c r="AK36" s="86">
        <v>0</v>
      </c>
      <c r="AL36" s="92" t="s">
        <v>345</v>
      </c>
      <c r="AM36" s="86" t="s">
        <v>352</v>
      </c>
      <c r="AN36" s="86" t="b">
        <v>0</v>
      </c>
      <c r="AO36" s="92" t="s">
        <v>335</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222</v>
      </c>
      <c r="B37" s="84" t="s">
        <v>241</v>
      </c>
      <c r="C37" s="53" t="s">
        <v>1001</v>
      </c>
      <c r="D37" s="54">
        <v>3</v>
      </c>
      <c r="E37" s="65" t="s">
        <v>132</v>
      </c>
      <c r="F37" s="55">
        <v>35</v>
      </c>
      <c r="G37" s="53"/>
      <c r="H37" s="57"/>
      <c r="I37" s="56"/>
      <c r="J37" s="56"/>
      <c r="K37" s="36" t="s">
        <v>65</v>
      </c>
      <c r="L37" s="83">
        <v>37</v>
      </c>
      <c r="M37" s="83"/>
      <c r="N37" s="63"/>
      <c r="O37" s="86" t="s">
        <v>244</v>
      </c>
      <c r="P37" s="88">
        <v>43776.61253472222</v>
      </c>
      <c r="Q37" s="86" t="s">
        <v>254</v>
      </c>
      <c r="R37" s="86"/>
      <c r="S37" s="86"/>
      <c r="T37" s="86"/>
      <c r="U37" s="90" t="s">
        <v>285</v>
      </c>
      <c r="V37" s="90" t="s">
        <v>285</v>
      </c>
      <c r="W37" s="88">
        <v>43776.61253472222</v>
      </c>
      <c r="X37" s="90" t="s">
        <v>313</v>
      </c>
      <c r="Y37" s="86"/>
      <c r="Z37" s="86"/>
      <c r="AA37" s="92" t="s">
        <v>334</v>
      </c>
      <c r="AB37" s="86"/>
      <c r="AC37" s="86" t="b">
        <v>0</v>
      </c>
      <c r="AD37" s="86">
        <v>41</v>
      </c>
      <c r="AE37" s="92" t="s">
        <v>345</v>
      </c>
      <c r="AF37" s="86" t="b">
        <v>0</v>
      </c>
      <c r="AG37" s="86" t="s">
        <v>349</v>
      </c>
      <c r="AH37" s="86"/>
      <c r="AI37" s="92" t="s">
        <v>345</v>
      </c>
      <c r="AJ37" s="86" t="b">
        <v>0</v>
      </c>
      <c r="AK37" s="86">
        <v>17</v>
      </c>
      <c r="AL37" s="92" t="s">
        <v>345</v>
      </c>
      <c r="AM37" s="86" t="s">
        <v>353</v>
      </c>
      <c r="AN37" s="86" t="b">
        <v>0</v>
      </c>
      <c r="AO37" s="92" t="s">
        <v>334</v>
      </c>
      <c r="AP37" s="86" t="s">
        <v>360</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223</v>
      </c>
      <c r="B38" s="84" t="s">
        <v>241</v>
      </c>
      <c r="C38" s="53" t="s">
        <v>1001</v>
      </c>
      <c r="D38" s="54">
        <v>3</v>
      </c>
      <c r="E38" s="65" t="s">
        <v>132</v>
      </c>
      <c r="F38" s="55">
        <v>35</v>
      </c>
      <c r="G38" s="53"/>
      <c r="H38" s="57"/>
      <c r="I38" s="56"/>
      <c r="J38" s="56"/>
      <c r="K38" s="36" t="s">
        <v>65</v>
      </c>
      <c r="L38" s="83">
        <v>38</v>
      </c>
      <c r="M38" s="83"/>
      <c r="N38" s="63"/>
      <c r="O38" s="86" t="s">
        <v>244</v>
      </c>
      <c r="P38" s="88">
        <v>43777.949849537035</v>
      </c>
      <c r="Q38" s="86" t="s">
        <v>255</v>
      </c>
      <c r="R38" s="86"/>
      <c r="S38" s="86"/>
      <c r="T38" s="86"/>
      <c r="U38" s="86"/>
      <c r="V38" s="90" t="s">
        <v>295</v>
      </c>
      <c r="W38" s="88">
        <v>43777.949849537035</v>
      </c>
      <c r="X38" s="90" t="s">
        <v>314</v>
      </c>
      <c r="Y38" s="86"/>
      <c r="Z38" s="86"/>
      <c r="AA38" s="92" t="s">
        <v>335</v>
      </c>
      <c r="AB38" s="92" t="s">
        <v>334</v>
      </c>
      <c r="AC38" s="86" t="b">
        <v>0</v>
      </c>
      <c r="AD38" s="86">
        <v>2</v>
      </c>
      <c r="AE38" s="92" t="s">
        <v>347</v>
      </c>
      <c r="AF38" s="86" t="b">
        <v>0</v>
      </c>
      <c r="AG38" s="86" t="s">
        <v>350</v>
      </c>
      <c r="AH38" s="86"/>
      <c r="AI38" s="92" t="s">
        <v>345</v>
      </c>
      <c r="AJ38" s="86" t="b">
        <v>0</v>
      </c>
      <c r="AK38" s="86">
        <v>0</v>
      </c>
      <c r="AL38" s="92" t="s">
        <v>345</v>
      </c>
      <c r="AM38" s="86" t="s">
        <v>353</v>
      </c>
      <c r="AN38" s="86" t="b">
        <v>0</v>
      </c>
      <c r="AO38" s="92" t="s">
        <v>334</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224</v>
      </c>
      <c r="B39" s="84" t="s">
        <v>241</v>
      </c>
      <c r="C39" s="53" t="s">
        <v>1001</v>
      </c>
      <c r="D39" s="54">
        <v>3</v>
      </c>
      <c r="E39" s="65" t="s">
        <v>132</v>
      </c>
      <c r="F39" s="55">
        <v>35</v>
      </c>
      <c r="G39" s="53"/>
      <c r="H39" s="57"/>
      <c r="I39" s="56"/>
      <c r="J39" s="56"/>
      <c r="K39" s="36" t="s">
        <v>65</v>
      </c>
      <c r="L39" s="83">
        <v>39</v>
      </c>
      <c r="M39" s="83"/>
      <c r="N39" s="63"/>
      <c r="O39" s="86" t="s">
        <v>244</v>
      </c>
      <c r="P39" s="88">
        <v>43778.31775462963</v>
      </c>
      <c r="Q39" s="86" t="s">
        <v>256</v>
      </c>
      <c r="R39" s="86"/>
      <c r="S39" s="86"/>
      <c r="T39" s="86"/>
      <c r="U39" s="86"/>
      <c r="V39" s="90" t="s">
        <v>296</v>
      </c>
      <c r="W39" s="88">
        <v>43778.31775462963</v>
      </c>
      <c r="X39" s="90" t="s">
        <v>315</v>
      </c>
      <c r="Y39" s="86"/>
      <c r="Z39" s="86"/>
      <c r="AA39" s="92" t="s">
        <v>336</v>
      </c>
      <c r="AB39" s="92" t="s">
        <v>335</v>
      </c>
      <c r="AC39" s="86" t="b">
        <v>0</v>
      </c>
      <c r="AD39" s="86">
        <v>0</v>
      </c>
      <c r="AE39" s="92" t="s">
        <v>348</v>
      </c>
      <c r="AF39" s="86" t="b">
        <v>0</v>
      </c>
      <c r="AG39" s="86" t="s">
        <v>349</v>
      </c>
      <c r="AH39" s="86"/>
      <c r="AI39" s="92" t="s">
        <v>345</v>
      </c>
      <c r="AJ39" s="86" t="b">
        <v>0</v>
      </c>
      <c r="AK39" s="86">
        <v>0</v>
      </c>
      <c r="AL39" s="92" t="s">
        <v>345</v>
      </c>
      <c r="AM39" s="86" t="s">
        <v>352</v>
      </c>
      <c r="AN39" s="86" t="b">
        <v>0</v>
      </c>
      <c r="AO39" s="92" t="s">
        <v>335</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222</v>
      </c>
      <c r="B40" s="84" t="s">
        <v>242</v>
      </c>
      <c r="C40" s="53" t="s">
        <v>1001</v>
      </c>
      <c r="D40" s="54">
        <v>3</v>
      </c>
      <c r="E40" s="65" t="s">
        <v>132</v>
      </c>
      <c r="F40" s="55">
        <v>35</v>
      </c>
      <c r="G40" s="53"/>
      <c r="H40" s="57"/>
      <c r="I40" s="56"/>
      <c r="J40" s="56"/>
      <c r="K40" s="36" t="s">
        <v>65</v>
      </c>
      <c r="L40" s="83">
        <v>40</v>
      </c>
      <c r="M40" s="83"/>
      <c r="N40" s="63"/>
      <c r="O40" s="86" t="s">
        <v>244</v>
      </c>
      <c r="P40" s="88">
        <v>43776.61253472222</v>
      </c>
      <c r="Q40" s="86" t="s">
        <v>254</v>
      </c>
      <c r="R40" s="86"/>
      <c r="S40" s="86"/>
      <c r="T40" s="86"/>
      <c r="U40" s="90" t="s">
        <v>285</v>
      </c>
      <c r="V40" s="90" t="s">
        <v>285</v>
      </c>
      <c r="W40" s="88">
        <v>43776.61253472222</v>
      </c>
      <c r="X40" s="90" t="s">
        <v>313</v>
      </c>
      <c r="Y40" s="86"/>
      <c r="Z40" s="86"/>
      <c r="AA40" s="92" t="s">
        <v>334</v>
      </c>
      <c r="AB40" s="86"/>
      <c r="AC40" s="86" t="b">
        <v>0</v>
      </c>
      <c r="AD40" s="86">
        <v>41</v>
      </c>
      <c r="AE40" s="92" t="s">
        <v>345</v>
      </c>
      <c r="AF40" s="86" t="b">
        <v>0</v>
      </c>
      <c r="AG40" s="86" t="s">
        <v>349</v>
      </c>
      <c r="AH40" s="86"/>
      <c r="AI40" s="92" t="s">
        <v>345</v>
      </c>
      <c r="AJ40" s="86" t="b">
        <v>0</v>
      </c>
      <c r="AK40" s="86">
        <v>17</v>
      </c>
      <c r="AL40" s="92" t="s">
        <v>345</v>
      </c>
      <c r="AM40" s="86" t="s">
        <v>353</v>
      </c>
      <c r="AN40" s="86" t="b">
        <v>0</v>
      </c>
      <c r="AO40" s="92" t="s">
        <v>334</v>
      </c>
      <c r="AP40" s="86" t="s">
        <v>360</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1</v>
      </c>
      <c r="BE40" s="52">
        <v>2.7027027027027026</v>
      </c>
      <c r="BF40" s="51">
        <v>3</v>
      </c>
      <c r="BG40" s="52">
        <v>8.108108108108109</v>
      </c>
      <c r="BH40" s="51">
        <v>0</v>
      </c>
      <c r="BI40" s="52">
        <v>0</v>
      </c>
      <c r="BJ40" s="51">
        <v>33</v>
      </c>
      <c r="BK40" s="52">
        <v>89.1891891891892</v>
      </c>
      <c r="BL40" s="51">
        <v>37</v>
      </c>
    </row>
    <row r="41" spans="1:64" ht="45">
      <c r="A41" s="84" t="s">
        <v>225</v>
      </c>
      <c r="B41" s="84" t="s">
        <v>242</v>
      </c>
      <c r="C41" s="53" t="s">
        <v>1001</v>
      </c>
      <c r="D41" s="54">
        <v>3</v>
      </c>
      <c r="E41" s="65" t="s">
        <v>132</v>
      </c>
      <c r="F41" s="55">
        <v>35</v>
      </c>
      <c r="G41" s="53"/>
      <c r="H41" s="57"/>
      <c r="I41" s="56"/>
      <c r="J41" s="56"/>
      <c r="K41" s="36" t="s">
        <v>65</v>
      </c>
      <c r="L41" s="83">
        <v>41</v>
      </c>
      <c r="M41" s="83"/>
      <c r="N41" s="63"/>
      <c r="O41" s="86" t="s">
        <v>244</v>
      </c>
      <c r="P41" s="88">
        <v>43777.83770833333</v>
      </c>
      <c r="Q41" s="86" t="s">
        <v>257</v>
      </c>
      <c r="R41" s="86"/>
      <c r="S41" s="86"/>
      <c r="T41" s="86"/>
      <c r="U41" s="86"/>
      <c r="V41" s="90" t="s">
        <v>297</v>
      </c>
      <c r="W41" s="88">
        <v>43777.83770833333</v>
      </c>
      <c r="X41" s="90" t="s">
        <v>316</v>
      </c>
      <c r="Y41" s="86"/>
      <c r="Z41" s="86"/>
      <c r="AA41" s="92" t="s">
        <v>337</v>
      </c>
      <c r="AB41" s="86"/>
      <c r="AC41" s="86" t="b">
        <v>0</v>
      </c>
      <c r="AD41" s="86">
        <v>0</v>
      </c>
      <c r="AE41" s="92" t="s">
        <v>345</v>
      </c>
      <c r="AF41" s="86" t="b">
        <v>0</v>
      </c>
      <c r="AG41" s="86" t="s">
        <v>349</v>
      </c>
      <c r="AH41" s="86"/>
      <c r="AI41" s="92" t="s">
        <v>345</v>
      </c>
      <c r="AJ41" s="86" t="b">
        <v>0</v>
      </c>
      <c r="AK41" s="86">
        <v>17</v>
      </c>
      <c r="AL41" s="92" t="s">
        <v>334</v>
      </c>
      <c r="AM41" s="86" t="s">
        <v>354</v>
      </c>
      <c r="AN41" s="86" t="b">
        <v>0</v>
      </c>
      <c r="AO41" s="92" t="s">
        <v>334</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1</v>
      </c>
      <c r="BD41" s="51">
        <v>1</v>
      </c>
      <c r="BE41" s="52">
        <v>4.761904761904762</v>
      </c>
      <c r="BF41" s="51">
        <v>1</v>
      </c>
      <c r="BG41" s="52">
        <v>4.761904761904762</v>
      </c>
      <c r="BH41" s="51">
        <v>0</v>
      </c>
      <c r="BI41" s="52">
        <v>0</v>
      </c>
      <c r="BJ41" s="51">
        <v>19</v>
      </c>
      <c r="BK41" s="52">
        <v>90.47619047619048</v>
      </c>
      <c r="BL41" s="51">
        <v>21</v>
      </c>
    </row>
    <row r="42" spans="1:64" ht="45">
      <c r="A42" s="84" t="s">
        <v>223</v>
      </c>
      <c r="B42" s="84" t="s">
        <v>242</v>
      </c>
      <c r="C42" s="53" t="s">
        <v>1001</v>
      </c>
      <c r="D42" s="54">
        <v>3</v>
      </c>
      <c r="E42" s="65" t="s">
        <v>132</v>
      </c>
      <c r="F42" s="55">
        <v>35</v>
      </c>
      <c r="G42" s="53"/>
      <c r="H42" s="57"/>
      <c r="I42" s="56"/>
      <c r="J42" s="56"/>
      <c r="K42" s="36" t="s">
        <v>65</v>
      </c>
      <c r="L42" s="83">
        <v>42</v>
      </c>
      <c r="M42" s="83"/>
      <c r="N42" s="63"/>
      <c r="O42" s="86" t="s">
        <v>244</v>
      </c>
      <c r="P42" s="88">
        <v>43777.949849537035</v>
      </c>
      <c r="Q42" s="86" t="s">
        <v>255</v>
      </c>
      <c r="R42" s="86"/>
      <c r="S42" s="86"/>
      <c r="T42" s="86"/>
      <c r="U42" s="86"/>
      <c r="V42" s="90" t="s">
        <v>295</v>
      </c>
      <c r="W42" s="88">
        <v>43777.949849537035</v>
      </c>
      <c r="X42" s="90" t="s">
        <v>314</v>
      </c>
      <c r="Y42" s="86"/>
      <c r="Z42" s="86"/>
      <c r="AA42" s="92" t="s">
        <v>335</v>
      </c>
      <c r="AB42" s="92" t="s">
        <v>334</v>
      </c>
      <c r="AC42" s="86" t="b">
        <v>0</v>
      </c>
      <c r="AD42" s="86">
        <v>2</v>
      </c>
      <c r="AE42" s="92" t="s">
        <v>347</v>
      </c>
      <c r="AF42" s="86" t="b">
        <v>0</v>
      </c>
      <c r="AG42" s="86" t="s">
        <v>350</v>
      </c>
      <c r="AH42" s="86"/>
      <c r="AI42" s="92" t="s">
        <v>345</v>
      </c>
      <c r="AJ42" s="86" t="b">
        <v>0</v>
      </c>
      <c r="AK42" s="86">
        <v>0</v>
      </c>
      <c r="AL42" s="92" t="s">
        <v>345</v>
      </c>
      <c r="AM42" s="86" t="s">
        <v>353</v>
      </c>
      <c r="AN42" s="86" t="b">
        <v>0</v>
      </c>
      <c r="AO42" s="92" t="s">
        <v>334</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9</v>
      </c>
      <c r="BK42" s="52">
        <v>100</v>
      </c>
      <c r="BL42" s="51">
        <v>9</v>
      </c>
    </row>
    <row r="43" spans="1:64" ht="45">
      <c r="A43" s="84" t="s">
        <v>224</v>
      </c>
      <c r="B43" s="84" t="s">
        <v>242</v>
      </c>
      <c r="C43" s="53" t="s">
        <v>1001</v>
      </c>
      <c r="D43" s="54">
        <v>3</v>
      </c>
      <c r="E43" s="65" t="s">
        <v>132</v>
      </c>
      <c r="F43" s="55">
        <v>35</v>
      </c>
      <c r="G43" s="53"/>
      <c r="H43" s="57"/>
      <c r="I43" s="56"/>
      <c r="J43" s="56"/>
      <c r="K43" s="36" t="s">
        <v>65</v>
      </c>
      <c r="L43" s="83">
        <v>43</v>
      </c>
      <c r="M43" s="83"/>
      <c r="N43" s="63"/>
      <c r="O43" s="86" t="s">
        <v>244</v>
      </c>
      <c r="P43" s="88">
        <v>43778.31775462963</v>
      </c>
      <c r="Q43" s="86" t="s">
        <v>256</v>
      </c>
      <c r="R43" s="86"/>
      <c r="S43" s="86"/>
      <c r="T43" s="86"/>
      <c r="U43" s="86"/>
      <c r="V43" s="90" t="s">
        <v>296</v>
      </c>
      <c r="W43" s="88">
        <v>43778.31775462963</v>
      </c>
      <c r="X43" s="90" t="s">
        <v>315</v>
      </c>
      <c r="Y43" s="86"/>
      <c r="Z43" s="86"/>
      <c r="AA43" s="92" t="s">
        <v>336</v>
      </c>
      <c r="AB43" s="92" t="s">
        <v>335</v>
      </c>
      <c r="AC43" s="86" t="b">
        <v>0</v>
      </c>
      <c r="AD43" s="86">
        <v>0</v>
      </c>
      <c r="AE43" s="92" t="s">
        <v>348</v>
      </c>
      <c r="AF43" s="86" t="b">
        <v>0</v>
      </c>
      <c r="AG43" s="86" t="s">
        <v>349</v>
      </c>
      <c r="AH43" s="86"/>
      <c r="AI43" s="92" t="s">
        <v>345</v>
      </c>
      <c r="AJ43" s="86" t="b">
        <v>0</v>
      </c>
      <c r="AK43" s="86">
        <v>0</v>
      </c>
      <c r="AL43" s="92" t="s">
        <v>345</v>
      </c>
      <c r="AM43" s="86" t="s">
        <v>352</v>
      </c>
      <c r="AN43" s="86" t="b">
        <v>0</v>
      </c>
      <c r="AO43" s="92" t="s">
        <v>335</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33</v>
      </c>
      <c r="BK43" s="52">
        <v>100</v>
      </c>
      <c r="BL43" s="51">
        <v>33</v>
      </c>
    </row>
    <row r="44" spans="1:64" ht="45">
      <c r="A44" s="84" t="s">
        <v>225</v>
      </c>
      <c r="B44" s="84" t="s">
        <v>222</v>
      </c>
      <c r="C44" s="53" t="s">
        <v>1001</v>
      </c>
      <c r="D44" s="54">
        <v>3</v>
      </c>
      <c r="E44" s="65" t="s">
        <v>132</v>
      </c>
      <c r="F44" s="55">
        <v>35</v>
      </c>
      <c r="G44" s="53"/>
      <c r="H44" s="57"/>
      <c r="I44" s="56"/>
      <c r="J44" s="56"/>
      <c r="K44" s="36" t="s">
        <v>65</v>
      </c>
      <c r="L44" s="83">
        <v>44</v>
      </c>
      <c r="M44" s="83"/>
      <c r="N44" s="63"/>
      <c r="O44" s="86" t="s">
        <v>244</v>
      </c>
      <c r="P44" s="88">
        <v>43777.83770833333</v>
      </c>
      <c r="Q44" s="86" t="s">
        <v>257</v>
      </c>
      <c r="R44" s="86"/>
      <c r="S44" s="86"/>
      <c r="T44" s="86"/>
      <c r="U44" s="86"/>
      <c r="V44" s="90" t="s">
        <v>297</v>
      </c>
      <c r="W44" s="88">
        <v>43777.83770833333</v>
      </c>
      <c r="X44" s="90" t="s">
        <v>316</v>
      </c>
      <c r="Y44" s="86"/>
      <c r="Z44" s="86"/>
      <c r="AA44" s="92" t="s">
        <v>337</v>
      </c>
      <c r="AB44" s="86"/>
      <c r="AC44" s="86" t="b">
        <v>0</v>
      </c>
      <c r="AD44" s="86">
        <v>0</v>
      </c>
      <c r="AE44" s="92" t="s">
        <v>345</v>
      </c>
      <c r="AF44" s="86" t="b">
        <v>0</v>
      </c>
      <c r="AG44" s="86" t="s">
        <v>349</v>
      </c>
      <c r="AH44" s="86"/>
      <c r="AI44" s="92" t="s">
        <v>345</v>
      </c>
      <c r="AJ44" s="86" t="b">
        <v>0</v>
      </c>
      <c r="AK44" s="86">
        <v>17</v>
      </c>
      <c r="AL44" s="92" t="s">
        <v>334</v>
      </c>
      <c r="AM44" s="86" t="s">
        <v>354</v>
      </c>
      <c r="AN44" s="86" t="b">
        <v>0</v>
      </c>
      <c r="AO44" s="92" t="s">
        <v>334</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1</v>
      </c>
      <c r="BD44" s="51"/>
      <c r="BE44" s="52"/>
      <c r="BF44" s="51"/>
      <c r="BG44" s="52"/>
      <c r="BH44" s="51"/>
      <c r="BI44" s="52"/>
      <c r="BJ44" s="51"/>
      <c r="BK44" s="52"/>
      <c r="BL44" s="51"/>
    </row>
    <row r="45" spans="1:64" ht="45">
      <c r="A45" s="84" t="s">
        <v>223</v>
      </c>
      <c r="B45" s="84" t="s">
        <v>222</v>
      </c>
      <c r="C45" s="53" t="s">
        <v>1001</v>
      </c>
      <c r="D45" s="54">
        <v>3</v>
      </c>
      <c r="E45" s="65" t="s">
        <v>132</v>
      </c>
      <c r="F45" s="55">
        <v>35</v>
      </c>
      <c r="G45" s="53"/>
      <c r="H45" s="57"/>
      <c r="I45" s="56"/>
      <c r="J45" s="56"/>
      <c r="K45" s="36" t="s">
        <v>65</v>
      </c>
      <c r="L45" s="83">
        <v>45</v>
      </c>
      <c r="M45" s="83"/>
      <c r="N45" s="63"/>
      <c r="O45" s="86" t="s">
        <v>245</v>
      </c>
      <c r="P45" s="88">
        <v>43777.949849537035</v>
      </c>
      <c r="Q45" s="86" t="s">
        <v>255</v>
      </c>
      <c r="R45" s="86"/>
      <c r="S45" s="86"/>
      <c r="T45" s="86"/>
      <c r="U45" s="86"/>
      <c r="V45" s="90" t="s">
        <v>295</v>
      </c>
      <c r="W45" s="88">
        <v>43777.949849537035</v>
      </c>
      <c r="X45" s="90" t="s">
        <v>314</v>
      </c>
      <c r="Y45" s="86"/>
      <c r="Z45" s="86"/>
      <c r="AA45" s="92" t="s">
        <v>335</v>
      </c>
      <c r="AB45" s="92" t="s">
        <v>334</v>
      </c>
      <c r="AC45" s="86" t="b">
        <v>0</v>
      </c>
      <c r="AD45" s="86">
        <v>2</v>
      </c>
      <c r="AE45" s="92" t="s">
        <v>347</v>
      </c>
      <c r="AF45" s="86" t="b">
        <v>0</v>
      </c>
      <c r="AG45" s="86" t="s">
        <v>350</v>
      </c>
      <c r="AH45" s="86"/>
      <c r="AI45" s="92" t="s">
        <v>345</v>
      </c>
      <c r="AJ45" s="86" t="b">
        <v>0</v>
      </c>
      <c r="AK45" s="86">
        <v>0</v>
      </c>
      <c r="AL45" s="92" t="s">
        <v>345</v>
      </c>
      <c r="AM45" s="86" t="s">
        <v>353</v>
      </c>
      <c r="AN45" s="86" t="b">
        <v>0</v>
      </c>
      <c r="AO45" s="92" t="s">
        <v>334</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45">
      <c r="A46" s="84" t="s">
        <v>224</v>
      </c>
      <c r="B46" s="84" t="s">
        <v>222</v>
      </c>
      <c r="C46" s="53" t="s">
        <v>1001</v>
      </c>
      <c r="D46" s="54">
        <v>3</v>
      </c>
      <c r="E46" s="65" t="s">
        <v>132</v>
      </c>
      <c r="F46" s="55">
        <v>35</v>
      </c>
      <c r="G46" s="53"/>
      <c r="H46" s="57"/>
      <c r="I46" s="56"/>
      <c r="J46" s="56"/>
      <c r="K46" s="36" t="s">
        <v>65</v>
      </c>
      <c r="L46" s="83">
        <v>46</v>
      </c>
      <c r="M46" s="83"/>
      <c r="N46" s="63"/>
      <c r="O46" s="86" t="s">
        <v>244</v>
      </c>
      <c r="P46" s="88">
        <v>43778.31775462963</v>
      </c>
      <c r="Q46" s="86" t="s">
        <v>256</v>
      </c>
      <c r="R46" s="86"/>
      <c r="S46" s="86"/>
      <c r="T46" s="86"/>
      <c r="U46" s="86"/>
      <c r="V46" s="90" t="s">
        <v>296</v>
      </c>
      <c r="W46" s="88">
        <v>43778.31775462963</v>
      </c>
      <c r="X46" s="90" t="s">
        <v>315</v>
      </c>
      <c r="Y46" s="86"/>
      <c r="Z46" s="86"/>
      <c r="AA46" s="92" t="s">
        <v>336</v>
      </c>
      <c r="AB46" s="92" t="s">
        <v>335</v>
      </c>
      <c r="AC46" s="86" t="b">
        <v>0</v>
      </c>
      <c r="AD46" s="86">
        <v>0</v>
      </c>
      <c r="AE46" s="92" t="s">
        <v>348</v>
      </c>
      <c r="AF46" s="86" t="b">
        <v>0</v>
      </c>
      <c r="AG46" s="86" t="s">
        <v>349</v>
      </c>
      <c r="AH46" s="86"/>
      <c r="AI46" s="92" t="s">
        <v>345</v>
      </c>
      <c r="AJ46" s="86" t="b">
        <v>0</v>
      </c>
      <c r="AK46" s="86">
        <v>0</v>
      </c>
      <c r="AL46" s="92" t="s">
        <v>345</v>
      </c>
      <c r="AM46" s="86" t="s">
        <v>352</v>
      </c>
      <c r="AN46" s="86" t="b">
        <v>0</v>
      </c>
      <c r="AO46" s="92" t="s">
        <v>335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223</v>
      </c>
      <c r="B47" s="84" t="s">
        <v>224</v>
      </c>
      <c r="C47" s="53" t="s">
        <v>1001</v>
      </c>
      <c r="D47" s="54">
        <v>3</v>
      </c>
      <c r="E47" s="65" t="s">
        <v>132</v>
      </c>
      <c r="F47" s="55">
        <v>35</v>
      </c>
      <c r="G47" s="53"/>
      <c r="H47" s="57"/>
      <c r="I47" s="56"/>
      <c r="J47" s="56"/>
      <c r="K47" s="36" t="s">
        <v>66</v>
      </c>
      <c r="L47" s="83">
        <v>47</v>
      </c>
      <c r="M47" s="83"/>
      <c r="N47" s="63"/>
      <c r="O47" s="86" t="s">
        <v>244</v>
      </c>
      <c r="P47" s="88">
        <v>43777.949849537035</v>
      </c>
      <c r="Q47" s="86" t="s">
        <v>255</v>
      </c>
      <c r="R47" s="86"/>
      <c r="S47" s="86"/>
      <c r="T47" s="86"/>
      <c r="U47" s="86"/>
      <c r="V47" s="90" t="s">
        <v>295</v>
      </c>
      <c r="W47" s="88">
        <v>43777.949849537035</v>
      </c>
      <c r="X47" s="90" t="s">
        <v>314</v>
      </c>
      <c r="Y47" s="86"/>
      <c r="Z47" s="86"/>
      <c r="AA47" s="92" t="s">
        <v>335</v>
      </c>
      <c r="AB47" s="92" t="s">
        <v>334</v>
      </c>
      <c r="AC47" s="86" t="b">
        <v>0</v>
      </c>
      <c r="AD47" s="86">
        <v>2</v>
      </c>
      <c r="AE47" s="92" t="s">
        <v>347</v>
      </c>
      <c r="AF47" s="86" t="b">
        <v>0</v>
      </c>
      <c r="AG47" s="86" t="s">
        <v>350</v>
      </c>
      <c r="AH47" s="86"/>
      <c r="AI47" s="92" t="s">
        <v>345</v>
      </c>
      <c r="AJ47" s="86" t="b">
        <v>0</v>
      </c>
      <c r="AK47" s="86">
        <v>0</v>
      </c>
      <c r="AL47" s="92" t="s">
        <v>345</v>
      </c>
      <c r="AM47" s="86" t="s">
        <v>353</v>
      </c>
      <c r="AN47" s="86" t="b">
        <v>0</v>
      </c>
      <c r="AO47" s="92" t="s">
        <v>334</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45">
      <c r="A48" s="84" t="s">
        <v>223</v>
      </c>
      <c r="B48" s="84" t="s">
        <v>225</v>
      </c>
      <c r="C48" s="53" t="s">
        <v>1001</v>
      </c>
      <c r="D48" s="54">
        <v>3</v>
      </c>
      <c r="E48" s="65" t="s">
        <v>132</v>
      </c>
      <c r="F48" s="55">
        <v>35</v>
      </c>
      <c r="G48" s="53"/>
      <c r="H48" s="57"/>
      <c r="I48" s="56"/>
      <c r="J48" s="56"/>
      <c r="K48" s="36" t="s">
        <v>65</v>
      </c>
      <c r="L48" s="83">
        <v>48</v>
      </c>
      <c r="M48" s="83"/>
      <c r="N48" s="63"/>
      <c r="O48" s="86" t="s">
        <v>244</v>
      </c>
      <c r="P48" s="88">
        <v>43777.949849537035</v>
      </c>
      <c r="Q48" s="86" t="s">
        <v>255</v>
      </c>
      <c r="R48" s="86"/>
      <c r="S48" s="86"/>
      <c r="T48" s="86"/>
      <c r="U48" s="86"/>
      <c r="V48" s="90" t="s">
        <v>295</v>
      </c>
      <c r="W48" s="88">
        <v>43777.949849537035</v>
      </c>
      <c r="X48" s="90" t="s">
        <v>314</v>
      </c>
      <c r="Y48" s="86"/>
      <c r="Z48" s="86"/>
      <c r="AA48" s="92" t="s">
        <v>335</v>
      </c>
      <c r="AB48" s="92" t="s">
        <v>334</v>
      </c>
      <c r="AC48" s="86" t="b">
        <v>0</v>
      </c>
      <c r="AD48" s="86">
        <v>2</v>
      </c>
      <c r="AE48" s="92" t="s">
        <v>347</v>
      </c>
      <c r="AF48" s="86" t="b">
        <v>0</v>
      </c>
      <c r="AG48" s="86" t="s">
        <v>350</v>
      </c>
      <c r="AH48" s="86"/>
      <c r="AI48" s="92" t="s">
        <v>345</v>
      </c>
      <c r="AJ48" s="86" t="b">
        <v>0</v>
      </c>
      <c r="AK48" s="86">
        <v>0</v>
      </c>
      <c r="AL48" s="92" t="s">
        <v>345</v>
      </c>
      <c r="AM48" s="86" t="s">
        <v>353</v>
      </c>
      <c r="AN48" s="86" t="b">
        <v>0</v>
      </c>
      <c r="AO48" s="92" t="s">
        <v>334</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3</v>
      </c>
      <c r="BD48" s="51"/>
      <c r="BE48" s="52"/>
      <c r="BF48" s="51"/>
      <c r="BG48" s="52"/>
      <c r="BH48" s="51"/>
      <c r="BI48" s="52"/>
      <c r="BJ48" s="51"/>
      <c r="BK48" s="52"/>
      <c r="BL48" s="51"/>
    </row>
    <row r="49" spans="1:64" ht="45">
      <c r="A49" s="84" t="s">
        <v>224</v>
      </c>
      <c r="B49" s="84" t="s">
        <v>223</v>
      </c>
      <c r="C49" s="53" t="s">
        <v>1001</v>
      </c>
      <c r="D49" s="54">
        <v>3</v>
      </c>
      <c r="E49" s="65" t="s">
        <v>132</v>
      </c>
      <c r="F49" s="55">
        <v>35</v>
      </c>
      <c r="G49" s="53"/>
      <c r="H49" s="57"/>
      <c r="I49" s="56"/>
      <c r="J49" s="56"/>
      <c r="K49" s="36" t="s">
        <v>66</v>
      </c>
      <c r="L49" s="83">
        <v>49</v>
      </c>
      <c r="M49" s="83"/>
      <c r="N49" s="63"/>
      <c r="O49" s="86" t="s">
        <v>245</v>
      </c>
      <c r="P49" s="88">
        <v>43778.31775462963</v>
      </c>
      <c r="Q49" s="86" t="s">
        <v>256</v>
      </c>
      <c r="R49" s="86"/>
      <c r="S49" s="86"/>
      <c r="T49" s="86"/>
      <c r="U49" s="86"/>
      <c r="V49" s="90" t="s">
        <v>296</v>
      </c>
      <c r="W49" s="88">
        <v>43778.31775462963</v>
      </c>
      <c r="X49" s="90" t="s">
        <v>315</v>
      </c>
      <c r="Y49" s="86"/>
      <c r="Z49" s="86"/>
      <c r="AA49" s="92" t="s">
        <v>336</v>
      </c>
      <c r="AB49" s="92" t="s">
        <v>335</v>
      </c>
      <c r="AC49" s="86" t="b">
        <v>0</v>
      </c>
      <c r="AD49" s="86">
        <v>0</v>
      </c>
      <c r="AE49" s="92" t="s">
        <v>348</v>
      </c>
      <c r="AF49" s="86" t="b">
        <v>0</v>
      </c>
      <c r="AG49" s="86" t="s">
        <v>349</v>
      </c>
      <c r="AH49" s="86"/>
      <c r="AI49" s="92" t="s">
        <v>345</v>
      </c>
      <c r="AJ49" s="86" t="b">
        <v>0</v>
      </c>
      <c r="AK49" s="86">
        <v>0</v>
      </c>
      <c r="AL49" s="92" t="s">
        <v>345</v>
      </c>
      <c r="AM49" s="86" t="s">
        <v>352</v>
      </c>
      <c r="AN49" s="86" t="b">
        <v>0</v>
      </c>
      <c r="AO49" s="92" t="s">
        <v>335</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45">
      <c r="A50" s="84" t="s">
        <v>224</v>
      </c>
      <c r="B50" s="84" t="s">
        <v>225</v>
      </c>
      <c r="C50" s="53" t="s">
        <v>1001</v>
      </c>
      <c r="D50" s="54">
        <v>3</v>
      </c>
      <c r="E50" s="65" t="s">
        <v>132</v>
      </c>
      <c r="F50" s="55">
        <v>35</v>
      </c>
      <c r="G50" s="53"/>
      <c r="H50" s="57"/>
      <c r="I50" s="56"/>
      <c r="J50" s="56"/>
      <c r="K50" s="36" t="s">
        <v>65</v>
      </c>
      <c r="L50" s="83">
        <v>50</v>
      </c>
      <c r="M50" s="83"/>
      <c r="N50" s="63"/>
      <c r="O50" s="86" t="s">
        <v>244</v>
      </c>
      <c r="P50" s="88">
        <v>43778.31775462963</v>
      </c>
      <c r="Q50" s="86" t="s">
        <v>256</v>
      </c>
      <c r="R50" s="86"/>
      <c r="S50" s="86"/>
      <c r="T50" s="86"/>
      <c r="U50" s="86"/>
      <c r="V50" s="90" t="s">
        <v>296</v>
      </c>
      <c r="W50" s="88">
        <v>43778.31775462963</v>
      </c>
      <c r="X50" s="90" t="s">
        <v>315</v>
      </c>
      <c r="Y50" s="86"/>
      <c r="Z50" s="86"/>
      <c r="AA50" s="92" t="s">
        <v>336</v>
      </c>
      <c r="AB50" s="92" t="s">
        <v>335</v>
      </c>
      <c r="AC50" s="86" t="b">
        <v>0</v>
      </c>
      <c r="AD50" s="86">
        <v>0</v>
      </c>
      <c r="AE50" s="92" t="s">
        <v>348</v>
      </c>
      <c r="AF50" s="86" t="b">
        <v>0</v>
      </c>
      <c r="AG50" s="86" t="s">
        <v>349</v>
      </c>
      <c r="AH50" s="86"/>
      <c r="AI50" s="92" t="s">
        <v>345</v>
      </c>
      <c r="AJ50" s="86" t="b">
        <v>0</v>
      </c>
      <c r="AK50" s="86">
        <v>0</v>
      </c>
      <c r="AL50" s="92" t="s">
        <v>345</v>
      </c>
      <c r="AM50" s="86" t="s">
        <v>352</v>
      </c>
      <c r="AN50" s="86" t="b">
        <v>0</v>
      </c>
      <c r="AO50" s="92" t="s">
        <v>335</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3</v>
      </c>
      <c r="BD50" s="51"/>
      <c r="BE50" s="52"/>
      <c r="BF50" s="51"/>
      <c r="BG50" s="52"/>
      <c r="BH50" s="51"/>
      <c r="BI50" s="52"/>
      <c r="BJ50" s="51"/>
      <c r="BK50" s="52"/>
      <c r="BL50" s="51"/>
    </row>
    <row r="51" spans="1:64" ht="30">
      <c r="A51" s="84" t="s">
        <v>226</v>
      </c>
      <c r="B51" s="84" t="s">
        <v>226</v>
      </c>
      <c r="C51" s="53" t="s">
        <v>1002</v>
      </c>
      <c r="D51" s="54">
        <v>3</v>
      </c>
      <c r="E51" s="65" t="s">
        <v>136</v>
      </c>
      <c r="F51" s="55">
        <v>35</v>
      </c>
      <c r="G51" s="53"/>
      <c r="H51" s="57"/>
      <c r="I51" s="56"/>
      <c r="J51" s="56"/>
      <c r="K51" s="36" t="s">
        <v>65</v>
      </c>
      <c r="L51" s="83">
        <v>51</v>
      </c>
      <c r="M51" s="83"/>
      <c r="N51" s="63"/>
      <c r="O51" s="86" t="s">
        <v>176</v>
      </c>
      <c r="P51" s="88">
        <v>43777.837534722225</v>
      </c>
      <c r="Q51" s="86" t="s">
        <v>258</v>
      </c>
      <c r="R51" s="90" t="s">
        <v>269</v>
      </c>
      <c r="S51" s="86" t="s">
        <v>275</v>
      </c>
      <c r="T51" s="86"/>
      <c r="U51" s="86"/>
      <c r="V51" s="90" t="s">
        <v>298</v>
      </c>
      <c r="W51" s="88">
        <v>43777.837534722225</v>
      </c>
      <c r="X51" s="90" t="s">
        <v>317</v>
      </c>
      <c r="Y51" s="86"/>
      <c r="Z51" s="86"/>
      <c r="AA51" s="92" t="s">
        <v>338</v>
      </c>
      <c r="AB51" s="86"/>
      <c r="AC51" s="86" t="b">
        <v>0</v>
      </c>
      <c r="AD51" s="86">
        <v>0</v>
      </c>
      <c r="AE51" s="92" t="s">
        <v>345</v>
      </c>
      <c r="AF51" s="86" t="b">
        <v>0</v>
      </c>
      <c r="AG51" s="86" t="s">
        <v>349</v>
      </c>
      <c r="AH51" s="86"/>
      <c r="AI51" s="92" t="s">
        <v>345</v>
      </c>
      <c r="AJ51" s="86" t="b">
        <v>0</v>
      </c>
      <c r="AK51" s="86">
        <v>0</v>
      </c>
      <c r="AL51" s="92" t="s">
        <v>345</v>
      </c>
      <c r="AM51" s="86" t="s">
        <v>275</v>
      </c>
      <c r="AN51" s="86" t="b">
        <v>0</v>
      </c>
      <c r="AO51" s="92" t="s">
        <v>338</v>
      </c>
      <c r="AP51" s="86" t="s">
        <v>176</v>
      </c>
      <c r="AQ51" s="86">
        <v>0</v>
      </c>
      <c r="AR51" s="86">
        <v>0</v>
      </c>
      <c r="AS51" s="86"/>
      <c r="AT51" s="86"/>
      <c r="AU51" s="86"/>
      <c r="AV51" s="86"/>
      <c r="AW51" s="86"/>
      <c r="AX51" s="86"/>
      <c r="AY51" s="86"/>
      <c r="AZ51" s="86"/>
      <c r="BA51">
        <v>2</v>
      </c>
      <c r="BB51" s="85" t="str">
        <f>REPLACE(INDEX(GroupVertices[Group],MATCH(Edges[[#This Row],[Vertex 1]],GroupVertices[Vertex],0)),1,1,"")</f>
        <v>6</v>
      </c>
      <c r="BC51" s="85" t="str">
        <f>REPLACE(INDEX(GroupVertices[Group],MATCH(Edges[[#This Row],[Vertex 2]],GroupVertices[Vertex],0)),1,1,"")</f>
        <v>6</v>
      </c>
      <c r="BD51" s="51">
        <v>0</v>
      </c>
      <c r="BE51" s="52">
        <v>0</v>
      </c>
      <c r="BF51" s="51">
        <v>1</v>
      </c>
      <c r="BG51" s="52">
        <v>3.0303030303030303</v>
      </c>
      <c r="BH51" s="51">
        <v>0</v>
      </c>
      <c r="BI51" s="52">
        <v>0</v>
      </c>
      <c r="BJ51" s="51">
        <v>32</v>
      </c>
      <c r="BK51" s="52">
        <v>96.96969696969697</v>
      </c>
      <c r="BL51" s="51">
        <v>33</v>
      </c>
    </row>
    <row r="52" spans="1:64" ht="30">
      <c r="A52" s="84" t="s">
        <v>226</v>
      </c>
      <c r="B52" s="84" t="s">
        <v>226</v>
      </c>
      <c r="C52" s="53" t="s">
        <v>1002</v>
      </c>
      <c r="D52" s="54">
        <v>3</v>
      </c>
      <c r="E52" s="65" t="s">
        <v>136</v>
      </c>
      <c r="F52" s="55">
        <v>35</v>
      </c>
      <c r="G52" s="53"/>
      <c r="H52" s="57"/>
      <c r="I52" s="56"/>
      <c r="J52" s="56"/>
      <c r="K52" s="36" t="s">
        <v>65</v>
      </c>
      <c r="L52" s="83">
        <v>52</v>
      </c>
      <c r="M52" s="83"/>
      <c r="N52" s="63"/>
      <c r="O52" s="86" t="s">
        <v>176</v>
      </c>
      <c r="P52" s="88">
        <v>43779.33856481482</v>
      </c>
      <c r="Q52" s="86" t="s">
        <v>259</v>
      </c>
      <c r="R52" s="86"/>
      <c r="S52" s="86"/>
      <c r="T52" s="86"/>
      <c r="U52" s="86"/>
      <c r="V52" s="90" t="s">
        <v>298</v>
      </c>
      <c r="W52" s="88">
        <v>43779.33856481482</v>
      </c>
      <c r="X52" s="90" t="s">
        <v>318</v>
      </c>
      <c r="Y52" s="86"/>
      <c r="Z52" s="86"/>
      <c r="AA52" s="92" t="s">
        <v>339</v>
      </c>
      <c r="AB52" s="86"/>
      <c r="AC52" s="86" t="b">
        <v>0</v>
      </c>
      <c r="AD52" s="86">
        <v>0</v>
      </c>
      <c r="AE52" s="92" t="s">
        <v>345</v>
      </c>
      <c r="AF52" s="86" t="b">
        <v>0</v>
      </c>
      <c r="AG52" s="86" t="s">
        <v>349</v>
      </c>
      <c r="AH52" s="86"/>
      <c r="AI52" s="92" t="s">
        <v>345</v>
      </c>
      <c r="AJ52" s="86" t="b">
        <v>0</v>
      </c>
      <c r="AK52" s="86">
        <v>1</v>
      </c>
      <c r="AL52" s="92" t="s">
        <v>338</v>
      </c>
      <c r="AM52" s="86" t="s">
        <v>275</v>
      </c>
      <c r="AN52" s="86" t="b">
        <v>0</v>
      </c>
      <c r="AO52" s="92" t="s">
        <v>338</v>
      </c>
      <c r="AP52" s="86" t="s">
        <v>176</v>
      </c>
      <c r="AQ52" s="86">
        <v>0</v>
      </c>
      <c r="AR52" s="86">
        <v>0</v>
      </c>
      <c r="AS52" s="86"/>
      <c r="AT52" s="86"/>
      <c r="AU52" s="86"/>
      <c r="AV52" s="86"/>
      <c r="AW52" s="86"/>
      <c r="AX52" s="86"/>
      <c r="AY52" s="86"/>
      <c r="AZ52" s="86"/>
      <c r="BA52">
        <v>2</v>
      </c>
      <c r="BB52" s="85" t="str">
        <f>REPLACE(INDEX(GroupVertices[Group],MATCH(Edges[[#This Row],[Vertex 1]],GroupVertices[Vertex],0)),1,1,"")</f>
        <v>6</v>
      </c>
      <c r="BC52" s="85" t="str">
        <f>REPLACE(INDEX(GroupVertices[Group],MATCH(Edges[[#This Row],[Vertex 2]],GroupVertices[Vertex],0)),1,1,"")</f>
        <v>6</v>
      </c>
      <c r="BD52" s="51">
        <v>0</v>
      </c>
      <c r="BE52" s="52">
        <v>0</v>
      </c>
      <c r="BF52" s="51">
        <v>1</v>
      </c>
      <c r="BG52" s="52">
        <v>5.555555555555555</v>
      </c>
      <c r="BH52" s="51">
        <v>0</v>
      </c>
      <c r="BI52" s="52">
        <v>0</v>
      </c>
      <c r="BJ52" s="51">
        <v>17</v>
      </c>
      <c r="BK52" s="52">
        <v>94.44444444444444</v>
      </c>
      <c r="BL52" s="51">
        <v>18</v>
      </c>
    </row>
    <row r="53" spans="1:64" ht="45">
      <c r="A53" s="84" t="s">
        <v>212</v>
      </c>
      <c r="B53" s="84" t="s">
        <v>243</v>
      </c>
      <c r="C53" s="53" t="s">
        <v>1001</v>
      </c>
      <c r="D53" s="54">
        <v>3</v>
      </c>
      <c r="E53" s="65" t="s">
        <v>132</v>
      </c>
      <c r="F53" s="55">
        <v>35</v>
      </c>
      <c r="G53" s="53"/>
      <c r="H53" s="57"/>
      <c r="I53" s="56"/>
      <c r="J53" s="56"/>
      <c r="K53" s="36" t="s">
        <v>65</v>
      </c>
      <c r="L53" s="83">
        <v>53</v>
      </c>
      <c r="M53" s="83"/>
      <c r="N53" s="63"/>
      <c r="O53" s="86" t="s">
        <v>244</v>
      </c>
      <c r="P53" s="88">
        <v>43439.65012731482</v>
      </c>
      <c r="Q53" s="86" t="s">
        <v>246</v>
      </c>
      <c r="R53" s="90" t="s">
        <v>264</v>
      </c>
      <c r="S53" s="86" t="s">
        <v>272</v>
      </c>
      <c r="T53" s="86" t="s">
        <v>277</v>
      </c>
      <c r="U53" s="86"/>
      <c r="V53" s="90" t="s">
        <v>287</v>
      </c>
      <c r="W53" s="88">
        <v>43439.65012731482</v>
      </c>
      <c r="X53" s="90" t="s">
        <v>302</v>
      </c>
      <c r="Y53" s="86"/>
      <c r="Z53" s="86"/>
      <c r="AA53" s="92" t="s">
        <v>323</v>
      </c>
      <c r="AB53" s="86"/>
      <c r="AC53" s="86" t="b">
        <v>0</v>
      </c>
      <c r="AD53" s="86">
        <v>15</v>
      </c>
      <c r="AE53" s="92" t="s">
        <v>345</v>
      </c>
      <c r="AF53" s="86" t="b">
        <v>1</v>
      </c>
      <c r="AG53" s="86" t="s">
        <v>349</v>
      </c>
      <c r="AH53" s="86"/>
      <c r="AI53" s="92" t="s">
        <v>351</v>
      </c>
      <c r="AJ53" s="86" t="b">
        <v>0</v>
      </c>
      <c r="AK53" s="86">
        <v>7</v>
      </c>
      <c r="AL53" s="92" t="s">
        <v>345</v>
      </c>
      <c r="AM53" s="86" t="s">
        <v>352</v>
      </c>
      <c r="AN53" s="86" t="b">
        <v>0</v>
      </c>
      <c r="AO53" s="92" t="s">
        <v>323</v>
      </c>
      <c r="AP53" s="86" t="s">
        <v>360</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227</v>
      </c>
      <c r="B54" s="84" t="s">
        <v>243</v>
      </c>
      <c r="C54" s="53" t="s">
        <v>1001</v>
      </c>
      <c r="D54" s="54">
        <v>3</v>
      </c>
      <c r="E54" s="65" t="s">
        <v>132</v>
      </c>
      <c r="F54" s="55">
        <v>35</v>
      </c>
      <c r="G54" s="53"/>
      <c r="H54" s="57"/>
      <c r="I54" s="56"/>
      <c r="J54" s="56"/>
      <c r="K54" s="36" t="s">
        <v>65</v>
      </c>
      <c r="L54" s="83">
        <v>54</v>
      </c>
      <c r="M54" s="83"/>
      <c r="N54" s="63"/>
      <c r="O54" s="86" t="s">
        <v>244</v>
      </c>
      <c r="P54" s="88">
        <v>43782.065474537034</v>
      </c>
      <c r="Q54" s="86" t="s">
        <v>260</v>
      </c>
      <c r="R54" s="86"/>
      <c r="S54" s="86"/>
      <c r="T54" s="86" t="s">
        <v>277</v>
      </c>
      <c r="U54" s="86"/>
      <c r="V54" s="90" t="s">
        <v>299</v>
      </c>
      <c r="W54" s="88">
        <v>43782.065474537034</v>
      </c>
      <c r="X54" s="90" t="s">
        <v>319</v>
      </c>
      <c r="Y54" s="86"/>
      <c r="Z54" s="86"/>
      <c r="AA54" s="92" t="s">
        <v>340</v>
      </c>
      <c r="AB54" s="86"/>
      <c r="AC54" s="86" t="b">
        <v>0</v>
      </c>
      <c r="AD54" s="86">
        <v>0</v>
      </c>
      <c r="AE54" s="92" t="s">
        <v>345</v>
      </c>
      <c r="AF54" s="86" t="b">
        <v>1</v>
      </c>
      <c r="AG54" s="86" t="s">
        <v>349</v>
      </c>
      <c r="AH54" s="86"/>
      <c r="AI54" s="92" t="s">
        <v>351</v>
      </c>
      <c r="AJ54" s="86" t="b">
        <v>0</v>
      </c>
      <c r="AK54" s="86">
        <v>7</v>
      </c>
      <c r="AL54" s="92" t="s">
        <v>323</v>
      </c>
      <c r="AM54" s="86" t="s">
        <v>353</v>
      </c>
      <c r="AN54" s="86" t="b">
        <v>0</v>
      </c>
      <c r="AO54" s="92" t="s">
        <v>323</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c r="BE54" s="52"/>
      <c r="BF54" s="51"/>
      <c r="BG54" s="52"/>
      <c r="BH54" s="51"/>
      <c r="BI54" s="52"/>
      <c r="BJ54" s="51"/>
      <c r="BK54" s="52"/>
      <c r="BL54" s="51"/>
    </row>
    <row r="55" spans="1:64" ht="45">
      <c r="A55" s="84" t="s">
        <v>212</v>
      </c>
      <c r="B55" s="84" t="s">
        <v>227</v>
      </c>
      <c r="C55" s="53" t="s">
        <v>1001</v>
      </c>
      <c r="D55" s="54">
        <v>3</v>
      </c>
      <c r="E55" s="65" t="s">
        <v>132</v>
      </c>
      <c r="F55" s="55">
        <v>35</v>
      </c>
      <c r="G55" s="53"/>
      <c r="H55" s="57"/>
      <c r="I55" s="56"/>
      <c r="J55" s="56"/>
      <c r="K55" s="36" t="s">
        <v>66</v>
      </c>
      <c r="L55" s="83">
        <v>55</v>
      </c>
      <c r="M55" s="83"/>
      <c r="N55" s="63"/>
      <c r="O55" s="86" t="s">
        <v>244</v>
      </c>
      <c r="P55" s="88">
        <v>43439.65012731482</v>
      </c>
      <c r="Q55" s="86" t="s">
        <v>246</v>
      </c>
      <c r="R55" s="90" t="s">
        <v>264</v>
      </c>
      <c r="S55" s="86" t="s">
        <v>272</v>
      </c>
      <c r="T55" s="86" t="s">
        <v>277</v>
      </c>
      <c r="U55" s="86"/>
      <c r="V55" s="90" t="s">
        <v>287</v>
      </c>
      <c r="W55" s="88">
        <v>43439.65012731482</v>
      </c>
      <c r="X55" s="90" t="s">
        <v>302</v>
      </c>
      <c r="Y55" s="86"/>
      <c r="Z55" s="86"/>
      <c r="AA55" s="92" t="s">
        <v>323</v>
      </c>
      <c r="AB55" s="86"/>
      <c r="AC55" s="86" t="b">
        <v>0</v>
      </c>
      <c r="AD55" s="86">
        <v>15</v>
      </c>
      <c r="AE55" s="92" t="s">
        <v>345</v>
      </c>
      <c r="AF55" s="86" t="b">
        <v>1</v>
      </c>
      <c r="AG55" s="86" t="s">
        <v>349</v>
      </c>
      <c r="AH55" s="86"/>
      <c r="AI55" s="92" t="s">
        <v>351</v>
      </c>
      <c r="AJ55" s="86" t="b">
        <v>0</v>
      </c>
      <c r="AK55" s="86">
        <v>7</v>
      </c>
      <c r="AL55" s="92" t="s">
        <v>345</v>
      </c>
      <c r="AM55" s="86" t="s">
        <v>352</v>
      </c>
      <c r="AN55" s="86" t="b">
        <v>0</v>
      </c>
      <c r="AO55" s="92" t="s">
        <v>323</v>
      </c>
      <c r="AP55" s="86" t="s">
        <v>360</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0</v>
      </c>
      <c r="BE55" s="52">
        <v>0</v>
      </c>
      <c r="BF55" s="51">
        <v>1</v>
      </c>
      <c r="BG55" s="52">
        <v>2.6315789473684212</v>
      </c>
      <c r="BH55" s="51">
        <v>0</v>
      </c>
      <c r="BI55" s="52">
        <v>0</v>
      </c>
      <c r="BJ55" s="51">
        <v>37</v>
      </c>
      <c r="BK55" s="52">
        <v>97.36842105263158</v>
      </c>
      <c r="BL55" s="51">
        <v>38</v>
      </c>
    </row>
    <row r="56" spans="1:64" ht="45">
      <c r="A56" s="84" t="s">
        <v>212</v>
      </c>
      <c r="B56" s="84" t="s">
        <v>225</v>
      </c>
      <c r="C56" s="53" t="s">
        <v>1001</v>
      </c>
      <c r="D56" s="54">
        <v>3</v>
      </c>
      <c r="E56" s="65" t="s">
        <v>132</v>
      </c>
      <c r="F56" s="55">
        <v>35</v>
      </c>
      <c r="G56" s="53"/>
      <c r="H56" s="57"/>
      <c r="I56" s="56"/>
      <c r="J56" s="56"/>
      <c r="K56" s="36" t="s">
        <v>65</v>
      </c>
      <c r="L56" s="83">
        <v>56</v>
      </c>
      <c r="M56" s="83"/>
      <c r="N56" s="63"/>
      <c r="O56" s="86" t="s">
        <v>244</v>
      </c>
      <c r="P56" s="88">
        <v>43439.65012731482</v>
      </c>
      <c r="Q56" s="86" t="s">
        <v>246</v>
      </c>
      <c r="R56" s="90" t="s">
        <v>264</v>
      </c>
      <c r="S56" s="86" t="s">
        <v>272</v>
      </c>
      <c r="T56" s="86" t="s">
        <v>277</v>
      </c>
      <c r="U56" s="86"/>
      <c r="V56" s="90" t="s">
        <v>287</v>
      </c>
      <c r="W56" s="88">
        <v>43439.65012731482</v>
      </c>
      <c r="X56" s="90" t="s">
        <v>302</v>
      </c>
      <c r="Y56" s="86"/>
      <c r="Z56" s="86"/>
      <c r="AA56" s="92" t="s">
        <v>323</v>
      </c>
      <c r="AB56" s="86"/>
      <c r="AC56" s="86" t="b">
        <v>0</v>
      </c>
      <c r="AD56" s="86">
        <v>15</v>
      </c>
      <c r="AE56" s="92" t="s">
        <v>345</v>
      </c>
      <c r="AF56" s="86" t="b">
        <v>1</v>
      </c>
      <c r="AG56" s="86" t="s">
        <v>349</v>
      </c>
      <c r="AH56" s="86"/>
      <c r="AI56" s="92" t="s">
        <v>351</v>
      </c>
      <c r="AJ56" s="86" t="b">
        <v>0</v>
      </c>
      <c r="AK56" s="86">
        <v>7</v>
      </c>
      <c r="AL56" s="92" t="s">
        <v>345</v>
      </c>
      <c r="AM56" s="86" t="s">
        <v>352</v>
      </c>
      <c r="AN56" s="86" t="b">
        <v>0</v>
      </c>
      <c r="AO56" s="92" t="s">
        <v>323</v>
      </c>
      <c r="AP56" s="86" t="s">
        <v>360</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3</v>
      </c>
      <c r="BD56" s="51"/>
      <c r="BE56" s="52"/>
      <c r="BF56" s="51"/>
      <c r="BG56" s="52"/>
      <c r="BH56" s="51"/>
      <c r="BI56" s="52"/>
      <c r="BJ56" s="51"/>
      <c r="BK56" s="52"/>
      <c r="BL56" s="51"/>
    </row>
    <row r="57" spans="1:64" ht="45">
      <c r="A57" s="84" t="s">
        <v>227</v>
      </c>
      <c r="B57" s="84" t="s">
        <v>212</v>
      </c>
      <c r="C57" s="53" t="s">
        <v>1001</v>
      </c>
      <c r="D57" s="54">
        <v>3</v>
      </c>
      <c r="E57" s="65" t="s">
        <v>132</v>
      </c>
      <c r="F57" s="55">
        <v>35</v>
      </c>
      <c r="G57" s="53"/>
      <c r="H57" s="57"/>
      <c r="I57" s="56"/>
      <c r="J57" s="56"/>
      <c r="K57" s="36" t="s">
        <v>66</v>
      </c>
      <c r="L57" s="83">
        <v>57</v>
      </c>
      <c r="M57" s="83"/>
      <c r="N57" s="63"/>
      <c r="O57" s="86" t="s">
        <v>244</v>
      </c>
      <c r="P57" s="88">
        <v>43782.065474537034</v>
      </c>
      <c r="Q57" s="86" t="s">
        <v>260</v>
      </c>
      <c r="R57" s="86"/>
      <c r="S57" s="86"/>
      <c r="T57" s="86" t="s">
        <v>277</v>
      </c>
      <c r="U57" s="86"/>
      <c r="V57" s="90" t="s">
        <v>299</v>
      </c>
      <c r="W57" s="88">
        <v>43782.065474537034</v>
      </c>
      <c r="X57" s="90" t="s">
        <v>319</v>
      </c>
      <c r="Y57" s="86"/>
      <c r="Z57" s="86"/>
      <c r="AA57" s="92" t="s">
        <v>340</v>
      </c>
      <c r="AB57" s="86"/>
      <c r="AC57" s="86" t="b">
        <v>0</v>
      </c>
      <c r="AD57" s="86">
        <v>0</v>
      </c>
      <c r="AE57" s="92" t="s">
        <v>345</v>
      </c>
      <c r="AF57" s="86" t="b">
        <v>1</v>
      </c>
      <c r="AG57" s="86" t="s">
        <v>349</v>
      </c>
      <c r="AH57" s="86"/>
      <c r="AI57" s="92" t="s">
        <v>351</v>
      </c>
      <c r="AJ57" s="86" t="b">
        <v>0</v>
      </c>
      <c r="AK57" s="86">
        <v>7</v>
      </c>
      <c r="AL57" s="92" t="s">
        <v>323</v>
      </c>
      <c r="AM57" s="86" t="s">
        <v>353</v>
      </c>
      <c r="AN57" s="86" t="b">
        <v>0</v>
      </c>
      <c r="AO57" s="92" t="s">
        <v>323</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0</v>
      </c>
      <c r="BE57" s="52">
        <v>0</v>
      </c>
      <c r="BF57" s="51">
        <v>0</v>
      </c>
      <c r="BG57" s="52">
        <v>0</v>
      </c>
      <c r="BH57" s="51">
        <v>0</v>
      </c>
      <c r="BI57" s="52">
        <v>0</v>
      </c>
      <c r="BJ57" s="51">
        <v>22</v>
      </c>
      <c r="BK57" s="52">
        <v>100</v>
      </c>
      <c r="BL57" s="51">
        <v>22</v>
      </c>
    </row>
    <row r="58" spans="1:64" ht="45">
      <c r="A58" s="84" t="s">
        <v>225</v>
      </c>
      <c r="B58" s="84" t="s">
        <v>225</v>
      </c>
      <c r="C58" s="53" t="s">
        <v>1001</v>
      </c>
      <c r="D58" s="54">
        <v>3</v>
      </c>
      <c r="E58" s="65" t="s">
        <v>132</v>
      </c>
      <c r="F58" s="55">
        <v>35</v>
      </c>
      <c r="G58" s="53"/>
      <c r="H58" s="57"/>
      <c r="I58" s="56"/>
      <c r="J58" s="56"/>
      <c r="K58" s="36" t="s">
        <v>65</v>
      </c>
      <c r="L58" s="83">
        <v>58</v>
      </c>
      <c r="M58" s="83"/>
      <c r="N58" s="63"/>
      <c r="O58" s="86" t="s">
        <v>176</v>
      </c>
      <c r="P58" s="88">
        <v>43613.98081018519</v>
      </c>
      <c r="Q58" s="86" t="s">
        <v>261</v>
      </c>
      <c r="R58" s="90" t="s">
        <v>270</v>
      </c>
      <c r="S58" s="86" t="s">
        <v>276</v>
      </c>
      <c r="T58" s="86"/>
      <c r="U58" s="90" t="s">
        <v>286</v>
      </c>
      <c r="V58" s="90" t="s">
        <v>286</v>
      </c>
      <c r="W58" s="88">
        <v>43613.98081018519</v>
      </c>
      <c r="X58" s="90" t="s">
        <v>320</v>
      </c>
      <c r="Y58" s="86"/>
      <c r="Z58" s="86"/>
      <c r="AA58" s="92" t="s">
        <v>341</v>
      </c>
      <c r="AB58" s="86"/>
      <c r="AC58" s="86" t="b">
        <v>0</v>
      </c>
      <c r="AD58" s="86">
        <v>5</v>
      </c>
      <c r="AE58" s="92" t="s">
        <v>345</v>
      </c>
      <c r="AF58" s="86" t="b">
        <v>0</v>
      </c>
      <c r="AG58" s="86" t="s">
        <v>349</v>
      </c>
      <c r="AH58" s="86"/>
      <c r="AI58" s="92" t="s">
        <v>345</v>
      </c>
      <c r="AJ58" s="86" t="b">
        <v>0</v>
      </c>
      <c r="AK58" s="86">
        <v>3</v>
      </c>
      <c r="AL58" s="92" t="s">
        <v>345</v>
      </c>
      <c r="AM58" s="86" t="s">
        <v>359</v>
      </c>
      <c r="AN58" s="86" t="b">
        <v>0</v>
      </c>
      <c r="AO58" s="92" t="s">
        <v>341</v>
      </c>
      <c r="AP58" s="86" t="s">
        <v>360</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1</v>
      </c>
      <c r="BE58" s="52">
        <v>4.166666666666667</v>
      </c>
      <c r="BF58" s="51">
        <v>0</v>
      </c>
      <c r="BG58" s="52">
        <v>0</v>
      </c>
      <c r="BH58" s="51">
        <v>0</v>
      </c>
      <c r="BI58" s="52">
        <v>0</v>
      </c>
      <c r="BJ58" s="51">
        <v>23</v>
      </c>
      <c r="BK58" s="52">
        <v>95.83333333333333</v>
      </c>
      <c r="BL58" s="51">
        <v>24</v>
      </c>
    </row>
    <row r="59" spans="1:64" ht="45">
      <c r="A59" s="84" t="s">
        <v>228</v>
      </c>
      <c r="B59" s="84" t="s">
        <v>225</v>
      </c>
      <c r="C59" s="53" t="s">
        <v>1001</v>
      </c>
      <c r="D59" s="54">
        <v>3</v>
      </c>
      <c r="E59" s="65" t="s">
        <v>132</v>
      </c>
      <c r="F59" s="55">
        <v>35</v>
      </c>
      <c r="G59" s="53"/>
      <c r="H59" s="57"/>
      <c r="I59" s="56"/>
      <c r="J59" s="56"/>
      <c r="K59" s="36" t="s">
        <v>65</v>
      </c>
      <c r="L59" s="83">
        <v>59</v>
      </c>
      <c r="M59" s="83"/>
      <c r="N59" s="63"/>
      <c r="O59" s="86" t="s">
        <v>244</v>
      </c>
      <c r="P59" s="88">
        <v>43782.72372685185</v>
      </c>
      <c r="Q59" s="86" t="s">
        <v>262</v>
      </c>
      <c r="R59" s="90" t="s">
        <v>271</v>
      </c>
      <c r="S59" s="86" t="s">
        <v>273</v>
      </c>
      <c r="T59" s="86" t="s">
        <v>282</v>
      </c>
      <c r="U59" s="86"/>
      <c r="V59" s="90" t="s">
        <v>300</v>
      </c>
      <c r="W59" s="88">
        <v>43782.72372685185</v>
      </c>
      <c r="X59" s="90" t="s">
        <v>321</v>
      </c>
      <c r="Y59" s="86"/>
      <c r="Z59" s="86"/>
      <c r="AA59" s="92" t="s">
        <v>342</v>
      </c>
      <c r="AB59" s="86"/>
      <c r="AC59" s="86" t="b">
        <v>0</v>
      </c>
      <c r="AD59" s="86">
        <v>1</v>
      </c>
      <c r="AE59" s="92" t="s">
        <v>345</v>
      </c>
      <c r="AF59" s="86" t="b">
        <v>0</v>
      </c>
      <c r="AG59" s="86" t="s">
        <v>349</v>
      </c>
      <c r="AH59" s="86"/>
      <c r="AI59" s="92" t="s">
        <v>345</v>
      </c>
      <c r="AJ59" s="86" t="b">
        <v>0</v>
      </c>
      <c r="AK59" s="86">
        <v>1</v>
      </c>
      <c r="AL59" s="92" t="s">
        <v>345</v>
      </c>
      <c r="AM59" s="86" t="s">
        <v>354</v>
      </c>
      <c r="AN59" s="86" t="b">
        <v>0</v>
      </c>
      <c r="AO59" s="92" t="s">
        <v>342</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v>0</v>
      </c>
      <c r="BE59" s="52">
        <v>0</v>
      </c>
      <c r="BF59" s="51">
        <v>1</v>
      </c>
      <c r="BG59" s="52">
        <v>7.6923076923076925</v>
      </c>
      <c r="BH59" s="51">
        <v>0</v>
      </c>
      <c r="BI59" s="52">
        <v>0</v>
      </c>
      <c r="BJ59" s="51">
        <v>12</v>
      </c>
      <c r="BK59" s="52">
        <v>92.3076923076923</v>
      </c>
      <c r="BL59" s="51">
        <v>13</v>
      </c>
    </row>
    <row r="60" spans="1:64" ht="45">
      <c r="A60" s="84" t="s">
        <v>229</v>
      </c>
      <c r="B60" s="84" t="s">
        <v>225</v>
      </c>
      <c r="C60" s="53" t="s">
        <v>1001</v>
      </c>
      <c r="D60" s="54">
        <v>3</v>
      </c>
      <c r="E60" s="65" t="s">
        <v>132</v>
      </c>
      <c r="F60" s="55">
        <v>35</v>
      </c>
      <c r="G60" s="53"/>
      <c r="H60" s="57"/>
      <c r="I60" s="56"/>
      <c r="J60" s="56"/>
      <c r="K60" s="36" t="s">
        <v>65</v>
      </c>
      <c r="L60" s="83">
        <v>60</v>
      </c>
      <c r="M60" s="83"/>
      <c r="N60" s="63"/>
      <c r="O60" s="86" t="s">
        <v>244</v>
      </c>
      <c r="P60" s="88">
        <v>43782.72443287037</v>
      </c>
      <c r="Q60" s="86" t="s">
        <v>263</v>
      </c>
      <c r="R60" s="90" t="s">
        <v>271</v>
      </c>
      <c r="S60" s="86" t="s">
        <v>273</v>
      </c>
      <c r="T60" s="86" t="s">
        <v>282</v>
      </c>
      <c r="U60" s="86"/>
      <c r="V60" s="90" t="s">
        <v>301</v>
      </c>
      <c r="W60" s="88">
        <v>43782.72443287037</v>
      </c>
      <c r="X60" s="90" t="s">
        <v>322</v>
      </c>
      <c r="Y60" s="86"/>
      <c r="Z60" s="86"/>
      <c r="AA60" s="92" t="s">
        <v>343</v>
      </c>
      <c r="AB60" s="86"/>
      <c r="AC60" s="86" t="b">
        <v>0</v>
      </c>
      <c r="AD60" s="86">
        <v>0</v>
      </c>
      <c r="AE60" s="92" t="s">
        <v>345</v>
      </c>
      <c r="AF60" s="86" t="b">
        <v>0</v>
      </c>
      <c r="AG60" s="86" t="s">
        <v>349</v>
      </c>
      <c r="AH60" s="86"/>
      <c r="AI60" s="92" t="s">
        <v>345</v>
      </c>
      <c r="AJ60" s="86" t="b">
        <v>0</v>
      </c>
      <c r="AK60" s="86">
        <v>1</v>
      </c>
      <c r="AL60" s="92" t="s">
        <v>342</v>
      </c>
      <c r="AM60" s="86" t="s">
        <v>354</v>
      </c>
      <c r="AN60" s="86" t="b">
        <v>0</v>
      </c>
      <c r="AO60" s="92" t="s">
        <v>342</v>
      </c>
      <c r="AP60" s="86" t="s">
        <v>176</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3</v>
      </c>
      <c r="BD60" s="51"/>
      <c r="BE60" s="52"/>
      <c r="BF60" s="51"/>
      <c r="BG60" s="52"/>
      <c r="BH60" s="51"/>
      <c r="BI60" s="52"/>
      <c r="BJ60" s="51"/>
      <c r="BK60" s="52"/>
      <c r="BL60" s="51"/>
    </row>
    <row r="61" spans="1:64" ht="45">
      <c r="A61" s="84" t="s">
        <v>229</v>
      </c>
      <c r="B61" s="84" t="s">
        <v>228</v>
      </c>
      <c r="C61" s="53" t="s">
        <v>1001</v>
      </c>
      <c r="D61" s="54">
        <v>3</v>
      </c>
      <c r="E61" s="65" t="s">
        <v>132</v>
      </c>
      <c r="F61" s="55">
        <v>35</v>
      </c>
      <c r="G61" s="53"/>
      <c r="H61" s="57"/>
      <c r="I61" s="56"/>
      <c r="J61" s="56"/>
      <c r="K61" s="36" t="s">
        <v>65</v>
      </c>
      <c r="L61" s="83">
        <v>61</v>
      </c>
      <c r="M61" s="83"/>
      <c r="N61" s="63"/>
      <c r="O61" s="86" t="s">
        <v>244</v>
      </c>
      <c r="P61" s="88">
        <v>43782.72443287037</v>
      </c>
      <c r="Q61" s="86" t="s">
        <v>263</v>
      </c>
      <c r="R61" s="90" t="s">
        <v>271</v>
      </c>
      <c r="S61" s="86" t="s">
        <v>273</v>
      </c>
      <c r="T61" s="86" t="s">
        <v>282</v>
      </c>
      <c r="U61" s="86"/>
      <c r="V61" s="90" t="s">
        <v>301</v>
      </c>
      <c r="W61" s="88">
        <v>43782.72443287037</v>
      </c>
      <c r="X61" s="90" t="s">
        <v>322</v>
      </c>
      <c r="Y61" s="86"/>
      <c r="Z61" s="86"/>
      <c r="AA61" s="92" t="s">
        <v>343</v>
      </c>
      <c r="AB61" s="86"/>
      <c r="AC61" s="86" t="b">
        <v>0</v>
      </c>
      <c r="AD61" s="86">
        <v>0</v>
      </c>
      <c r="AE61" s="92" t="s">
        <v>345</v>
      </c>
      <c r="AF61" s="86" t="b">
        <v>0</v>
      </c>
      <c r="AG61" s="86" t="s">
        <v>349</v>
      </c>
      <c r="AH61" s="86"/>
      <c r="AI61" s="92" t="s">
        <v>345</v>
      </c>
      <c r="AJ61" s="86" t="b">
        <v>0</v>
      </c>
      <c r="AK61" s="86">
        <v>1</v>
      </c>
      <c r="AL61" s="92" t="s">
        <v>342</v>
      </c>
      <c r="AM61" s="86" t="s">
        <v>354</v>
      </c>
      <c r="AN61" s="86" t="b">
        <v>0</v>
      </c>
      <c r="AO61" s="92" t="s">
        <v>342</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1</v>
      </c>
      <c r="BG61" s="52">
        <v>6.666666666666667</v>
      </c>
      <c r="BH61" s="51">
        <v>0</v>
      </c>
      <c r="BI61" s="52">
        <v>0</v>
      </c>
      <c r="BJ61" s="51">
        <v>14</v>
      </c>
      <c r="BK61" s="52">
        <v>93.33333333333333</v>
      </c>
      <c r="BL61"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3" r:id="rId1" display="https://twitter.com/neel_shah/status/1069715281411481600"/>
    <hyperlink ref="R4" r:id="rId2" display="https://twitter.com/neel_shah/status/1069715281411481600"/>
    <hyperlink ref="R5" r:id="rId3" display="https://twitter.com/neel_shah/status/1069715281411481600"/>
    <hyperlink ref="R6" r:id="rId4" display="https://twitter.com/neel_shah/status/1069715281411481600"/>
    <hyperlink ref="R7" r:id="rId5" display="https://twitter.com/neel_shah/status/1069715281411481600"/>
    <hyperlink ref="R8" r:id="rId6" display="https://www.cmqcc.org/news/webinar-pregnancy-associated-suicide-california-2002-2012-findings-depth-case-reviews-and"/>
    <hyperlink ref="R9" r:id="rId7" display="https://www.cmqcc.org/news/webinar-pregnancy-associated-suicide-california-2002-2012-findings-depth-case-reviews-and"/>
    <hyperlink ref="R10" r:id="rId8" display="https://www.cmqcc.org/my-birth-matters"/>
    <hyperlink ref="R11" r:id="rId9" display="https://www.cmqcc.org/my-birth-matters"/>
    <hyperlink ref="R12" r:id="rId10" display="https://www.cmqcc.org/my-birth-matters"/>
    <hyperlink ref="R18" r:id="rId11" display="https://www.dropbox.com/s/u0hd7zgspn4ic7e/OB%20HEM%20toolkit%202.0_FINAL_APPROVED_3.24.15%20VC%5B2%5D%20MK.pdf?dl=0"/>
    <hyperlink ref="R21" r:id="rId12" display="https://www.dropbox.com/s/u0hd7zgspn4ic7e/OB%20HEM%20toolkit%202.0_FINAL_APPROVED_3.24.15%20VC%5B2%5D%20MK.pdf?dl=0"/>
    <hyperlink ref="R23" r:id="rId13" display="https://www.cmqcc.org/my-birth-matters?sf222931575=1"/>
    <hyperlink ref="R34" r:id="rId14" display="https://twitter.com/neel_shah/status/1069715281411481600"/>
    <hyperlink ref="R51" r:id="rId15" display="http://dlvr.it/RHvsRQ"/>
    <hyperlink ref="R53" r:id="rId16" display="https://twitter.com/neel_shah/status/1069715281411481600"/>
    <hyperlink ref="R55" r:id="rId17" display="https://twitter.com/neel_shah/status/1069715281411481600"/>
    <hyperlink ref="R56" r:id="rId18" display="https://twitter.com/neel_shah/status/1069715281411481600"/>
    <hyperlink ref="R58" r:id="rId19" display="https://www.ncbi.nlm.nih.gov/pubmed/?term=Systolic+Hypertension,+Preeclampsia-Related+Mortality,+and+Stroke+in+California"/>
    <hyperlink ref="R59" r:id="rId20" display="https://www.cmqcc.org/resource/4233/download"/>
    <hyperlink ref="R60" r:id="rId21" display="https://www.cmqcc.org/resource/4233/download"/>
    <hyperlink ref="R61" r:id="rId22" display="https://www.cmqcc.org/resource/4233/download"/>
    <hyperlink ref="U18" r:id="rId23" display="https://pbs.twimg.com/media/EItgwxiUUAAsVQH.jpg"/>
    <hyperlink ref="U21" r:id="rId24" display="https://pbs.twimg.com/media/EItgwxiUUAAsVQH.jpg"/>
    <hyperlink ref="U23" r:id="rId25" display="https://pbs.twimg.com/media/EIysDVbWwAMd9XR.jpg"/>
    <hyperlink ref="U24" r:id="rId26" display="https://pbs.twimg.com/media/EIxw4FAVAAE97mI.jpg"/>
    <hyperlink ref="U27" r:id="rId27" display="https://pbs.twimg.com/media/EIxw4FAVAAE97mI.jpg"/>
    <hyperlink ref="U30" r:id="rId28" display="https://pbs.twimg.com/media/EIxw4FAVAAE97mI.jpg"/>
    <hyperlink ref="U33" r:id="rId29" display="https://pbs.twimg.com/media/EIxw4FAVAAE97mI.jpg"/>
    <hyperlink ref="U37" r:id="rId30" display="https://pbs.twimg.com/media/EIxw4FAVAAE97mI.jpg"/>
    <hyperlink ref="U40" r:id="rId31" display="https://pbs.twimg.com/media/EIxw4FAVAAE97mI.jpg"/>
    <hyperlink ref="U58" r:id="rId32" display="https://pbs.twimg.com/media/D7sPIBJWkAARtLH.jpg"/>
    <hyperlink ref="V3" r:id="rId33" display="http://pbs.twimg.com/profile_images/733609625153642496/dBfYcnL6_normal.jpg"/>
    <hyperlink ref="V4" r:id="rId34" display="http://pbs.twimg.com/profile_images/733609625153642496/dBfYcnL6_normal.jpg"/>
    <hyperlink ref="V5" r:id="rId35" display="http://pbs.twimg.com/profile_images/733609625153642496/dBfYcnL6_normal.jpg"/>
    <hyperlink ref="V6" r:id="rId36" display="http://pbs.twimg.com/profile_images/733609625153642496/dBfYcnL6_normal.jpg"/>
    <hyperlink ref="V7" r:id="rId37" display="http://pbs.twimg.com/profile_images/733609625153642496/dBfYcnL6_normal.jpg"/>
    <hyperlink ref="V8" r:id="rId38" display="http://pbs.twimg.com/profile_images/1093949311153451009/k8Xqmo6d_normal.jpg"/>
    <hyperlink ref="V9" r:id="rId39" display="http://pbs.twimg.com/profile_images/1093949311153451009/k8Xqmo6d_normal.jpg"/>
    <hyperlink ref="V10" r:id="rId40" display="http://pbs.twimg.com/profile_images/1164650348805365760/5_L9OMHC_normal.jpg"/>
    <hyperlink ref="V11" r:id="rId41" display="http://pbs.twimg.com/profile_images/963620395931881472/ekZ171aA_normal.jpg"/>
    <hyperlink ref="V12" r:id="rId42" display="http://pbs.twimg.com/profile_images/963620395931881472/ekZ171aA_normal.jpg"/>
    <hyperlink ref="V13" r:id="rId43" display="http://pbs.twimg.com/profile_images/1112760616194899968/qYwI2KQ8_normal.jpg"/>
    <hyperlink ref="V14" r:id="rId44" display="http://pbs.twimg.com/profile_images/1112760616194899968/qYwI2KQ8_normal.jpg"/>
    <hyperlink ref="V15" r:id="rId45" display="http://pbs.twimg.com/profile_images/1137503274595160069/45ilrqJ3_normal.jpg"/>
    <hyperlink ref="V16" r:id="rId46" display="http://pbs.twimg.com/profile_images/1137503274595160069/45ilrqJ3_normal.jpg"/>
    <hyperlink ref="V17" r:id="rId47" display="http://pbs.twimg.com/profile_images/1137503274595160069/45ilrqJ3_normal.jpg"/>
    <hyperlink ref="V18" r:id="rId48" display="https://pbs.twimg.com/media/EItgwxiUUAAsVQH.jpg"/>
    <hyperlink ref="V19" r:id="rId49" display="http://pbs.twimg.com/profile_images/577530541475385344/kn4Wjdy7_normal.jpeg"/>
    <hyperlink ref="V20" r:id="rId50" display="http://pbs.twimg.com/profile_images/1191260613433016320/ZNFpI4Y9_normal.jpg"/>
    <hyperlink ref="V21" r:id="rId51" display="https://pbs.twimg.com/media/EItgwxiUUAAsVQH.jpg"/>
    <hyperlink ref="V22" r:id="rId52" display="http://pbs.twimg.com/profile_images/1191260613433016320/ZNFpI4Y9_normal.jpg"/>
    <hyperlink ref="V23" r:id="rId53" display="https://pbs.twimg.com/media/EIysDVbWwAMd9XR.jpg"/>
    <hyperlink ref="V24" r:id="rId54" display="https://pbs.twimg.com/media/EIxw4FAVAAE97mI.jpg"/>
    <hyperlink ref="V25" r:id="rId55" display="http://pbs.twimg.com/profile_images/1136251601906221056/YagVsSoI_normal.jpg"/>
    <hyperlink ref="V26" r:id="rId56" display="http://pbs.twimg.com/profile_images/954680650308771841/XJGAcah-_normal.jpg"/>
    <hyperlink ref="V27" r:id="rId57" display="https://pbs.twimg.com/media/EIxw4FAVAAE97mI.jpg"/>
    <hyperlink ref="V28" r:id="rId58" display="http://pbs.twimg.com/profile_images/1136251601906221056/YagVsSoI_normal.jpg"/>
    <hyperlink ref="V29" r:id="rId59" display="http://pbs.twimg.com/profile_images/954680650308771841/XJGAcah-_normal.jpg"/>
    <hyperlink ref="V30" r:id="rId60" display="https://pbs.twimg.com/media/EIxw4FAVAAE97mI.jpg"/>
    <hyperlink ref="V31" r:id="rId61" display="http://pbs.twimg.com/profile_images/1136251601906221056/YagVsSoI_normal.jpg"/>
    <hyperlink ref="V32" r:id="rId62" display="http://pbs.twimg.com/profile_images/954680650308771841/XJGAcah-_normal.jpg"/>
    <hyperlink ref="V33" r:id="rId63" display="https://pbs.twimg.com/media/EIxw4FAVAAE97mI.jpg"/>
    <hyperlink ref="V34" r:id="rId64" display="http://pbs.twimg.com/profile_images/733609625153642496/dBfYcnL6_normal.jpg"/>
    <hyperlink ref="V35" r:id="rId65" display="http://pbs.twimg.com/profile_images/1136251601906221056/YagVsSoI_normal.jpg"/>
    <hyperlink ref="V36" r:id="rId66" display="http://pbs.twimg.com/profile_images/954680650308771841/XJGAcah-_normal.jpg"/>
    <hyperlink ref="V37" r:id="rId67" display="https://pbs.twimg.com/media/EIxw4FAVAAE97mI.jpg"/>
    <hyperlink ref="V38" r:id="rId68" display="http://pbs.twimg.com/profile_images/1136251601906221056/YagVsSoI_normal.jpg"/>
    <hyperlink ref="V39" r:id="rId69" display="http://pbs.twimg.com/profile_images/954680650308771841/XJGAcah-_normal.jpg"/>
    <hyperlink ref="V40" r:id="rId70" display="https://pbs.twimg.com/media/EIxw4FAVAAE97mI.jpg"/>
    <hyperlink ref="V41" r:id="rId71" display="http://pbs.twimg.com/profile_images/654521427551367168/AkjRumyP_normal.png"/>
    <hyperlink ref="V42" r:id="rId72" display="http://pbs.twimg.com/profile_images/1136251601906221056/YagVsSoI_normal.jpg"/>
    <hyperlink ref="V43" r:id="rId73" display="http://pbs.twimg.com/profile_images/954680650308771841/XJGAcah-_normal.jpg"/>
    <hyperlink ref="V44" r:id="rId74" display="http://pbs.twimg.com/profile_images/654521427551367168/AkjRumyP_normal.png"/>
    <hyperlink ref="V45" r:id="rId75" display="http://pbs.twimg.com/profile_images/1136251601906221056/YagVsSoI_normal.jpg"/>
    <hyperlink ref="V46" r:id="rId76" display="http://pbs.twimg.com/profile_images/954680650308771841/XJGAcah-_normal.jpg"/>
    <hyperlink ref="V47" r:id="rId77" display="http://pbs.twimg.com/profile_images/1136251601906221056/YagVsSoI_normal.jpg"/>
    <hyperlink ref="V48" r:id="rId78" display="http://pbs.twimg.com/profile_images/1136251601906221056/YagVsSoI_normal.jpg"/>
    <hyperlink ref="V49" r:id="rId79" display="http://pbs.twimg.com/profile_images/954680650308771841/XJGAcah-_normal.jpg"/>
    <hyperlink ref="V50" r:id="rId80" display="http://pbs.twimg.com/profile_images/954680650308771841/XJGAcah-_normal.jpg"/>
    <hyperlink ref="V51" r:id="rId81" display="http://pbs.twimg.com/profile_images/2327965691/xeoo4g4yng3esmje62ee_normal.jpeg"/>
    <hyperlink ref="V52" r:id="rId82" display="http://pbs.twimg.com/profile_images/2327965691/xeoo4g4yng3esmje62ee_normal.jpeg"/>
    <hyperlink ref="V53" r:id="rId83" display="http://pbs.twimg.com/profile_images/733609625153642496/dBfYcnL6_normal.jpg"/>
    <hyperlink ref="V54" r:id="rId84" display="http://pbs.twimg.com/profile_images/1192774695478841344/OFpil8lk_normal.jpg"/>
    <hyperlink ref="V55" r:id="rId85" display="http://pbs.twimg.com/profile_images/733609625153642496/dBfYcnL6_normal.jpg"/>
    <hyperlink ref="V56" r:id="rId86" display="http://pbs.twimg.com/profile_images/733609625153642496/dBfYcnL6_normal.jpg"/>
    <hyperlink ref="V57" r:id="rId87" display="http://pbs.twimg.com/profile_images/1192774695478841344/OFpil8lk_normal.jpg"/>
    <hyperlink ref="V58" r:id="rId88" display="https://pbs.twimg.com/media/D7sPIBJWkAARtLH.jpg"/>
    <hyperlink ref="V59" r:id="rId89" display="http://pbs.twimg.com/profile_images/1086264500892905472/_UOR_Ys9_normal.jpg"/>
    <hyperlink ref="V60" r:id="rId90" display="http://pbs.twimg.com/profile_images/953715582624559104/B0HGYdBZ_normal.jpg"/>
    <hyperlink ref="V61" r:id="rId91" display="http://pbs.twimg.com/profile_images/953715582624559104/B0HGYdBZ_normal.jpg"/>
    <hyperlink ref="X3" r:id="rId92" display="https://twitter.com/#!/debra_bingham/status/1070341069655719937"/>
    <hyperlink ref="X4" r:id="rId93" display="https://twitter.com/#!/debra_bingham/status/1070341069655719937"/>
    <hyperlink ref="X5" r:id="rId94" display="https://twitter.com/#!/debra_bingham/status/1070341069655719937"/>
    <hyperlink ref="X6" r:id="rId95" display="https://twitter.com/#!/debra_bingham/status/1070341069655719937"/>
    <hyperlink ref="X7" r:id="rId96" display="https://twitter.com/#!/debra_bingham/status/1070341069655719937"/>
    <hyperlink ref="X8" r:id="rId97" display="https://twitter.com/#!/perinatalqi/status/1190255888172535809"/>
    <hyperlink ref="X9" r:id="rId98" display="https://twitter.com/#!/perinatalqi/status/1190255888172535809"/>
    <hyperlink ref="X10" r:id="rId99" display="https://twitter.com/#!/cqc_updates/status/1190312320934666240"/>
    <hyperlink ref="X11" r:id="rId100" display="https://twitter.com/#!/momandnewborn/status/1190315773283184641"/>
    <hyperlink ref="X12" r:id="rId101" display="https://twitter.com/#!/momandnewborn/status/1190315773283184641"/>
    <hyperlink ref="X13" r:id="rId102" display="https://twitter.com/#!/educanestesia/status/1192304870532870145"/>
    <hyperlink ref="X14" r:id="rId103" display="https://twitter.com/#!/educanestesia/status/1192304870532870145"/>
    <hyperlink ref="X15" r:id="rId104" display="https://twitter.com/#!/galloeduardo4/status/1192317595468390400"/>
    <hyperlink ref="X16" r:id="rId105" display="https://twitter.com/#!/galloeduardo4/status/1192317595468390400"/>
    <hyperlink ref="X17" r:id="rId106" display="https://twitter.com/#!/galloeduardo4/status/1192318425013637120"/>
    <hyperlink ref="X18" r:id="rId107" display="https://twitter.com/#!/ron_george/status/1192152928221458433"/>
    <hyperlink ref="X19" r:id="rId108" display="https://twitter.com/#!/csahq/status/1192190154036908033"/>
    <hyperlink ref="X20" r:id="rId109" display="https://twitter.com/#!/obsleepmerchant/status/1192480263604822017"/>
    <hyperlink ref="X21" r:id="rId110" display="https://twitter.com/#!/ron_george/status/1192152928221458433"/>
    <hyperlink ref="X22" r:id="rId111" display="https://twitter.com/#!/obsleepmerchant/status/1192480263604822017"/>
    <hyperlink ref="X23" r:id="rId112" display="https://twitter.com/#!/healthnet/status/1192517178953781249"/>
    <hyperlink ref="X24" r:id="rId113" display="https://twitter.com/#!/ivaphd/status/1192452155656925184"/>
    <hyperlink ref="X25" r:id="rId114" display="https://twitter.com/#!/adrianeburges13/status/1192936781467078656"/>
    <hyperlink ref="X26" r:id="rId115" display="https://twitter.com/#!/wrkpassion/status/1193070109289521152"/>
    <hyperlink ref="X27" r:id="rId116" display="https://twitter.com/#!/ivaphd/status/1192452155656925184"/>
    <hyperlink ref="X28" r:id="rId117" display="https://twitter.com/#!/adrianeburges13/status/1192936781467078656"/>
    <hyperlink ref="X29" r:id="rId118" display="https://twitter.com/#!/wrkpassion/status/1193070109289521152"/>
    <hyperlink ref="X30" r:id="rId119" display="https://twitter.com/#!/ivaphd/status/1192452155656925184"/>
    <hyperlink ref="X31" r:id="rId120" display="https://twitter.com/#!/adrianeburges13/status/1192936781467078656"/>
    <hyperlink ref="X32" r:id="rId121" display="https://twitter.com/#!/wrkpassion/status/1193070109289521152"/>
    <hyperlink ref="X33" r:id="rId122" display="https://twitter.com/#!/ivaphd/status/1192452155656925184"/>
    <hyperlink ref="X34" r:id="rId123" display="https://twitter.com/#!/debra_bingham/status/1070341069655719937"/>
    <hyperlink ref="X35" r:id="rId124" display="https://twitter.com/#!/adrianeburges13/status/1192936781467078656"/>
    <hyperlink ref="X36" r:id="rId125" display="https://twitter.com/#!/wrkpassion/status/1193070109289521152"/>
    <hyperlink ref="X37" r:id="rId126" display="https://twitter.com/#!/ivaphd/status/1192452155656925184"/>
    <hyperlink ref="X38" r:id="rId127" display="https://twitter.com/#!/adrianeburges13/status/1192936781467078656"/>
    <hyperlink ref="X39" r:id="rId128" display="https://twitter.com/#!/wrkpassion/status/1193070109289521152"/>
    <hyperlink ref="X40" r:id="rId129" display="https://twitter.com/#!/ivaphd/status/1192452155656925184"/>
    <hyperlink ref="X41" r:id="rId130" display="https://twitter.com/#!/cmqcc/status/1192896146768707584"/>
    <hyperlink ref="X42" r:id="rId131" display="https://twitter.com/#!/adrianeburges13/status/1192936781467078656"/>
    <hyperlink ref="X43" r:id="rId132" display="https://twitter.com/#!/wrkpassion/status/1193070109289521152"/>
    <hyperlink ref="X44" r:id="rId133" display="https://twitter.com/#!/cmqcc/status/1192896146768707584"/>
    <hyperlink ref="X45" r:id="rId134" display="https://twitter.com/#!/adrianeburges13/status/1192936781467078656"/>
    <hyperlink ref="X46" r:id="rId135" display="https://twitter.com/#!/wrkpassion/status/1193070109289521152"/>
    <hyperlink ref="X47" r:id="rId136" display="https://twitter.com/#!/adrianeburges13/status/1192936781467078656"/>
    <hyperlink ref="X48" r:id="rId137" display="https://twitter.com/#!/adrianeburges13/status/1192936781467078656"/>
    <hyperlink ref="X49" r:id="rId138" display="https://twitter.com/#!/wrkpassion/status/1193070109289521152"/>
    <hyperlink ref="X50" r:id="rId139" display="https://twitter.com/#!/wrkpassion/status/1193070109289521152"/>
    <hyperlink ref="X51" r:id="rId140" display="https://twitter.com/#!/deliverydrug/status/1192896081438236672"/>
    <hyperlink ref="X52" r:id="rId141" display="https://twitter.com/#!/deliverydrug/status/1193440035346862080"/>
    <hyperlink ref="X53" r:id="rId142" display="https://twitter.com/#!/debra_bingham/status/1070341069655719937"/>
    <hyperlink ref="X54" r:id="rId143" display="https://twitter.com/#!/joyceaphn/status/1194428234554843136"/>
    <hyperlink ref="X55" r:id="rId144" display="https://twitter.com/#!/debra_bingham/status/1070341069655719937"/>
    <hyperlink ref="X56" r:id="rId145" display="https://twitter.com/#!/debra_bingham/status/1070341069655719937"/>
    <hyperlink ref="X57" r:id="rId146" display="https://twitter.com/#!/joyceaphn/status/1194428234554843136"/>
    <hyperlink ref="X58" r:id="rId147" display="https://twitter.com/#!/cmqcc/status/1133516391284219905"/>
    <hyperlink ref="X59" r:id="rId148" display="https://twitter.com/#!/mommasvoices/status/1194666779878002688"/>
    <hyperlink ref="X60" r:id="rId149" display="https://twitter.com/#!/nmcalliance/status/1194667033209778178"/>
    <hyperlink ref="X61" r:id="rId150" display="https://twitter.com/#!/nmcalliance/status/1194667033209778178"/>
  </hyperlinks>
  <printOptions/>
  <pageMargins left="0.7" right="0.7" top="0.75" bottom="0.75" header="0.3" footer="0.3"/>
  <pageSetup horizontalDpi="600" verticalDpi="600" orientation="portrait" r:id="rId154"/>
  <legacyDrawing r:id="rId152"/>
  <tableParts>
    <tablePart r:id="rId1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944</v>
      </c>
      <c r="B1" s="13" t="s">
        <v>945</v>
      </c>
      <c r="C1" s="13" t="s">
        <v>938</v>
      </c>
      <c r="D1" s="13" t="s">
        <v>939</v>
      </c>
      <c r="E1" s="13" t="s">
        <v>946</v>
      </c>
      <c r="F1" s="13" t="s">
        <v>144</v>
      </c>
      <c r="G1" s="13" t="s">
        <v>947</v>
      </c>
      <c r="H1" s="13" t="s">
        <v>948</v>
      </c>
      <c r="I1" s="13" t="s">
        <v>949</v>
      </c>
      <c r="J1" s="13" t="s">
        <v>950</v>
      </c>
      <c r="K1" s="13" t="s">
        <v>951</v>
      </c>
      <c r="L1" s="13" t="s">
        <v>952</v>
      </c>
    </row>
    <row r="2" spans="1:12" ht="15">
      <c r="A2" s="91" t="s">
        <v>725</v>
      </c>
      <c r="B2" s="91" t="s">
        <v>749</v>
      </c>
      <c r="C2" s="91">
        <v>5</v>
      </c>
      <c r="D2" s="130">
        <v>0.009924351757928352</v>
      </c>
      <c r="E2" s="130">
        <v>1.6217695803398526</v>
      </c>
      <c r="F2" s="91" t="s">
        <v>940</v>
      </c>
      <c r="G2" s="91" t="b">
        <v>1</v>
      </c>
      <c r="H2" s="91" t="b">
        <v>0</v>
      </c>
      <c r="I2" s="91" t="b">
        <v>0</v>
      </c>
      <c r="J2" s="91" t="b">
        <v>0</v>
      </c>
      <c r="K2" s="91" t="b">
        <v>0</v>
      </c>
      <c r="L2" s="91" t="b">
        <v>0</v>
      </c>
    </row>
    <row r="3" spans="1:12" ht="15">
      <c r="A3" s="91" t="s">
        <v>749</v>
      </c>
      <c r="B3" s="91" t="s">
        <v>750</v>
      </c>
      <c r="C3" s="91">
        <v>5</v>
      </c>
      <c r="D3" s="130">
        <v>0.009924351757928352</v>
      </c>
      <c r="E3" s="130">
        <v>1.7678976160180906</v>
      </c>
      <c r="F3" s="91" t="s">
        <v>940</v>
      </c>
      <c r="G3" s="91" t="b">
        <v>0</v>
      </c>
      <c r="H3" s="91" t="b">
        <v>0</v>
      </c>
      <c r="I3" s="91" t="b">
        <v>0</v>
      </c>
      <c r="J3" s="91" t="b">
        <v>0</v>
      </c>
      <c r="K3" s="91" t="b">
        <v>0</v>
      </c>
      <c r="L3" s="91" t="b">
        <v>0</v>
      </c>
    </row>
    <row r="4" spans="1:12" ht="15">
      <c r="A4" s="91" t="s">
        <v>750</v>
      </c>
      <c r="B4" s="91" t="s">
        <v>751</v>
      </c>
      <c r="C4" s="91">
        <v>5</v>
      </c>
      <c r="D4" s="130">
        <v>0.009924351757928352</v>
      </c>
      <c r="E4" s="130">
        <v>1.7678976160180906</v>
      </c>
      <c r="F4" s="91" t="s">
        <v>940</v>
      </c>
      <c r="G4" s="91" t="b">
        <v>0</v>
      </c>
      <c r="H4" s="91" t="b">
        <v>0</v>
      </c>
      <c r="I4" s="91" t="b">
        <v>0</v>
      </c>
      <c r="J4" s="91" t="b">
        <v>0</v>
      </c>
      <c r="K4" s="91" t="b">
        <v>0</v>
      </c>
      <c r="L4" s="91" t="b">
        <v>0</v>
      </c>
    </row>
    <row r="5" spans="1:12" ht="15">
      <c r="A5" s="91" t="s">
        <v>751</v>
      </c>
      <c r="B5" s="91" t="s">
        <v>752</v>
      </c>
      <c r="C5" s="91">
        <v>5</v>
      </c>
      <c r="D5" s="130">
        <v>0.009924351757928352</v>
      </c>
      <c r="E5" s="130">
        <v>1.7678976160180906</v>
      </c>
      <c r="F5" s="91" t="s">
        <v>940</v>
      </c>
      <c r="G5" s="91" t="b">
        <v>0</v>
      </c>
      <c r="H5" s="91" t="b">
        <v>0</v>
      </c>
      <c r="I5" s="91" t="b">
        <v>0</v>
      </c>
      <c r="J5" s="91" t="b">
        <v>0</v>
      </c>
      <c r="K5" s="91" t="b">
        <v>0</v>
      </c>
      <c r="L5" s="91" t="b">
        <v>0</v>
      </c>
    </row>
    <row r="6" spans="1:12" ht="15">
      <c r="A6" s="91" t="s">
        <v>752</v>
      </c>
      <c r="B6" s="91" t="s">
        <v>219</v>
      </c>
      <c r="C6" s="91">
        <v>5</v>
      </c>
      <c r="D6" s="130">
        <v>0.009924351757928352</v>
      </c>
      <c r="E6" s="130">
        <v>1.7678976160180906</v>
      </c>
      <c r="F6" s="91" t="s">
        <v>940</v>
      </c>
      <c r="G6" s="91" t="b">
        <v>0</v>
      </c>
      <c r="H6" s="91" t="b">
        <v>0</v>
      </c>
      <c r="I6" s="91" t="b">
        <v>0</v>
      </c>
      <c r="J6" s="91" t="b">
        <v>0</v>
      </c>
      <c r="K6" s="91" t="b">
        <v>0</v>
      </c>
      <c r="L6" s="91" t="b">
        <v>0</v>
      </c>
    </row>
    <row r="7" spans="1:12" ht="15">
      <c r="A7" s="91" t="s">
        <v>219</v>
      </c>
      <c r="B7" s="91" t="s">
        <v>753</v>
      </c>
      <c r="C7" s="91">
        <v>5</v>
      </c>
      <c r="D7" s="130">
        <v>0.009924351757928352</v>
      </c>
      <c r="E7" s="130">
        <v>1.7678976160180906</v>
      </c>
      <c r="F7" s="91" t="s">
        <v>940</v>
      </c>
      <c r="G7" s="91" t="b">
        <v>0</v>
      </c>
      <c r="H7" s="91" t="b">
        <v>0</v>
      </c>
      <c r="I7" s="91" t="b">
        <v>0</v>
      </c>
      <c r="J7" s="91" t="b">
        <v>0</v>
      </c>
      <c r="K7" s="91" t="b">
        <v>0</v>
      </c>
      <c r="L7" s="91" t="b">
        <v>0</v>
      </c>
    </row>
    <row r="8" spans="1:12" ht="15">
      <c r="A8" s="91" t="s">
        <v>753</v>
      </c>
      <c r="B8" s="91" t="s">
        <v>754</v>
      </c>
      <c r="C8" s="91">
        <v>5</v>
      </c>
      <c r="D8" s="130">
        <v>0.009924351757928352</v>
      </c>
      <c r="E8" s="130">
        <v>1.7678976160180906</v>
      </c>
      <c r="F8" s="91" t="s">
        <v>940</v>
      </c>
      <c r="G8" s="91" t="b">
        <v>0</v>
      </c>
      <c r="H8" s="91" t="b">
        <v>0</v>
      </c>
      <c r="I8" s="91" t="b">
        <v>0</v>
      </c>
      <c r="J8" s="91" t="b">
        <v>0</v>
      </c>
      <c r="K8" s="91" t="b">
        <v>0</v>
      </c>
      <c r="L8" s="91" t="b">
        <v>0</v>
      </c>
    </row>
    <row r="9" spans="1:12" ht="15">
      <c r="A9" s="91" t="s">
        <v>754</v>
      </c>
      <c r="B9" s="91" t="s">
        <v>755</v>
      </c>
      <c r="C9" s="91">
        <v>5</v>
      </c>
      <c r="D9" s="130">
        <v>0.009924351757928352</v>
      </c>
      <c r="E9" s="130">
        <v>1.7678976160180906</v>
      </c>
      <c r="F9" s="91" t="s">
        <v>940</v>
      </c>
      <c r="G9" s="91" t="b">
        <v>0</v>
      </c>
      <c r="H9" s="91" t="b">
        <v>0</v>
      </c>
      <c r="I9" s="91" t="b">
        <v>0</v>
      </c>
      <c r="J9" s="91" t="b">
        <v>0</v>
      </c>
      <c r="K9" s="91" t="b">
        <v>0</v>
      </c>
      <c r="L9" s="91" t="b">
        <v>0</v>
      </c>
    </row>
    <row r="10" spans="1:12" ht="15">
      <c r="A10" s="91" t="s">
        <v>755</v>
      </c>
      <c r="B10" s="91" t="s">
        <v>724</v>
      </c>
      <c r="C10" s="91">
        <v>5</v>
      </c>
      <c r="D10" s="130">
        <v>0.009924351757928352</v>
      </c>
      <c r="E10" s="130">
        <v>1.6217695803398526</v>
      </c>
      <c r="F10" s="91" t="s">
        <v>940</v>
      </c>
      <c r="G10" s="91" t="b">
        <v>0</v>
      </c>
      <c r="H10" s="91" t="b">
        <v>0</v>
      </c>
      <c r="I10" s="91" t="b">
        <v>0</v>
      </c>
      <c r="J10" s="91" t="b">
        <v>0</v>
      </c>
      <c r="K10" s="91" t="b">
        <v>0</v>
      </c>
      <c r="L10" s="91" t="b">
        <v>0</v>
      </c>
    </row>
    <row r="11" spans="1:12" ht="15">
      <c r="A11" s="91" t="s">
        <v>724</v>
      </c>
      <c r="B11" s="91" t="s">
        <v>726</v>
      </c>
      <c r="C11" s="91">
        <v>5</v>
      </c>
      <c r="D11" s="130">
        <v>0.009924351757928352</v>
      </c>
      <c r="E11" s="130">
        <v>1.5425883342922277</v>
      </c>
      <c r="F11" s="91" t="s">
        <v>940</v>
      </c>
      <c r="G11" s="91" t="b">
        <v>0</v>
      </c>
      <c r="H11" s="91" t="b">
        <v>0</v>
      </c>
      <c r="I11" s="91" t="b">
        <v>0</v>
      </c>
      <c r="J11" s="91" t="b">
        <v>0</v>
      </c>
      <c r="K11" s="91" t="b">
        <v>0</v>
      </c>
      <c r="L11" s="91" t="b">
        <v>0</v>
      </c>
    </row>
    <row r="12" spans="1:12" ht="15">
      <c r="A12" s="91" t="s">
        <v>726</v>
      </c>
      <c r="B12" s="91" t="s">
        <v>908</v>
      </c>
      <c r="C12" s="91">
        <v>5</v>
      </c>
      <c r="D12" s="130">
        <v>0.009924351757928352</v>
      </c>
      <c r="E12" s="130">
        <v>1.6217695803398526</v>
      </c>
      <c r="F12" s="91" t="s">
        <v>940</v>
      </c>
      <c r="G12" s="91" t="b">
        <v>0</v>
      </c>
      <c r="H12" s="91" t="b">
        <v>0</v>
      </c>
      <c r="I12" s="91" t="b">
        <v>0</v>
      </c>
      <c r="J12" s="91" t="b">
        <v>0</v>
      </c>
      <c r="K12" s="91" t="b">
        <v>0</v>
      </c>
      <c r="L12" s="91" t="b">
        <v>0</v>
      </c>
    </row>
    <row r="13" spans="1:12" ht="15">
      <c r="A13" s="91" t="s">
        <v>218</v>
      </c>
      <c r="B13" s="91" t="s">
        <v>725</v>
      </c>
      <c r="C13" s="91">
        <v>4</v>
      </c>
      <c r="D13" s="130">
        <v>0.009174003865044038</v>
      </c>
      <c r="E13" s="130">
        <v>1.7678976160180906</v>
      </c>
      <c r="F13" s="91" t="s">
        <v>940</v>
      </c>
      <c r="G13" s="91" t="b">
        <v>0</v>
      </c>
      <c r="H13" s="91" t="b">
        <v>0</v>
      </c>
      <c r="I13" s="91" t="b">
        <v>0</v>
      </c>
      <c r="J13" s="91" t="b">
        <v>1</v>
      </c>
      <c r="K13" s="91" t="b">
        <v>0</v>
      </c>
      <c r="L13" s="91" t="b">
        <v>0</v>
      </c>
    </row>
    <row r="14" spans="1:12" ht="15">
      <c r="A14" s="91" t="s">
        <v>908</v>
      </c>
      <c r="B14" s="91" t="s">
        <v>910</v>
      </c>
      <c r="C14" s="91">
        <v>4</v>
      </c>
      <c r="D14" s="130">
        <v>0.009174003865044038</v>
      </c>
      <c r="E14" s="130">
        <v>1.7678976160180906</v>
      </c>
      <c r="F14" s="91" t="s">
        <v>940</v>
      </c>
      <c r="G14" s="91" t="b">
        <v>0</v>
      </c>
      <c r="H14" s="91" t="b">
        <v>0</v>
      </c>
      <c r="I14" s="91" t="b">
        <v>0</v>
      </c>
      <c r="J14" s="91" t="b">
        <v>0</v>
      </c>
      <c r="K14" s="91" t="b">
        <v>0</v>
      </c>
      <c r="L14" s="91" t="b">
        <v>0</v>
      </c>
    </row>
    <row r="15" spans="1:12" ht="15">
      <c r="A15" s="91" t="s">
        <v>740</v>
      </c>
      <c r="B15" s="91" t="s">
        <v>741</v>
      </c>
      <c r="C15" s="91">
        <v>4</v>
      </c>
      <c r="D15" s="130">
        <v>0.009174003865044038</v>
      </c>
      <c r="E15" s="130">
        <v>1.864807629026147</v>
      </c>
      <c r="F15" s="91" t="s">
        <v>940</v>
      </c>
      <c r="G15" s="91" t="b">
        <v>0</v>
      </c>
      <c r="H15" s="91" t="b">
        <v>0</v>
      </c>
      <c r="I15" s="91" t="b">
        <v>0</v>
      </c>
      <c r="J15" s="91" t="b">
        <v>0</v>
      </c>
      <c r="K15" s="91" t="b">
        <v>0</v>
      </c>
      <c r="L15" s="91" t="b">
        <v>0</v>
      </c>
    </row>
    <row r="16" spans="1:12" ht="15">
      <c r="A16" s="91" t="s">
        <v>759</v>
      </c>
      <c r="B16" s="91" t="s">
        <v>727</v>
      </c>
      <c r="C16" s="91">
        <v>3</v>
      </c>
      <c r="D16" s="130">
        <v>0.009756585659903866</v>
      </c>
      <c r="E16" s="130">
        <v>1.7678976160180906</v>
      </c>
      <c r="F16" s="91" t="s">
        <v>940</v>
      </c>
      <c r="G16" s="91" t="b">
        <v>0</v>
      </c>
      <c r="H16" s="91" t="b">
        <v>0</v>
      </c>
      <c r="I16" s="91" t="b">
        <v>0</v>
      </c>
      <c r="J16" s="91" t="b">
        <v>0</v>
      </c>
      <c r="K16" s="91" t="b">
        <v>0</v>
      </c>
      <c r="L16" s="91" t="b">
        <v>0</v>
      </c>
    </row>
    <row r="17" spans="1:12" ht="15">
      <c r="A17" s="91" t="s">
        <v>241</v>
      </c>
      <c r="B17" s="91" t="s">
        <v>240</v>
      </c>
      <c r="C17" s="91">
        <v>3</v>
      </c>
      <c r="D17" s="130">
        <v>0.008074185095677613</v>
      </c>
      <c r="E17" s="130">
        <v>1.864807629026147</v>
      </c>
      <c r="F17" s="91" t="s">
        <v>940</v>
      </c>
      <c r="G17" s="91" t="b">
        <v>0</v>
      </c>
      <c r="H17" s="91" t="b">
        <v>0</v>
      </c>
      <c r="I17" s="91" t="b">
        <v>0</v>
      </c>
      <c r="J17" s="91" t="b">
        <v>0</v>
      </c>
      <c r="K17" s="91" t="b">
        <v>0</v>
      </c>
      <c r="L17" s="91" t="b">
        <v>0</v>
      </c>
    </row>
    <row r="18" spans="1:12" ht="15">
      <c r="A18" s="91" t="s">
        <v>240</v>
      </c>
      <c r="B18" s="91" t="s">
        <v>239</v>
      </c>
      <c r="C18" s="91">
        <v>3</v>
      </c>
      <c r="D18" s="130">
        <v>0.008074185095677613</v>
      </c>
      <c r="E18" s="130">
        <v>1.7398688924178471</v>
      </c>
      <c r="F18" s="91" t="s">
        <v>940</v>
      </c>
      <c r="G18" s="91" t="b">
        <v>0</v>
      </c>
      <c r="H18" s="91" t="b">
        <v>0</v>
      </c>
      <c r="I18" s="91" t="b">
        <v>0</v>
      </c>
      <c r="J18" s="91" t="b">
        <v>0</v>
      </c>
      <c r="K18" s="91" t="b">
        <v>0</v>
      </c>
      <c r="L18" s="91" t="b">
        <v>0</v>
      </c>
    </row>
    <row r="19" spans="1:12" ht="15">
      <c r="A19" s="91" t="s">
        <v>239</v>
      </c>
      <c r="B19" s="91" t="s">
        <v>238</v>
      </c>
      <c r="C19" s="91">
        <v>3</v>
      </c>
      <c r="D19" s="130">
        <v>0.008074185095677613</v>
      </c>
      <c r="E19" s="130">
        <v>1.864807629026147</v>
      </c>
      <c r="F19" s="91" t="s">
        <v>940</v>
      </c>
      <c r="G19" s="91" t="b">
        <v>0</v>
      </c>
      <c r="H19" s="91" t="b">
        <v>0</v>
      </c>
      <c r="I19" s="91" t="b">
        <v>0</v>
      </c>
      <c r="J19" s="91" t="b">
        <v>0</v>
      </c>
      <c r="K19" s="91" t="b">
        <v>0</v>
      </c>
      <c r="L19" s="91" t="b">
        <v>0</v>
      </c>
    </row>
    <row r="20" spans="1:12" ht="15">
      <c r="A20" s="91" t="s">
        <v>238</v>
      </c>
      <c r="B20" s="91" t="s">
        <v>237</v>
      </c>
      <c r="C20" s="91">
        <v>3</v>
      </c>
      <c r="D20" s="130">
        <v>0.008074185095677613</v>
      </c>
      <c r="E20" s="130">
        <v>1.989746365634447</v>
      </c>
      <c r="F20" s="91" t="s">
        <v>940</v>
      </c>
      <c r="G20" s="91" t="b">
        <v>0</v>
      </c>
      <c r="H20" s="91" t="b">
        <v>0</v>
      </c>
      <c r="I20" s="91" t="b">
        <v>0</v>
      </c>
      <c r="J20" s="91" t="b">
        <v>0</v>
      </c>
      <c r="K20" s="91" t="b">
        <v>0</v>
      </c>
      <c r="L20" s="91" t="b">
        <v>0</v>
      </c>
    </row>
    <row r="21" spans="1:12" ht="15">
      <c r="A21" s="91" t="s">
        <v>742</v>
      </c>
      <c r="B21" s="91" t="s">
        <v>225</v>
      </c>
      <c r="C21" s="91">
        <v>2</v>
      </c>
      <c r="D21" s="130">
        <v>0.006504390439935911</v>
      </c>
      <c r="E21" s="130">
        <v>1.5126251109147846</v>
      </c>
      <c r="F21" s="91" t="s">
        <v>940</v>
      </c>
      <c r="G21" s="91" t="b">
        <v>0</v>
      </c>
      <c r="H21" s="91" t="b">
        <v>0</v>
      </c>
      <c r="I21" s="91" t="b">
        <v>0</v>
      </c>
      <c r="J21" s="91" t="b">
        <v>0</v>
      </c>
      <c r="K21" s="91" t="b">
        <v>0</v>
      </c>
      <c r="L21" s="91" t="b">
        <v>0</v>
      </c>
    </row>
    <row r="22" spans="1:12" ht="15">
      <c r="A22" s="91" t="s">
        <v>225</v>
      </c>
      <c r="B22" s="91" t="s">
        <v>743</v>
      </c>
      <c r="C22" s="91">
        <v>2</v>
      </c>
      <c r="D22" s="130">
        <v>0.006504390439935911</v>
      </c>
      <c r="E22" s="130">
        <v>1.4668676203541096</v>
      </c>
      <c r="F22" s="91" t="s">
        <v>940</v>
      </c>
      <c r="G22" s="91" t="b">
        <v>0</v>
      </c>
      <c r="H22" s="91" t="b">
        <v>0</v>
      </c>
      <c r="I22" s="91" t="b">
        <v>0</v>
      </c>
      <c r="J22" s="91" t="b">
        <v>0</v>
      </c>
      <c r="K22" s="91" t="b">
        <v>0</v>
      </c>
      <c r="L22" s="91" t="b">
        <v>0</v>
      </c>
    </row>
    <row r="23" spans="1:12" ht="15">
      <c r="A23" s="91" t="s">
        <v>743</v>
      </c>
      <c r="B23" s="91" t="s">
        <v>744</v>
      </c>
      <c r="C23" s="91">
        <v>2</v>
      </c>
      <c r="D23" s="130">
        <v>0.006504390439935911</v>
      </c>
      <c r="E23" s="130">
        <v>2.1658376246901283</v>
      </c>
      <c r="F23" s="91" t="s">
        <v>940</v>
      </c>
      <c r="G23" s="91" t="b">
        <v>0</v>
      </c>
      <c r="H23" s="91" t="b">
        <v>0</v>
      </c>
      <c r="I23" s="91" t="b">
        <v>0</v>
      </c>
      <c r="J23" s="91" t="b">
        <v>0</v>
      </c>
      <c r="K23" s="91" t="b">
        <v>0</v>
      </c>
      <c r="L23" s="91" t="b">
        <v>0</v>
      </c>
    </row>
    <row r="24" spans="1:12" ht="15">
      <c r="A24" s="91" t="s">
        <v>744</v>
      </c>
      <c r="B24" s="91" t="s">
        <v>727</v>
      </c>
      <c r="C24" s="91">
        <v>2</v>
      </c>
      <c r="D24" s="130">
        <v>0.006504390439935911</v>
      </c>
      <c r="E24" s="130">
        <v>1.7678976160180906</v>
      </c>
      <c r="F24" s="91" t="s">
        <v>940</v>
      </c>
      <c r="G24" s="91" t="b">
        <v>0</v>
      </c>
      <c r="H24" s="91" t="b">
        <v>0</v>
      </c>
      <c r="I24" s="91" t="b">
        <v>0</v>
      </c>
      <c r="J24" s="91" t="b">
        <v>0</v>
      </c>
      <c r="K24" s="91" t="b">
        <v>0</v>
      </c>
      <c r="L24" s="91" t="b">
        <v>0</v>
      </c>
    </row>
    <row r="25" spans="1:12" ht="15">
      <c r="A25" s="91" t="s">
        <v>727</v>
      </c>
      <c r="B25" s="91" t="s">
        <v>745</v>
      </c>
      <c r="C25" s="91">
        <v>2</v>
      </c>
      <c r="D25" s="130">
        <v>0.006504390439935911</v>
      </c>
      <c r="E25" s="130">
        <v>1.5918063569624095</v>
      </c>
      <c r="F25" s="91" t="s">
        <v>940</v>
      </c>
      <c r="G25" s="91" t="b">
        <v>0</v>
      </c>
      <c r="H25" s="91" t="b">
        <v>0</v>
      </c>
      <c r="I25" s="91" t="b">
        <v>0</v>
      </c>
      <c r="J25" s="91" t="b">
        <v>0</v>
      </c>
      <c r="K25" s="91" t="b">
        <v>0</v>
      </c>
      <c r="L25" s="91" t="b">
        <v>0</v>
      </c>
    </row>
    <row r="26" spans="1:12" ht="15">
      <c r="A26" s="91" t="s">
        <v>745</v>
      </c>
      <c r="B26" s="91" t="s">
        <v>746</v>
      </c>
      <c r="C26" s="91">
        <v>2</v>
      </c>
      <c r="D26" s="130">
        <v>0.006504390439935911</v>
      </c>
      <c r="E26" s="130">
        <v>1.989746365634447</v>
      </c>
      <c r="F26" s="91" t="s">
        <v>940</v>
      </c>
      <c r="G26" s="91" t="b">
        <v>0</v>
      </c>
      <c r="H26" s="91" t="b">
        <v>0</v>
      </c>
      <c r="I26" s="91" t="b">
        <v>0</v>
      </c>
      <c r="J26" s="91" t="b">
        <v>0</v>
      </c>
      <c r="K26" s="91" t="b">
        <v>0</v>
      </c>
      <c r="L26" s="91" t="b">
        <v>0</v>
      </c>
    </row>
    <row r="27" spans="1:12" ht="15">
      <c r="A27" s="91" t="s">
        <v>746</v>
      </c>
      <c r="B27" s="91" t="s">
        <v>747</v>
      </c>
      <c r="C27" s="91">
        <v>2</v>
      </c>
      <c r="D27" s="130">
        <v>0.006504390439935911</v>
      </c>
      <c r="E27" s="130">
        <v>2.1658376246901283</v>
      </c>
      <c r="F27" s="91" t="s">
        <v>940</v>
      </c>
      <c r="G27" s="91" t="b">
        <v>0</v>
      </c>
      <c r="H27" s="91" t="b">
        <v>0</v>
      </c>
      <c r="I27" s="91" t="b">
        <v>0</v>
      </c>
      <c r="J27" s="91" t="b">
        <v>0</v>
      </c>
      <c r="K27" s="91" t="b">
        <v>1</v>
      </c>
      <c r="L27" s="91" t="b">
        <v>0</v>
      </c>
    </row>
    <row r="28" spans="1:12" ht="15">
      <c r="A28" s="91" t="s">
        <v>747</v>
      </c>
      <c r="B28" s="91" t="s">
        <v>914</v>
      </c>
      <c r="C28" s="91">
        <v>2</v>
      </c>
      <c r="D28" s="130">
        <v>0.006504390439935911</v>
      </c>
      <c r="E28" s="130">
        <v>2.1658376246901283</v>
      </c>
      <c r="F28" s="91" t="s">
        <v>940</v>
      </c>
      <c r="G28" s="91" t="b">
        <v>0</v>
      </c>
      <c r="H28" s="91" t="b">
        <v>1</v>
      </c>
      <c r="I28" s="91" t="b">
        <v>0</v>
      </c>
      <c r="J28" s="91" t="b">
        <v>0</v>
      </c>
      <c r="K28" s="91" t="b">
        <v>0</v>
      </c>
      <c r="L28" s="91" t="b">
        <v>0</v>
      </c>
    </row>
    <row r="29" spans="1:12" ht="15">
      <c r="A29" s="91" t="s">
        <v>914</v>
      </c>
      <c r="B29" s="91" t="s">
        <v>915</v>
      </c>
      <c r="C29" s="91">
        <v>2</v>
      </c>
      <c r="D29" s="130">
        <v>0.006504390439935911</v>
      </c>
      <c r="E29" s="130">
        <v>2.1658376246901283</v>
      </c>
      <c r="F29" s="91" t="s">
        <v>940</v>
      </c>
      <c r="G29" s="91" t="b">
        <v>0</v>
      </c>
      <c r="H29" s="91" t="b">
        <v>0</v>
      </c>
      <c r="I29" s="91" t="b">
        <v>0</v>
      </c>
      <c r="J29" s="91" t="b">
        <v>0</v>
      </c>
      <c r="K29" s="91" t="b">
        <v>0</v>
      </c>
      <c r="L29" s="91" t="b">
        <v>0</v>
      </c>
    </row>
    <row r="30" spans="1:12" ht="15">
      <c r="A30" s="91" t="s">
        <v>731</v>
      </c>
      <c r="B30" s="91" t="s">
        <v>243</v>
      </c>
      <c r="C30" s="91">
        <v>2</v>
      </c>
      <c r="D30" s="130">
        <v>0.006504390439935911</v>
      </c>
      <c r="E30" s="130">
        <v>2.1658376246901283</v>
      </c>
      <c r="F30" s="91" t="s">
        <v>940</v>
      </c>
      <c r="G30" s="91" t="b">
        <v>0</v>
      </c>
      <c r="H30" s="91" t="b">
        <v>0</v>
      </c>
      <c r="I30" s="91" t="b">
        <v>0</v>
      </c>
      <c r="J30" s="91" t="b">
        <v>0</v>
      </c>
      <c r="K30" s="91" t="b">
        <v>0</v>
      </c>
      <c r="L30" s="91" t="b">
        <v>0</v>
      </c>
    </row>
    <row r="31" spans="1:12" ht="15">
      <c r="A31" s="91" t="s">
        <v>243</v>
      </c>
      <c r="B31" s="91" t="s">
        <v>732</v>
      </c>
      <c r="C31" s="91">
        <v>2</v>
      </c>
      <c r="D31" s="130">
        <v>0.006504390439935911</v>
      </c>
      <c r="E31" s="130">
        <v>2.1658376246901283</v>
      </c>
      <c r="F31" s="91" t="s">
        <v>940</v>
      </c>
      <c r="G31" s="91" t="b">
        <v>0</v>
      </c>
      <c r="H31" s="91" t="b">
        <v>0</v>
      </c>
      <c r="I31" s="91" t="b">
        <v>0</v>
      </c>
      <c r="J31" s="91" t="b">
        <v>0</v>
      </c>
      <c r="K31" s="91" t="b">
        <v>0</v>
      </c>
      <c r="L31" s="91" t="b">
        <v>0</v>
      </c>
    </row>
    <row r="32" spans="1:12" ht="15">
      <c r="A32" s="91" t="s">
        <v>732</v>
      </c>
      <c r="B32" s="91" t="s">
        <v>733</v>
      </c>
      <c r="C32" s="91">
        <v>2</v>
      </c>
      <c r="D32" s="130">
        <v>0.006504390439935911</v>
      </c>
      <c r="E32" s="130">
        <v>2.1658376246901283</v>
      </c>
      <c r="F32" s="91" t="s">
        <v>940</v>
      </c>
      <c r="G32" s="91" t="b">
        <v>0</v>
      </c>
      <c r="H32" s="91" t="b">
        <v>0</v>
      </c>
      <c r="I32" s="91" t="b">
        <v>0</v>
      </c>
      <c r="J32" s="91" t="b">
        <v>0</v>
      </c>
      <c r="K32" s="91" t="b">
        <v>0</v>
      </c>
      <c r="L32" s="91" t="b">
        <v>0</v>
      </c>
    </row>
    <row r="33" spans="1:12" ht="15">
      <c r="A33" s="91" t="s">
        <v>733</v>
      </c>
      <c r="B33" s="91" t="s">
        <v>734</v>
      </c>
      <c r="C33" s="91">
        <v>2</v>
      </c>
      <c r="D33" s="130">
        <v>0.006504390439935911</v>
      </c>
      <c r="E33" s="130">
        <v>2.1658376246901283</v>
      </c>
      <c r="F33" s="91" t="s">
        <v>940</v>
      </c>
      <c r="G33" s="91" t="b">
        <v>0</v>
      </c>
      <c r="H33" s="91" t="b">
        <v>0</v>
      </c>
      <c r="I33" s="91" t="b">
        <v>0</v>
      </c>
      <c r="J33" s="91" t="b">
        <v>0</v>
      </c>
      <c r="K33" s="91" t="b">
        <v>0</v>
      </c>
      <c r="L33" s="91" t="b">
        <v>0</v>
      </c>
    </row>
    <row r="34" spans="1:12" ht="15">
      <c r="A34" s="91" t="s">
        <v>734</v>
      </c>
      <c r="B34" s="91" t="s">
        <v>735</v>
      </c>
      <c r="C34" s="91">
        <v>2</v>
      </c>
      <c r="D34" s="130">
        <v>0.006504390439935911</v>
      </c>
      <c r="E34" s="130">
        <v>2.1658376246901283</v>
      </c>
      <c r="F34" s="91" t="s">
        <v>940</v>
      </c>
      <c r="G34" s="91" t="b">
        <v>0</v>
      </c>
      <c r="H34" s="91" t="b">
        <v>0</v>
      </c>
      <c r="I34" s="91" t="b">
        <v>0</v>
      </c>
      <c r="J34" s="91" t="b">
        <v>0</v>
      </c>
      <c r="K34" s="91" t="b">
        <v>0</v>
      </c>
      <c r="L34" s="91" t="b">
        <v>0</v>
      </c>
    </row>
    <row r="35" spans="1:12" ht="15">
      <c r="A35" s="91" t="s">
        <v>735</v>
      </c>
      <c r="B35" s="91" t="s">
        <v>736</v>
      </c>
      <c r="C35" s="91">
        <v>2</v>
      </c>
      <c r="D35" s="130">
        <v>0.006504390439935911</v>
      </c>
      <c r="E35" s="130">
        <v>2.1658376246901283</v>
      </c>
      <c r="F35" s="91" t="s">
        <v>940</v>
      </c>
      <c r="G35" s="91" t="b">
        <v>0</v>
      </c>
      <c r="H35" s="91" t="b">
        <v>0</v>
      </c>
      <c r="I35" s="91" t="b">
        <v>0</v>
      </c>
      <c r="J35" s="91" t="b">
        <v>0</v>
      </c>
      <c r="K35" s="91" t="b">
        <v>0</v>
      </c>
      <c r="L35" s="91" t="b">
        <v>0</v>
      </c>
    </row>
    <row r="36" spans="1:12" ht="15">
      <c r="A36" s="91" t="s">
        <v>736</v>
      </c>
      <c r="B36" s="91" t="s">
        <v>737</v>
      </c>
      <c r="C36" s="91">
        <v>2</v>
      </c>
      <c r="D36" s="130">
        <v>0.006504390439935911</v>
      </c>
      <c r="E36" s="130">
        <v>2.1658376246901283</v>
      </c>
      <c r="F36" s="91" t="s">
        <v>940</v>
      </c>
      <c r="G36" s="91" t="b">
        <v>0</v>
      </c>
      <c r="H36" s="91" t="b">
        <v>0</v>
      </c>
      <c r="I36" s="91" t="b">
        <v>0</v>
      </c>
      <c r="J36" s="91" t="b">
        <v>0</v>
      </c>
      <c r="K36" s="91" t="b">
        <v>0</v>
      </c>
      <c r="L36" s="91" t="b">
        <v>0</v>
      </c>
    </row>
    <row r="37" spans="1:12" ht="15">
      <c r="A37" s="91" t="s">
        <v>737</v>
      </c>
      <c r="B37" s="91" t="s">
        <v>738</v>
      </c>
      <c r="C37" s="91">
        <v>2</v>
      </c>
      <c r="D37" s="130">
        <v>0.006504390439935911</v>
      </c>
      <c r="E37" s="130">
        <v>2.1658376246901283</v>
      </c>
      <c r="F37" s="91" t="s">
        <v>940</v>
      </c>
      <c r="G37" s="91" t="b">
        <v>0</v>
      </c>
      <c r="H37" s="91" t="b">
        <v>0</v>
      </c>
      <c r="I37" s="91" t="b">
        <v>0</v>
      </c>
      <c r="J37" s="91" t="b">
        <v>0</v>
      </c>
      <c r="K37" s="91" t="b">
        <v>0</v>
      </c>
      <c r="L37" s="91" t="b">
        <v>0</v>
      </c>
    </row>
    <row r="38" spans="1:12" ht="15">
      <c r="A38" s="91" t="s">
        <v>760</v>
      </c>
      <c r="B38" s="91" t="s">
        <v>759</v>
      </c>
      <c r="C38" s="91">
        <v>2</v>
      </c>
      <c r="D38" s="130">
        <v>0.006504390439935911</v>
      </c>
      <c r="E38" s="130">
        <v>1.8136551065787658</v>
      </c>
      <c r="F38" s="91" t="s">
        <v>940</v>
      </c>
      <c r="G38" s="91" t="b">
        <v>0</v>
      </c>
      <c r="H38" s="91" t="b">
        <v>0</v>
      </c>
      <c r="I38" s="91" t="b">
        <v>0</v>
      </c>
      <c r="J38" s="91" t="b">
        <v>0</v>
      </c>
      <c r="K38" s="91" t="b">
        <v>0</v>
      </c>
      <c r="L38" s="91" t="b">
        <v>0</v>
      </c>
    </row>
    <row r="39" spans="1:12" ht="15">
      <c r="A39" s="91" t="s">
        <v>727</v>
      </c>
      <c r="B39" s="91" t="s">
        <v>761</v>
      </c>
      <c r="C39" s="91">
        <v>2</v>
      </c>
      <c r="D39" s="130">
        <v>0.006504390439935911</v>
      </c>
      <c r="E39" s="130">
        <v>1.7678976160180906</v>
      </c>
      <c r="F39" s="91" t="s">
        <v>940</v>
      </c>
      <c r="G39" s="91" t="b">
        <v>0</v>
      </c>
      <c r="H39" s="91" t="b">
        <v>0</v>
      </c>
      <c r="I39" s="91" t="b">
        <v>0</v>
      </c>
      <c r="J39" s="91" t="b">
        <v>0</v>
      </c>
      <c r="K39" s="91" t="b">
        <v>1</v>
      </c>
      <c r="L39" s="91" t="b">
        <v>0</v>
      </c>
    </row>
    <row r="40" spans="1:12" ht="15">
      <c r="A40" s="91" t="s">
        <v>761</v>
      </c>
      <c r="B40" s="91" t="s">
        <v>762</v>
      </c>
      <c r="C40" s="91">
        <v>2</v>
      </c>
      <c r="D40" s="130">
        <v>0.006504390439935911</v>
      </c>
      <c r="E40" s="130">
        <v>1.989746365634447</v>
      </c>
      <c r="F40" s="91" t="s">
        <v>940</v>
      </c>
      <c r="G40" s="91" t="b">
        <v>0</v>
      </c>
      <c r="H40" s="91" t="b">
        <v>1</v>
      </c>
      <c r="I40" s="91" t="b">
        <v>0</v>
      </c>
      <c r="J40" s="91" t="b">
        <v>0</v>
      </c>
      <c r="K40" s="91" t="b">
        <v>0</v>
      </c>
      <c r="L40" s="91" t="b">
        <v>0</v>
      </c>
    </row>
    <row r="41" spans="1:12" ht="15">
      <c r="A41" s="91" t="s">
        <v>762</v>
      </c>
      <c r="B41" s="91" t="s">
        <v>724</v>
      </c>
      <c r="C41" s="91">
        <v>2</v>
      </c>
      <c r="D41" s="130">
        <v>0.006504390439935911</v>
      </c>
      <c r="E41" s="130">
        <v>1.4456783212841713</v>
      </c>
      <c r="F41" s="91" t="s">
        <v>940</v>
      </c>
      <c r="G41" s="91" t="b">
        <v>0</v>
      </c>
      <c r="H41" s="91" t="b">
        <v>0</v>
      </c>
      <c r="I41" s="91" t="b">
        <v>0</v>
      </c>
      <c r="J41" s="91" t="b">
        <v>0</v>
      </c>
      <c r="K41" s="91" t="b">
        <v>0</v>
      </c>
      <c r="L41" s="91" t="b">
        <v>0</v>
      </c>
    </row>
    <row r="42" spans="1:12" ht="15">
      <c r="A42" s="91" t="s">
        <v>724</v>
      </c>
      <c r="B42" s="91" t="s">
        <v>763</v>
      </c>
      <c r="C42" s="91">
        <v>2</v>
      </c>
      <c r="D42" s="130">
        <v>0.006504390439935911</v>
      </c>
      <c r="E42" s="130">
        <v>1.4456783212841713</v>
      </c>
      <c r="F42" s="91" t="s">
        <v>940</v>
      </c>
      <c r="G42" s="91" t="b">
        <v>0</v>
      </c>
      <c r="H42" s="91" t="b">
        <v>0</v>
      </c>
      <c r="I42" s="91" t="b">
        <v>0</v>
      </c>
      <c r="J42" s="91" t="b">
        <v>0</v>
      </c>
      <c r="K42" s="91" t="b">
        <v>0</v>
      </c>
      <c r="L42" s="91" t="b">
        <v>0</v>
      </c>
    </row>
    <row r="43" spans="1:12" ht="15">
      <c r="A43" s="91" t="s">
        <v>763</v>
      </c>
      <c r="B43" s="91" t="s">
        <v>764</v>
      </c>
      <c r="C43" s="91">
        <v>2</v>
      </c>
      <c r="D43" s="130">
        <v>0.006504390439935911</v>
      </c>
      <c r="E43" s="130">
        <v>1.989746365634447</v>
      </c>
      <c r="F43" s="91" t="s">
        <v>940</v>
      </c>
      <c r="G43" s="91" t="b">
        <v>0</v>
      </c>
      <c r="H43" s="91" t="b">
        <v>0</v>
      </c>
      <c r="I43" s="91" t="b">
        <v>0</v>
      </c>
      <c r="J43" s="91" t="b">
        <v>0</v>
      </c>
      <c r="K43" s="91" t="b">
        <v>0</v>
      </c>
      <c r="L43" s="91" t="b">
        <v>0</v>
      </c>
    </row>
    <row r="44" spans="1:12" ht="15">
      <c r="A44" s="91" t="s">
        <v>764</v>
      </c>
      <c r="B44" s="91" t="s">
        <v>765</v>
      </c>
      <c r="C44" s="91">
        <v>2</v>
      </c>
      <c r="D44" s="130">
        <v>0.006504390439935911</v>
      </c>
      <c r="E44" s="130">
        <v>2.1658376246901283</v>
      </c>
      <c r="F44" s="91" t="s">
        <v>940</v>
      </c>
      <c r="G44" s="91" t="b">
        <v>0</v>
      </c>
      <c r="H44" s="91" t="b">
        <v>0</v>
      </c>
      <c r="I44" s="91" t="b">
        <v>0</v>
      </c>
      <c r="J44" s="91" t="b">
        <v>0</v>
      </c>
      <c r="K44" s="91" t="b">
        <v>0</v>
      </c>
      <c r="L44" s="91" t="b">
        <v>0</v>
      </c>
    </row>
    <row r="45" spans="1:12" ht="15">
      <c r="A45" s="91" t="s">
        <v>765</v>
      </c>
      <c r="B45" s="91" t="s">
        <v>758</v>
      </c>
      <c r="C45" s="91">
        <v>2</v>
      </c>
      <c r="D45" s="130">
        <v>0.006504390439935911</v>
      </c>
      <c r="E45" s="130">
        <v>1.989746365634447</v>
      </c>
      <c r="F45" s="91" t="s">
        <v>940</v>
      </c>
      <c r="G45" s="91" t="b">
        <v>0</v>
      </c>
      <c r="H45" s="91" t="b">
        <v>0</v>
      </c>
      <c r="I45" s="91" t="b">
        <v>0</v>
      </c>
      <c r="J45" s="91" t="b">
        <v>0</v>
      </c>
      <c r="K45" s="91" t="b">
        <v>0</v>
      </c>
      <c r="L45" s="91" t="b">
        <v>0</v>
      </c>
    </row>
    <row r="46" spans="1:12" ht="15">
      <c r="A46" s="91" t="s">
        <v>758</v>
      </c>
      <c r="B46" s="91" t="s">
        <v>916</v>
      </c>
      <c r="C46" s="91">
        <v>2</v>
      </c>
      <c r="D46" s="130">
        <v>0.006504390439935911</v>
      </c>
      <c r="E46" s="130">
        <v>1.989746365634447</v>
      </c>
      <c r="F46" s="91" t="s">
        <v>940</v>
      </c>
      <c r="G46" s="91" t="b">
        <v>0</v>
      </c>
      <c r="H46" s="91" t="b">
        <v>0</v>
      </c>
      <c r="I46" s="91" t="b">
        <v>0</v>
      </c>
      <c r="J46" s="91" t="b">
        <v>0</v>
      </c>
      <c r="K46" s="91" t="b">
        <v>0</v>
      </c>
      <c r="L46" s="91" t="b">
        <v>0</v>
      </c>
    </row>
    <row r="47" spans="1:12" ht="15">
      <c r="A47" s="91" t="s">
        <v>222</v>
      </c>
      <c r="B47" s="91" t="s">
        <v>225</v>
      </c>
      <c r="C47" s="91">
        <v>2</v>
      </c>
      <c r="D47" s="130">
        <v>0.006504390439935911</v>
      </c>
      <c r="E47" s="130">
        <v>1.3365338518591035</v>
      </c>
      <c r="F47" s="91" t="s">
        <v>940</v>
      </c>
      <c r="G47" s="91" t="b">
        <v>0</v>
      </c>
      <c r="H47" s="91" t="b">
        <v>0</v>
      </c>
      <c r="I47" s="91" t="b">
        <v>0</v>
      </c>
      <c r="J47" s="91" t="b">
        <v>0</v>
      </c>
      <c r="K47" s="91" t="b">
        <v>0</v>
      </c>
      <c r="L47" s="91" t="b">
        <v>0</v>
      </c>
    </row>
    <row r="48" spans="1:12" ht="15">
      <c r="A48" s="91" t="s">
        <v>225</v>
      </c>
      <c r="B48" s="91" t="s">
        <v>242</v>
      </c>
      <c r="C48" s="91">
        <v>2</v>
      </c>
      <c r="D48" s="130">
        <v>0.006504390439935911</v>
      </c>
      <c r="E48" s="130">
        <v>1.1658376246901283</v>
      </c>
      <c r="F48" s="91" t="s">
        <v>940</v>
      </c>
      <c r="G48" s="91" t="b">
        <v>0</v>
      </c>
      <c r="H48" s="91" t="b">
        <v>0</v>
      </c>
      <c r="I48" s="91" t="b">
        <v>0</v>
      </c>
      <c r="J48" s="91" t="b">
        <v>0</v>
      </c>
      <c r="K48" s="91" t="b">
        <v>0</v>
      </c>
      <c r="L48" s="91" t="b">
        <v>0</v>
      </c>
    </row>
    <row r="49" spans="1:12" ht="15">
      <c r="A49" s="91" t="s">
        <v>242</v>
      </c>
      <c r="B49" s="91" t="s">
        <v>241</v>
      </c>
      <c r="C49" s="91">
        <v>2</v>
      </c>
      <c r="D49" s="130">
        <v>0.006504390439935911</v>
      </c>
      <c r="E49" s="130">
        <v>1.688716369970466</v>
      </c>
      <c r="F49" s="91" t="s">
        <v>940</v>
      </c>
      <c r="G49" s="91" t="b">
        <v>0</v>
      </c>
      <c r="H49" s="91" t="b">
        <v>0</v>
      </c>
      <c r="I49" s="91" t="b">
        <v>0</v>
      </c>
      <c r="J49" s="91" t="b">
        <v>0</v>
      </c>
      <c r="K49" s="91" t="b">
        <v>0</v>
      </c>
      <c r="L49" s="91" t="b">
        <v>0</v>
      </c>
    </row>
    <row r="50" spans="1:12" ht="15">
      <c r="A50" s="91" t="s">
        <v>725</v>
      </c>
      <c r="B50" s="91" t="s">
        <v>242</v>
      </c>
      <c r="C50" s="91">
        <v>2</v>
      </c>
      <c r="D50" s="130">
        <v>0.006504390439935911</v>
      </c>
      <c r="E50" s="130">
        <v>1.3207395846758714</v>
      </c>
      <c r="F50" s="91" t="s">
        <v>940</v>
      </c>
      <c r="G50" s="91" t="b">
        <v>1</v>
      </c>
      <c r="H50" s="91" t="b">
        <v>0</v>
      </c>
      <c r="I50" s="91" t="b">
        <v>0</v>
      </c>
      <c r="J50" s="91" t="b">
        <v>0</v>
      </c>
      <c r="K50" s="91" t="b">
        <v>0</v>
      </c>
      <c r="L50" s="91" t="b">
        <v>0</v>
      </c>
    </row>
    <row r="51" spans="1:12" ht="15">
      <c r="A51" s="91" t="s">
        <v>242</v>
      </c>
      <c r="B51" s="91" t="s">
        <v>917</v>
      </c>
      <c r="C51" s="91">
        <v>2</v>
      </c>
      <c r="D51" s="130">
        <v>0.006504390439935911</v>
      </c>
      <c r="E51" s="130">
        <v>1.864807629026147</v>
      </c>
      <c r="F51" s="91" t="s">
        <v>940</v>
      </c>
      <c r="G51" s="91" t="b">
        <v>0</v>
      </c>
      <c r="H51" s="91" t="b">
        <v>0</v>
      </c>
      <c r="I51" s="91" t="b">
        <v>0</v>
      </c>
      <c r="J51" s="91" t="b">
        <v>0</v>
      </c>
      <c r="K51" s="91" t="b">
        <v>0</v>
      </c>
      <c r="L51" s="91" t="b">
        <v>0</v>
      </c>
    </row>
    <row r="52" spans="1:12" ht="15">
      <c r="A52" s="91" t="s">
        <v>917</v>
      </c>
      <c r="B52" s="91" t="s">
        <v>918</v>
      </c>
      <c r="C52" s="91">
        <v>2</v>
      </c>
      <c r="D52" s="130">
        <v>0.006504390439935911</v>
      </c>
      <c r="E52" s="130">
        <v>2.1658376246901283</v>
      </c>
      <c r="F52" s="91" t="s">
        <v>940</v>
      </c>
      <c r="G52" s="91" t="b">
        <v>0</v>
      </c>
      <c r="H52" s="91" t="b">
        <v>0</v>
      </c>
      <c r="I52" s="91" t="b">
        <v>0</v>
      </c>
      <c r="J52" s="91" t="b">
        <v>0</v>
      </c>
      <c r="K52" s="91" t="b">
        <v>0</v>
      </c>
      <c r="L52" s="91" t="b">
        <v>0</v>
      </c>
    </row>
    <row r="53" spans="1:12" ht="15">
      <c r="A53" s="91" t="s">
        <v>918</v>
      </c>
      <c r="B53" s="91" t="s">
        <v>729</v>
      </c>
      <c r="C53" s="91">
        <v>2</v>
      </c>
      <c r="D53" s="130">
        <v>0.006504390439935911</v>
      </c>
      <c r="E53" s="130">
        <v>1.864807629026147</v>
      </c>
      <c r="F53" s="91" t="s">
        <v>940</v>
      </c>
      <c r="G53" s="91" t="b">
        <v>0</v>
      </c>
      <c r="H53" s="91" t="b">
        <v>0</v>
      </c>
      <c r="I53" s="91" t="b">
        <v>0</v>
      </c>
      <c r="J53" s="91" t="b">
        <v>0</v>
      </c>
      <c r="K53" s="91" t="b">
        <v>0</v>
      </c>
      <c r="L53" s="91" t="b">
        <v>0</v>
      </c>
    </row>
    <row r="54" spans="1:12" ht="15">
      <c r="A54" s="91" t="s">
        <v>729</v>
      </c>
      <c r="B54" s="91" t="s">
        <v>919</v>
      </c>
      <c r="C54" s="91">
        <v>2</v>
      </c>
      <c r="D54" s="130">
        <v>0.006504390439935911</v>
      </c>
      <c r="E54" s="130">
        <v>1.864807629026147</v>
      </c>
      <c r="F54" s="91" t="s">
        <v>940</v>
      </c>
      <c r="G54" s="91" t="b">
        <v>0</v>
      </c>
      <c r="H54" s="91" t="b">
        <v>0</v>
      </c>
      <c r="I54" s="91" t="b">
        <v>0</v>
      </c>
      <c r="J54" s="91" t="b">
        <v>0</v>
      </c>
      <c r="K54" s="91" t="b">
        <v>1</v>
      </c>
      <c r="L54" s="91" t="b">
        <v>0</v>
      </c>
    </row>
    <row r="55" spans="1:12" ht="15">
      <c r="A55" s="91" t="s">
        <v>919</v>
      </c>
      <c r="B55" s="91" t="s">
        <v>920</v>
      </c>
      <c r="C55" s="91">
        <v>2</v>
      </c>
      <c r="D55" s="130">
        <v>0.006504390439935911</v>
      </c>
      <c r="E55" s="130">
        <v>2.1658376246901283</v>
      </c>
      <c r="F55" s="91" t="s">
        <v>940</v>
      </c>
      <c r="G55" s="91" t="b">
        <v>0</v>
      </c>
      <c r="H55" s="91" t="b">
        <v>1</v>
      </c>
      <c r="I55" s="91" t="b">
        <v>0</v>
      </c>
      <c r="J55" s="91" t="b">
        <v>0</v>
      </c>
      <c r="K55" s="91" t="b">
        <v>0</v>
      </c>
      <c r="L55" s="91" t="b">
        <v>0</v>
      </c>
    </row>
    <row r="56" spans="1:12" ht="15">
      <c r="A56" s="91" t="s">
        <v>920</v>
      </c>
      <c r="B56" s="91" t="s">
        <v>921</v>
      </c>
      <c r="C56" s="91">
        <v>2</v>
      </c>
      <c r="D56" s="130">
        <v>0.006504390439935911</v>
      </c>
      <c r="E56" s="130">
        <v>2.1658376246901283</v>
      </c>
      <c r="F56" s="91" t="s">
        <v>940</v>
      </c>
      <c r="G56" s="91" t="b">
        <v>0</v>
      </c>
      <c r="H56" s="91" t="b">
        <v>0</v>
      </c>
      <c r="I56" s="91" t="b">
        <v>0</v>
      </c>
      <c r="J56" s="91" t="b">
        <v>0</v>
      </c>
      <c r="K56" s="91" t="b">
        <v>0</v>
      </c>
      <c r="L56" s="91" t="b">
        <v>0</v>
      </c>
    </row>
    <row r="57" spans="1:12" ht="15">
      <c r="A57" s="91" t="s">
        <v>921</v>
      </c>
      <c r="B57" s="91" t="s">
        <v>922</v>
      </c>
      <c r="C57" s="91">
        <v>2</v>
      </c>
      <c r="D57" s="130">
        <v>0.006504390439935911</v>
      </c>
      <c r="E57" s="130">
        <v>2.1658376246901283</v>
      </c>
      <c r="F57" s="91" t="s">
        <v>940</v>
      </c>
      <c r="G57" s="91" t="b">
        <v>0</v>
      </c>
      <c r="H57" s="91" t="b">
        <v>0</v>
      </c>
      <c r="I57" s="91" t="b">
        <v>0</v>
      </c>
      <c r="J57" s="91" t="b">
        <v>0</v>
      </c>
      <c r="K57" s="91" t="b">
        <v>0</v>
      </c>
      <c r="L57" s="91" t="b">
        <v>0</v>
      </c>
    </row>
    <row r="58" spans="1:12" ht="15">
      <c r="A58" s="91" t="s">
        <v>922</v>
      </c>
      <c r="B58" s="91" t="s">
        <v>923</v>
      </c>
      <c r="C58" s="91">
        <v>2</v>
      </c>
      <c r="D58" s="130">
        <v>0.006504390439935911</v>
      </c>
      <c r="E58" s="130">
        <v>2.1658376246901283</v>
      </c>
      <c r="F58" s="91" t="s">
        <v>940</v>
      </c>
      <c r="G58" s="91" t="b">
        <v>0</v>
      </c>
      <c r="H58" s="91" t="b">
        <v>0</v>
      </c>
      <c r="I58" s="91" t="b">
        <v>0</v>
      </c>
      <c r="J58" s="91" t="b">
        <v>0</v>
      </c>
      <c r="K58" s="91" t="b">
        <v>0</v>
      </c>
      <c r="L58" s="91" t="b">
        <v>0</v>
      </c>
    </row>
    <row r="59" spans="1:12" ht="15">
      <c r="A59" s="91" t="s">
        <v>911</v>
      </c>
      <c r="B59" s="91" t="s">
        <v>924</v>
      </c>
      <c r="C59" s="91">
        <v>2</v>
      </c>
      <c r="D59" s="130">
        <v>0.006504390439935911</v>
      </c>
      <c r="E59" s="130">
        <v>1.989746365634447</v>
      </c>
      <c r="F59" s="91" t="s">
        <v>940</v>
      </c>
      <c r="G59" s="91" t="b">
        <v>0</v>
      </c>
      <c r="H59" s="91" t="b">
        <v>0</v>
      </c>
      <c r="I59" s="91" t="b">
        <v>0</v>
      </c>
      <c r="J59" s="91" t="b">
        <v>1</v>
      </c>
      <c r="K59" s="91" t="b">
        <v>0</v>
      </c>
      <c r="L59" s="91" t="b">
        <v>0</v>
      </c>
    </row>
    <row r="60" spans="1:12" ht="15">
      <c r="A60" s="91" t="s">
        <v>924</v>
      </c>
      <c r="B60" s="91" t="s">
        <v>925</v>
      </c>
      <c r="C60" s="91">
        <v>2</v>
      </c>
      <c r="D60" s="130">
        <v>0.006504390439935911</v>
      </c>
      <c r="E60" s="130">
        <v>2.1658376246901283</v>
      </c>
      <c r="F60" s="91" t="s">
        <v>940</v>
      </c>
      <c r="G60" s="91" t="b">
        <v>1</v>
      </c>
      <c r="H60" s="91" t="b">
        <v>0</v>
      </c>
      <c r="I60" s="91" t="b">
        <v>0</v>
      </c>
      <c r="J60" s="91" t="b">
        <v>0</v>
      </c>
      <c r="K60" s="91" t="b">
        <v>0</v>
      </c>
      <c r="L60" s="91" t="b">
        <v>0</v>
      </c>
    </row>
    <row r="61" spans="1:12" ht="15">
      <c r="A61" s="91" t="s">
        <v>925</v>
      </c>
      <c r="B61" s="91" t="s">
        <v>926</v>
      </c>
      <c r="C61" s="91">
        <v>2</v>
      </c>
      <c r="D61" s="130">
        <v>0.006504390439935911</v>
      </c>
      <c r="E61" s="130">
        <v>2.1658376246901283</v>
      </c>
      <c r="F61" s="91" t="s">
        <v>940</v>
      </c>
      <c r="G61" s="91" t="b">
        <v>0</v>
      </c>
      <c r="H61" s="91" t="b">
        <v>0</v>
      </c>
      <c r="I61" s="91" t="b">
        <v>0</v>
      </c>
      <c r="J61" s="91" t="b">
        <v>0</v>
      </c>
      <c r="K61" s="91" t="b">
        <v>0</v>
      </c>
      <c r="L61" s="91" t="b">
        <v>0</v>
      </c>
    </row>
    <row r="62" spans="1:12" ht="15">
      <c r="A62" s="91" t="s">
        <v>926</v>
      </c>
      <c r="B62" s="91" t="s">
        <v>909</v>
      </c>
      <c r="C62" s="91">
        <v>2</v>
      </c>
      <c r="D62" s="130">
        <v>0.006504390439935911</v>
      </c>
      <c r="E62" s="130">
        <v>1.864807629026147</v>
      </c>
      <c r="F62" s="91" t="s">
        <v>940</v>
      </c>
      <c r="G62" s="91" t="b">
        <v>0</v>
      </c>
      <c r="H62" s="91" t="b">
        <v>0</v>
      </c>
      <c r="I62" s="91" t="b">
        <v>0</v>
      </c>
      <c r="J62" s="91" t="b">
        <v>0</v>
      </c>
      <c r="K62" s="91" t="b">
        <v>0</v>
      </c>
      <c r="L62" s="91" t="b">
        <v>0</v>
      </c>
    </row>
    <row r="63" spans="1:12" ht="15">
      <c r="A63" s="91" t="s">
        <v>909</v>
      </c>
      <c r="B63" s="91" t="s">
        <v>927</v>
      </c>
      <c r="C63" s="91">
        <v>2</v>
      </c>
      <c r="D63" s="130">
        <v>0.006504390439935911</v>
      </c>
      <c r="E63" s="130">
        <v>1.864807629026147</v>
      </c>
      <c r="F63" s="91" t="s">
        <v>940</v>
      </c>
      <c r="G63" s="91" t="b">
        <v>0</v>
      </c>
      <c r="H63" s="91" t="b">
        <v>0</v>
      </c>
      <c r="I63" s="91" t="b">
        <v>0</v>
      </c>
      <c r="J63" s="91" t="b">
        <v>0</v>
      </c>
      <c r="K63" s="91" t="b">
        <v>0</v>
      </c>
      <c r="L63" s="91" t="b">
        <v>0</v>
      </c>
    </row>
    <row r="64" spans="1:12" ht="15">
      <c r="A64" s="91" t="s">
        <v>927</v>
      </c>
      <c r="B64" s="91" t="s">
        <v>928</v>
      </c>
      <c r="C64" s="91">
        <v>2</v>
      </c>
      <c r="D64" s="130">
        <v>0.006504390439935911</v>
      </c>
      <c r="E64" s="130">
        <v>2.1658376246901283</v>
      </c>
      <c r="F64" s="91" t="s">
        <v>940</v>
      </c>
      <c r="G64" s="91" t="b">
        <v>0</v>
      </c>
      <c r="H64" s="91" t="b">
        <v>0</v>
      </c>
      <c r="I64" s="91" t="b">
        <v>0</v>
      </c>
      <c r="J64" s="91" t="b">
        <v>0</v>
      </c>
      <c r="K64" s="91" t="b">
        <v>0</v>
      </c>
      <c r="L64" s="91" t="b">
        <v>0</v>
      </c>
    </row>
    <row r="65" spans="1:12" ht="15">
      <c r="A65" s="91" t="s">
        <v>928</v>
      </c>
      <c r="B65" s="91" t="s">
        <v>913</v>
      </c>
      <c r="C65" s="91">
        <v>2</v>
      </c>
      <c r="D65" s="130">
        <v>0.006504390439935911</v>
      </c>
      <c r="E65" s="130">
        <v>1.989746365634447</v>
      </c>
      <c r="F65" s="91" t="s">
        <v>940</v>
      </c>
      <c r="G65" s="91" t="b">
        <v>0</v>
      </c>
      <c r="H65" s="91" t="b">
        <v>0</v>
      </c>
      <c r="I65" s="91" t="b">
        <v>0</v>
      </c>
      <c r="J65" s="91" t="b">
        <v>0</v>
      </c>
      <c r="K65" s="91" t="b">
        <v>0</v>
      </c>
      <c r="L65" s="91" t="b">
        <v>0</v>
      </c>
    </row>
    <row r="66" spans="1:12" ht="15">
      <c r="A66" s="91" t="s">
        <v>913</v>
      </c>
      <c r="B66" s="91" t="s">
        <v>929</v>
      </c>
      <c r="C66" s="91">
        <v>2</v>
      </c>
      <c r="D66" s="130">
        <v>0.006504390439935911</v>
      </c>
      <c r="E66" s="130">
        <v>1.989746365634447</v>
      </c>
      <c r="F66" s="91" t="s">
        <v>940</v>
      </c>
      <c r="G66" s="91" t="b">
        <v>0</v>
      </c>
      <c r="H66" s="91" t="b">
        <v>0</v>
      </c>
      <c r="I66" s="91" t="b">
        <v>0</v>
      </c>
      <c r="J66" s="91" t="b">
        <v>0</v>
      </c>
      <c r="K66" s="91" t="b">
        <v>0</v>
      </c>
      <c r="L66" s="91" t="b">
        <v>0</v>
      </c>
    </row>
    <row r="67" spans="1:12" ht="15">
      <c r="A67" s="91" t="s">
        <v>929</v>
      </c>
      <c r="B67" s="91" t="s">
        <v>930</v>
      </c>
      <c r="C67" s="91">
        <v>2</v>
      </c>
      <c r="D67" s="130">
        <v>0.006504390439935911</v>
      </c>
      <c r="E67" s="130">
        <v>2.1658376246901283</v>
      </c>
      <c r="F67" s="91" t="s">
        <v>940</v>
      </c>
      <c r="G67" s="91" t="b">
        <v>0</v>
      </c>
      <c r="H67" s="91" t="b">
        <v>0</v>
      </c>
      <c r="I67" s="91" t="b">
        <v>0</v>
      </c>
      <c r="J67" s="91" t="b">
        <v>0</v>
      </c>
      <c r="K67" s="91" t="b">
        <v>0</v>
      </c>
      <c r="L67" s="91" t="b">
        <v>0</v>
      </c>
    </row>
    <row r="68" spans="1:12" ht="15">
      <c r="A68" s="91" t="s">
        <v>930</v>
      </c>
      <c r="B68" s="91" t="s">
        <v>931</v>
      </c>
      <c r="C68" s="91">
        <v>2</v>
      </c>
      <c r="D68" s="130">
        <v>0.006504390439935911</v>
      </c>
      <c r="E68" s="130">
        <v>2.1658376246901283</v>
      </c>
      <c r="F68" s="91" t="s">
        <v>940</v>
      </c>
      <c r="G68" s="91" t="b">
        <v>0</v>
      </c>
      <c r="H68" s="91" t="b">
        <v>0</v>
      </c>
      <c r="I68" s="91" t="b">
        <v>0</v>
      </c>
      <c r="J68" s="91" t="b">
        <v>0</v>
      </c>
      <c r="K68" s="91" t="b">
        <v>0</v>
      </c>
      <c r="L68" s="91" t="b">
        <v>0</v>
      </c>
    </row>
    <row r="69" spans="1:12" ht="15">
      <c r="A69" s="91" t="s">
        <v>726</v>
      </c>
      <c r="B69" s="91" t="s">
        <v>932</v>
      </c>
      <c r="C69" s="91">
        <v>2</v>
      </c>
      <c r="D69" s="130">
        <v>0.006504390439935911</v>
      </c>
      <c r="E69" s="130">
        <v>1.6217695803398526</v>
      </c>
      <c r="F69" s="91" t="s">
        <v>940</v>
      </c>
      <c r="G69" s="91" t="b">
        <v>0</v>
      </c>
      <c r="H69" s="91" t="b">
        <v>0</v>
      </c>
      <c r="I69" s="91" t="b">
        <v>0</v>
      </c>
      <c r="J69" s="91" t="b">
        <v>0</v>
      </c>
      <c r="K69" s="91" t="b">
        <v>0</v>
      </c>
      <c r="L69" s="91" t="b">
        <v>0</v>
      </c>
    </row>
    <row r="70" spans="1:12" ht="15">
      <c r="A70" s="91" t="s">
        <v>932</v>
      </c>
      <c r="B70" s="91" t="s">
        <v>933</v>
      </c>
      <c r="C70" s="91">
        <v>2</v>
      </c>
      <c r="D70" s="130">
        <v>0.006504390439935911</v>
      </c>
      <c r="E70" s="130">
        <v>2.1658376246901283</v>
      </c>
      <c r="F70" s="91" t="s">
        <v>940</v>
      </c>
      <c r="G70" s="91" t="b">
        <v>0</v>
      </c>
      <c r="H70" s="91" t="b">
        <v>0</v>
      </c>
      <c r="I70" s="91" t="b">
        <v>0</v>
      </c>
      <c r="J70" s="91" t="b">
        <v>0</v>
      </c>
      <c r="K70" s="91" t="b">
        <v>0</v>
      </c>
      <c r="L70" s="91" t="b">
        <v>0</v>
      </c>
    </row>
    <row r="71" spans="1:12" ht="15">
      <c r="A71" s="91" t="s">
        <v>933</v>
      </c>
      <c r="B71" s="91" t="s">
        <v>740</v>
      </c>
      <c r="C71" s="91">
        <v>2</v>
      </c>
      <c r="D71" s="130">
        <v>0.006504390439935911</v>
      </c>
      <c r="E71" s="130">
        <v>1.864807629026147</v>
      </c>
      <c r="F71" s="91" t="s">
        <v>940</v>
      </c>
      <c r="G71" s="91" t="b">
        <v>0</v>
      </c>
      <c r="H71" s="91" t="b">
        <v>0</v>
      </c>
      <c r="I71" s="91" t="b">
        <v>0</v>
      </c>
      <c r="J71" s="91" t="b">
        <v>0</v>
      </c>
      <c r="K71" s="91" t="b">
        <v>0</v>
      </c>
      <c r="L71" s="91" t="b">
        <v>0</v>
      </c>
    </row>
    <row r="72" spans="1:12" ht="15">
      <c r="A72" s="91" t="s">
        <v>741</v>
      </c>
      <c r="B72" s="91" t="s">
        <v>934</v>
      </c>
      <c r="C72" s="91">
        <v>2</v>
      </c>
      <c r="D72" s="130">
        <v>0.006504390439935911</v>
      </c>
      <c r="E72" s="130">
        <v>1.864807629026147</v>
      </c>
      <c r="F72" s="91" t="s">
        <v>940</v>
      </c>
      <c r="G72" s="91" t="b">
        <v>0</v>
      </c>
      <c r="H72" s="91" t="b">
        <v>0</v>
      </c>
      <c r="I72" s="91" t="b">
        <v>0</v>
      </c>
      <c r="J72" s="91" t="b">
        <v>0</v>
      </c>
      <c r="K72" s="91" t="b">
        <v>0</v>
      </c>
      <c r="L72" s="91" t="b">
        <v>0</v>
      </c>
    </row>
    <row r="73" spans="1:12" ht="15">
      <c r="A73" s="91" t="s">
        <v>934</v>
      </c>
      <c r="B73" s="91" t="s">
        <v>935</v>
      </c>
      <c r="C73" s="91">
        <v>2</v>
      </c>
      <c r="D73" s="130">
        <v>0.006504390439935911</v>
      </c>
      <c r="E73" s="130">
        <v>2.1658376246901283</v>
      </c>
      <c r="F73" s="91" t="s">
        <v>940</v>
      </c>
      <c r="G73" s="91" t="b">
        <v>0</v>
      </c>
      <c r="H73" s="91" t="b">
        <v>0</v>
      </c>
      <c r="I73" s="91" t="b">
        <v>0</v>
      </c>
      <c r="J73" s="91" t="b">
        <v>0</v>
      </c>
      <c r="K73" s="91" t="b">
        <v>0</v>
      </c>
      <c r="L73" s="91" t="b">
        <v>0</v>
      </c>
    </row>
    <row r="74" spans="1:12" ht="15">
      <c r="A74" s="91" t="s">
        <v>935</v>
      </c>
      <c r="B74" s="91" t="s">
        <v>225</v>
      </c>
      <c r="C74" s="91">
        <v>2</v>
      </c>
      <c r="D74" s="130">
        <v>0.006504390439935911</v>
      </c>
      <c r="E74" s="130">
        <v>1.5126251109147846</v>
      </c>
      <c r="F74" s="91" t="s">
        <v>940</v>
      </c>
      <c r="G74" s="91" t="b">
        <v>0</v>
      </c>
      <c r="H74" s="91" t="b">
        <v>0</v>
      </c>
      <c r="I74" s="91" t="b">
        <v>0</v>
      </c>
      <c r="J74" s="91" t="b">
        <v>0</v>
      </c>
      <c r="K74" s="91" t="b">
        <v>0</v>
      </c>
      <c r="L74" s="91" t="b">
        <v>0</v>
      </c>
    </row>
    <row r="75" spans="1:12" ht="15">
      <c r="A75" s="91" t="s">
        <v>225</v>
      </c>
      <c r="B75" s="91" t="s">
        <v>912</v>
      </c>
      <c r="C75" s="91">
        <v>2</v>
      </c>
      <c r="D75" s="130">
        <v>0.006504390439935911</v>
      </c>
      <c r="E75" s="130">
        <v>1.2907763612984282</v>
      </c>
      <c r="F75" s="91" t="s">
        <v>940</v>
      </c>
      <c r="G75" s="91" t="b">
        <v>0</v>
      </c>
      <c r="H75" s="91" t="b">
        <v>0</v>
      </c>
      <c r="I75" s="91" t="b">
        <v>0</v>
      </c>
      <c r="J75" s="91" t="b">
        <v>0</v>
      </c>
      <c r="K75" s="91" t="b">
        <v>0</v>
      </c>
      <c r="L75" s="91" t="b">
        <v>0</v>
      </c>
    </row>
    <row r="76" spans="1:12" ht="15">
      <c r="A76" s="91" t="s">
        <v>912</v>
      </c>
      <c r="B76" s="91" t="s">
        <v>936</v>
      </c>
      <c r="C76" s="91">
        <v>2</v>
      </c>
      <c r="D76" s="130">
        <v>0.006504390439935911</v>
      </c>
      <c r="E76" s="130">
        <v>1.989746365634447</v>
      </c>
      <c r="F76" s="91" t="s">
        <v>940</v>
      </c>
      <c r="G76" s="91" t="b">
        <v>0</v>
      </c>
      <c r="H76" s="91" t="b">
        <v>0</v>
      </c>
      <c r="I76" s="91" t="b">
        <v>0</v>
      </c>
      <c r="J76" s="91" t="b">
        <v>0</v>
      </c>
      <c r="K76" s="91" t="b">
        <v>0</v>
      </c>
      <c r="L76" s="91" t="b">
        <v>0</v>
      </c>
    </row>
    <row r="77" spans="1:12" ht="15">
      <c r="A77" s="91" t="s">
        <v>936</v>
      </c>
      <c r="B77" s="91" t="s">
        <v>937</v>
      </c>
      <c r="C77" s="91">
        <v>2</v>
      </c>
      <c r="D77" s="130">
        <v>0.006504390439935911</v>
      </c>
      <c r="E77" s="130">
        <v>2.1658376246901283</v>
      </c>
      <c r="F77" s="91" t="s">
        <v>940</v>
      </c>
      <c r="G77" s="91" t="b">
        <v>0</v>
      </c>
      <c r="H77" s="91" t="b">
        <v>0</v>
      </c>
      <c r="I77" s="91" t="b">
        <v>0</v>
      </c>
      <c r="J77" s="91" t="b">
        <v>0</v>
      </c>
      <c r="K77" s="91" t="b">
        <v>0</v>
      </c>
      <c r="L77" s="91" t="b">
        <v>0</v>
      </c>
    </row>
    <row r="78" spans="1:12" ht="15">
      <c r="A78" s="91" t="s">
        <v>241</v>
      </c>
      <c r="B78" s="91" t="s">
        <v>240</v>
      </c>
      <c r="C78" s="91">
        <v>3</v>
      </c>
      <c r="D78" s="130">
        <v>0</v>
      </c>
      <c r="E78" s="130">
        <v>1.255272505103306</v>
      </c>
      <c r="F78" s="91" t="s">
        <v>656</v>
      </c>
      <c r="G78" s="91" t="b">
        <v>0</v>
      </c>
      <c r="H78" s="91" t="b">
        <v>0</v>
      </c>
      <c r="I78" s="91" t="b">
        <v>0</v>
      </c>
      <c r="J78" s="91" t="b">
        <v>0</v>
      </c>
      <c r="K78" s="91" t="b">
        <v>0</v>
      </c>
      <c r="L78" s="91" t="b">
        <v>0</v>
      </c>
    </row>
    <row r="79" spans="1:12" ht="15">
      <c r="A79" s="91" t="s">
        <v>240</v>
      </c>
      <c r="B79" s="91" t="s">
        <v>239</v>
      </c>
      <c r="C79" s="91">
        <v>3</v>
      </c>
      <c r="D79" s="130">
        <v>0</v>
      </c>
      <c r="E79" s="130">
        <v>1.255272505103306</v>
      </c>
      <c r="F79" s="91" t="s">
        <v>656</v>
      </c>
      <c r="G79" s="91" t="b">
        <v>0</v>
      </c>
      <c r="H79" s="91" t="b">
        <v>0</v>
      </c>
      <c r="I79" s="91" t="b">
        <v>0</v>
      </c>
      <c r="J79" s="91" t="b">
        <v>0</v>
      </c>
      <c r="K79" s="91" t="b">
        <v>0</v>
      </c>
      <c r="L79" s="91" t="b">
        <v>0</v>
      </c>
    </row>
    <row r="80" spans="1:12" ht="15">
      <c r="A80" s="91" t="s">
        <v>239</v>
      </c>
      <c r="B80" s="91" t="s">
        <v>238</v>
      </c>
      <c r="C80" s="91">
        <v>3</v>
      </c>
      <c r="D80" s="130">
        <v>0</v>
      </c>
      <c r="E80" s="130">
        <v>1.255272505103306</v>
      </c>
      <c r="F80" s="91" t="s">
        <v>656</v>
      </c>
      <c r="G80" s="91" t="b">
        <v>0</v>
      </c>
      <c r="H80" s="91" t="b">
        <v>0</v>
      </c>
      <c r="I80" s="91" t="b">
        <v>0</v>
      </c>
      <c r="J80" s="91" t="b">
        <v>0</v>
      </c>
      <c r="K80" s="91" t="b">
        <v>0</v>
      </c>
      <c r="L80" s="91" t="b">
        <v>0</v>
      </c>
    </row>
    <row r="81" spans="1:12" ht="15">
      <c r="A81" s="91" t="s">
        <v>238</v>
      </c>
      <c r="B81" s="91" t="s">
        <v>237</v>
      </c>
      <c r="C81" s="91">
        <v>3</v>
      </c>
      <c r="D81" s="130">
        <v>0</v>
      </c>
      <c r="E81" s="130">
        <v>1.255272505103306</v>
      </c>
      <c r="F81" s="91" t="s">
        <v>656</v>
      </c>
      <c r="G81" s="91" t="b">
        <v>0</v>
      </c>
      <c r="H81" s="91" t="b">
        <v>0</v>
      </c>
      <c r="I81" s="91" t="b">
        <v>0</v>
      </c>
      <c r="J81" s="91" t="b">
        <v>0</v>
      </c>
      <c r="K81" s="91" t="b">
        <v>0</v>
      </c>
      <c r="L81" s="91" t="b">
        <v>0</v>
      </c>
    </row>
    <row r="82" spans="1:12" ht="15">
      <c r="A82" s="91" t="s">
        <v>222</v>
      </c>
      <c r="B82" s="91" t="s">
        <v>225</v>
      </c>
      <c r="C82" s="91">
        <v>2</v>
      </c>
      <c r="D82" s="130">
        <v>0.006178640668620394</v>
      </c>
      <c r="E82" s="130">
        <v>1.4313637641589874</v>
      </c>
      <c r="F82" s="91" t="s">
        <v>656</v>
      </c>
      <c r="G82" s="91" t="b">
        <v>0</v>
      </c>
      <c r="H82" s="91" t="b">
        <v>0</v>
      </c>
      <c r="I82" s="91" t="b">
        <v>0</v>
      </c>
      <c r="J82" s="91" t="b">
        <v>0</v>
      </c>
      <c r="K82" s="91" t="b">
        <v>0</v>
      </c>
      <c r="L82" s="91" t="b">
        <v>0</v>
      </c>
    </row>
    <row r="83" spans="1:12" ht="15">
      <c r="A83" s="91" t="s">
        <v>225</v>
      </c>
      <c r="B83" s="91" t="s">
        <v>242</v>
      </c>
      <c r="C83" s="91">
        <v>2</v>
      </c>
      <c r="D83" s="130">
        <v>0.006178640668620394</v>
      </c>
      <c r="E83" s="130">
        <v>1.255272505103306</v>
      </c>
      <c r="F83" s="91" t="s">
        <v>656</v>
      </c>
      <c r="G83" s="91" t="b">
        <v>0</v>
      </c>
      <c r="H83" s="91" t="b">
        <v>0</v>
      </c>
      <c r="I83" s="91" t="b">
        <v>0</v>
      </c>
      <c r="J83" s="91" t="b">
        <v>0</v>
      </c>
      <c r="K83" s="91" t="b">
        <v>0</v>
      </c>
      <c r="L83" s="91" t="b">
        <v>0</v>
      </c>
    </row>
    <row r="84" spans="1:12" ht="15">
      <c r="A84" s="91" t="s">
        <v>242</v>
      </c>
      <c r="B84" s="91" t="s">
        <v>241</v>
      </c>
      <c r="C84" s="91">
        <v>2</v>
      </c>
      <c r="D84" s="130">
        <v>0.006178640668620394</v>
      </c>
      <c r="E84" s="130">
        <v>1.0791812460476249</v>
      </c>
      <c r="F84" s="91" t="s">
        <v>656</v>
      </c>
      <c r="G84" s="91" t="b">
        <v>0</v>
      </c>
      <c r="H84" s="91" t="b">
        <v>0</v>
      </c>
      <c r="I84" s="91" t="b">
        <v>0</v>
      </c>
      <c r="J84" s="91" t="b">
        <v>0</v>
      </c>
      <c r="K84" s="91" t="b">
        <v>0</v>
      </c>
      <c r="L84" s="91" t="b">
        <v>0</v>
      </c>
    </row>
    <row r="85" spans="1:12" ht="15">
      <c r="A85" s="91" t="s">
        <v>731</v>
      </c>
      <c r="B85" s="91" t="s">
        <v>243</v>
      </c>
      <c r="C85" s="91">
        <v>2</v>
      </c>
      <c r="D85" s="130">
        <v>0</v>
      </c>
      <c r="E85" s="130">
        <v>1.1903316981702916</v>
      </c>
      <c r="F85" s="91" t="s">
        <v>657</v>
      </c>
      <c r="G85" s="91" t="b">
        <v>0</v>
      </c>
      <c r="H85" s="91" t="b">
        <v>0</v>
      </c>
      <c r="I85" s="91" t="b">
        <v>0</v>
      </c>
      <c r="J85" s="91" t="b">
        <v>0</v>
      </c>
      <c r="K85" s="91" t="b">
        <v>0</v>
      </c>
      <c r="L85" s="91" t="b">
        <v>0</v>
      </c>
    </row>
    <row r="86" spans="1:12" ht="15">
      <c r="A86" s="91" t="s">
        <v>243</v>
      </c>
      <c r="B86" s="91" t="s">
        <v>732</v>
      </c>
      <c r="C86" s="91">
        <v>2</v>
      </c>
      <c r="D86" s="130">
        <v>0</v>
      </c>
      <c r="E86" s="130">
        <v>1.1903316981702916</v>
      </c>
      <c r="F86" s="91" t="s">
        <v>657</v>
      </c>
      <c r="G86" s="91" t="b">
        <v>0</v>
      </c>
      <c r="H86" s="91" t="b">
        <v>0</v>
      </c>
      <c r="I86" s="91" t="b">
        <v>0</v>
      </c>
      <c r="J86" s="91" t="b">
        <v>0</v>
      </c>
      <c r="K86" s="91" t="b">
        <v>0</v>
      </c>
      <c r="L86" s="91" t="b">
        <v>0</v>
      </c>
    </row>
    <row r="87" spans="1:12" ht="15">
      <c r="A87" s="91" t="s">
        <v>732</v>
      </c>
      <c r="B87" s="91" t="s">
        <v>733</v>
      </c>
      <c r="C87" s="91">
        <v>2</v>
      </c>
      <c r="D87" s="130">
        <v>0</v>
      </c>
      <c r="E87" s="130">
        <v>1.1903316981702916</v>
      </c>
      <c r="F87" s="91" t="s">
        <v>657</v>
      </c>
      <c r="G87" s="91" t="b">
        <v>0</v>
      </c>
      <c r="H87" s="91" t="b">
        <v>0</v>
      </c>
      <c r="I87" s="91" t="b">
        <v>0</v>
      </c>
      <c r="J87" s="91" t="b">
        <v>0</v>
      </c>
      <c r="K87" s="91" t="b">
        <v>0</v>
      </c>
      <c r="L87" s="91" t="b">
        <v>0</v>
      </c>
    </row>
    <row r="88" spans="1:12" ht="15">
      <c r="A88" s="91" t="s">
        <v>733</v>
      </c>
      <c r="B88" s="91" t="s">
        <v>734</v>
      </c>
      <c r="C88" s="91">
        <v>2</v>
      </c>
      <c r="D88" s="130">
        <v>0</v>
      </c>
      <c r="E88" s="130">
        <v>1.1903316981702916</v>
      </c>
      <c r="F88" s="91" t="s">
        <v>657</v>
      </c>
      <c r="G88" s="91" t="b">
        <v>0</v>
      </c>
      <c r="H88" s="91" t="b">
        <v>0</v>
      </c>
      <c r="I88" s="91" t="b">
        <v>0</v>
      </c>
      <c r="J88" s="91" t="b">
        <v>0</v>
      </c>
      <c r="K88" s="91" t="b">
        <v>0</v>
      </c>
      <c r="L88" s="91" t="b">
        <v>0</v>
      </c>
    </row>
    <row r="89" spans="1:12" ht="15">
      <c r="A89" s="91" t="s">
        <v>734</v>
      </c>
      <c r="B89" s="91" t="s">
        <v>735</v>
      </c>
      <c r="C89" s="91">
        <v>2</v>
      </c>
      <c r="D89" s="130">
        <v>0</v>
      </c>
      <c r="E89" s="130">
        <v>1.1903316981702916</v>
      </c>
      <c r="F89" s="91" t="s">
        <v>657</v>
      </c>
      <c r="G89" s="91" t="b">
        <v>0</v>
      </c>
      <c r="H89" s="91" t="b">
        <v>0</v>
      </c>
      <c r="I89" s="91" t="b">
        <v>0</v>
      </c>
      <c r="J89" s="91" t="b">
        <v>0</v>
      </c>
      <c r="K89" s="91" t="b">
        <v>0</v>
      </c>
      <c r="L89" s="91" t="b">
        <v>0</v>
      </c>
    </row>
    <row r="90" spans="1:12" ht="15">
      <c r="A90" s="91" t="s">
        <v>735</v>
      </c>
      <c r="B90" s="91" t="s">
        <v>736</v>
      </c>
      <c r="C90" s="91">
        <v>2</v>
      </c>
      <c r="D90" s="130">
        <v>0</v>
      </c>
      <c r="E90" s="130">
        <v>1.1903316981702916</v>
      </c>
      <c r="F90" s="91" t="s">
        <v>657</v>
      </c>
      <c r="G90" s="91" t="b">
        <v>0</v>
      </c>
      <c r="H90" s="91" t="b">
        <v>0</v>
      </c>
      <c r="I90" s="91" t="b">
        <v>0</v>
      </c>
      <c r="J90" s="91" t="b">
        <v>0</v>
      </c>
      <c r="K90" s="91" t="b">
        <v>0</v>
      </c>
      <c r="L90" s="91" t="b">
        <v>0</v>
      </c>
    </row>
    <row r="91" spans="1:12" ht="15">
      <c r="A91" s="91" t="s">
        <v>736</v>
      </c>
      <c r="B91" s="91" t="s">
        <v>737</v>
      </c>
      <c r="C91" s="91">
        <v>2</v>
      </c>
      <c r="D91" s="130">
        <v>0</v>
      </c>
      <c r="E91" s="130">
        <v>1.1903316981702916</v>
      </c>
      <c r="F91" s="91" t="s">
        <v>657</v>
      </c>
      <c r="G91" s="91" t="b">
        <v>0</v>
      </c>
      <c r="H91" s="91" t="b">
        <v>0</v>
      </c>
      <c r="I91" s="91" t="b">
        <v>0</v>
      </c>
      <c r="J91" s="91" t="b">
        <v>0</v>
      </c>
      <c r="K91" s="91" t="b">
        <v>0</v>
      </c>
      <c r="L91" s="91" t="b">
        <v>0</v>
      </c>
    </row>
    <row r="92" spans="1:12" ht="15">
      <c r="A92" s="91" t="s">
        <v>737</v>
      </c>
      <c r="B92" s="91" t="s">
        <v>738</v>
      </c>
      <c r="C92" s="91">
        <v>2</v>
      </c>
      <c r="D92" s="130">
        <v>0</v>
      </c>
      <c r="E92" s="130">
        <v>1.1903316981702916</v>
      </c>
      <c r="F92" s="91" t="s">
        <v>657</v>
      </c>
      <c r="G92" s="91" t="b">
        <v>0</v>
      </c>
      <c r="H92" s="91" t="b">
        <v>0</v>
      </c>
      <c r="I92" s="91" t="b">
        <v>0</v>
      </c>
      <c r="J92" s="91" t="b">
        <v>0</v>
      </c>
      <c r="K92" s="91" t="b">
        <v>0</v>
      </c>
      <c r="L92" s="91" t="b">
        <v>0</v>
      </c>
    </row>
    <row r="93" spans="1:12" ht="15">
      <c r="A93" s="91" t="s">
        <v>740</v>
      </c>
      <c r="B93" s="91" t="s">
        <v>741</v>
      </c>
      <c r="C93" s="91">
        <v>3</v>
      </c>
      <c r="D93" s="130">
        <v>0.01114925909866597</v>
      </c>
      <c r="E93" s="130">
        <v>1.3979400086720377</v>
      </c>
      <c r="F93" s="91" t="s">
        <v>658</v>
      </c>
      <c r="G93" s="91" t="b">
        <v>0</v>
      </c>
      <c r="H93" s="91" t="b">
        <v>0</v>
      </c>
      <c r="I93" s="91" t="b">
        <v>0</v>
      </c>
      <c r="J93" s="91" t="b">
        <v>0</v>
      </c>
      <c r="K93" s="91" t="b">
        <v>0</v>
      </c>
      <c r="L93" s="91" t="b">
        <v>0</v>
      </c>
    </row>
    <row r="94" spans="1:12" ht="15">
      <c r="A94" s="91" t="s">
        <v>742</v>
      </c>
      <c r="B94" s="91" t="s">
        <v>225</v>
      </c>
      <c r="C94" s="91">
        <v>2</v>
      </c>
      <c r="D94" s="130">
        <v>0.011780771721473146</v>
      </c>
      <c r="E94" s="130">
        <v>1.2730012720637376</v>
      </c>
      <c r="F94" s="91" t="s">
        <v>658</v>
      </c>
      <c r="G94" s="91" t="b">
        <v>0</v>
      </c>
      <c r="H94" s="91" t="b">
        <v>0</v>
      </c>
      <c r="I94" s="91" t="b">
        <v>0</v>
      </c>
      <c r="J94" s="91" t="b">
        <v>0</v>
      </c>
      <c r="K94" s="91" t="b">
        <v>0</v>
      </c>
      <c r="L94" s="91" t="b">
        <v>0</v>
      </c>
    </row>
    <row r="95" spans="1:12" ht="15">
      <c r="A95" s="91" t="s">
        <v>225</v>
      </c>
      <c r="B95" s="91" t="s">
        <v>743</v>
      </c>
      <c r="C95" s="91">
        <v>2</v>
      </c>
      <c r="D95" s="130">
        <v>0.011780771721473146</v>
      </c>
      <c r="E95" s="130">
        <v>1.2730012720637376</v>
      </c>
      <c r="F95" s="91" t="s">
        <v>658</v>
      </c>
      <c r="G95" s="91" t="b">
        <v>0</v>
      </c>
      <c r="H95" s="91" t="b">
        <v>0</v>
      </c>
      <c r="I95" s="91" t="b">
        <v>0</v>
      </c>
      <c r="J95" s="91" t="b">
        <v>0</v>
      </c>
      <c r="K95" s="91" t="b">
        <v>0</v>
      </c>
      <c r="L95" s="91" t="b">
        <v>0</v>
      </c>
    </row>
    <row r="96" spans="1:12" ht="15">
      <c r="A96" s="91" t="s">
        <v>743</v>
      </c>
      <c r="B96" s="91" t="s">
        <v>744</v>
      </c>
      <c r="C96" s="91">
        <v>2</v>
      </c>
      <c r="D96" s="130">
        <v>0.011780771721473146</v>
      </c>
      <c r="E96" s="130">
        <v>1.5740312677277188</v>
      </c>
      <c r="F96" s="91" t="s">
        <v>658</v>
      </c>
      <c r="G96" s="91" t="b">
        <v>0</v>
      </c>
      <c r="H96" s="91" t="b">
        <v>0</v>
      </c>
      <c r="I96" s="91" t="b">
        <v>0</v>
      </c>
      <c r="J96" s="91" t="b">
        <v>0</v>
      </c>
      <c r="K96" s="91" t="b">
        <v>0</v>
      </c>
      <c r="L96" s="91" t="b">
        <v>0</v>
      </c>
    </row>
    <row r="97" spans="1:12" ht="15">
      <c r="A97" s="91" t="s">
        <v>744</v>
      </c>
      <c r="B97" s="91" t="s">
        <v>727</v>
      </c>
      <c r="C97" s="91">
        <v>2</v>
      </c>
      <c r="D97" s="130">
        <v>0.011780771721473146</v>
      </c>
      <c r="E97" s="130">
        <v>1.5740312677277188</v>
      </c>
      <c r="F97" s="91" t="s">
        <v>658</v>
      </c>
      <c r="G97" s="91" t="b">
        <v>0</v>
      </c>
      <c r="H97" s="91" t="b">
        <v>0</v>
      </c>
      <c r="I97" s="91" t="b">
        <v>0</v>
      </c>
      <c r="J97" s="91" t="b">
        <v>0</v>
      </c>
      <c r="K97" s="91" t="b">
        <v>0</v>
      </c>
      <c r="L97" s="91" t="b">
        <v>0</v>
      </c>
    </row>
    <row r="98" spans="1:12" ht="15">
      <c r="A98" s="91" t="s">
        <v>727</v>
      </c>
      <c r="B98" s="91" t="s">
        <v>745</v>
      </c>
      <c r="C98" s="91">
        <v>2</v>
      </c>
      <c r="D98" s="130">
        <v>0.011780771721473146</v>
      </c>
      <c r="E98" s="130">
        <v>1.5740312677277188</v>
      </c>
      <c r="F98" s="91" t="s">
        <v>658</v>
      </c>
      <c r="G98" s="91" t="b">
        <v>0</v>
      </c>
      <c r="H98" s="91" t="b">
        <v>0</v>
      </c>
      <c r="I98" s="91" t="b">
        <v>0</v>
      </c>
      <c r="J98" s="91" t="b">
        <v>0</v>
      </c>
      <c r="K98" s="91" t="b">
        <v>0</v>
      </c>
      <c r="L98" s="91" t="b">
        <v>0</v>
      </c>
    </row>
    <row r="99" spans="1:12" ht="15">
      <c r="A99" s="91" t="s">
        <v>745</v>
      </c>
      <c r="B99" s="91" t="s">
        <v>746</v>
      </c>
      <c r="C99" s="91">
        <v>2</v>
      </c>
      <c r="D99" s="130">
        <v>0.011780771721473146</v>
      </c>
      <c r="E99" s="130">
        <v>1.5740312677277188</v>
      </c>
      <c r="F99" s="91" t="s">
        <v>658</v>
      </c>
      <c r="G99" s="91" t="b">
        <v>0</v>
      </c>
      <c r="H99" s="91" t="b">
        <v>0</v>
      </c>
      <c r="I99" s="91" t="b">
        <v>0</v>
      </c>
      <c r="J99" s="91" t="b">
        <v>0</v>
      </c>
      <c r="K99" s="91" t="b">
        <v>0</v>
      </c>
      <c r="L99" s="91" t="b">
        <v>0</v>
      </c>
    </row>
    <row r="100" spans="1:12" ht="15">
      <c r="A100" s="91" t="s">
        <v>746</v>
      </c>
      <c r="B100" s="91" t="s">
        <v>747</v>
      </c>
      <c r="C100" s="91">
        <v>2</v>
      </c>
      <c r="D100" s="130">
        <v>0.011780771721473146</v>
      </c>
      <c r="E100" s="130">
        <v>1.5740312677277188</v>
      </c>
      <c r="F100" s="91" t="s">
        <v>658</v>
      </c>
      <c r="G100" s="91" t="b">
        <v>0</v>
      </c>
      <c r="H100" s="91" t="b">
        <v>0</v>
      </c>
      <c r="I100" s="91" t="b">
        <v>0</v>
      </c>
      <c r="J100" s="91" t="b">
        <v>0</v>
      </c>
      <c r="K100" s="91" t="b">
        <v>1</v>
      </c>
      <c r="L100" s="91" t="b">
        <v>0</v>
      </c>
    </row>
    <row r="101" spans="1:12" ht="15">
      <c r="A101" s="91" t="s">
        <v>747</v>
      </c>
      <c r="B101" s="91" t="s">
        <v>914</v>
      </c>
      <c r="C101" s="91">
        <v>2</v>
      </c>
      <c r="D101" s="130">
        <v>0.011780771721473146</v>
      </c>
      <c r="E101" s="130">
        <v>1.5740312677277188</v>
      </c>
      <c r="F101" s="91" t="s">
        <v>658</v>
      </c>
      <c r="G101" s="91" t="b">
        <v>0</v>
      </c>
      <c r="H101" s="91" t="b">
        <v>1</v>
      </c>
      <c r="I101" s="91" t="b">
        <v>0</v>
      </c>
      <c r="J101" s="91" t="b">
        <v>0</v>
      </c>
      <c r="K101" s="91" t="b">
        <v>0</v>
      </c>
      <c r="L101" s="91" t="b">
        <v>0</v>
      </c>
    </row>
    <row r="102" spans="1:12" ht="15">
      <c r="A102" s="91" t="s">
        <v>914</v>
      </c>
      <c r="B102" s="91" t="s">
        <v>915</v>
      </c>
      <c r="C102" s="91">
        <v>2</v>
      </c>
      <c r="D102" s="130">
        <v>0.011780771721473146</v>
      </c>
      <c r="E102" s="130">
        <v>1.5740312677277188</v>
      </c>
      <c r="F102" s="91" t="s">
        <v>658</v>
      </c>
      <c r="G102" s="91" t="b">
        <v>0</v>
      </c>
      <c r="H102" s="91" t="b">
        <v>0</v>
      </c>
      <c r="I102" s="91" t="b">
        <v>0</v>
      </c>
      <c r="J102" s="91" t="b">
        <v>0</v>
      </c>
      <c r="K102" s="91" t="b">
        <v>0</v>
      </c>
      <c r="L102" s="91" t="b">
        <v>0</v>
      </c>
    </row>
    <row r="103" spans="1:12" ht="15">
      <c r="A103" s="91" t="s">
        <v>726</v>
      </c>
      <c r="B103" s="91" t="s">
        <v>932</v>
      </c>
      <c r="C103" s="91">
        <v>2</v>
      </c>
      <c r="D103" s="130">
        <v>0.011780771721473146</v>
      </c>
      <c r="E103" s="130">
        <v>1.5740312677277188</v>
      </c>
      <c r="F103" s="91" t="s">
        <v>658</v>
      </c>
      <c r="G103" s="91" t="b">
        <v>0</v>
      </c>
      <c r="H103" s="91" t="b">
        <v>0</v>
      </c>
      <c r="I103" s="91" t="b">
        <v>0</v>
      </c>
      <c r="J103" s="91" t="b">
        <v>0</v>
      </c>
      <c r="K103" s="91" t="b">
        <v>0</v>
      </c>
      <c r="L103" s="91" t="b">
        <v>0</v>
      </c>
    </row>
    <row r="104" spans="1:12" ht="15">
      <c r="A104" s="91" t="s">
        <v>932</v>
      </c>
      <c r="B104" s="91" t="s">
        <v>933</v>
      </c>
      <c r="C104" s="91">
        <v>2</v>
      </c>
      <c r="D104" s="130">
        <v>0.011780771721473146</v>
      </c>
      <c r="E104" s="130">
        <v>1.5740312677277188</v>
      </c>
      <c r="F104" s="91" t="s">
        <v>658</v>
      </c>
      <c r="G104" s="91" t="b">
        <v>0</v>
      </c>
      <c r="H104" s="91" t="b">
        <v>0</v>
      </c>
      <c r="I104" s="91" t="b">
        <v>0</v>
      </c>
      <c r="J104" s="91" t="b">
        <v>0</v>
      </c>
      <c r="K104" s="91" t="b">
        <v>0</v>
      </c>
      <c r="L104" s="91" t="b">
        <v>0</v>
      </c>
    </row>
    <row r="105" spans="1:12" ht="15">
      <c r="A105" s="91" t="s">
        <v>933</v>
      </c>
      <c r="B105" s="91" t="s">
        <v>740</v>
      </c>
      <c r="C105" s="91">
        <v>2</v>
      </c>
      <c r="D105" s="130">
        <v>0.011780771721473146</v>
      </c>
      <c r="E105" s="130">
        <v>1.3979400086720377</v>
      </c>
      <c r="F105" s="91" t="s">
        <v>658</v>
      </c>
      <c r="G105" s="91" t="b">
        <v>0</v>
      </c>
      <c r="H105" s="91" t="b">
        <v>0</v>
      </c>
      <c r="I105" s="91" t="b">
        <v>0</v>
      </c>
      <c r="J105" s="91" t="b">
        <v>0</v>
      </c>
      <c r="K105" s="91" t="b">
        <v>0</v>
      </c>
      <c r="L105" s="91" t="b">
        <v>0</v>
      </c>
    </row>
    <row r="106" spans="1:12" ht="15">
      <c r="A106" s="91" t="s">
        <v>741</v>
      </c>
      <c r="B106" s="91" t="s">
        <v>934</v>
      </c>
      <c r="C106" s="91">
        <v>2</v>
      </c>
      <c r="D106" s="130">
        <v>0.011780771721473146</v>
      </c>
      <c r="E106" s="130">
        <v>1.3979400086720377</v>
      </c>
      <c r="F106" s="91" t="s">
        <v>658</v>
      </c>
      <c r="G106" s="91" t="b">
        <v>0</v>
      </c>
      <c r="H106" s="91" t="b">
        <v>0</v>
      </c>
      <c r="I106" s="91" t="b">
        <v>0</v>
      </c>
      <c r="J106" s="91" t="b">
        <v>0</v>
      </c>
      <c r="K106" s="91" t="b">
        <v>0</v>
      </c>
      <c r="L106" s="91" t="b">
        <v>0</v>
      </c>
    </row>
    <row r="107" spans="1:12" ht="15">
      <c r="A107" s="91" t="s">
        <v>934</v>
      </c>
      <c r="B107" s="91" t="s">
        <v>935</v>
      </c>
      <c r="C107" s="91">
        <v>2</v>
      </c>
      <c r="D107" s="130">
        <v>0.011780771721473146</v>
      </c>
      <c r="E107" s="130">
        <v>1.5740312677277188</v>
      </c>
      <c r="F107" s="91" t="s">
        <v>658</v>
      </c>
      <c r="G107" s="91" t="b">
        <v>0</v>
      </c>
      <c r="H107" s="91" t="b">
        <v>0</v>
      </c>
      <c r="I107" s="91" t="b">
        <v>0</v>
      </c>
      <c r="J107" s="91" t="b">
        <v>0</v>
      </c>
      <c r="K107" s="91" t="b">
        <v>0</v>
      </c>
      <c r="L107" s="91" t="b">
        <v>0</v>
      </c>
    </row>
    <row r="108" spans="1:12" ht="15">
      <c r="A108" s="91" t="s">
        <v>935</v>
      </c>
      <c r="B108" s="91" t="s">
        <v>225</v>
      </c>
      <c r="C108" s="91">
        <v>2</v>
      </c>
      <c r="D108" s="130">
        <v>0.011780771721473146</v>
      </c>
      <c r="E108" s="130">
        <v>1.2730012720637376</v>
      </c>
      <c r="F108" s="91" t="s">
        <v>658</v>
      </c>
      <c r="G108" s="91" t="b">
        <v>0</v>
      </c>
      <c r="H108" s="91" t="b">
        <v>0</v>
      </c>
      <c r="I108" s="91" t="b">
        <v>0</v>
      </c>
      <c r="J108" s="91" t="b">
        <v>0</v>
      </c>
      <c r="K108" s="91" t="b">
        <v>0</v>
      </c>
      <c r="L108" s="91" t="b">
        <v>0</v>
      </c>
    </row>
    <row r="109" spans="1:12" ht="15">
      <c r="A109" s="91" t="s">
        <v>225</v>
      </c>
      <c r="B109" s="91" t="s">
        <v>912</v>
      </c>
      <c r="C109" s="91">
        <v>2</v>
      </c>
      <c r="D109" s="130">
        <v>0.011780771721473146</v>
      </c>
      <c r="E109" s="130">
        <v>1.2730012720637376</v>
      </c>
      <c r="F109" s="91" t="s">
        <v>658</v>
      </c>
      <c r="G109" s="91" t="b">
        <v>0</v>
      </c>
      <c r="H109" s="91" t="b">
        <v>0</v>
      </c>
      <c r="I109" s="91" t="b">
        <v>0</v>
      </c>
      <c r="J109" s="91" t="b">
        <v>0</v>
      </c>
      <c r="K109" s="91" t="b">
        <v>0</v>
      </c>
      <c r="L109" s="91" t="b">
        <v>0</v>
      </c>
    </row>
    <row r="110" spans="1:12" ht="15">
      <c r="A110" s="91" t="s">
        <v>912</v>
      </c>
      <c r="B110" s="91" t="s">
        <v>936</v>
      </c>
      <c r="C110" s="91">
        <v>2</v>
      </c>
      <c r="D110" s="130">
        <v>0.011780771721473146</v>
      </c>
      <c r="E110" s="130">
        <v>1.5740312677277188</v>
      </c>
      <c r="F110" s="91" t="s">
        <v>658</v>
      </c>
      <c r="G110" s="91" t="b">
        <v>0</v>
      </c>
      <c r="H110" s="91" t="b">
        <v>0</v>
      </c>
      <c r="I110" s="91" t="b">
        <v>0</v>
      </c>
      <c r="J110" s="91" t="b">
        <v>0</v>
      </c>
      <c r="K110" s="91" t="b">
        <v>0</v>
      </c>
      <c r="L110" s="91" t="b">
        <v>0</v>
      </c>
    </row>
    <row r="111" spans="1:12" ht="15">
      <c r="A111" s="91" t="s">
        <v>936</v>
      </c>
      <c r="B111" s="91" t="s">
        <v>937</v>
      </c>
      <c r="C111" s="91">
        <v>2</v>
      </c>
      <c r="D111" s="130">
        <v>0.011780771721473146</v>
      </c>
      <c r="E111" s="130">
        <v>1.5740312677277188</v>
      </c>
      <c r="F111" s="91" t="s">
        <v>658</v>
      </c>
      <c r="G111" s="91" t="b">
        <v>0</v>
      </c>
      <c r="H111" s="91" t="b">
        <v>0</v>
      </c>
      <c r="I111" s="91" t="b">
        <v>0</v>
      </c>
      <c r="J111" s="91" t="b">
        <v>0</v>
      </c>
      <c r="K111" s="91" t="b">
        <v>0</v>
      </c>
      <c r="L111" s="91" t="b">
        <v>0</v>
      </c>
    </row>
    <row r="112" spans="1:12" ht="15">
      <c r="A112" s="91" t="s">
        <v>725</v>
      </c>
      <c r="B112" s="91" t="s">
        <v>749</v>
      </c>
      <c r="C112" s="91">
        <v>5</v>
      </c>
      <c r="D112" s="130">
        <v>0.004603560816722373</v>
      </c>
      <c r="E112" s="130">
        <v>1.2041199826559248</v>
      </c>
      <c r="F112" s="91" t="s">
        <v>659</v>
      </c>
      <c r="G112" s="91" t="b">
        <v>1</v>
      </c>
      <c r="H112" s="91" t="b">
        <v>0</v>
      </c>
      <c r="I112" s="91" t="b">
        <v>0</v>
      </c>
      <c r="J112" s="91" t="b">
        <v>0</v>
      </c>
      <c r="K112" s="91" t="b">
        <v>0</v>
      </c>
      <c r="L112" s="91" t="b">
        <v>0</v>
      </c>
    </row>
    <row r="113" spans="1:12" ht="15">
      <c r="A113" s="91" t="s">
        <v>749</v>
      </c>
      <c r="B113" s="91" t="s">
        <v>750</v>
      </c>
      <c r="C113" s="91">
        <v>5</v>
      </c>
      <c r="D113" s="130">
        <v>0.004603560816722373</v>
      </c>
      <c r="E113" s="130">
        <v>1.2041199826559248</v>
      </c>
      <c r="F113" s="91" t="s">
        <v>659</v>
      </c>
      <c r="G113" s="91" t="b">
        <v>0</v>
      </c>
      <c r="H113" s="91" t="b">
        <v>0</v>
      </c>
      <c r="I113" s="91" t="b">
        <v>0</v>
      </c>
      <c r="J113" s="91" t="b">
        <v>0</v>
      </c>
      <c r="K113" s="91" t="b">
        <v>0</v>
      </c>
      <c r="L113" s="91" t="b">
        <v>0</v>
      </c>
    </row>
    <row r="114" spans="1:12" ht="15">
      <c r="A114" s="91" t="s">
        <v>750</v>
      </c>
      <c r="B114" s="91" t="s">
        <v>751</v>
      </c>
      <c r="C114" s="91">
        <v>5</v>
      </c>
      <c r="D114" s="130">
        <v>0.004603560816722373</v>
      </c>
      <c r="E114" s="130">
        <v>1.2041199826559248</v>
      </c>
      <c r="F114" s="91" t="s">
        <v>659</v>
      </c>
      <c r="G114" s="91" t="b">
        <v>0</v>
      </c>
      <c r="H114" s="91" t="b">
        <v>0</v>
      </c>
      <c r="I114" s="91" t="b">
        <v>0</v>
      </c>
      <c r="J114" s="91" t="b">
        <v>0</v>
      </c>
      <c r="K114" s="91" t="b">
        <v>0</v>
      </c>
      <c r="L114" s="91" t="b">
        <v>0</v>
      </c>
    </row>
    <row r="115" spans="1:12" ht="15">
      <c r="A115" s="91" t="s">
        <v>751</v>
      </c>
      <c r="B115" s="91" t="s">
        <v>752</v>
      </c>
      <c r="C115" s="91">
        <v>5</v>
      </c>
      <c r="D115" s="130">
        <v>0.004603560816722373</v>
      </c>
      <c r="E115" s="130">
        <v>1.2041199826559248</v>
      </c>
      <c r="F115" s="91" t="s">
        <v>659</v>
      </c>
      <c r="G115" s="91" t="b">
        <v>0</v>
      </c>
      <c r="H115" s="91" t="b">
        <v>0</v>
      </c>
      <c r="I115" s="91" t="b">
        <v>0</v>
      </c>
      <c r="J115" s="91" t="b">
        <v>0</v>
      </c>
      <c r="K115" s="91" t="b">
        <v>0</v>
      </c>
      <c r="L115" s="91" t="b">
        <v>0</v>
      </c>
    </row>
    <row r="116" spans="1:12" ht="15">
      <c r="A116" s="91" t="s">
        <v>752</v>
      </c>
      <c r="B116" s="91" t="s">
        <v>219</v>
      </c>
      <c r="C116" s="91">
        <v>5</v>
      </c>
      <c r="D116" s="130">
        <v>0.004603560816722373</v>
      </c>
      <c r="E116" s="130">
        <v>1.2041199826559248</v>
      </c>
      <c r="F116" s="91" t="s">
        <v>659</v>
      </c>
      <c r="G116" s="91" t="b">
        <v>0</v>
      </c>
      <c r="H116" s="91" t="b">
        <v>0</v>
      </c>
      <c r="I116" s="91" t="b">
        <v>0</v>
      </c>
      <c r="J116" s="91" t="b">
        <v>0</v>
      </c>
      <c r="K116" s="91" t="b">
        <v>0</v>
      </c>
      <c r="L116" s="91" t="b">
        <v>0</v>
      </c>
    </row>
    <row r="117" spans="1:12" ht="15">
      <c r="A117" s="91" t="s">
        <v>219</v>
      </c>
      <c r="B117" s="91" t="s">
        <v>753</v>
      </c>
      <c r="C117" s="91">
        <v>5</v>
      </c>
      <c r="D117" s="130">
        <v>0.004603560816722373</v>
      </c>
      <c r="E117" s="130">
        <v>1.2041199826559248</v>
      </c>
      <c r="F117" s="91" t="s">
        <v>659</v>
      </c>
      <c r="G117" s="91" t="b">
        <v>0</v>
      </c>
      <c r="H117" s="91" t="b">
        <v>0</v>
      </c>
      <c r="I117" s="91" t="b">
        <v>0</v>
      </c>
      <c r="J117" s="91" t="b">
        <v>0</v>
      </c>
      <c r="K117" s="91" t="b">
        <v>0</v>
      </c>
      <c r="L117" s="91" t="b">
        <v>0</v>
      </c>
    </row>
    <row r="118" spans="1:12" ht="15">
      <c r="A118" s="91" t="s">
        <v>753</v>
      </c>
      <c r="B118" s="91" t="s">
        <v>754</v>
      </c>
      <c r="C118" s="91">
        <v>5</v>
      </c>
      <c r="D118" s="130">
        <v>0.004603560816722373</v>
      </c>
      <c r="E118" s="130">
        <v>1.2041199826559248</v>
      </c>
      <c r="F118" s="91" t="s">
        <v>659</v>
      </c>
      <c r="G118" s="91" t="b">
        <v>0</v>
      </c>
      <c r="H118" s="91" t="b">
        <v>0</v>
      </c>
      <c r="I118" s="91" t="b">
        <v>0</v>
      </c>
      <c r="J118" s="91" t="b">
        <v>0</v>
      </c>
      <c r="K118" s="91" t="b">
        <v>0</v>
      </c>
      <c r="L118" s="91" t="b">
        <v>0</v>
      </c>
    </row>
    <row r="119" spans="1:12" ht="15">
      <c r="A119" s="91" t="s">
        <v>754</v>
      </c>
      <c r="B119" s="91" t="s">
        <v>755</v>
      </c>
      <c r="C119" s="91">
        <v>5</v>
      </c>
      <c r="D119" s="130">
        <v>0.004603560816722373</v>
      </c>
      <c r="E119" s="130">
        <v>1.2041199826559248</v>
      </c>
      <c r="F119" s="91" t="s">
        <v>659</v>
      </c>
      <c r="G119" s="91" t="b">
        <v>0</v>
      </c>
      <c r="H119" s="91" t="b">
        <v>0</v>
      </c>
      <c r="I119" s="91" t="b">
        <v>0</v>
      </c>
      <c r="J119" s="91" t="b">
        <v>0</v>
      </c>
      <c r="K119" s="91" t="b">
        <v>0</v>
      </c>
      <c r="L119" s="91" t="b">
        <v>0</v>
      </c>
    </row>
    <row r="120" spans="1:12" ht="15">
      <c r="A120" s="91" t="s">
        <v>755</v>
      </c>
      <c r="B120" s="91" t="s">
        <v>724</v>
      </c>
      <c r="C120" s="91">
        <v>5</v>
      </c>
      <c r="D120" s="130">
        <v>0.004603560816722373</v>
      </c>
      <c r="E120" s="130">
        <v>1.2041199826559248</v>
      </c>
      <c r="F120" s="91" t="s">
        <v>659</v>
      </c>
      <c r="G120" s="91" t="b">
        <v>0</v>
      </c>
      <c r="H120" s="91" t="b">
        <v>0</v>
      </c>
      <c r="I120" s="91" t="b">
        <v>0</v>
      </c>
      <c r="J120" s="91" t="b">
        <v>0</v>
      </c>
      <c r="K120" s="91" t="b">
        <v>0</v>
      </c>
      <c r="L120" s="91" t="b">
        <v>0</v>
      </c>
    </row>
    <row r="121" spans="1:12" ht="15">
      <c r="A121" s="91" t="s">
        <v>724</v>
      </c>
      <c r="B121" s="91" t="s">
        <v>726</v>
      </c>
      <c r="C121" s="91">
        <v>5</v>
      </c>
      <c r="D121" s="130">
        <v>0.004603560816722373</v>
      </c>
      <c r="E121" s="130">
        <v>1.2041199826559248</v>
      </c>
      <c r="F121" s="91" t="s">
        <v>659</v>
      </c>
      <c r="G121" s="91" t="b">
        <v>0</v>
      </c>
      <c r="H121" s="91" t="b">
        <v>0</v>
      </c>
      <c r="I121" s="91" t="b">
        <v>0</v>
      </c>
      <c r="J121" s="91" t="b">
        <v>0</v>
      </c>
      <c r="K121" s="91" t="b">
        <v>0</v>
      </c>
      <c r="L121" s="91" t="b">
        <v>0</v>
      </c>
    </row>
    <row r="122" spans="1:12" ht="15">
      <c r="A122" s="91" t="s">
        <v>726</v>
      </c>
      <c r="B122" s="91" t="s">
        <v>908</v>
      </c>
      <c r="C122" s="91">
        <v>5</v>
      </c>
      <c r="D122" s="130">
        <v>0.004603560816722373</v>
      </c>
      <c r="E122" s="130">
        <v>1.2041199826559248</v>
      </c>
      <c r="F122" s="91" t="s">
        <v>659</v>
      </c>
      <c r="G122" s="91" t="b">
        <v>0</v>
      </c>
      <c r="H122" s="91" t="b">
        <v>0</v>
      </c>
      <c r="I122" s="91" t="b">
        <v>0</v>
      </c>
      <c r="J122" s="91" t="b">
        <v>0</v>
      </c>
      <c r="K122" s="91" t="b">
        <v>0</v>
      </c>
      <c r="L122" s="91" t="b">
        <v>0</v>
      </c>
    </row>
    <row r="123" spans="1:12" ht="15">
      <c r="A123" s="91" t="s">
        <v>218</v>
      </c>
      <c r="B123" s="91" t="s">
        <v>725</v>
      </c>
      <c r="C123" s="91">
        <v>4</v>
      </c>
      <c r="D123" s="130">
        <v>0.008190291118868894</v>
      </c>
      <c r="E123" s="130">
        <v>1.301029995663981</v>
      </c>
      <c r="F123" s="91" t="s">
        <v>659</v>
      </c>
      <c r="G123" s="91" t="b">
        <v>0</v>
      </c>
      <c r="H123" s="91" t="b">
        <v>0</v>
      </c>
      <c r="I123" s="91" t="b">
        <v>0</v>
      </c>
      <c r="J123" s="91" t="b">
        <v>1</v>
      </c>
      <c r="K123" s="91" t="b">
        <v>0</v>
      </c>
      <c r="L123" s="91" t="b">
        <v>0</v>
      </c>
    </row>
    <row r="124" spans="1:12" ht="15">
      <c r="A124" s="91" t="s">
        <v>908</v>
      </c>
      <c r="B124" s="91" t="s">
        <v>910</v>
      </c>
      <c r="C124" s="91">
        <v>4</v>
      </c>
      <c r="D124" s="130">
        <v>0.008190291118868894</v>
      </c>
      <c r="E124" s="130">
        <v>1.2041199826559248</v>
      </c>
      <c r="F124" s="91" t="s">
        <v>659</v>
      </c>
      <c r="G124" s="91" t="b">
        <v>0</v>
      </c>
      <c r="H124" s="91" t="b">
        <v>0</v>
      </c>
      <c r="I124" s="91" t="b">
        <v>0</v>
      </c>
      <c r="J124" s="91" t="b">
        <v>0</v>
      </c>
      <c r="K124" s="91" t="b">
        <v>0</v>
      </c>
      <c r="L124" s="91" t="b">
        <v>0</v>
      </c>
    </row>
    <row r="125" spans="1:12" ht="15">
      <c r="A125" s="91" t="s">
        <v>759</v>
      </c>
      <c r="B125" s="91" t="s">
        <v>727</v>
      </c>
      <c r="C125" s="91">
        <v>3</v>
      </c>
      <c r="D125" s="130">
        <v>0.009604977766673522</v>
      </c>
      <c r="E125" s="130">
        <v>1.2388820889151366</v>
      </c>
      <c r="F125" s="91" t="s">
        <v>661</v>
      </c>
      <c r="G125" s="91" t="b">
        <v>0</v>
      </c>
      <c r="H125" s="91" t="b">
        <v>0</v>
      </c>
      <c r="I125" s="91" t="b">
        <v>0</v>
      </c>
      <c r="J125" s="91" t="b">
        <v>0</v>
      </c>
      <c r="K125" s="91" t="b">
        <v>0</v>
      </c>
      <c r="L125" s="91" t="b">
        <v>0</v>
      </c>
    </row>
    <row r="126" spans="1:12" ht="15">
      <c r="A126" s="91" t="s">
        <v>760</v>
      </c>
      <c r="B126" s="91" t="s">
        <v>759</v>
      </c>
      <c r="C126" s="91">
        <v>2</v>
      </c>
      <c r="D126" s="130">
        <v>0.006403318511115681</v>
      </c>
      <c r="E126" s="130">
        <v>1.2388820889151366</v>
      </c>
      <c r="F126" s="91" t="s">
        <v>661</v>
      </c>
      <c r="G126" s="91" t="b">
        <v>0</v>
      </c>
      <c r="H126" s="91" t="b">
        <v>0</v>
      </c>
      <c r="I126" s="91" t="b">
        <v>0</v>
      </c>
      <c r="J126" s="91" t="b">
        <v>0</v>
      </c>
      <c r="K126" s="91" t="b">
        <v>0</v>
      </c>
      <c r="L126" s="91" t="b">
        <v>0</v>
      </c>
    </row>
    <row r="127" spans="1:12" ht="15">
      <c r="A127" s="91" t="s">
        <v>727</v>
      </c>
      <c r="B127" s="91" t="s">
        <v>761</v>
      </c>
      <c r="C127" s="91">
        <v>2</v>
      </c>
      <c r="D127" s="130">
        <v>0.006403318511115681</v>
      </c>
      <c r="E127" s="130">
        <v>1.2388820889151366</v>
      </c>
      <c r="F127" s="91" t="s">
        <v>661</v>
      </c>
      <c r="G127" s="91" t="b">
        <v>0</v>
      </c>
      <c r="H127" s="91" t="b">
        <v>0</v>
      </c>
      <c r="I127" s="91" t="b">
        <v>0</v>
      </c>
      <c r="J127" s="91" t="b">
        <v>0</v>
      </c>
      <c r="K127" s="91" t="b">
        <v>1</v>
      </c>
      <c r="L127" s="91" t="b">
        <v>0</v>
      </c>
    </row>
    <row r="128" spans="1:12" ht="15">
      <c r="A128" s="91" t="s">
        <v>761</v>
      </c>
      <c r="B128" s="91" t="s">
        <v>762</v>
      </c>
      <c r="C128" s="91">
        <v>2</v>
      </c>
      <c r="D128" s="130">
        <v>0.006403318511115681</v>
      </c>
      <c r="E128" s="130">
        <v>1.414973347970818</v>
      </c>
      <c r="F128" s="91" t="s">
        <v>661</v>
      </c>
      <c r="G128" s="91" t="b">
        <v>0</v>
      </c>
      <c r="H128" s="91" t="b">
        <v>1</v>
      </c>
      <c r="I128" s="91" t="b">
        <v>0</v>
      </c>
      <c r="J128" s="91" t="b">
        <v>0</v>
      </c>
      <c r="K128" s="91" t="b">
        <v>0</v>
      </c>
      <c r="L128" s="91" t="b">
        <v>0</v>
      </c>
    </row>
    <row r="129" spans="1:12" ht="15">
      <c r="A129" s="91" t="s">
        <v>762</v>
      </c>
      <c r="B129" s="91" t="s">
        <v>724</v>
      </c>
      <c r="C129" s="91">
        <v>2</v>
      </c>
      <c r="D129" s="130">
        <v>0.006403318511115681</v>
      </c>
      <c r="E129" s="130">
        <v>1.414973347970818</v>
      </c>
      <c r="F129" s="91" t="s">
        <v>661</v>
      </c>
      <c r="G129" s="91" t="b">
        <v>0</v>
      </c>
      <c r="H129" s="91" t="b">
        <v>0</v>
      </c>
      <c r="I129" s="91" t="b">
        <v>0</v>
      </c>
      <c r="J129" s="91" t="b">
        <v>0</v>
      </c>
      <c r="K129" s="91" t="b">
        <v>0</v>
      </c>
      <c r="L129" s="91" t="b">
        <v>0</v>
      </c>
    </row>
    <row r="130" spans="1:12" ht="15">
      <c r="A130" s="91" t="s">
        <v>724</v>
      </c>
      <c r="B130" s="91" t="s">
        <v>763</v>
      </c>
      <c r="C130" s="91">
        <v>2</v>
      </c>
      <c r="D130" s="130">
        <v>0.006403318511115681</v>
      </c>
      <c r="E130" s="130">
        <v>1.414973347970818</v>
      </c>
      <c r="F130" s="91" t="s">
        <v>661</v>
      </c>
      <c r="G130" s="91" t="b">
        <v>0</v>
      </c>
      <c r="H130" s="91" t="b">
        <v>0</v>
      </c>
      <c r="I130" s="91" t="b">
        <v>0</v>
      </c>
      <c r="J130" s="91" t="b">
        <v>0</v>
      </c>
      <c r="K130" s="91" t="b">
        <v>0</v>
      </c>
      <c r="L130" s="91" t="b">
        <v>0</v>
      </c>
    </row>
    <row r="131" spans="1:12" ht="15">
      <c r="A131" s="91" t="s">
        <v>763</v>
      </c>
      <c r="B131" s="91" t="s">
        <v>764</v>
      </c>
      <c r="C131" s="91">
        <v>2</v>
      </c>
      <c r="D131" s="130">
        <v>0.006403318511115681</v>
      </c>
      <c r="E131" s="130">
        <v>1.414973347970818</v>
      </c>
      <c r="F131" s="91" t="s">
        <v>661</v>
      </c>
      <c r="G131" s="91" t="b">
        <v>0</v>
      </c>
      <c r="H131" s="91" t="b">
        <v>0</v>
      </c>
      <c r="I131" s="91" t="b">
        <v>0</v>
      </c>
      <c r="J131" s="91" t="b">
        <v>0</v>
      </c>
      <c r="K131" s="91" t="b">
        <v>0</v>
      </c>
      <c r="L131" s="91" t="b">
        <v>0</v>
      </c>
    </row>
    <row r="132" spans="1:12" ht="15">
      <c r="A132" s="91" t="s">
        <v>764</v>
      </c>
      <c r="B132" s="91" t="s">
        <v>765</v>
      </c>
      <c r="C132" s="91">
        <v>2</v>
      </c>
      <c r="D132" s="130">
        <v>0.006403318511115681</v>
      </c>
      <c r="E132" s="130">
        <v>1.414973347970818</v>
      </c>
      <c r="F132" s="91" t="s">
        <v>661</v>
      </c>
      <c r="G132" s="91" t="b">
        <v>0</v>
      </c>
      <c r="H132" s="91" t="b">
        <v>0</v>
      </c>
      <c r="I132" s="91" t="b">
        <v>0</v>
      </c>
      <c r="J132" s="91" t="b">
        <v>0</v>
      </c>
      <c r="K132" s="91" t="b">
        <v>0</v>
      </c>
      <c r="L132" s="91" t="b">
        <v>0</v>
      </c>
    </row>
    <row r="133" spans="1:12" ht="15">
      <c r="A133" s="91" t="s">
        <v>765</v>
      </c>
      <c r="B133" s="91" t="s">
        <v>758</v>
      </c>
      <c r="C133" s="91">
        <v>2</v>
      </c>
      <c r="D133" s="130">
        <v>0.006403318511115681</v>
      </c>
      <c r="E133" s="130">
        <v>1.2388820889151366</v>
      </c>
      <c r="F133" s="91" t="s">
        <v>661</v>
      </c>
      <c r="G133" s="91" t="b">
        <v>0</v>
      </c>
      <c r="H133" s="91" t="b">
        <v>0</v>
      </c>
      <c r="I133" s="91" t="b">
        <v>0</v>
      </c>
      <c r="J133" s="91" t="b">
        <v>0</v>
      </c>
      <c r="K133" s="91" t="b">
        <v>0</v>
      </c>
      <c r="L133" s="91" t="b">
        <v>0</v>
      </c>
    </row>
    <row r="134" spans="1:12" ht="15">
      <c r="A134" s="91" t="s">
        <v>758</v>
      </c>
      <c r="B134" s="91" t="s">
        <v>916</v>
      </c>
      <c r="C134" s="91">
        <v>2</v>
      </c>
      <c r="D134" s="130">
        <v>0.006403318511115681</v>
      </c>
      <c r="E134" s="130">
        <v>1.2388820889151366</v>
      </c>
      <c r="F134" s="91" t="s">
        <v>661</v>
      </c>
      <c r="G134" s="91" t="b">
        <v>0</v>
      </c>
      <c r="H134" s="91" t="b">
        <v>0</v>
      </c>
      <c r="I134" s="91" t="b">
        <v>0</v>
      </c>
      <c r="J134" s="91" t="b">
        <v>0</v>
      </c>
      <c r="K134" s="91" t="b">
        <v>0</v>
      </c>
      <c r="L13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964</v>
      </c>
      <c r="B2" s="133" t="s">
        <v>965</v>
      </c>
      <c r="C2" s="67" t="s">
        <v>966</v>
      </c>
    </row>
    <row r="3" spans="1:3" ht="15">
      <c r="A3" s="132" t="s">
        <v>656</v>
      </c>
      <c r="B3" s="132" t="s">
        <v>656</v>
      </c>
      <c r="C3" s="36">
        <v>22</v>
      </c>
    </row>
    <row r="4" spans="1:3" ht="15">
      <c r="A4" s="132" t="s">
        <v>656</v>
      </c>
      <c r="B4" s="132" t="s">
        <v>658</v>
      </c>
      <c r="C4" s="36">
        <v>2</v>
      </c>
    </row>
    <row r="5" spans="1:3" ht="15">
      <c r="A5" s="132" t="s">
        <v>657</v>
      </c>
      <c r="B5" s="132" t="s">
        <v>656</v>
      </c>
      <c r="C5" s="36">
        <v>1</v>
      </c>
    </row>
    <row r="6" spans="1:3" ht="15">
      <c r="A6" s="132" t="s">
        <v>657</v>
      </c>
      <c r="B6" s="132" t="s">
        <v>657</v>
      </c>
      <c r="C6" s="36">
        <v>9</v>
      </c>
    </row>
    <row r="7" spans="1:3" ht="15">
      <c r="A7" s="132" t="s">
        <v>657</v>
      </c>
      <c r="B7" s="132" t="s">
        <v>658</v>
      </c>
      <c r="C7" s="36">
        <v>1</v>
      </c>
    </row>
    <row r="8" spans="1:3" ht="15">
      <c r="A8" s="132" t="s">
        <v>658</v>
      </c>
      <c r="B8" s="132" t="s">
        <v>656</v>
      </c>
      <c r="C8" s="36">
        <v>2</v>
      </c>
    </row>
    <row r="9" spans="1:3" ht="15">
      <c r="A9" s="132" t="s">
        <v>658</v>
      </c>
      <c r="B9" s="132" t="s">
        <v>658</v>
      </c>
      <c r="C9" s="36">
        <v>7</v>
      </c>
    </row>
    <row r="10" spans="1:3" ht="15">
      <c r="A10" s="132" t="s">
        <v>659</v>
      </c>
      <c r="B10" s="132" t="s">
        <v>658</v>
      </c>
      <c r="C10" s="36">
        <v>2</v>
      </c>
    </row>
    <row r="11" spans="1:3" ht="15">
      <c r="A11" s="132" t="s">
        <v>659</v>
      </c>
      <c r="B11" s="132" t="s">
        <v>659</v>
      </c>
      <c r="C11" s="36">
        <v>8</v>
      </c>
    </row>
    <row r="12" spans="1:3" ht="15">
      <c r="A12" s="132" t="s">
        <v>660</v>
      </c>
      <c r="B12" s="132" t="s">
        <v>660</v>
      </c>
      <c r="C12" s="36">
        <v>2</v>
      </c>
    </row>
    <row r="13" spans="1:3" ht="15">
      <c r="A13" s="132" t="s">
        <v>661</v>
      </c>
      <c r="B13" s="132" t="s">
        <v>661</v>
      </c>
      <c r="C13"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985</v>
      </c>
      <c r="B1" s="13" t="s">
        <v>17</v>
      </c>
    </row>
    <row r="2" spans="1:2" ht="15">
      <c r="A2" s="85" t="s">
        <v>986</v>
      </c>
      <c r="B2" s="85" t="s">
        <v>992</v>
      </c>
    </row>
    <row r="3" spans="1:2" ht="15">
      <c r="A3" s="85" t="s">
        <v>987</v>
      </c>
      <c r="B3" s="85" t="s">
        <v>993</v>
      </c>
    </row>
    <row r="4" spans="1:2" ht="15">
      <c r="A4" s="85" t="s">
        <v>988</v>
      </c>
      <c r="B4" s="85" t="s">
        <v>994</v>
      </c>
    </row>
    <row r="5" spans="1:2" ht="15">
      <c r="A5" s="85" t="s">
        <v>989</v>
      </c>
      <c r="B5" s="85" t="s">
        <v>995</v>
      </c>
    </row>
    <row r="6" spans="1:2" ht="15">
      <c r="A6" s="85" t="s">
        <v>990</v>
      </c>
      <c r="B6" s="85" t="s">
        <v>996</v>
      </c>
    </row>
    <row r="7" spans="1:2" ht="15">
      <c r="A7" s="85" t="s">
        <v>991</v>
      </c>
      <c r="B7" s="85" t="s">
        <v>993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655</v>
      </c>
      <c r="BB2" s="13" t="s">
        <v>669</v>
      </c>
      <c r="BC2" s="13" t="s">
        <v>670</v>
      </c>
      <c r="BD2" s="67" t="s">
        <v>953</v>
      </c>
      <c r="BE2" s="67" t="s">
        <v>954</v>
      </c>
      <c r="BF2" s="67" t="s">
        <v>955</v>
      </c>
      <c r="BG2" s="67" t="s">
        <v>956</v>
      </c>
      <c r="BH2" s="67" t="s">
        <v>957</v>
      </c>
      <c r="BI2" s="67" t="s">
        <v>958</v>
      </c>
      <c r="BJ2" s="67" t="s">
        <v>959</v>
      </c>
      <c r="BK2" s="67" t="s">
        <v>960</v>
      </c>
      <c r="BL2" s="67" t="s">
        <v>961</v>
      </c>
    </row>
    <row r="3" spans="1:64" ht="15" customHeight="1">
      <c r="A3" s="84" t="s">
        <v>212</v>
      </c>
      <c r="B3" s="84" t="s">
        <v>230</v>
      </c>
      <c r="C3" s="53"/>
      <c r="D3" s="54"/>
      <c r="E3" s="65"/>
      <c r="F3" s="55"/>
      <c r="G3" s="53"/>
      <c r="H3" s="57"/>
      <c r="I3" s="56"/>
      <c r="J3" s="56"/>
      <c r="K3" s="36" t="s">
        <v>65</v>
      </c>
      <c r="L3" s="62">
        <v>3</v>
      </c>
      <c r="M3" s="62"/>
      <c r="N3" s="63"/>
      <c r="O3" s="85" t="s">
        <v>244</v>
      </c>
      <c r="P3" s="87">
        <v>43439.65012731482</v>
      </c>
      <c r="Q3" s="85" t="s">
        <v>246</v>
      </c>
      <c r="R3" s="89" t="s">
        <v>264</v>
      </c>
      <c r="S3" s="85" t="s">
        <v>272</v>
      </c>
      <c r="T3" s="85" t="s">
        <v>277</v>
      </c>
      <c r="U3" s="85"/>
      <c r="V3" s="89" t="s">
        <v>287</v>
      </c>
      <c r="W3" s="87">
        <v>43439.65012731482</v>
      </c>
      <c r="X3" s="89" t="s">
        <v>302</v>
      </c>
      <c r="Y3" s="85"/>
      <c r="Z3" s="85"/>
      <c r="AA3" s="91" t="s">
        <v>323</v>
      </c>
      <c r="AB3" s="85"/>
      <c r="AC3" s="85" t="b">
        <v>0</v>
      </c>
      <c r="AD3" s="85">
        <v>15</v>
      </c>
      <c r="AE3" s="91" t="s">
        <v>345</v>
      </c>
      <c r="AF3" s="85" t="b">
        <v>1</v>
      </c>
      <c r="AG3" s="85" t="s">
        <v>349</v>
      </c>
      <c r="AH3" s="85"/>
      <c r="AI3" s="91" t="s">
        <v>351</v>
      </c>
      <c r="AJ3" s="85" t="b">
        <v>0</v>
      </c>
      <c r="AK3" s="85">
        <v>7</v>
      </c>
      <c r="AL3" s="91" t="s">
        <v>345</v>
      </c>
      <c r="AM3" s="85" t="s">
        <v>352</v>
      </c>
      <c r="AN3" s="85" t="b">
        <v>0</v>
      </c>
      <c r="AO3" s="91" t="s">
        <v>323</v>
      </c>
      <c r="AP3" s="85" t="s">
        <v>360</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213</v>
      </c>
      <c r="B4" s="84" t="s">
        <v>235</v>
      </c>
      <c r="C4" s="53"/>
      <c r="D4" s="54"/>
      <c r="E4" s="65"/>
      <c r="F4" s="55"/>
      <c r="G4" s="53"/>
      <c r="H4" s="57"/>
      <c r="I4" s="56"/>
      <c r="J4" s="56"/>
      <c r="K4" s="36" t="s">
        <v>65</v>
      </c>
      <c r="L4" s="83">
        <v>8</v>
      </c>
      <c r="M4" s="83"/>
      <c r="N4" s="63"/>
      <c r="O4" s="86" t="s">
        <v>244</v>
      </c>
      <c r="P4" s="88">
        <v>43770.55199074074</v>
      </c>
      <c r="Q4" s="86" t="s">
        <v>247</v>
      </c>
      <c r="R4" s="90" t="s">
        <v>265</v>
      </c>
      <c r="S4" s="86" t="s">
        <v>273</v>
      </c>
      <c r="T4" s="86"/>
      <c r="U4" s="86"/>
      <c r="V4" s="90" t="s">
        <v>288</v>
      </c>
      <c r="W4" s="88">
        <v>43770.55199074074</v>
      </c>
      <c r="X4" s="90" t="s">
        <v>303</v>
      </c>
      <c r="Y4" s="86"/>
      <c r="Z4" s="86"/>
      <c r="AA4" s="92" t="s">
        <v>324</v>
      </c>
      <c r="AB4" s="92" t="s">
        <v>344</v>
      </c>
      <c r="AC4" s="86" t="b">
        <v>0</v>
      </c>
      <c r="AD4" s="86">
        <v>0</v>
      </c>
      <c r="AE4" s="92" t="s">
        <v>346</v>
      </c>
      <c r="AF4" s="86" t="b">
        <v>0</v>
      </c>
      <c r="AG4" s="86" t="s">
        <v>350</v>
      </c>
      <c r="AH4" s="86"/>
      <c r="AI4" s="92" t="s">
        <v>345</v>
      </c>
      <c r="AJ4" s="86" t="b">
        <v>0</v>
      </c>
      <c r="AK4" s="86">
        <v>0</v>
      </c>
      <c r="AL4" s="92" t="s">
        <v>345</v>
      </c>
      <c r="AM4" s="86" t="s">
        <v>353</v>
      </c>
      <c r="AN4" s="86" t="b">
        <v>0</v>
      </c>
      <c r="AO4" s="92" t="s">
        <v>344</v>
      </c>
      <c r="AP4" s="86" t="s">
        <v>176</v>
      </c>
      <c r="AQ4" s="86">
        <v>0</v>
      </c>
      <c r="AR4" s="86">
        <v>0</v>
      </c>
      <c r="AS4" s="86"/>
      <c r="AT4" s="86"/>
      <c r="AU4" s="86"/>
      <c r="AV4" s="86"/>
      <c r="AW4" s="86"/>
      <c r="AX4" s="86"/>
      <c r="AY4" s="86"/>
      <c r="AZ4" s="86"/>
      <c r="BA4">
        <v>1</v>
      </c>
      <c r="BB4" s="85" t="str">
        <f>REPLACE(INDEX(GroupVertices[Group],MATCH(Edges25[[#This Row],[Vertex 1]],GroupVertices[Vertex],0)),1,1,"")</f>
        <v>5</v>
      </c>
      <c r="BC4" s="85" t="str">
        <f>REPLACE(INDEX(GroupVertices[Group],MATCH(Edges25[[#This Row],[Vertex 2]],GroupVertices[Vertex],0)),1,1,"")</f>
        <v>5</v>
      </c>
      <c r="BD4" s="51"/>
      <c r="BE4" s="52"/>
      <c r="BF4" s="51"/>
      <c r="BG4" s="52"/>
      <c r="BH4" s="51"/>
      <c r="BI4" s="52"/>
      <c r="BJ4" s="51"/>
      <c r="BK4" s="52"/>
      <c r="BL4" s="51"/>
    </row>
    <row r="5" spans="1:64" ht="15">
      <c r="A5" s="84" t="s">
        <v>214</v>
      </c>
      <c r="B5" s="84" t="s">
        <v>225</v>
      </c>
      <c r="C5" s="53"/>
      <c r="D5" s="54"/>
      <c r="E5" s="65"/>
      <c r="F5" s="55"/>
      <c r="G5" s="53"/>
      <c r="H5" s="57"/>
      <c r="I5" s="56"/>
      <c r="J5" s="56"/>
      <c r="K5" s="36" t="s">
        <v>65</v>
      </c>
      <c r="L5" s="83">
        <v>10</v>
      </c>
      <c r="M5" s="83"/>
      <c r="N5" s="63"/>
      <c r="O5" s="86" t="s">
        <v>244</v>
      </c>
      <c r="P5" s="88">
        <v>43770.707708333335</v>
      </c>
      <c r="Q5" s="86" t="s">
        <v>248</v>
      </c>
      <c r="R5" s="90" t="s">
        <v>266</v>
      </c>
      <c r="S5" s="86" t="s">
        <v>273</v>
      </c>
      <c r="T5" s="86" t="s">
        <v>278</v>
      </c>
      <c r="U5" s="86"/>
      <c r="V5" s="90" t="s">
        <v>289</v>
      </c>
      <c r="W5" s="88">
        <v>43770.707708333335</v>
      </c>
      <c r="X5" s="90" t="s">
        <v>304</v>
      </c>
      <c r="Y5" s="86"/>
      <c r="Z5" s="86"/>
      <c r="AA5" s="92" t="s">
        <v>325</v>
      </c>
      <c r="AB5" s="86"/>
      <c r="AC5" s="86" t="b">
        <v>0</v>
      </c>
      <c r="AD5" s="86">
        <v>2</v>
      </c>
      <c r="AE5" s="92" t="s">
        <v>345</v>
      </c>
      <c r="AF5" s="86" t="b">
        <v>0</v>
      </c>
      <c r="AG5" s="86" t="s">
        <v>349</v>
      </c>
      <c r="AH5" s="86"/>
      <c r="AI5" s="92" t="s">
        <v>345</v>
      </c>
      <c r="AJ5" s="86" t="b">
        <v>0</v>
      </c>
      <c r="AK5" s="86">
        <v>1</v>
      </c>
      <c r="AL5" s="92" t="s">
        <v>345</v>
      </c>
      <c r="AM5" s="86" t="s">
        <v>354</v>
      </c>
      <c r="AN5" s="86" t="b">
        <v>0</v>
      </c>
      <c r="AO5" s="92" t="s">
        <v>325</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21</v>
      </c>
      <c r="BK5" s="52">
        <v>100</v>
      </c>
      <c r="BL5" s="51">
        <v>21</v>
      </c>
    </row>
    <row r="6" spans="1:64" ht="15">
      <c r="A6" s="84" t="s">
        <v>215</v>
      </c>
      <c r="B6" s="84" t="s">
        <v>214</v>
      </c>
      <c r="C6" s="53"/>
      <c r="D6" s="54"/>
      <c r="E6" s="65"/>
      <c r="F6" s="55"/>
      <c r="G6" s="53"/>
      <c r="H6" s="57"/>
      <c r="I6" s="56"/>
      <c r="J6" s="56"/>
      <c r="K6" s="36" t="s">
        <v>65</v>
      </c>
      <c r="L6" s="83">
        <v>11</v>
      </c>
      <c r="M6" s="83"/>
      <c r="N6" s="63"/>
      <c r="O6" s="86" t="s">
        <v>244</v>
      </c>
      <c r="P6" s="88">
        <v>43770.71724537037</v>
      </c>
      <c r="Q6" s="86" t="s">
        <v>249</v>
      </c>
      <c r="R6" s="90" t="s">
        <v>266</v>
      </c>
      <c r="S6" s="86" t="s">
        <v>273</v>
      </c>
      <c r="T6" s="86"/>
      <c r="U6" s="86"/>
      <c r="V6" s="90" t="s">
        <v>290</v>
      </c>
      <c r="W6" s="88">
        <v>43770.71724537037</v>
      </c>
      <c r="X6" s="90" t="s">
        <v>305</v>
      </c>
      <c r="Y6" s="86"/>
      <c r="Z6" s="86"/>
      <c r="AA6" s="92" t="s">
        <v>326</v>
      </c>
      <c r="AB6" s="86"/>
      <c r="AC6" s="86" t="b">
        <v>0</v>
      </c>
      <c r="AD6" s="86">
        <v>0</v>
      </c>
      <c r="AE6" s="92" t="s">
        <v>345</v>
      </c>
      <c r="AF6" s="86" t="b">
        <v>0</v>
      </c>
      <c r="AG6" s="86" t="s">
        <v>349</v>
      </c>
      <c r="AH6" s="86"/>
      <c r="AI6" s="92" t="s">
        <v>345</v>
      </c>
      <c r="AJ6" s="86" t="b">
        <v>0</v>
      </c>
      <c r="AK6" s="86">
        <v>1</v>
      </c>
      <c r="AL6" s="92" t="s">
        <v>325</v>
      </c>
      <c r="AM6" s="86" t="s">
        <v>355</v>
      </c>
      <c r="AN6" s="86" t="b">
        <v>0</v>
      </c>
      <c r="AO6" s="92" t="s">
        <v>325</v>
      </c>
      <c r="AP6" s="86" t="s">
        <v>176</v>
      </c>
      <c r="AQ6" s="86">
        <v>0</v>
      </c>
      <c r="AR6" s="86">
        <v>0</v>
      </c>
      <c r="AS6" s="86"/>
      <c r="AT6" s="86"/>
      <c r="AU6" s="86"/>
      <c r="AV6" s="86"/>
      <c r="AW6" s="86"/>
      <c r="AX6" s="86"/>
      <c r="AY6" s="86"/>
      <c r="AZ6" s="86"/>
      <c r="BA6">
        <v>1</v>
      </c>
      <c r="BB6" s="85" t="str">
        <f>REPLACE(INDEX(GroupVertices[Group],MATCH(Edges25[[#This Row],[Vertex 1]],GroupVertices[Vertex],0)),1,1,"")</f>
        <v>3</v>
      </c>
      <c r="BC6" s="85" t="str">
        <f>REPLACE(INDEX(GroupVertices[Group],MATCH(Edges25[[#This Row],[Vertex 2]],GroupVertices[Vertex],0)),1,1,"")</f>
        <v>3</v>
      </c>
      <c r="BD6" s="51"/>
      <c r="BE6" s="52"/>
      <c r="BF6" s="51"/>
      <c r="BG6" s="52"/>
      <c r="BH6" s="51"/>
      <c r="BI6" s="52"/>
      <c r="BJ6" s="51"/>
      <c r="BK6" s="52"/>
      <c r="BL6" s="51"/>
    </row>
    <row r="7" spans="1:64" ht="15">
      <c r="A7" s="84" t="s">
        <v>216</v>
      </c>
      <c r="B7" s="84" t="s">
        <v>219</v>
      </c>
      <c r="C7" s="53"/>
      <c r="D7" s="54"/>
      <c r="E7" s="65"/>
      <c r="F7" s="55"/>
      <c r="G7" s="53"/>
      <c r="H7" s="57"/>
      <c r="I7" s="56"/>
      <c r="J7" s="56"/>
      <c r="K7" s="36" t="s">
        <v>65</v>
      </c>
      <c r="L7" s="83">
        <v>13</v>
      </c>
      <c r="M7" s="83"/>
      <c r="N7" s="63"/>
      <c r="O7" s="86" t="s">
        <v>244</v>
      </c>
      <c r="P7" s="88">
        <v>43776.206099537034</v>
      </c>
      <c r="Q7" s="86" t="s">
        <v>250</v>
      </c>
      <c r="R7" s="86"/>
      <c r="S7" s="86"/>
      <c r="T7" s="86" t="s">
        <v>279</v>
      </c>
      <c r="U7" s="86"/>
      <c r="V7" s="90" t="s">
        <v>291</v>
      </c>
      <c r="W7" s="88">
        <v>43776.206099537034</v>
      </c>
      <c r="X7" s="90" t="s">
        <v>306</v>
      </c>
      <c r="Y7" s="86"/>
      <c r="Z7" s="86"/>
      <c r="AA7" s="92" t="s">
        <v>327</v>
      </c>
      <c r="AB7" s="86"/>
      <c r="AC7" s="86" t="b">
        <v>0</v>
      </c>
      <c r="AD7" s="86">
        <v>0</v>
      </c>
      <c r="AE7" s="92" t="s">
        <v>345</v>
      </c>
      <c r="AF7" s="86" t="b">
        <v>0</v>
      </c>
      <c r="AG7" s="86" t="s">
        <v>349</v>
      </c>
      <c r="AH7" s="86"/>
      <c r="AI7" s="92" t="s">
        <v>345</v>
      </c>
      <c r="AJ7" s="86" t="b">
        <v>0</v>
      </c>
      <c r="AK7" s="86">
        <v>2</v>
      </c>
      <c r="AL7" s="92" t="s">
        <v>330</v>
      </c>
      <c r="AM7" s="86" t="s">
        <v>352</v>
      </c>
      <c r="AN7" s="86" t="b">
        <v>0</v>
      </c>
      <c r="AO7" s="92" t="s">
        <v>330</v>
      </c>
      <c r="AP7" s="86" t="s">
        <v>176</v>
      </c>
      <c r="AQ7" s="86">
        <v>0</v>
      </c>
      <c r="AR7" s="86">
        <v>0</v>
      </c>
      <c r="AS7" s="86"/>
      <c r="AT7" s="86"/>
      <c r="AU7" s="86"/>
      <c r="AV7" s="86"/>
      <c r="AW7" s="86"/>
      <c r="AX7" s="86"/>
      <c r="AY7" s="86"/>
      <c r="AZ7" s="86"/>
      <c r="BA7">
        <v>1</v>
      </c>
      <c r="BB7" s="85" t="str">
        <f>REPLACE(INDEX(GroupVertices[Group],MATCH(Edges25[[#This Row],[Vertex 1]],GroupVertices[Vertex],0)),1,1,"")</f>
        <v>4</v>
      </c>
      <c r="BC7" s="85" t="str">
        <f>REPLACE(INDEX(GroupVertices[Group],MATCH(Edges25[[#This Row],[Vertex 2]],GroupVertices[Vertex],0)),1,1,"")</f>
        <v>4</v>
      </c>
      <c r="BD7" s="51"/>
      <c r="BE7" s="52"/>
      <c r="BF7" s="51"/>
      <c r="BG7" s="52"/>
      <c r="BH7" s="51"/>
      <c r="BI7" s="52"/>
      <c r="BJ7" s="51"/>
      <c r="BK7" s="52"/>
      <c r="BL7" s="51"/>
    </row>
    <row r="8" spans="1:64" ht="15">
      <c r="A8" s="84" t="s">
        <v>217</v>
      </c>
      <c r="B8" s="84" t="s">
        <v>219</v>
      </c>
      <c r="C8" s="53"/>
      <c r="D8" s="54"/>
      <c r="E8" s="65"/>
      <c r="F8" s="55"/>
      <c r="G8" s="53"/>
      <c r="H8" s="57"/>
      <c r="I8" s="56"/>
      <c r="J8" s="56"/>
      <c r="K8" s="36" t="s">
        <v>65</v>
      </c>
      <c r="L8" s="83">
        <v>15</v>
      </c>
      <c r="M8" s="83"/>
      <c r="N8" s="63"/>
      <c r="O8" s="86" t="s">
        <v>244</v>
      </c>
      <c r="P8" s="88">
        <v>43776.241215277776</v>
      </c>
      <c r="Q8" s="86" t="s">
        <v>250</v>
      </c>
      <c r="R8" s="86"/>
      <c r="S8" s="86"/>
      <c r="T8" s="86" t="s">
        <v>279</v>
      </c>
      <c r="U8" s="86"/>
      <c r="V8" s="90" t="s">
        <v>292</v>
      </c>
      <c r="W8" s="88">
        <v>43776.241215277776</v>
      </c>
      <c r="X8" s="90" t="s">
        <v>307</v>
      </c>
      <c r="Y8" s="86"/>
      <c r="Z8" s="86"/>
      <c r="AA8" s="92" t="s">
        <v>328</v>
      </c>
      <c r="AB8" s="86"/>
      <c r="AC8" s="86" t="b">
        <v>0</v>
      </c>
      <c r="AD8" s="86">
        <v>0</v>
      </c>
      <c r="AE8" s="92" t="s">
        <v>345</v>
      </c>
      <c r="AF8" s="86" t="b">
        <v>0</v>
      </c>
      <c r="AG8" s="86" t="s">
        <v>349</v>
      </c>
      <c r="AH8" s="86"/>
      <c r="AI8" s="92" t="s">
        <v>345</v>
      </c>
      <c r="AJ8" s="86" t="b">
        <v>0</v>
      </c>
      <c r="AK8" s="86">
        <v>4</v>
      </c>
      <c r="AL8" s="92" t="s">
        <v>330</v>
      </c>
      <c r="AM8" s="86" t="s">
        <v>352</v>
      </c>
      <c r="AN8" s="86" t="b">
        <v>0</v>
      </c>
      <c r="AO8" s="92" t="s">
        <v>330</v>
      </c>
      <c r="AP8" s="86" t="s">
        <v>176</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c r="BE8" s="52"/>
      <c r="BF8" s="51"/>
      <c r="BG8" s="52"/>
      <c r="BH8" s="51"/>
      <c r="BI8" s="52"/>
      <c r="BJ8" s="51"/>
      <c r="BK8" s="52"/>
      <c r="BL8" s="51"/>
    </row>
    <row r="9" spans="1:64" ht="15">
      <c r="A9" s="84" t="s">
        <v>217</v>
      </c>
      <c r="B9" s="84" t="s">
        <v>225</v>
      </c>
      <c r="C9" s="53"/>
      <c r="D9" s="54"/>
      <c r="E9" s="65"/>
      <c r="F9" s="55"/>
      <c r="G9" s="53"/>
      <c r="H9" s="57"/>
      <c r="I9" s="56"/>
      <c r="J9" s="56"/>
      <c r="K9" s="36" t="s">
        <v>65</v>
      </c>
      <c r="L9" s="83">
        <v>17</v>
      </c>
      <c r="M9" s="83"/>
      <c r="N9" s="63"/>
      <c r="O9" s="86" t="s">
        <v>244</v>
      </c>
      <c r="P9" s="88">
        <v>43776.24350694445</v>
      </c>
      <c r="Q9" s="86" t="s">
        <v>251</v>
      </c>
      <c r="R9" s="86"/>
      <c r="S9" s="86"/>
      <c r="T9" s="86"/>
      <c r="U9" s="86"/>
      <c r="V9" s="90" t="s">
        <v>292</v>
      </c>
      <c r="W9" s="88">
        <v>43776.24350694445</v>
      </c>
      <c r="X9" s="90" t="s">
        <v>308</v>
      </c>
      <c r="Y9" s="86"/>
      <c r="Z9" s="86"/>
      <c r="AA9" s="92" t="s">
        <v>329</v>
      </c>
      <c r="AB9" s="86"/>
      <c r="AC9" s="86" t="b">
        <v>0</v>
      </c>
      <c r="AD9" s="86">
        <v>0</v>
      </c>
      <c r="AE9" s="92" t="s">
        <v>345</v>
      </c>
      <c r="AF9" s="86" t="b">
        <v>0</v>
      </c>
      <c r="AG9" s="86" t="s">
        <v>349</v>
      </c>
      <c r="AH9" s="86"/>
      <c r="AI9" s="92" t="s">
        <v>345</v>
      </c>
      <c r="AJ9" s="86" t="b">
        <v>0</v>
      </c>
      <c r="AK9" s="86">
        <v>3</v>
      </c>
      <c r="AL9" s="92" t="s">
        <v>341</v>
      </c>
      <c r="AM9" s="86" t="s">
        <v>352</v>
      </c>
      <c r="AN9" s="86" t="b">
        <v>0</v>
      </c>
      <c r="AO9" s="92" t="s">
        <v>341</v>
      </c>
      <c r="AP9" s="86" t="s">
        <v>176</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3</v>
      </c>
      <c r="BD9" s="51">
        <v>1</v>
      </c>
      <c r="BE9" s="52">
        <v>6.25</v>
      </c>
      <c r="BF9" s="51">
        <v>0</v>
      </c>
      <c r="BG9" s="52">
        <v>0</v>
      </c>
      <c r="BH9" s="51">
        <v>0</v>
      </c>
      <c r="BI9" s="52">
        <v>0</v>
      </c>
      <c r="BJ9" s="51">
        <v>15</v>
      </c>
      <c r="BK9" s="52">
        <v>93.75</v>
      </c>
      <c r="BL9" s="51">
        <v>16</v>
      </c>
    </row>
    <row r="10" spans="1:64" ht="15">
      <c r="A10" s="84" t="s">
        <v>218</v>
      </c>
      <c r="B10" s="84" t="s">
        <v>219</v>
      </c>
      <c r="C10" s="53"/>
      <c r="D10" s="54"/>
      <c r="E10" s="65"/>
      <c r="F10" s="55"/>
      <c r="G10" s="53"/>
      <c r="H10" s="57"/>
      <c r="I10" s="56"/>
      <c r="J10" s="56"/>
      <c r="K10" s="36" t="s">
        <v>66</v>
      </c>
      <c r="L10" s="83">
        <v>18</v>
      </c>
      <c r="M10" s="83"/>
      <c r="N10" s="63"/>
      <c r="O10" s="86" t="s">
        <v>244</v>
      </c>
      <c r="P10" s="88">
        <v>43775.78681712963</v>
      </c>
      <c r="Q10" s="86" t="s">
        <v>252</v>
      </c>
      <c r="R10" s="90" t="s">
        <v>267</v>
      </c>
      <c r="S10" s="86" t="s">
        <v>274</v>
      </c>
      <c r="T10" s="86" t="s">
        <v>280</v>
      </c>
      <c r="U10" s="90" t="s">
        <v>283</v>
      </c>
      <c r="V10" s="90" t="s">
        <v>283</v>
      </c>
      <c r="W10" s="88">
        <v>43775.78681712963</v>
      </c>
      <c r="X10" s="90" t="s">
        <v>309</v>
      </c>
      <c r="Y10" s="86"/>
      <c r="Z10" s="86"/>
      <c r="AA10" s="92" t="s">
        <v>330</v>
      </c>
      <c r="AB10" s="86"/>
      <c r="AC10" s="86" t="b">
        <v>0</v>
      </c>
      <c r="AD10" s="86">
        <v>8</v>
      </c>
      <c r="AE10" s="92" t="s">
        <v>345</v>
      </c>
      <c r="AF10" s="86" t="b">
        <v>0</v>
      </c>
      <c r="AG10" s="86" t="s">
        <v>349</v>
      </c>
      <c r="AH10" s="86"/>
      <c r="AI10" s="92" t="s">
        <v>345</v>
      </c>
      <c r="AJ10" s="86" t="b">
        <v>0</v>
      </c>
      <c r="AK10" s="86">
        <v>2</v>
      </c>
      <c r="AL10" s="92" t="s">
        <v>345</v>
      </c>
      <c r="AM10" s="86" t="s">
        <v>356</v>
      </c>
      <c r="AN10" s="86" t="b">
        <v>0</v>
      </c>
      <c r="AO10" s="92" t="s">
        <v>330</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c r="BE10" s="52"/>
      <c r="BF10" s="51"/>
      <c r="BG10" s="52"/>
      <c r="BH10" s="51"/>
      <c r="BI10" s="52"/>
      <c r="BJ10" s="51"/>
      <c r="BK10" s="52"/>
      <c r="BL10" s="51"/>
    </row>
    <row r="11" spans="1:64" ht="15">
      <c r="A11" s="84" t="s">
        <v>219</v>
      </c>
      <c r="B11" s="84" t="s">
        <v>218</v>
      </c>
      <c r="C11" s="53"/>
      <c r="D11" s="54"/>
      <c r="E11" s="65"/>
      <c r="F11" s="55"/>
      <c r="G11" s="53"/>
      <c r="H11" s="57"/>
      <c r="I11" s="56"/>
      <c r="J11" s="56"/>
      <c r="K11" s="36" t="s">
        <v>66</v>
      </c>
      <c r="L11" s="83">
        <v>19</v>
      </c>
      <c r="M11" s="83"/>
      <c r="N11" s="63"/>
      <c r="O11" s="86" t="s">
        <v>244</v>
      </c>
      <c r="P11" s="88">
        <v>43775.889548611114</v>
      </c>
      <c r="Q11" s="86" t="s">
        <v>250</v>
      </c>
      <c r="R11" s="86"/>
      <c r="S11" s="86"/>
      <c r="T11" s="86" t="s">
        <v>279</v>
      </c>
      <c r="U11" s="86"/>
      <c r="V11" s="90" t="s">
        <v>293</v>
      </c>
      <c r="W11" s="88">
        <v>43775.889548611114</v>
      </c>
      <c r="X11" s="90" t="s">
        <v>310</v>
      </c>
      <c r="Y11" s="86"/>
      <c r="Z11" s="86"/>
      <c r="AA11" s="92" t="s">
        <v>331</v>
      </c>
      <c r="AB11" s="86"/>
      <c r="AC11" s="86" t="b">
        <v>0</v>
      </c>
      <c r="AD11" s="86">
        <v>0</v>
      </c>
      <c r="AE11" s="92" t="s">
        <v>345</v>
      </c>
      <c r="AF11" s="86" t="b">
        <v>0</v>
      </c>
      <c r="AG11" s="86" t="s">
        <v>349</v>
      </c>
      <c r="AH11" s="86"/>
      <c r="AI11" s="92" t="s">
        <v>345</v>
      </c>
      <c r="AJ11" s="86" t="b">
        <v>0</v>
      </c>
      <c r="AK11" s="86">
        <v>2</v>
      </c>
      <c r="AL11" s="92" t="s">
        <v>330</v>
      </c>
      <c r="AM11" s="86" t="s">
        <v>357</v>
      </c>
      <c r="AN11" s="86" t="b">
        <v>0</v>
      </c>
      <c r="AO11" s="92" t="s">
        <v>330</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v>1</v>
      </c>
      <c r="BE11" s="52">
        <v>5</v>
      </c>
      <c r="BF11" s="51">
        <v>0</v>
      </c>
      <c r="BG11" s="52">
        <v>0</v>
      </c>
      <c r="BH11" s="51">
        <v>0</v>
      </c>
      <c r="BI11" s="52">
        <v>0</v>
      </c>
      <c r="BJ11" s="51">
        <v>19</v>
      </c>
      <c r="BK11" s="52">
        <v>95</v>
      </c>
      <c r="BL11" s="51">
        <v>20</v>
      </c>
    </row>
    <row r="12" spans="1:64" ht="15">
      <c r="A12" s="84" t="s">
        <v>220</v>
      </c>
      <c r="B12" s="84" t="s">
        <v>219</v>
      </c>
      <c r="C12" s="53"/>
      <c r="D12" s="54"/>
      <c r="E12" s="65"/>
      <c r="F12" s="55"/>
      <c r="G12" s="53"/>
      <c r="H12" s="57"/>
      <c r="I12" s="56"/>
      <c r="J12" s="56"/>
      <c r="K12" s="36" t="s">
        <v>65</v>
      </c>
      <c r="L12" s="83">
        <v>20</v>
      </c>
      <c r="M12" s="83"/>
      <c r="N12" s="63"/>
      <c r="O12" s="86" t="s">
        <v>244</v>
      </c>
      <c r="P12" s="88">
        <v>43776.690092592595</v>
      </c>
      <c r="Q12" s="86" t="s">
        <v>250</v>
      </c>
      <c r="R12" s="86"/>
      <c r="S12" s="86"/>
      <c r="T12" s="86" t="s">
        <v>279</v>
      </c>
      <c r="U12" s="86"/>
      <c r="V12" s="90" t="s">
        <v>294</v>
      </c>
      <c r="W12" s="88">
        <v>43776.690092592595</v>
      </c>
      <c r="X12" s="90" t="s">
        <v>311</v>
      </c>
      <c r="Y12" s="86"/>
      <c r="Z12" s="86"/>
      <c r="AA12" s="92" t="s">
        <v>332</v>
      </c>
      <c r="AB12" s="86"/>
      <c r="AC12" s="86" t="b">
        <v>0</v>
      </c>
      <c r="AD12" s="86">
        <v>0</v>
      </c>
      <c r="AE12" s="92" t="s">
        <v>345</v>
      </c>
      <c r="AF12" s="86" t="b">
        <v>0</v>
      </c>
      <c r="AG12" s="86" t="s">
        <v>349</v>
      </c>
      <c r="AH12" s="86"/>
      <c r="AI12" s="92" t="s">
        <v>345</v>
      </c>
      <c r="AJ12" s="86" t="b">
        <v>0</v>
      </c>
      <c r="AK12" s="86">
        <v>4</v>
      </c>
      <c r="AL12" s="92" t="s">
        <v>330</v>
      </c>
      <c r="AM12" s="86" t="s">
        <v>353</v>
      </c>
      <c r="AN12" s="86" t="b">
        <v>0</v>
      </c>
      <c r="AO12" s="92" t="s">
        <v>330</v>
      </c>
      <c r="AP12" s="86" t="s">
        <v>176</v>
      </c>
      <c r="AQ12" s="86">
        <v>0</v>
      </c>
      <c r="AR12" s="86">
        <v>0</v>
      </c>
      <c r="AS12" s="86"/>
      <c r="AT12" s="86"/>
      <c r="AU12" s="86"/>
      <c r="AV12" s="86"/>
      <c r="AW12" s="86"/>
      <c r="AX12" s="86"/>
      <c r="AY12" s="86"/>
      <c r="AZ12" s="86"/>
      <c r="BA12">
        <v>1</v>
      </c>
      <c r="BB12" s="85" t="str">
        <f>REPLACE(INDEX(GroupVertices[Group],MATCH(Edges25[[#This Row],[Vertex 1]],GroupVertices[Vertex],0)),1,1,"")</f>
        <v>4</v>
      </c>
      <c r="BC12" s="85" t="str">
        <f>REPLACE(INDEX(GroupVertices[Group],MATCH(Edges25[[#This Row],[Vertex 2]],GroupVertices[Vertex],0)),1,1,"")</f>
        <v>4</v>
      </c>
      <c r="BD12" s="51"/>
      <c r="BE12" s="52"/>
      <c r="BF12" s="51"/>
      <c r="BG12" s="52"/>
      <c r="BH12" s="51"/>
      <c r="BI12" s="52"/>
      <c r="BJ12" s="51"/>
      <c r="BK12" s="52"/>
      <c r="BL12" s="51"/>
    </row>
    <row r="13" spans="1:64" ht="15">
      <c r="A13" s="84" t="s">
        <v>221</v>
      </c>
      <c r="B13" s="84" t="s">
        <v>221</v>
      </c>
      <c r="C13" s="53"/>
      <c r="D13" s="54"/>
      <c r="E13" s="65"/>
      <c r="F13" s="55"/>
      <c r="G13" s="53"/>
      <c r="H13" s="57"/>
      <c r="I13" s="56"/>
      <c r="J13" s="56"/>
      <c r="K13" s="36" t="s">
        <v>65</v>
      </c>
      <c r="L13" s="83">
        <v>23</v>
      </c>
      <c r="M13" s="83"/>
      <c r="N13" s="63"/>
      <c r="O13" s="86" t="s">
        <v>176</v>
      </c>
      <c r="P13" s="88">
        <v>43776.791967592595</v>
      </c>
      <c r="Q13" s="86" t="s">
        <v>253</v>
      </c>
      <c r="R13" s="90" t="s">
        <v>268</v>
      </c>
      <c r="S13" s="86" t="s">
        <v>273</v>
      </c>
      <c r="T13" s="86" t="s">
        <v>281</v>
      </c>
      <c r="U13" s="90" t="s">
        <v>284</v>
      </c>
      <c r="V13" s="90" t="s">
        <v>284</v>
      </c>
      <c r="W13" s="88">
        <v>43776.791967592595</v>
      </c>
      <c r="X13" s="90" t="s">
        <v>312</v>
      </c>
      <c r="Y13" s="86"/>
      <c r="Z13" s="86"/>
      <c r="AA13" s="92" t="s">
        <v>333</v>
      </c>
      <c r="AB13" s="86"/>
      <c r="AC13" s="86" t="b">
        <v>0</v>
      </c>
      <c r="AD13" s="86">
        <v>0</v>
      </c>
      <c r="AE13" s="92" t="s">
        <v>345</v>
      </c>
      <c r="AF13" s="86" t="b">
        <v>0</v>
      </c>
      <c r="AG13" s="86" t="s">
        <v>349</v>
      </c>
      <c r="AH13" s="86"/>
      <c r="AI13" s="92" t="s">
        <v>345</v>
      </c>
      <c r="AJ13" s="86" t="b">
        <v>0</v>
      </c>
      <c r="AK13" s="86">
        <v>0</v>
      </c>
      <c r="AL13" s="92" t="s">
        <v>345</v>
      </c>
      <c r="AM13" s="86" t="s">
        <v>358</v>
      </c>
      <c r="AN13" s="86" t="b">
        <v>0</v>
      </c>
      <c r="AO13" s="92" t="s">
        <v>333</v>
      </c>
      <c r="AP13" s="86" t="s">
        <v>176</v>
      </c>
      <c r="AQ13" s="86">
        <v>0</v>
      </c>
      <c r="AR13" s="86">
        <v>0</v>
      </c>
      <c r="AS13" s="86"/>
      <c r="AT13" s="86"/>
      <c r="AU13" s="86"/>
      <c r="AV13" s="86"/>
      <c r="AW13" s="86"/>
      <c r="AX13" s="86"/>
      <c r="AY13" s="86"/>
      <c r="AZ13" s="86"/>
      <c r="BA13">
        <v>1</v>
      </c>
      <c r="BB13" s="85" t="str">
        <f>REPLACE(INDEX(GroupVertices[Group],MATCH(Edges25[[#This Row],[Vertex 1]],GroupVertices[Vertex],0)),1,1,"")</f>
        <v>6</v>
      </c>
      <c r="BC13" s="85" t="str">
        <f>REPLACE(INDEX(GroupVertices[Group],MATCH(Edges25[[#This Row],[Vertex 2]],GroupVertices[Vertex],0)),1,1,"")</f>
        <v>6</v>
      </c>
      <c r="BD13" s="51">
        <v>0</v>
      </c>
      <c r="BE13" s="52">
        <v>0</v>
      </c>
      <c r="BF13" s="51">
        <v>0</v>
      </c>
      <c r="BG13" s="52">
        <v>0</v>
      </c>
      <c r="BH13" s="51">
        <v>0</v>
      </c>
      <c r="BI13" s="52">
        <v>0</v>
      </c>
      <c r="BJ13" s="51">
        <v>25</v>
      </c>
      <c r="BK13" s="52">
        <v>100</v>
      </c>
      <c r="BL13" s="51">
        <v>25</v>
      </c>
    </row>
    <row r="14" spans="1:64" ht="15">
      <c r="A14" s="84" t="s">
        <v>222</v>
      </c>
      <c r="B14" s="84" t="s">
        <v>237</v>
      </c>
      <c r="C14" s="53"/>
      <c r="D14" s="54"/>
      <c r="E14" s="65"/>
      <c r="F14" s="55"/>
      <c r="G14" s="53"/>
      <c r="H14" s="57"/>
      <c r="I14" s="56"/>
      <c r="J14" s="56"/>
      <c r="K14" s="36" t="s">
        <v>65</v>
      </c>
      <c r="L14" s="83">
        <v>24</v>
      </c>
      <c r="M14" s="83"/>
      <c r="N14" s="63"/>
      <c r="O14" s="86" t="s">
        <v>244</v>
      </c>
      <c r="P14" s="88">
        <v>43776.61253472222</v>
      </c>
      <c r="Q14" s="86" t="s">
        <v>254</v>
      </c>
      <c r="R14" s="86"/>
      <c r="S14" s="86"/>
      <c r="T14" s="86"/>
      <c r="U14" s="90" t="s">
        <v>285</v>
      </c>
      <c r="V14" s="90" t="s">
        <v>285</v>
      </c>
      <c r="W14" s="88">
        <v>43776.61253472222</v>
      </c>
      <c r="X14" s="90" t="s">
        <v>313</v>
      </c>
      <c r="Y14" s="86"/>
      <c r="Z14" s="86"/>
      <c r="AA14" s="92" t="s">
        <v>334</v>
      </c>
      <c r="AB14" s="86"/>
      <c r="AC14" s="86" t="b">
        <v>0</v>
      </c>
      <c r="AD14" s="86">
        <v>41</v>
      </c>
      <c r="AE14" s="92" t="s">
        <v>345</v>
      </c>
      <c r="AF14" s="86" t="b">
        <v>0</v>
      </c>
      <c r="AG14" s="86" t="s">
        <v>349</v>
      </c>
      <c r="AH14" s="86"/>
      <c r="AI14" s="92" t="s">
        <v>345</v>
      </c>
      <c r="AJ14" s="86" t="b">
        <v>0</v>
      </c>
      <c r="AK14" s="86">
        <v>17</v>
      </c>
      <c r="AL14" s="92" t="s">
        <v>345</v>
      </c>
      <c r="AM14" s="86" t="s">
        <v>353</v>
      </c>
      <c r="AN14" s="86" t="b">
        <v>0</v>
      </c>
      <c r="AO14" s="92" t="s">
        <v>334</v>
      </c>
      <c r="AP14" s="86" t="s">
        <v>360</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237</v>
      </c>
      <c r="C15" s="53"/>
      <c r="D15" s="54"/>
      <c r="E15" s="65"/>
      <c r="F15" s="55"/>
      <c r="G15" s="53"/>
      <c r="H15" s="57"/>
      <c r="I15" s="56"/>
      <c r="J15" s="56"/>
      <c r="K15" s="36" t="s">
        <v>65</v>
      </c>
      <c r="L15" s="83">
        <v>25</v>
      </c>
      <c r="M15" s="83"/>
      <c r="N15" s="63"/>
      <c r="O15" s="86" t="s">
        <v>244</v>
      </c>
      <c r="P15" s="88">
        <v>43777.949849537035</v>
      </c>
      <c r="Q15" s="86" t="s">
        <v>255</v>
      </c>
      <c r="R15" s="86"/>
      <c r="S15" s="86"/>
      <c r="T15" s="86"/>
      <c r="U15" s="86"/>
      <c r="V15" s="90" t="s">
        <v>295</v>
      </c>
      <c r="W15" s="88">
        <v>43777.949849537035</v>
      </c>
      <c r="X15" s="90" t="s">
        <v>314</v>
      </c>
      <c r="Y15" s="86"/>
      <c r="Z15" s="86"/>
      <c r="AA15" s="92" t="s">
        <v>335</v>
      </c>
      <c r="AB15" s="92" t="s">
        <v>334</v>
      </c>
      <c r="AC15" s="86" t="b">
        <v>0</v>
      </c>
      <c r="AD15" s="86">
        <v>2</v>
      </c>
      <c r="AE15" s="92" t="s">
        <v>347</v>
      </c>
      <c r="AF15" s="86" t="b">
        <v>0</v>
      </c>
      <c r="AG15" s="86" t="s">
        <v>350</v>
      </c>
      <c r="AH15" s="86"/>
      <c r="AI15" s="92" t="s">
        <v>345</v>
      </c>
      <c r="AJ15" s="86" t="b">
        <v>0</v>
      </c>
      <c r="AK15" s="86">
        <v>0</v>
      </c>
      <c r="AL15" s="92" t="s">
        <v>345</v>
      </c>
      <c r="AM15" s="86" t="s">
        <v>353</v>
      </c>
      <c r="AN15" s="86" t="b">
        <v>0</v>
      </c>
      <c r="AO15" s="92" t="s">
        <v>334</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c r="BE15" s="52"/>
      <c r="BF15" s="51"/>
      <c r="BG15" s="52"/>
      <c r="BH15" s="51"/>
      <c r="BI15" s="52"/>
      <c r="BJ15" s="51"/>
      <c r="BK15" s="52"/>
      <c r="BL15" s="51"/>
    </row>
    <row r="16" spans="1:64" ht="15">
      <c r="A16" s="84" t="s">
        <v>224</v>
      </c>
      <c r="B16" s="84" t="s">
        <v>237</v>
      </c>
      <c r="C16" s="53"/>
      <c r="D16" s="54"/>
      <c r="E16" s="65"/>
      <c r="F16" s="55"/>
      <c r="G16" s="53"/>
      <c r="H16" s="57"/>
      <c r="I16" s="56"/>
      <c r="J16" s="56"/>
      <c r="K16" s="36" t="s">
        <v>65</v>
      </c>
      <c r="L16" s="83">
        <v>26</v>
      </c>
      <c r="M16" s="83"/>
      <c r="N16" s="63"/>
      <c r="O16" s="86" t="s">
        <v>244</v>
      </c>
      <c r="P16" s="88">
        <v>43778.31775462963</v>
      </c>
      <c r="Q16" s="86" t="s">
        <v>256</v>
      </c>
      <c r="R16" s="86"/>
      <c r="S16" s="86"/>
      <c r="T16" s="86"/>
      <c r="U16" s="86"/>
      <c r="V16" s="90" t="s">
        <v>296</v>
      </c>
      <c r="W16" s="88">
        <v>43778.31775462963</v>
      </c>
      <c r="X16" s="90" t="s">
        <v>315</v>
      </c>
      <c r="Y16" s="86"/>
      <c r="Z16" s="86"/>
      <c r="AA16" s="92" t="s">
        <v>336</v>
      </c>
      <c r="AB16" s="92" t="s">
        <v>335</v>
      </c>
      <c r="AC16" s="86" t="b">
        <v>0</v>
      </c>
      <c r="AD16" s="86">
        <v>0</v>
      </c>
      <c r="AE16" s="92" t="s">
        <v>348</v>
      </c>
      <c r="AF16" s="86" t="b">
        <v>0</v>
      </c>
      <c r="AG16" s="86" t="s">
        <v>349</v>
      </c>
      <c r="AH16" s="86"/>
      <c r="AI16" s="92" t="s">
        <v>345</v>
      </c>
      <c r="AJ16" s="86" t="b">
        <v>0</v>
      </c>
      <c r="AK16" s="86">
        <v>0</v>
      </c>
      <c r="AL16" s="92" t="s">
        <v>345</v>
      </c>
      <c r="AM16" s="86" t="s">
        <v>352</v>
      </c>
      <c r="AN16" s="86" t="b">
        <v>0</v>
      </c>
      <c r="AO16" s="92" t="s">
        <v>335</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c r="BE16" s="52"/>
      <c r="BF16" s="51"/>
      <c r="BG16" s="52"/>
      <c r="BH16" s="51"/>
      <c r="BI16" s="52"/>
      <c r="BJ16" s="51"/>
      <c r="BK16" s="52"/>
      <c r="BL16" s="51"/>
    </row>
    <row r="17" spans="1:64" ht="15">
      <c r="A17" s="84" t="s">
        <v>225</v>
      </c>
      <c r="B17" s="84" t="s">
        <v>242</v>
      </c>
      <c r="C17" s="53"/>
      <c r="D17" s="54"/>
      <c r="E17" s="65"/>
      <c r="F17" s="55"/>
      <c r="G17" s="53"/>
      <c r="H17" s="57"/>
      <c r="I17" s="56"/>
      <c r="J17" s="56"/>
      <c r="K17" s="36" t="s">
        <v>65</v>
      </c>
      <c r="L17" s="83">
        <v>41</v>
      </c>
      <c r="M17" s="83"/>
      <c r="N17" s="63"/>
      <c r="O17" s="86" t="s">
        <v>244</v>
      </c>
      <c r="P17" s="88">
        <v>43777.83770833333</v>
      </c>
      <c r="Q17" s="86" t="s">
        <v>257</v>
      </c>
      <c r="R17" s="86"/>
      <c r="S17" s="86"/>
      <c r="T17" s="86"/>
      <c r="U17" s="86"/>
      <c r="V17" s="90" t="s">
        <v>297</v>
      </c>
      <c r="W17" s="88">
        <v>43777.83770833333</v>
      </c>
      <c r="X17" s="90" t="s">
        <v>316</v>
      </c>
      <c r="Y17" s="86"/>
      <c r="Z17" s="86"/>
      <c r="AA17" s="92" t="s">
        <v>337</v>
      </c>
      <c r="AB17" s="86"/>
      <c r="AC17" s="86" t="b">
        <v>0</v>
      </c>
      <c r="AD17" s="86">
        <v>0</v>
      </c>
      <c r="AE17" s="92" t="s">
        <v>345</v>
      </c>
      <c r="AF17" s="86" t="b">
        <v>0</v>
      </c>
      <c r="AG17" s="86" t="s">
        <v>349</v>
      </c>
      <c r="AH17" s="86"/>
      <c r="AI17" s="92" t="s">
        <v>345</v>
      </c>
      <c r="AJ17" s="86" t="b">
        <v>0</v>
      </c>
      <c r="AK17" s="86">
        <v>17</v>
      </c>
      <c r="AL17" s="92" t="s">
        <v>334</v>
      </c>
      <c r="AM17" s="86" t="s">
        <v>354</v>
      </c>
      <c r="AN17" s="86" t="b">
        <v>0</v>
      </c>
      <c r="AO17" s="92" t="s">
        <v>334</v>
      </c>
      <c r="AP17" s="86" t="s">
        <v>176</v>
      </c>
      <c r="AQ17" s="86">
        <v>0</v>
      </c>
      <c r="AR17" s="86">
        <v>0</v>
      </c>
      <c r="AS17" s="86"/>
      <c r="AT17" s="86"/>
      <c r="AU17" s="86"/>
      <c r="AV17" s="86"/>
      <c r="AW17" s="86"/>
      <c r="AX17" s="86"/>
      <c r="AY17" s="86"/>
      <c r="AZ17" s="86"/>
      <c r="BA17">
        <v>1</v>
      </c>
      <c r="BB17" s="85" t="str">
        <f>REPLACE(INDEX(GroupVertices[Group],MATCH(Edges25[[#This Row],[Vertex 1]],GroupVertices[Vertex],0)),1,1,"")</f>
        <v>3</v>
      </c>
      <c r="BC17" s="85" t="str">
        <f>REPLACE(INDEX(GroupVertices[Group],MATCH(Edges25[[#This Row],[Vertex 2]],GroupVertices[Vertex],0)),1,1,"")</f>
        <v>1</v>
      </c>
      <c r="BD17" s="51">
        <v>1</v>
      </c>
      <c r="BE17" s="52">
        <v>4.761904761904762</v>
      </c>
      <c r="BF17" s="51">
        <v>1</v>
      </c>
      <c r="BG17" s="52">
        <v>4.761904761904762</v>
      </c>
      <c r="BH17" s="51">
        <v>0</v>
      </c>
      <c r="BI17" s="52">
        <v>0</v>
      </c>
      <c r="BJ17" s="51">
        <v>19</v>
      </c>
      <c r="BK17" s="52">
        <v>90.47619047619048</v>
      </c>
      <c r="BL17" s="51">
        <v>21</v>
      </c>
    </row>
    <row r="18" spans="1:64" ht="15">
      <c r="A18" s="84" t="s">
        <v>226</v>
      </c>
      <c r="B18" s="84" t="s">
        <v>226</v>
      </c>
      <c r="C18" s="53"/>
      <c r="D18" s="54"/>
      <c r="E18" s="65"/>
      <c r="F18" s="55"/>
      <c r="G18" s="53"/>
      <c r="H18" s="57"/>
      <c r="I18" s="56"/>
      <c r="J18" s="56"/>
      <c r="K18" s="36" t="s">
        <v>65</v>
      </c>
      <c r="L18" s="83">
        <v>51</v>
      </c>
      <c r="M18" s="83"/>
      <c r="N18" s="63"/>
      <c r="O18" s="86" t="s">
        <v>176</v>
      </c>
      <c r="P18" s="88">
        <v>43777.837534722225</v>
      </c>
      <c r="Q18" s="86" t="s">
        <v>258</v>
      </c>
      <c r="R18" s="90" t="s">
        <v>269</v>
      </c>
      <c r="S18" s="86" t="s">
        <v>275</v>
      </c>
      <c r="T18" s="86"/>
      <c r="U18" s="86"/>
      <c r="V18" s="90" t="s">
        <v>298</v>
      </c>
      <c r="W18" s="88">
        <v>43777.837534722225</v>
      </c>
      <c r="X18" s="90" t="s">
        <v>317</v>
      </c>
      <c r="Y18" s="86"/>
      <c r="Z18" s="86"/>
      <c r="AA18" s="92" t="s">
        <v>338</v>
      </c>
      <c r="AB18" s="86"/>
      <c r="AC18" s="86" t="b">
        <v>0</v>
      </c>
      <c r="AD18" s="86">
        <v>0</v>
      </c>
      <c r="AE18" s="92" t="s">
        <v>345</v>
      </c>
      <c r="AF18" s="86" t="b">
        <v>0</v>
      </c>
      <c r="AG18" s="86" t="s">
        <v>349</v>
      </c>
      <c r="AH18" s="86"/>
      <c r="AI18" s="92" t="s">
        <v>345</v>
      </c>
      <c r="AJ18" s="86" t="b">
        <v>0</v>
      </c>
      <c r="AK18" s="86">
        <v>0</v>
      </c>
      <c r="AL18" s="92" t="s">
        <v>345</v>
      </c>
      <c r="AM18" s="86" t="s">
        <v>275</v>
      </c>
      <c r="AN18" s="86" t="b">
        <v>0</v>
      </c>
      <c r="AO18" s="92" t="s">
        <v>338</v>
      </c>
      <c r="AP18" s="86" t="s">
        <v>176</v>
      </c>
      <c r="AQ18" s="86">
        <v>0</v>
      </c>
      <c r="AR18" s="86">
        <v>0</v>
      </c>
      <c r="AS18" s="86"/>
      <c r="AT18" s="86"/>
      <c r="AU18" s="86"/>
      <c r="AV18" s="86"/>
      <c r="AW18" s="86"/>
      <c r="AX18" s="86"/>
      <c r="AY18" s="86"/>
      <c r="AZ18" s="86"/>
      <c r="BA18">
        <v>2</v>
      </c>
      <c r="BB18" s="85" t="str">
        <f>REPLACE(INDEX(GroupVertices[Group],MATCH(Edges25[[#This Row],[Vertex 1]],GroupVertices[Vertex],0)),1,1,"")</f>
        <v>6</v>
      </c>
      <c r="BC18" s="85" t="str">
        <f>REPLACE(INDEX(GroupVertices[Group],MATCH(Edges25[[#This Row],[Vertex 2]],GroupVertices[Vertex],0)),1,1,"")</f>
        <v>6</v>
      </c>
      <c r="BD18" s="51">
        <v>0</v>
      </c>
      <c r="BE18" s="52">
        <v>0</v>
      </c>
      <c r="BF18" s="51">
        <v>1</v>
      </c>
      <c r="BG18" s="52">
        <v>3.0303030303030303</v>
      </c>
      <c r="BH18" s="51">
        <v>0</v>
      </c>
      <c r="BI18" s="52">
        <v>0</v>
      </c>
      <c r="BJ18" s="51">
        <v>32</v>
      </c>
      <c r="BK18" s="52">
        <v>96.96969696969697</v>
      </c>
      <c r="BL18" s="51">
        <v>33</v>
      </c>
    </row>
    <row r="19" spans="1:64" ht="15">
      <c r="A19" s="84" t="s">
        <v>226</v>
      </c>
      <c r="B19" s="84" t="s">
        <v>226</v>
      </c>
      <c r="C19" s="53"/>
      <c r="D19" s="54"/>
      <c r="E19" s="65"/>
      <c r="F19" s="55"/>
      <c r="G19" s="53"/>
      <c r="H19" s="57"/>
      <c r="I19" s="56"/>
      <c r="J19" s="56"/>
      <c r="K19" s="36" t="s">
        <v>65</v>
      </c>
      <c r="L19" s="83">
        <v>52</v>
      </c>
      <c r="M19" s="83"/>
      <c r="N19" s="63"/>
      <c r="O19" s="86" t="s">
        <v>176</v>
      </c>
      <c r="P19" s="88">
        <v>43779.33856481482</v>
      </c>
      <c r="Q19" s="86" t="s">
        <v>259</v>
      </c>
      <c r="R19" s="86"/>
      <c r="S19" s="86"/>
      <c r="T19" s="86"/>
      <c r="U19" s="86"/>
      <c r="V19" s="90" t="s">
        <v>298</v>
      </c>
      <c r="W19" s="88">
        <v>43779.33856481482</v>
      </c>
      <c r="X19" s="90" t="s">
        <v>318</v>
      </c>
      <c r="Y19" s="86"/>
      <c r="Z19" s="86"/>
      <c r="AA19" s="92" t="s">
        <v>339</v>
      </c>
      <c r="AB19" s="86"/>
      <c r="AC19" s="86" t="b">
        <v>0</v>
      </c>
      <c r="AD19" s="86">
        <v>0</v>
      </c>
      <c r="AE19" s="92" t="s">
        <v>345</v>
      </c>
      <c r="AF19" s="86" t="b">
        <v>0</v>
      </c>
      <c r="AG19" s="86" t="s">
        <v>349</v>
      </c>
      <c r="AH19" s="86"/>
      <c r="AI19" s="92" t="s">
        <v>345</v>
      </c>
      <c r="AJ19" s="86" t="b">
        <v>0</v>
      </c>
      <c r="AK19" s="86">
        <v>1</v>
      </c>
      <c r="AL19" s="92" t="s">
        <v>338</v>
      </c>
      <c r="AM19" s="86" t="s">
        <v>275</v>
      </c>
      <c r="AN19" s="86" t="b">
        <v>0</v>
      </c>
      <c r="AO19" s="92" t="s">
        <v>338</v>
      </c>
      <c r="AP19" s="86" t="s">
        <v>176</v>
      </c>
      <c r="AQ19" s="86">
        <v>0</v>
      </c>
      <c r="AR19" s="86">
        <v>0</v>
      </c>
      <c r="AS19" s="86"/>
      <c r="AT19" s="86"/>
      <c r="AU19" s="86"/>
      <c r="AV19" s="86"/>
      <c r="AW19" s="86"/>
      <c r="AX19" s="86"/>
      <c r="AY19" s="86"/>
      <c r="AZ19" s="86"/>
      <c r="BA19">
        <v>2</v>
      </c>
      <c r="BB19" s="85" t="str">
        <f>REPLACE(INDEX(GroupVertices[Group],MATCH(Edges25[[#This Row],[Vertex 1]],GroupVertices[Vertex],0)),1,1,"")</f>
        <v>6</v>
      </c>
      <c r="BC19" s="85" t="str">
        <f>REPLACE(INDEX(GroupVertices[Group],MATCH(Edges25[[#This Row],[Vertex 2]],GroupVertices[Vertex],0)),1,1,"")</f>
        <v>6</v>
      </c>
      <c r="BD19" s="51">
        <v>0</v>
      </c>
      <c r="BE19" s="52">
        <v>0</v>
      </c>
      <c r="BF19" s="51">
        <v>1</v>
      </c>
      <c r="BG19" s="52">
        <v>5.555555555555555</v>
      </c>
      <c r="BH19" s="51">
        <v>0</v>
      </c>
      <c r="BI19" s="52">
        <v>0</v>
      </c>
      <c r="BJ19" s="51">
        <v>17</v>
      </c>
      <c r="BK19" s="52">
        <v>94.44444444444444</v>
      </c>
      <c r="BL19" s="51">
        <v>18</v>
      </c>
    </row>
    <row r="20" spans="1:64" ht="15">
      <c r="A20" s="84" t="s">
        <v>227</v>
      </c>
      <c r="B20" s="84" t="s">
        <v>243</v>
      </c>
      <c r="C20" s="53"/>
      <c r="D20" s="54"/>
      <c r="E20" s="65"/>
      <c r="F20" s="55"/>
      <c r="G20" s="53"/>
      <c r="H20" s="57"/>
      <c r="I20" s="56"/>
      <c r="J20" s="56"/>
      <c r="K20" s="36" t="s">
        <v>65</v>
      </c>
      <c r="L20" s="83">
        <v>54</v>
      </c>
      <c r="M20" s="83"/>
      <c r="N20" s="63"/>
      <c r="O20" s="86" t="s">
        <v>244</v>
      </c>
      <c r="P20" s="88">
        <v>43782.065474537034</v>
      </c>
      <c r="Q20" s="86" t="s">
        <v>260</v>
      </c>
      <c r="R20" s="86"/>
      <c r="S20" s="86"/>
      <c r="T20" s="86" t="s">
        <v>277</v>
      </c>
      <c r="U20" s="86"/>
      <c r="V20" s="90" t="s">
        <v>299</v>
      </c>
      <c r="W20" s="88">
        <v>43782.065474537034</v>
      </c>
      <c r="X20" s="90" t="s">
        <v>319</v>
      </c>
      <c r="Y20" s="86"/>
      <c r="Z20" s="86"/>
      <c r="AA20" s="92" t="s">
        <v>340</v>
      </c>
      <c r="AB20" s="86"/>
      <c r="AC20" s="86" t="b">
        <v>0</v>
      </c>
      <c r="AD20" s="86">
        <v>0</v>
      </c>
      <c r="AE20" s="92" t="s">
        <v>345</v>
      </c>
      <c r="AF20" s="86" t="b">
        <v>1</v>
      </c>
      <c r="AG20" s="86" t="s">
        <v>349</v>
      </c>
      <c r="AH20" s="86"/>
      <c r="AI20" s="92" t="s">
        <v>351</v>
      </c>
      <c r="AJ20" s="86" t="b">
        <v>0</v>
      </c>
      <c r="AK20" s="86">
        <v>7</v>
      </c>
      <c r="AL20" s="92" t="s">
        <v>323</v>
      </c>
      <c r="AM20" s="86" t="s">
        <v>353</v>
      </c>
      <c r="AN20" s="86" t="b">
        <v>0</v>
      </c>
      <c r="AO20" s="92" t="s">
        <v>323</v>
      </c>
      <c r="AP20" s="86" t="s">
        <v>176</v>
      </c>
      <c r="AQ20" s="86">
        <v>0</v>
      </c>
      <c r="AR20" s="86">
        <v>0</v>
      </c>
      <c r="AS20" s="86"/>
      <c r="AT20" s="86"/>
      <c r="AU20" s="86"/>
      <c r="AV20" s="86"/>
      <c r="AW20" s="86"/>
      <c r="AX20" s="86"/>
      <c r="AY20" s="86"/>
      <c r="AZ20" s="86"/>
      <c r="BA20">
        <v>1</v>
      </c>
      <c r="BB20" s="85" t="str">
        <f>REPLACE(INDEX(GroupVertices[Group],MATCH(Edges25[[#This Row],[Vertex 1]],GroupVertices[Vertex],0)),1,1,"")</f>
        <v>2</v>
      </c>
      <c r="BC20" s="85" t="str">
        <f>REPLACE(INDEX(GroupVertices[Group],MATCH(Edges25[[#This Row],[Vertex 2]],GroupVertices[Vertex],0)),1,1,"")</f>
        <v>2</v>
      </c>
      <c r="BD20" s="51"/>
      <c r="BE20" s="52"/>
      <c r="BF20" s="51"/>
      <c r="BG20" s="52"/>
      <c r="BH20" s="51"/>
      <c r="BI20" s="52"/>
      <c r="BJ20" s="51"/>
      <c r="BK20" s="52"/>
      <c r="BL20" s="51"/>
    </row>
    <row r="21" spans="1:64" ht="15">
      <c r="A21" s="84" t="s">
        <v>225</v>
      </c>
      <c r="B21" s="84" t="s">
        <v>225</v>
      </c>
      <c r="C21" s="53"/>
      <c r="D21" s="54"/>
      <c r="E21" s="65"/>
      <c r="F21" s="55"/>
      <c r="G21" s="53"/>
      <c r="H21" s="57"/>
      <c r="I21" s="56"/>
      <c r="J21" s="56"/>
      <c r="K21" s="36" t="s">
        <v>65</v>
      </c>
      <c r="L21" s="83">
        <v>58</v>
      </c>
      <c r="M21" s="83"/>
      <c r="N21" s="63"/>
      <c r="O21" s="86" t="s">
        <v>176</v>
      </c>
      <c r="P21" s="88">
        <v>43613.98081018519</v>
      </c>
      <c r="Q21" s="86" t="s">
        <v>261</v>
      </c>
      <c r="R21" s="90" t="s">
        <v>270</v>
      </c>
      <c r="S21" s="86" t="s">
        <v>276</v>
      </c>
      <c r="T21" s="86"/>
      <c r="U21" s="90" t="s">
        <v>286</v>
      </c>
      <c r="V21" s="90" t="s">
        <v>286</v>
      </c>
      <c r="W21" s="88">
        <v>43613.98081018519</v>
      </c>
      <c r="X21" s="90" t="s">
        <v>320</v>
      </c>
      <c r="Y21" s="86"/>
      <c r="Z21" s="86"/>
      <c r="AA21" s="92" t="s">
        <v>341</v>
      </c>
      <c r="AB21" s="86"/>
      <c r="AC21" s="86" t="b">
        <v>0</v>
      </c>
      <c r="AD21" s="86">
        <v>5</v>
      </c>
      <c r="AE21" s="92" t="s">
        <v>345</v>
      </c>
      <c r="AF21" s="86" t="b">
        <v>0</v>
      </c>
      <c r="AG21" s="86" t="s">
        <v>349</v>
      </c>
      <c r="AH21" s="86"/>
      <c r="AI21" s="92" t="s">
        <v>345</v>
      </c>
      <c r="AJ21" s="86" t="b">
        <v>0</v>
      </c>
      <c r="AK21" s="86">
        <v>3</v>
      </c>
      <c r="AL21" s="92" t="s">
        <v>345</v>
      </c>
      <c r="AM21" s="86" t="s">
        <v>359</v>
      </c>
      <c r="AN21" s="86" t="b">
        <v>0</v>
      </c>
      <c r="AO21" s="92" t="s">
        <v>341</v>
      </c>
      <c r="AP21" s="86" t="s">
        <v>360</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1</v>
      </c>
      <c r="BE21" s="52">
        <v>4.166666666666667</v>
      </c>
      <c r="BF21" s="51">
        <v>0</v>
      </c>
      <c r="BG21" s="52">
        <v>0</v>
      </c>
      <c r="BH21" s="51">
        <v>0</v>
      </c>
      <c r="BI21" s="52">
        <v>0</v>
      </c>
      <c r="BJ21" s="51">
        <v>23</v>
      </c>
      <c r="BK21" s="52">
        <v>95.83333333333333</v>
      </c>
      <c r="BL21" s="51">
        <v>24</v>
      </c>
    </row>
    <row r="22" spans="1:64" ht="15">
      <c r="A22" s="84" t="s">
        <v>228</v>
      </c>
      <c r="B22" s="84" t="s">
        <v>225</v>
      </c>
      <c r="C22" s="53"/>
      <c r="D22" s="54"/>
      <c r="E22" s="65"/>
      <c r="F22" s="55"/>
      <c r="G22" s="53"/>
      <c r="H22" s="57"/>
      <c r="I22" s="56"/>
      <c r="J22" s="56"/>
      <c r="K22" s="36" t="s">
        <v>65</v>
      </c>
      <c r="L22" s="83">
        <v>59</v>
      </c>
      <c r="M22" s="83"/>
      <c r="N22" s="63"/>
      <c r="O22" s="86" t="s">
        <v>244</v>
      </c>
      <c r="P22" s="88">
        <v>43782.72372685185</v>
      </c>
      <c r="Q22" s="86" t="s">
        <v>262</v>
      </c>
      <c r="R22" s="90" t="s">
        <v>271</v>
      </c>
      <c r="S22" s="86" t="s">
        <v>273</v>
      </c>
      <c r="T22" s="86" t="s">
        <v>282</v>
      </c>
      <c r="U22" s="86"/>
      <c r="V22" s="90" t="s">
        <v>300</v>
      </c>
      <c r="W22" s="88">
        <v>43782.72372685185</v>
      </c>
      <c r="X22" s="90" t="s">
        <v>321</v>
      </c>
      <c r="Y22" s="86"/>
      <c r="Z22" s="86"/>
      <c r="AA22" s="92" t="s">
        <v>342</v>
      </c>
      <c r="AB22" s="86"/>
      <c r="AC22" s="86" t="b">
        <v>0</v>
      </c>
      <c r="AD22" s="86">
        <v>1</v>
      </c>
      <c r="AE22" s="92" t="s">
        <v>345</v>
      </c>
      <c r="AF22" s="86" t="b">
        <v>0</v>
      </c>
      <c r="AG22" s="86" t="s">
        <v>349</v>
      </c>
      <c r="AH22" s="86"/>
      <c r="AI22" s="92" t="s">
        <v>345</v>
      </c>
      <c r="AJ22" s="86" t="b">
        <v>0</v>
      </c>
      <c r="AK22" s="86">
        <v>1</v>
      </c>
      <c r="AL22" s="92" t="s">
        <v>345</v>
      </c>
      <c r="AM22" s="86" t="s">
        <v>354</v>
      </c>
      <c r="AN22" s="86" t="b">
        <v>0</v>
      </c>
      <c r="AO22" s="92" t="s">
        <v>342</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v>0</v>
      </c>
      <c r="BE22" s="52">
        <v>0</v>
      </c>
      <c r="BF22" s="51">
        <v>1</v>
      </c>
      <c r="BG22" s="52">
        <v>7.6923076923076925</v>
      </c>
      <c r="BH22" s="51">
        <v>0</v>
      </c>
      <c r="BI22" s="52">
        <v>0</v>
      </c>
      <c r="BJ22" s="51">
        <v>12</v>
      </c>
      <c r="BK22" s="52">
        <v>92.3076923076923</v>
      </c>
      <c r="BL22" s="51">
        <v>13</v>
      </c>
    </row>
    <row r="23" spans="1:64" ht="15">
      <c r="A23" s="84" t="s">
        <v>229</v>
      </c>
      <c r="B23" s="84" t="s">
        <v>225</v>
      </c>
      <c r="C23" s="53"/>
      <c r="D23" s="54"/>
      <c r="E23" s="65"/>
      <c r="F23" s="55"/>
      <c r="G23" s="53"/>
      <c r="H23" s="57"/>
      <c r="I23" s="56"/>
      <c r="J23" s="56"/>
      <c r="K23" s="36" t="s">
        <v>65</v>
      </c>
      <c r="L23" s="83">
        <v>60</v>
      </c>
      <c r="M23" s="83"/>
      <c r="N23" s="63"/>
      <c r="O23" s="86" t="s">
        <v>244</v>
      </c>
      <c r="P23" s="88">
        <v>43782.72443287037</v>
      </c>
      <c r="Q23" s="86" t="s">
        <v>263</v>
      </c>
      <c r="R23" s="90" t="s">
        <v>271</v>
      </c>
      <c r="S23" s="86" t="s">
        <v>273</v>
      </c>
      <c r="T23" s="86" t="s">
        <v>282</v>
      </c>
      <c r="U23" s="86"/>
      <c r="V23" s="90" t="s">
        <v>301</v>
      </c>
      <c r="W23" s="88">
        <v>43782.72443287037</v>
      </c>
      <c r="X23" s="90" t="s">
        <v>322</v>
      </c>
      <c r="Y23" s="86"/>
      <c r="Z23" s="86"/>
      <c r="AA23" s="92" t="s">
        <v>343</v>
      </c>
      <c r="AB23" s="86"/>
      <c r="AC23" s="86" t="b">
        <v>0</v>
      </c>
      <c r="AD23" s="86">
        <v>0</v>
      </c>
      <c r="AE23" s="92" t="s">
        <v>345</v>
      </c>
      <c r="AF23" s="86" t="b">
        <v>0</v>
      </c>
      <c r="AG23" s="86" t="s">
        <v>349</v>
      </c>
      <c r="AH23" s="86"/>
      <c r="AI23" s="92" t="s">
        <v>345</v>
      </c>
      <c r="AJ23" s="86" t="b">
        <v>0</v>
      </c>
      <c r="AK23" s="86">
        <v>1</v>
      </c>
      <c r="AL23" s="92" t="s">
        <v>342</v>
      </c>
      <c r="AM23" s="86" t="s">
        <v>354</v>
      </c>
      <c r="AN23" s="86" t="b">
        <v>0</v>
      </c>
      <c r="AO23" s="92" t="s">
        <v>342</v>
      </c>
      <c r="AP23" s="86" t="s">
        <v>176</v>
      </c>
      <c r="AQ23" s="86">
        <v>0</v>
      </c>
      <c r="AR23" s="86">
        <v>0</v>
      </c>
      <c r="AS23" s="86"/>
      <c r="AT23" s="86"/>
      <c r="AU23" s="86"/>
      <c r="AV23" s="86"/>
      <c r="AW23" s="86"/>
      <c r="AX23" s="86"/>
      <c r="AY23" s="86"/>
      <c r="AZ23" s="86"/>
      <c r="BA23">
        <v>1</v>
      </c>
      <c r="BB23" s="85" t="str">
        <f>REPLACE(INDEX(GroupVertices[Group],MATCH(Edges25[[#This Row],[Vertex 1]],GroupVertices[Vertex],0)),1,1,"")</f>
        <v>3</v>
      </c>
      <c r="BC23" s="85" t="str">
        <f>REPLACE(INDEX(GroupVertices[Group],MATCH(Edges25[[#This Row],[Vertex 2]],GroupVertices[Vertex],0)),1,1,"")</f>
        <v>3</v>
      </c>
      <c r="BD23" s="51"/>
      <c r="BE23" s="52"/>
      <c r="BF23" s="51"/>
      <c r="BG23" s="52"/>
      <c r="BH23" s="51"/>
      <c r="BI23" s="52"/>
      <c r="BJ23" s="51"/>
      <c r="BK23" s="52"/>
      <c r="BL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3" r:id="rId1" display="https://twitter.com/neel_shah/status/1069715281411481600"/>
    <hyperlink ref="R4" r:id="rId2" display="https://www.cmqcc.org/news/webinar-pregnancy-associated-suicide-california-2002-2012-findings-depth-case-reviews-and"/>
    <hyperlink ref="R5" r:id="rId3" display="https://www.cmqcc.org/my-birth-matters"/>
    <hyperlink ref="R6" r:id="rId4" display="https://www.cmqcc.org/my-birth-matters"/>
    <hyperlink ref="R10" r:id="rId5" display="https://www.dropbox.com/s/u0hd7zgspn4ic7e/OB%20HEM%20toolkit%202.0_FINAL_APPROVED_3.24.15%20VC%5B2%5D%20MK.pdf?dl=0"/>
    <hyperlink ref="R13" r:id="rId6" display="https://www.cmqcc.org/my-birth-matters?sf222931575=1"/>
    <hyperlink ref="R18" r:id="rId7" display="http://dlvr.it/RHvsRQ"/>
    <hyperlink ref="R21" r:id="rId8" display="https://www.ncbi.nlm.nih.gov/pubmed/?term=Systolic+Hypertension,+Preeclampsia-Related+Mortality,+and+Stroke+in+California"/>
    <hyperlink ref="R22" r:id="rId9" display="https://www.cmqcc.org/resource/4233/download"/>
    <hyperlink ref="R23" r:id="rId10" display="https://www.cmqcc.org/resource/4233/download"/>
    <hyperlink ref="U10" r:id="rId11" display="https://pbs.twimg.com/media/EItgwxiUUAAsVQH.jpg"/>
    <hyperlink ref="U13" r:id="rId12" display="https://pbs.twimg.com/media/EIysDVbWwAMd9XR.jpg"/>
    <hyperlink ref="U14" r:id="rId13" display="https://pbs.twimg.com/media/EIxw4FAVAAE97mI.jpg"/>
    <hyperlink ref="U21" r:id="rId14" display="https://pbs.twimg.com/media/D7sPIBJWkAARtLH.jpg"/>
    <hyperlink ref="V3" r:id="rId15" display="http://pbs.twimg.com/profile_images/733609625153642496/dBfYcnL6_normal.jpg"/>
    <hyperlink ref="V4" r:id="rId16" display="http://pbs.twimg.com/profile_images/1093949311153451009/k8Xqmo6d_normal.jpg"/>
    <hyperlink ref="V5" r:id="rId17" display="http://pbs.twimg.com/profile_images/1164650348805365760/5_L9OMHC_normal.jpg"/>
    <hyperlink ref="V6" r:id="rId18" display="http://pbs.twimg.com/profile_images/963620395931881472/ekZ171aA_normal.jpg"/>
    <hyperlink ref="V7" r:id="rId19" display="http://pbs.twimg.com/profile_images/1112760616194899968/qYwI2KQ8_normal.jpg"/>
    <hyperlink ref="V8" r:id="rId20" display="http://pbs.twimg.com/profile_images/1137503274595160069/45ilrqJ3_normal.jpg"/>
    <hyperlink ref="V9" r:id="rId21" display="http://pbs.twimg.com/profile_images/1137503274595160069/45ilrqJ3_normal.jpg"/>
    <hyperlink ref="V10" r:id="rId22" display="https://pbs.twimg.com/media/EItgwxiUUAAsVQH.jpg"/>
    <hyperlink ref="V11" r:id="rId23" display="http://pbs.twimg.com/profile_images/577530541475385344/kn4Wjdy7_normal.jpeg"/>
    <hyperlink ref="V12" r:id="rId24" display="http://pbs.twimg.com/profile_images/1191260613433016320/ZNFpI4Y9_normal.jpg"/>
    <hyperlink ref="V13" r:id="rId25" display="https://pbs.twimg.com/media/EIysDVbWwAMd9XR.jpg"/>
    <hyperlink ref="V14" r:id="rId26" display="https://pbs.twimg.com/media/EIxw4FAVAAE97mI.jpg"/>
    <hyperlink ref="V15" r:id="rId27" display="http://pbs.twimg.com/profile_images/1136251601906221056/YagVsSoI_normal.jpg"/>
    <hyperlink ref="V16" r:id="rId28" display="http://pbs.twimg.com/profile_images/954680650308771841/XJGAcah-_normal.jpg"/>
    <hyperlink ref="V17" r:id="rId29" display="http://pbs.twimg.com/profile_images/654521427551367168/AkjRumyP_normal.png"/>
    <hyperlink ref="V18" r:id="rId30" display="http://pbs.twimg.com/profile_images/2327965691/xeoo4g4yng3esmje62ee_normal.jpeg"/>
    <hyperlink ref="V19" r:id="rId31" display="http://pbs.twimg.com/profile_images/2327965691/xeoo4g4yng3esmje62ee_normal.jpeg"/>
    <hyperlink ref="V20" r:id="rId32" display="http://pbs.twimg.com/profile_images/1192774695478841344/OFpil8lk_normal.jpg"/>
    <hyperlink ref="V21" r:id="rId33" display="https://pbs.twimg.com/media/D7sPIBJWkAARtLH.jpg"/>
    <hyperlink ref="V22" r:id="rId34" display="http://pbs.twimg.com/profile_images/1086264500892905472/_UOR_Ys9_normal.jpg"/>
    <hyperlink ref="V23" r:id="rId35" display="http://pbs.twimg.com/profile_images/953715582624559104/B0HGYdBZ_normal.jpg"/>
    <hyperlink ref="X3" r:id="rId36" display="https://twitter.com/#!/debra_bingham/status/1070341069655719937"/>
    <hyperlink ref="X4" r:id="rId37" display="https://twitter.com/#!/perinatalqi/status/1190255888172535809"/>
    <hyperlink ref="X5" r:id="rId38" display="https://twitter.com/#!/cqc_updates/status/1190312320934666240"/>
    <hyperlink ref="X6" r:id="rId39" display="https://twitter.com/#!/momandnewborn/status/1190315773283184641"/>
    <hyperlink ref="X7" r:id="rId40" display="https://twitter.com/#!/educanestesia/status/1192304870532870145"/>
    <hyperlink ref="X8" r:id="rId41" display="https://twitter.com/#!/galloeduardo4/status/1192317595468390400"/>
    <hyperlink ref="X9" r:id="rId42" display="https://twitter.com/#!/galloeduardo4/status/1192318425013637120"/>
    <hyperlink ref="X10" r:id="rId43" display="https://twitter.com/#!/ron_george/status/1192152928221458433"/>
    <hyperlink ref="X11" r:id="rId44" display="https://twitter.com/#!/csahq/status/1192190154036908033"/>
    <hyperlink ref="X12" r:id="rId45" display="https://twitter.com/#!/obsleepmerchant/status/1192480263604822017"/>
    <hyperlink ref="X13" r:id="rId46" display="https://twitter.com/#!/healthnet/status/1192517178953781249"/>
    <hyperlink ref="X14" r:id="rId47" display="https://twitter.com/#!/ivaphd/status/1192452155656925184"/>
    <hyperlink ref="X15" r:id="rId48" display="https://twitter.com/#!/adrianeburges13/status/1192936781467078656"/>
    <hyperlink ref="X16" r:id="rId49" display="https://twitter.com/#!/wrkpassion/status/1193070109289521152"/>
    <hyperlink ref="X17" r:id="rId50" display="https://twitter.com/#!/cmqcc/status/1192896146768707584"/>
    <hyperlink ref="X18" r:id="rId51" display="https://twitter.com/#!/deliverydrug/status/1192896081438236672"/>
    <hyperlink ref="X19" r:id="rId52" display="https://twitter.com/#!/deliverydrug/status/1193440035346862080"/>
    <hyperlink ref="X20" r:id="rId53" display="https://twitter.com/#!/joyceaphn/status/1194428234554843136"/>
    <hyperlink ref="X21" r:id="rId54" display="https://twitter.com/#!/cmqcc/status/1133516391284219905"/>
    <hyperlink ref="X22" r:id="rId55" display="https://twitter.com/#!/mommasvoices/status/1194666779878002688"/>
    <hyperlink ref="X23" r:id="rId56" display="https://twitter.com/#!/nmcalliance/status/1194667033209778178"/>
  </hyperlinks>
  <printOptions/>
  <pageMargins left="0.7" right="0.7" top="0.75" bottom="0.75" header="0.3" footer="0.3"/>
  <pageSetup horizontalDpi="600" verticalDpi="600" orientation="portrait" r:id="rId60"/>
  <legacyDrawing r:id="rId58"/>
  <tableParts>
    <tablePart r:id="rId5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v>
      </c>
      <c r="B1" s="13" t="s">
        <v>34</v>
      </c>
    </row>
    <row r="2" spans="1:2" ht="15">
      <c r="A2" s="124" t="s">
        <v>225</v>
      </c>
      <c r="B2" s="85">
        <v>426</v>
      </c>
    </row>
    <row r="3" spans="1:2" ht="15">
      <c r="A3" s="124" t="s">
        <v>212</v>
      </c>
      <c r="B3" s="85">
        <v>311</v>
      </c>
    </row>
    <row r="4" spans="1:2" ht="15">
      <c r="A4" s="124" t="s">
        <v>218</v>
      </c>
      <c r="B4" s="85">
        <v>113</v>
      </c>
    </row>
    <row r="5" spans="1:2" ht="15">
      <c r="A5" s="124" t="s">
        <v>223</v>
      </c>
      <c r="B5" s="85">
        <v>63</v>
      </c>
    </row>
    <row r="6" spans="1:2" ht="15">
      <c r="A6" s="124" t="s">
        <v>222</v>
      </c>
      <c r="B6" s="85">
        <v>63</v>
      </c>
    </row>
    <row r="7" spans="1:2" ht="15">
      <c r="A7" s="124" t="s">
        <v>224</v>
      </c>
      <c r="B7" s="85">
        <v>63</v>
      </c>
    </row>
    <row r="8" spans="1:2" ht="15">
      <c r="A8" s="124" t="s">
        <v>240</v>
      </c>
      <c r="B8" s="85">
        <v>56</v>
      </c>
    </row>
    <row r="9" spans="1:2" ht="15">
      <c r="A9" s="124" t="s">
        <v>217</v>
      </c>
      <c r="B9" s="85">
        <v>22</v>
      </c>
    </row>
    <row r="10" spans="1:2" ht="15">
      <c r="A10" s="124" t="s">
        <v>219</v>
      </c>
      <c r="B10" s="85">
        <v>3</v>
      </c>
    </row>
    <row r="11" spans="1:2" ht="15">
      <c r="A11" s="124" t="s">
        <v>213</v>
      </c>
      <c r="B11" s="85">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999</v>
      </c>
      <c r="B25" t="s">
        <v>998</v>
      </c>
    </row>
    <row r="26" spans="1:2" ht="15">
      <c r="A26" s="136">
        <v>43439.65012731482</v>
      </c>
      <c r="B26" s="3">
        <v>1</v>
      </c>
    </row>
    <row r="27" spans="1:2" ht="15">
      <c r="A27" s="136">
        <v>43613.98081018519</v>
      </c>
      <c r="B27" s="3">
        <v>1</v>
      </c>
    </row>
    <row r="28" spans="1:2" ht="15">
      <c r="A28" s="136">
        <v>43770.55199074074</v>
      </c>
      <c r="B28" s="3">
        <v>1</v>
      </c>
    </row>
    <row r="29" spans="1:2" ht="15">
      <c r="A29" s="136">
        <v>43770.707708333335</v>
      </c>
      <c r="B29" s="3">
        <v>1</v>
      </c>
    </row>
    <row r="30" spans="1:2" ht="15">
      <c r="A30" s="136">
        <v>43770.71724537037</v>
      </c>
      <c r="B30" s="3">
        <v>1</v>
      </c>
    </row>
    <row r="31" spans="1:2" ht="15">
      <c r="A31" s="136">
        <v>43775.78681712963</v>
      </c>
      <c r="B31" s="3">
        <v>1</v>
      </c>
    </row>
    <row r="32" spans="1:2" ht="15">
      <c r="A32" s="136">
        <v>43775.889548611114</v>
      </c>
      <c r="B32" s="3">
        <v>1</v>
      </c>
    </row>
    <row r="33" spans="1:2" ht="15">
      <c r="A33" s="136">
        <v>43776.206099537034</v>
      </c>
      <c r="B33" s="3">
        <v>1</v>
      </c>
    </row>
    <row r="34" spans="1:2" ht="15">
      <c r="A34" s="136">
        <v>43776.241215277776</v>
      </c>
      <c r="B34" s="3">
        <v>1</v>
      </c>
    </row>
    <row r="35" spans="1:2" ht="15">
      <c r="A35" s="136">
        <v>43776.24350694445</v>
      </c>
      <c r="B35" s="3">
        <v>1</v>
      </c>
    </row>
    <row r="36" spans="1:2" ht="15">
      <c r="A36" s="136">
        <v>43776.61253472222</v>
      </c>
      <c r="B36" s="3">
        <v>1</v>
      </c>
    </row>
    <row r="37" spans="1:2" ht="15">
      <c r="A37" s="136">
        <v>43776.690092592595</v>
      </c>
      <c r="B37" s="3">
        <v>1</v>
      </c>
    </row>
    <row r="38" spans="1:2" ht="15">
      <c r="A38" s="136">
        <v>43776.791967592595</v>
      </c>
      <c r="B38" s="3">
        <v>1</v>
      </c>
    </row>
    <row r="39" spans="1:2" ht="15">
      <c r="A39" s="136">
        <v>43777.837534722225</v>
      </c>
      <c r="B39" s="3">
        <v>1</v>
      </c>
    </row>
    <row r="40" spans="1:2" ht="15">
      <c r="A40" s="136">
        <v>43777.83770833333</v>
      </c>
      <c r="B40" s="3">
        <v>1</v>
      </c>
    </row>
    <row r="41" spans="1:2" ht="15">
      <c r="A41" s="136">
        <v>43777.949849537035</v>
      </c>
      <c r="B41" s="3">
        <v>1</v>
      </c>
    </row>
    <row r="42" spans="1:2" ht="15">
      <c r="A42" s="136">
        <v>43778.31775462963</v>
      </c>
      <c r="B42" s="3">
        <v>1</v>
      </c>
    </row>
    <row r="43" spans="1:2" ht="15">
      <c r="A43" s="136">
        <v>43779.33856481482</v>
      </c>
      <c r="B43" s="3">
        <v>1</v>
      </c>
    </row>
    <row r="44" spans="1:2" ht="15">
      <c r="A44" s="136">
        <v>43782.065474537034</v>
      </c>
      <c r="B44" s="3">
        <v>1</v>
      </c>
    </row>
    <row r="45" spans="1:2" ht="15">
      <c r="A45" s="136">
        <v>43782.72372685185</v>
      </c>
      <c r="B45" s="3">
        <v>1</v>
      </c>
    </row>
    <row r="46" spans="1:2" ht="15">
      <c r="A46" s="136">
        <v>43782.72443287037</v>
      </c>
      <c r="B46" s="3">
        <v>1</v>
      </c>
    </row>
    <row r="47" spans="1:2" ht="15">
      <c r="A47" s="136" t="s">
        <v>1000</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192</v>
      </c>
      <c r="AT2" s="13" t="s">
        <v>376</v>
      </c>
      <c r="AU2" s="13" t="s">
        <v>377</v>
      </c>
      <c r="AV2" s="13" t="s">
        <v>378</v>
      </c>
      <c r="AW2" s="13" t="s">
        <v>379</v>
      </c>
      <c r="AX2" s="13" t="s">
        <v>380</v>
      </c>
      <c r="AY2" s="13" t="s">
        <v>381</v>
      </c>
      <c r="AZ2" s="13" t="s">
        <v>668</v>
      </c>
      <c r="BA2" s="127" t="s">
        <v>865</v>
      </c>
      <c r="BB2" s="127" t="s">
        <v>866</v>
      </c>
      <c r="BC2" s="127" t="s">
        <v>868</v>
      </c>
      <c r="BD2" s="127" t="s">
        <v>869</v>
      </c>
      <c r="BE2" s="127" t="s">
        <v>870</v>
      </c>
      <c r="BF2" s="127" t="s">
        <v>871</v>
      </c>
      <c r="BG2" s="127" t="s">
        <v>872</v>
      </c>
      <c r="BH2" s="127" t="s">
        <v>888</v>
      </c>
      <c r="BI2" s="127" t="s">
        <v>890</v>
      </c>
      <c r="BJ2" s="127" t="s">
        <v>905</v>
      </c>
      <c r="BK2" s="127" t="s">
        <v>953</v>
      </c>
      <c r="BL2" s="127" t="s">
        <v>954</v>
      </c>
      <c r="BM2" s="127" t="s">
        <v>955</v>
      </c>
      <c r="BN2" s="127" t="s">
        <v>956</v>
      </c>
      <c r="BO2" s="127" t="s">
        <v>957</v>
      </c>
      <c r="BP2" s="127" t="s">
        <v>958</v>
      </c>
      <c r="BQ2" s="127" t="s">
        <v>959</v>
      </c>
      <c r="BR2" s="127" t="s">
        <v>960</v>
      </c>
      <c r="BS2" s="127" t="s">
        <v>962</v>
      </c>
      <c r="BT2" s="3"/>
      <c r="BU2" s="3"/>
    </row>
    <row r="3" spans="1:73" ht="15" customHeight="1">
      <c r="A3" s="50" t="s">
        <v>212</v>
      </c>
      <c r="B3" s="53"/>
      <c r="C3" s="53" t="s">
        <v>64</v>
      </c>
      <c r="D3" s="54">
        <v>285.62762933484936</v>
      </c>
      <c r="E3" s="55"/>
      <c r="F3" s="112" t="s">
        <v>287</v>
      </c>
      <c r="G3" s="53"/>
      <c r="H3" s="57" t="s">
        <v>212</v>
      </c>
      <c r="I3" s="56"/>
      <c r="J3" s="56"/>
      <c r="K3" s="114" t="s">
        <v>585</v>
      </c>
      <c r="L3" s="59">
        <v>7300.0093896713615</v>
      </c>
      <c r="M3" s="60">
        <v>4659.32080078125</v>
      </c>
      <c r="N3" s="60">
        <v>6841.92626953125</v>
      </c>
      <c r="O3" s="58"/>
      <c r="P3" s="61"/>
      <c r="Q3" s="61"/>
      <c r="R3" s="51"/>
      <c r="S3" s="51">
        <v>1</v>
      </c>
      <c r="T3" s="51">
        <v>9</v>
      </c>
      <c r="U3" s="52">
        <v>311</v>
      </c>
      <c r="V3" s="52">
        <v>0.02</v>
      </c>
      <c r="W3" s="52">
        <v>0.033755</v>
      </c>
      <c r="X3" s="52">
        <v>3.094007</v>
      </c>
      <c r="Y3" s="52">
        <v>0.013888888888888888</v>
      </c>
      <c r="Z3" s="52">
        <v>0.1111111111111111</v>
      </c>
      <c r="AA3" s="62">
        <v>3</v>
      </c>
      <c r="AB3" s="62"/>
      <c r="AC3" s="63"/>
      <c r="AD3" s="85" t="s">
        <v>382</v>
      </c>
      <c r="AE3" s="85">
        <v>966</v>
      </c>
      <c r="AF3" s="85">
        <v>1076</v>
      </c>
      <c r="AG3" s="85">
        <v>2118</v>
      </c>
      <c r="AH3" s="85">
        <v>3398</v>
      </c>
      <c r="AI3" s="85"/>
      <c r="AJ3" s="85" t="s">
        <v>414</v>
      </c>
      <c r="AK3" s="85" t="s">
        <v>446</v>
      </c>
      <c r="AL3" s="89" t="s">
        <v>472</v>
      </c>
      <c r="AM3" s="85"/>
      <c r="AN3" s="87">
        <v>40452.14741898148</v>
      </c>
      <c r="AO3" s="89" t="s">
        <v>497</v>
      </c>
      <c r="AP3" s="85" t="b">
        <v>0</v>
      </c>
      <c r="AQ3" s="85" t="b">
        <v>0</v>
      </c>
      <c r="AR3" s="85" t="b">
        <v>0</v>
      </c>
      <c r="AS3" s="85"/>
      <c r="AT3" s="85">
        <v>42</v>
      </c>
      <c r="AU3" s="89" t="s">
        <v>529</v>
      </c>
      <c r="AV3" s="85" t="b">
        <v>0</v>
      </c>
      <c r="AW3" s="85" t="s">
        <v>552</v>
      </c>
      <c r="AX3" s="89" t="s">
        <v>553</v>
      </c>
      <c r="AY3" s="85" t="s">
        <v>66</v>
      </c>
      <c r="AZ3" s="85" t="str">
        <f>REPLACE(INDEX(GroupVertices[Group],MATCH(Vertices[[#This Row],[Vertex]],GroupVertices[Vertex],0)),1,1,"")</f>
        <v>2</v>
      </c>
      <c r="BA3" s="51" t="s">
        <v>264</v>
      </c>
      <c r="BB3" s="51" t="s">
        <v>264</v>
      </c>
      <c r="BC3" s="51" t="s">
        <v>272</v>
      </c>
      <c r="BD3" s="51" t="s">
        <v>272</v>
      </c>
      <c r="BE3" s="51" t="s">
        <v>277</v>
      </c>
      <c r="BF3" s="51" t="s">
        <v>277</v>
      </c>
      <c r="BG3" s="128" t="s">
        <v>873</v>
      </c>
      <c r="BH3" s="128" t="s">
        <v>873</v>
      </c>
      <c r="BI3" s="128" t="s">
        <v>891</v>
      </c>
      <c r="BJ3" s="128" t="s">
        <v>891</v>
      </c>
      <c r="BK3" s="128">
        <v>0</v>
      </c>
      <c r="BL3" s="131">
        <v>0</v>
      </c>
      <c r="BM3" s="128">
        <v>1</v>
      </c>
      <c r="BN3" s="131">
        <v>2.6315789473684212</v>
      </c>
      <c r="BO3" s="128">
        <v>0</v>
      </c>
      <c r="BP3" s="131">
        <v>0</v>
      </c>
      <c r="BQ3" s="128">
        <v>37</v>
      </c>
      <c r="BR3" s="131">
        <v>97.36842105263158</v>
      </c>
      <c r="BS3" s="128">
        <v>38</v>
      </c>
      <c r="BT3" s="3"/>
      <c r="BU3" s="3"/>
    </row>
    <row r="4" spans="1:76" ht="15">
      <c r="A4" s="14" t="s">
        <v>230</v>
      </c>
      <c r="B4" s="15"/>
      <c r="C4" s="15" t="s">
        <v>64</v>
      </c>
      <c r="D4" s="93">
        <v>270.9781125639568</v>
      </c>
      <c r="E4" s="81"/>
      <c r="F4" s="112" t="s">
        <v>535</v>
      </c>
      <c r="G4" s="15"/>
      <c r="H4" s="16" t="s">
        <v>230</v>
      </c>
      <c r="I4" s="66"/>
      <c r="J4" s="66"/>
      <c r="K4" s="114" t="s">
        <v>586</v>
      </c>
      <c r="L4" s="94">
        <v>1</v>
      </c>
      <c r="M4" s="95">
        <v>3411.506591796875</v>
      </c>
      <c r="N4" s="95">
        <v>4986.18701171875</v>
      </c>
      <c r="O4" s="77"/>
      <c r="P4" s="96"/>
      <c r="Q4" s="96"/>
      <c r="R4" s="97"/>
      <c r="S4" s="51">
        <v>1</v>
      </c>
      <c r="T4" s="51">
        <v>0</v>
      </c>
      <c r="U4" s="52">
        <v>0</v>
      </c>
      <c r="V4" s="52">
        <v>0.013333</v>
      </c>
      <c r="W4" s="52">
        <v>0.005488</v>
      </c>
      <c r="X4" s="52">
        <v>0.442211</v>
      </c>
      <c r="Y4" s="52">
        <v>0</v>
      </c>
      <c r="Z4" s="52">
        <v>0</v>
      </c>
      <c r="AA4" s="82">
        <v>4</v>
      </c>
      <c r="AB4" s="82"/>
      <c r="AC4" s="98"/>
      <c r="AD4" s="85" t="s">
        <v>383</v>
      </c>
      <c r="AE4" s="85">
        <v>845</v>
      </c>
      <c r="AF4" s="85">
        <v>953</v>
      </c>
      <c r="AG4" s="85">
        <v>1244</v>
      </c>
      <c r="AH4" s="85">
        <v>2644</v>
      </c>
      <c r="AI4" s="85"/>
      <c r="AJ4" s="85" t="s">
        <v>415</v>
      </c>
      <c r="AK4" s="85" t="s">
        <v>447</v>
      </c>
      <c r="AL4" s="89" t="s">
        <v>473</v>
      </c>
      <c r="AM4" s="85"/>
      <c r="AN4" s="87">
        <v>42845.907164351855</v>
      </c>
      <c r="AO4" s="89" t="s">
        <v>498</v>
      </c>
      <c r="AP4" s="85" t="b">
        <v>1</v>
      </c>
      <c r="AQ4" s="85" t="b">
        <v>0</v>
      </c>
      <c r="AR4" s="85" t="b">
        <v>1</v>
      </c>
      <c r="AS4" s="85"/>
      <c r="AT4" s="85">
        <v>10</v>
      </c>
      <c r="AU4" s="85"/>
      <c r="AV4" s="85" t="b">
        <v>0</v>
      </c>
      <c r="AW4" s="85" t="s">
        <v>552</v>
      </c>
      <c r="AX4" s="89" t="s">
        <v>554</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231</v>
      </c>
      <c r="B5" s="15"/>
      <c r="C5" s="15" t="s">
        <v>64</v>
      </c>
      <c r="D5" s="93">
        <v>182.48550312677656</v>
      </c>
      <c r="E5" s="81"/>
      <c r="F5" s="112" t="s">
        <v>536</v>
      </c>
      <c r="G5" s="15"/>
      <c r="H5" s="16" t="s">
        <v>231</v>
      </c>
      <c r="I5" s="66"/>
      <c r="J5" s="66"/>
      <c r="K5" s="114" t="s">
        <v>587</v>
      </c>
      <c r="L5" s="94">
        <v>1</v>
      </c>
      <c r="M5" s="95">
        <v>5173.17919921875</v>
      </c>
      <c r="N5" s="95">
        <v>4058.417724609375</v>
      </c>
      <c r="O5" s="77"/>
      <c r="P5" s="96"/>
      <c r="Q5" s="96"/>
      <c r="R5" s="97"/>
      <c r="S5" s="51">
        <v>1</v>
      </c>
      <c r="T5" s="51">
        <v>0</v>
      </c>
      <c r="U5" s="52">
        <v>0</v>
      </c>
      <c r="V5" s="52">
        <v>0.013333</v>
      </c>
      <c r="W5" s="52">
        <v>0.005488</v>
      </c>
      <c r="X5" s="52">
        <v>0.442211</v>
      </c>
      <c r="Y5" s="52">
        <v>0</v>
      </c>
      <c r="Z5" s="52">
        <v>0</v>
      </c>
      <c r="AA5" s="82">
        <v>5</v>
      </c>
      <c r="AB5" s="82"/>
      <c r="AC5" s="98"/>
      <c r="AD5" s="85" t="s">
        <v>384</v>
      </c>
      <c r="AE5" s="85">
        <v>43</v>
      </c>
      <c r="AF5" s="85">
        <v>210</v>
      </c>
      <c r="AG5" s="85">
        <v>297</v>
      </c>
      <c r="AH5" s="85">
        <v>295</v>
      </c>
      <c r="AI5" s="85"/>
      <c r="AJ5" s="85" t="s">
        <v>416</v>
      </c>
      <c r="AK5" s="85" t="s">
        <v>448</v>
      </c>
      <c r="AL5" s="89" t="s">
        <v>474</v>
      </c>
      <c r="AM5" s="85"/>
      <c r="AN5" s="87">
        <v>41562.77333333333</v>
      </c>
      <c r="AO5" s="89" t="s">
        <v>499</v>
      </c>
      <c r="AP5" s="85" t="b">
        <v>1</v>
      </c>
      <c r="AQ5" s="85" t="b">
        <v>0</v>
      </c>
      <c r="AR5" s="85" t="b">
        <v>1</v>
      </c>
      <c r="AS5" s="85" t="s">
        <v>349</v>
      </c>
      <c r="AT5" s="85">
        <v>0</v>
      </c>
      <c r="AU5" s="89" t="s">
        <v>529</v>
      </c>
      <c r="AV5" s="85" t="b">
        <v>0</v>
      </c>
      <c r="AW5" s="85" t="s">
        <v>552</v>
      </c>
      <c r="AX5" s="89" t="s">
        <v>555</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232</v>
      </c>
      <c r="B6" s="15"/>
      <c r="C6" s="15" t="s">
        <v>64</v>
      </c>
      <c r="D6" s="93">
        <v>1000</v>
      </c>
      <c r="E6" s="81"/>
      <c r="F6" s="112" t="s">
        <v>537</v>
      </c>
      <c r="G6" s="15"/>
      <c r="H6" s="16" t="s">
        <v>232</v>
      </c>
      <c r="I6" s="66"/>
      <c r="J6" s="66"/>
      <c r="K6" s="114" t="s">
        <v>588</v>
      </c>
      <c r="L6" s="94">
        <v>1</v>
      </c>
      <c r="M6" s="95">
        <v>4192.64404296875</v>
      </c>
      <c r="N6" s="95">
        <v>9255.662109375</v>
      </c>
      <c r="O6" s="77"/>
      <c r="P6" s="96"/>
      <c r="Q6" s="96"/>
      <c r="R6" s="97"/>
      <c r="S6" s="51">
        <v>1</v>
      </c>
      <c r="T6" s="51">
        <v>0</v>
      </c>
      <c r="U6" s="52">
        <v>0</v>
      </c>
      <c r="V6" s="52">
        <v>0.013333</v>
      </c>
      <c r="W6" s="52">
        <v>0.005488</v>
      </c>
      <c r="X6" s="52">
        <v>0.442211</v>
      </c>
      <c r="Y6" s="52">
        <v>0</v>
      </c>
      <c r="Z6" s="52">
        <v>0</v>
      </c>
      <c r="AA6" s="82">
        <v>6</v>
      </c>
      <c r="AB6" s="82"/>
      <c r="AC6" s="98"/>
      <c r="AD6" s="85" t="s">
        <v>385</v>
      </c>
      <c r="AE6" s="85">
        <v>1045</v>
      </c>
      <c r="AF6" s="85">
        <v>12780</v>
      </c>
      <c r="AG6" s="85">
        <v>2827</v>
      </c>
      <c r="AH6" s="85">
        <v>117</v>
      </c>
      <c r="AI6" s="85"/>
      <c r="AJ6" s="85" t="s">
        <v>417</v>
      </c>
      <c r="AK6" s="85" t="s">
        <v>449</v>
      </c>
      <c r="AL6" s="89" t="s">
        <v>475</v>
      </c>
      <c r="AM6" s="85"/>
      <c r="AN6" s="87">
        <v>39647.81582175926</v>
      </c>
      <c r="AO6" s="89" t="s">
        <v>500</v>
      </c>
      <c r="AP6" s="85" t="b">
        <v>0</v>
      </c>
      <c r="AQ6" s="85" t="b">
        <v>0</v>
      </c>
      <c r="AR6" s="85" t="b">
        <v>0</v>
      </c>
      <c r="AS6" s="85"/>
      <c r="AT6" s="85">
        <v>205</v>
      </c>
      <c r="AU6" s="89" t="s">
        <v>530</v>
      </c>
      <c r="AV6" s="85" t="b">
        <v>0</v>
      </c>
      <c r="AW6" s="85" t="s">
        <v>552</v>
      </c>
      <c r="AX6" s="89" t="s">
        <v>556</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233</v>
      </c>
      <c r="B7" s="15"/>
      <c r="C7" s="15" t="s">
        <v>64</v>
      </c>
      <c r="D7" s="93">
        <v>1000</v>
      </c>
      <c r="E7" s="81"/>
      <c r="F7" s="112" t="s">
        <v>538</v>
      </c>
      <c r="G7" s="15"/>
      <c r="H7" s="16" t="s">
        <v>233</v>
      </c>
      <c r="I7" s="66"/>
      <c r="J7" s="66"/>
      <c r="K7" s="114" t="s">
        <v>589</v>
      </c>
      <c r="L7" s="94">
        <v>1</v>
      </c>
      <c r="M7" s="95">
        <v>2949.672607421875</v>
      </c>
      <c r="N7" s="95">
        <v>7611.8857421875</v>
      </c>
      <c r="O7" s="77"/>
      <c r="P7" s="96"/>
      <c r="Q7" s="96"/>
      <c r="R7" s="97"/>
      <c r="S7" s="51">
        <v>1</v>
      </c>
      <c r="T7" s="51">
        <v>0</v>
      </c>
      <c r="U7" s="52">
        <v>0</v>
      </c>
      <c r="V7" s="52">
        <v>0.013333</v>
      </c>
      <c r="W7" s="52">
        <v>0.005488</v>
      </c>
      <c r="X7" s="52">
        <v>0.442211</v>
      </c>
      <c r="Y7" s="52">
        <v>0</v>
      </c>
      <c r="Z7" s="52">
        <v>0</v>
      </c>
      <c r="AA7" s="82">
        <v>7</v>
      </c>
      <c r="AB7" s="82"/>
      <c r="AC7" s="98"/>
      <c r="AD7" s="85" t="s">
        <v>386</v>
      </c>
      <c r="AE7" s="85">
        <v>1496</v>
      </c>
      <c r="AF7" s="85">
        <v>9865</v>
      </c>
      <c r="AG7" s="85">
        <v>13755</v>
      </c>
      <c r="AH7" s="85">
        <v>14541</v>
      </c>
      <c r="AI7" s="85"/>
      <c r="AJ7" s="85" t="s">
        <v>418</v>
      </c>
      <c r="AK7" s="85" t="s">
        <v>450</v>
      </c>
      <c r="AL7" s="89" t="s">
        <v>476</v>
      </c>
      <c r="AM7" s="85"/>
      <c r="AN7" s="87">
        <v>39842.17266203704</v>
      </c>
      <c r="AO7" s="89" t="s">
        <v>501</v>
      </c>
      <c r="AP7" s="85" t="b">
        <v>0</v>
      </c>
      <c r="AQ7" s="85" t="b">
        <v>0</v>
      </c>
      <c r="AR7" s="85" t="b">
        <v>1</v>
      </c>
      <c r="AS7" s="85"/>
      <c r="AT7" s="85">
        <v>284</v>
      </c>
      <c r="AU7" s="89" t="s">
        <v>529</v>
      </c>
      <c r="AV7" s="85" t="b">
        <v>0</v>
      </c>
      <c r="AW7" s="85" t="s">
        <v>552</v>
      </c>
      <c r="AX7" s="89" t="s">
        <v>557</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234</v>
      </c>
      <c r="B8" s="15"/>
      <c r="C8" s="15" t="s">
        <v>64</v>
      </c>
      <c r="D8" s="93">
        <v>620.0653780557135</v>
      </c>
      <c r="E8" s="81"/>
      <c r="F8" s="112" t="s">
        <v>539</v>
      </c>
      <c r="G8" s="15"/>
      <c r="H8" s="16" t="s">
        <v>234</v>
      </c>
      <c r="I8" s="66"/>
      <c r="J8" s="66"/>
      <c r="K8" s="114" t="s">
        <v>590</v>
      </c>
      <c r="L8" s="94">
        <v>1</v>
      </c>
      <c r="M8" s="95">
        <v>5522.4072265625</v>
      </c>
      <c r="N8" s="95">
        <v>7293.26220703125</v>
      </c>
      <c r="O8" s="77"/>
      <c r="P8" s="96"/>
      <c r="Q8" s="96"/>
      <c r="R8" s="97"/>
      <c r="S8" s="51">
        <v>1</v>
      </c>
      <c r="T8" s="51">
        <v>0</v>
      </c>
      <c r="U8" s="52">
        <v>0</v>
      </c>
      <c r="V8" s="52">
        <v>0.013333</v>
      </c>
      <c r="W8" s="52">
        <v>0.005488</v>
      </c>
      <c r="X8" s="52">
        <v>0.442211</v>
      </c>
      <c r="Y8" s="52">
        <v>0</v>
      </c>
      <c r="Z8" s="52">
        <v>0</v>
      </c>
      <c r="AA8" s="82">
        <v>8</v>
      </c>
      <c r="AB8" s="82"/>
      <c r="AC8" s="98"/>
      <c r="AD8" s="85" t="s">
        <v>387</v>
      </c>
      <c r="AE8" s="85">
        <v>2245</v>
      </c>
      <c r="AF8" s="85">
        <v>3884</v>
      </c>
      <c r="AG8" s="85">
        <v>8167</v>
      </c>
      <c r="AH8" s="85">
        <v>14065</v>
      </c>
      <c r="AI8" s="85"/>
      <c r="AJ8" s="85" t="s">
        <v>419</v>
      </c>
      <c r="AK8" s="85" t="s">
        <v>451</v>
      </c>
      <c r="AL8" s="89" t="s">
        <v>477</v>
      </c>
      <c r="AM8" s="85"/>
      <c r="AN8" s="87">
        <v>41456.856157407405</v>
      </c>
      <c r="AO8" s="89" t="s">
        <v>502</v>
      </c>
      <c r="AP8" s="85" t="b">
        <v>0</v>
      </c>
      <c r="AQ8" s="85" t="b">
        <v>0</v>
      </c>
      <c r="AR8" s="85" t="b">
        <v>0</v>
      </c>
      <c r="AS8" s="85"/>
      <c r="AT8" s="85">
        <v>106</v>
      </c>
      <c r="AU8" s="89" t="s">
        <v>531</v>
      </c>
      <c r="AV8" s="85" t="b">
        <v>0</v>
      </c>
      <c r="AW8" s="85" t="s">
        <v>552</v>
      </c>
      <c r="AX8" s="89" t="s">
        <v>558</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213</v>
      </c>
      <c r="B9" s="15"/>
      <c r="C9" s="15" t="s">
        <v>64</v>
      </c>
      <c r="D9" s="93">
        <v>268.71517907902216</v>
      </c>
      <c r="E9" s="81"/>
      <c r="F9" s="112" t="s">
        <v>288</v>
      </c>
      <c r="G9" s="15"/>
      <c r="H9" s="16" t="s">
        <v>213</v>
      </c>
      <c r="I9" s="66"/>
      <c r="J9" s="66"/>
      <c r="K9" s="114" t="s">
        <v>591</v>
      </c>
      <c r="L9" s="94">
        <v>47.93896713615023</v>
      </c>
      <c r="M9" s="95">
        <v>7754.259765625</v>
      </c>
      <c r="N9" s="95">
        <v>1097.92919921875</v>
      </c>
      <c r="O9" s="77"/>
      <c r="P9" s="96"/>
      <c r="Q9" s="96"/>
      <c r="R9" s="97"/>
      <c r="S9" s="51">
        <v>0</v>
      </c>
      <c r="T9" s="51">
        <v>2</v>
      </c>
      <c r="U9" s="52">
        <v>2</v>
      </c>
      <c r="V9" s="52">
        <v>0.5</v>
      </c>
      <c r="W9" s="52">
        <v>0</v>
      </c>
      <c r="X9" s="52">
        <v>1.459437</v>
      </c>
      <c r="Y9" s="52">
        <v>0</v>
      </c>
      <c r="Z9" s="52">
        <v>0</v>
      </c>
      <c r="AA9" s="82">
        <v>9</v>
      </c>
      <c r="AB9" s="82"/>
      <c r="AC9" s="98"/>
      <c r="AD9" s="85" t="s">
        <v>388</v>
      </c>
      <c r="AE9" s="85">
        <v>710</v>
      </c>
      <c r="AF9" s="85">
        <v>934</v>
      </c>
      <c r="AG9" s="85">
        <v>1382</v>
      </c>
      <c r="AH9" s="85">
        <v>2951</v>
      </c>
      <c r="AI9" s="85"/>
      <c r="AJ9" s="85" t="s">
        <v>420</v>
      </c>
      <c r="AK9" s="85" t="s">
        <v>452</v>
      </c>
      <c r="AL9" s="89" t="s">
        <v>478</v>
      </c>
      <c r="AM9" s="85"/>
      <c r="AN9" s="87">
        <v>42558.91542824074</v>
      </c>
      <c r="AO9" s="89" t="s">
        <v>503</v>
      </c>
      <c r="AP9" s="85" t="b">
        <v>1</v>
      </c>
      <c r="AQ9" s="85" t="b">
        <v>0</v>
      </c>
      <c r="AR9" s="85" t="b">
        <v>1</v>
      </c>
      <c r="AS9" s="85"/>
      <c r="AT9" s="85">
        <v>7</v>
      </c>
      <c r="AU9" s="85"/>
      <c r="AV9" s="85" t="b">
        <v>0</v>
      </c>
      <c r="AW9" s="85" t="s">
        <v>552</v>
      </c>
      <c r="AX9" s="89" t="s">
        <v>559</v>
      </c>
      <c r="AY9" s="85" t="s">
        <v>66</v>
      </c>
      <c r="AZ9" s="85" t="str">
        <f>REPLACE(INDEX(GroupVertices[Group],MATCH(Vertices[[#This Row],[Vertex]],GroupVertices[Vertex],0)),1,1,"")</f>
        <v>5</v>
      </c>
      <c r="BA9" s="51" t="s">
        <v>265</v>
      </c>
      <c r="BB9" s="51" t="s">
        <v>265</v>
      </c>
      <c r="BC9" s="51" t="s">
        <v>273</v>
      </c>
      <c r="BD9" s="51" t="s">
        <v>273</v>
      </c>
      <c r="BE9" s="51"/>
      <c r="BF9" s="51"/>
      <c r="BG9" s="128" t="s">
        <v>874</v>
      </c>
      <c r="BH9" s="128" t="s">
        <v>874</v>
      </c>
      <c r="BI9" s="128" t="s">
        <v>892</v>
      </c>
      <c r="BJ9" s="128" t="s">
        <v>892</v>
      </c>
      <c r="BK9" s="128">
        <v>0</v>
      </c>
      <c r="BL9" s="131">
        <v>0</v>
      </c>
      <c r="BM9" s="128">
        <v>0</v>
      </c>
      <c r="BN9" s="131">
        <v>0</v>
      </c>
      <c r="BO9" s="128">
        <v>0</v>
      </c>
      <c r="BP9" s="131">
        <v>0</v>
      </c>
      <c r="BQ9" s="128">
        <v>2</v>
      </c>
      <c r="BR9" s="131">
        <v>100</v>
      </c>
      <c r="BS9" s="128">
        <v>2</v>
      </c>
      <c r="BT9" s="2"/>
      <c r="BU9" s="3"/>
      <c r="BV9" s="3"/>
      <c r="BW9" s="3"/>
      <c r="BX9" s="3"/>
    </row>
    <row r="10" spans="1:76" ht="15">
      <c r="A10" s="14" t="s">
        <v>235</v>
      </c>
      <c r="B10" s="15"/>
      <c r="C10" s="15" t="s">
        <v>64</v>
      </c>
      <c r="D10" s="93">
        <v>318.1424104604889</v>
      </c>
      <c r="E10" s="81"/>
      <c r="F10" s="112" t="s">
        <v>540</v>
      </c>
      <c r="G10" s="15"/>
      <c r="H10" s="16" t="s">
        <v>235</v>
      </c>
      <c r="I10" s="66"/>
      <c r="J10" s="66"/>
      <c r="K10" s="114" t="s">
        <v>592</v>
      </c>
      <c r="L10" s="94">
        <v>1</v>
      </c>
      <c r="M10" s="95">
        <v>7754.259765625</v>
      </c>
      <c r="N10" s="95">
        <v>4078.0234375</v>
      </c>
      <c r="O10" s="77"/>
      <c r="P10" s="96"/>
      <c r="Q10" s="96"/>
      <c r="R10" s="97"/>
      <c r="S10" s="51">
        <v>1</v>
      </c>
      <c r="T10" s="51">
        <v>0</v>
      </c>
      <c r="U10" s="52">
        <v>0</v>
      </c>
      <c r="V10" s="52">
        <v>0.333333</v>
      </c>
      <c r="W10" s="52">
        <v>0</v>
      </c>
      <c r="X10" s="52">
        <v>0.770259</v>
      </c>
      <c r="Y10" s="52">
        <v>0</v>
      </c>
      <c r="Z10" s="52">
        <v>0</v>
      </c>
      <c r="AA10" s="82">
        <v>10</v>
      </c>
      <c r="AB10" s="82"/>
      <c r="AC10" s="98"/>
      <c r="AD10" s="85" t="s">
        <v>389</v>
      </c>
      <c r="AE10" s="85">
        <v>3677</v>
      </c>
      <c r="AF10" s="85">
        <v>1349</v>
      </c>
      <c r="AG10" s="85">
        <v>1981</v>
      </c>
      <c r="AH10" s="85">
        <v>11853</v>
      </c>
      <c r="AI10" s="85"/>
      <c r="AJ10" s="85" t="s">
        <v>421</v>
      </c>
      <c r="AK10" s="85" t="s">
        <v>453</v>
      </c>
      <c r="AL10" s="89" t="s">
        <v>479</v>
      </c>
      <c r="AM10" s="85"/>
      <c r="AN10" s="87">
        <v>42851.85811342593</v>
      </c>
      <c r="AO10" s="89" t="s">
        <v>504</v>
      </c>
      <c r="AP10" s="85" t="b">
        <v>0</v>
      </c>
      <c r="AQ10" s="85" t="b">
        <v>0</v>
      </c>
      <c r="AR10" s="85" t="b">
        <v>0</v>
      </c>
      <c r="AS10" s="85"/>
      <c r="AT10" s="85">
        <v>14</v>
      </c>
      <c r="AU10" s="89" t="s">
        <v>529</v>
      </c>
      <c r="AV10" s="85" t="b">
        <v>0</v>
      </c>
      <c r="AW10" s="85" t="s">
        <v>552</v>
      </c>
      <c r="AX10" s="89" t="s">
        <v>560</v>
      </c>
      <c r="AY10" s="85" t="s">
        <v>65</v>
      </c>
      <c r="AZ10" s="85" t="str">
        <f>REPLACE(INDEX(GroupVertices[Group],MATCH(Vertices[[#This Row],[Vertex]],GroupVertices[Vertex],0)),1,1,"")</f>
        <v>5</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236</v>
      </c>
      <c r="B11" s="15"/>
      <c r="C11" s="15" t="s">
        <v>64</v>
      </c>
      <c r="D11" s="93">
        <v>370.0707788516203</v>
      </c>
      <c r="E11" s="81"/>
      <c r="F11" s="112" t="s">
        <v>541</v>
      </c>
      <c r="G11" s="15"/>
      <c r="H11" s="16" t="s">
        <v>236</v>
      </c>
      <c r="I11" s="66"/>
      <c r="J11" s="66"/>
      <c r="K11" s="114" t="s">
        <v>593</v>
      </c>
      <c r="L11" s="94">
        <v>1</v>
      </c>
      <c r="M11" s="95">
        <v>7754.259765625</v>
      </c>
      <c r="N11" s="95">
        <v>2587.9765625</v>
      </c>
      <c r="O11" s="77"/>
      <c r="P11" s="96"/>
      <c r="Q11" s="96"/>
      <c r="R11" s="97"/>
      <c r="S11" s="51">
        <v>1</v>
      </c>
      <c r="T11" s="51">
        <v>0</v>
      </c>
      <c r="U11" s="52">
        <v>0</v>
      </c>
      <c r="V11" s="52">
        <v>0.333333</v>
      </c>
      <c r="W11" s="52">
        <v>0</v>
      </c>
      <c r="X11" s="52">
        <v>0.770259</v>
      </c>
      <c r="Y11" s="52">
        <v>0</v>
      </c>
      <c r="Z11" s="52">
        <v>0</v>
      </c>
      <c r="AA11" s="82">
        <v>11</v>
      </c>
      <c r="AB11" s="82"/>
      <c r="AC11" s="98"/>
      <c r="AD11" s="85" t="s">
        <v>390</v>
      </c>
      <c r="AE11" s="85">
        <v>1551</v>
      </c>
      <c r="AF11" s="85">
        <v>1785</v>
      </c>
      <c r="AG11" s="85">
        <v>10718</v>
      </c>
      <c r="AH11" s="85">
        <v>20530</v>
      </c>
      <c r="AI11" s="85"/>
      <c r="AJ11" s="85" t="s">
        <v>422</v>
      </c>
      <c r="AK11" s="85" t="s">
        <v>454</v>
      </c>
      <c r="AL11" s="89" t="s">
        <v>480</v>
      </c>
      <c r="AM11" s="85"/>
      <c r="AN11" s="87">
        <v>40727.585856481484</v>
      </c>
      <c r="AO11" s="89" t="s">
        <v>505</v>
      </c>
      <c r="AP11" s="85" t="b">
        <v>0</v>
      </c>
      <c r="AQ11" s="85" t="b">
        <v>0</v>
      </c>
      <c r="AR11" s="85" t="b">
        <v>0</v>
      </c>
      <c r="AS11" s="85"/>
      <c r="AT11" s="85">
        <v>51</v>
      </c>
      <c r="AU11" s="89" t="s">
        <v>532</v>
      </c>
      <c r="AV11" s="85" t="b">
        <v>0</v>
      </c>
      <c r="AW11" s="85" t="s">
        <v>552</v>
      </c>
      <c r="AX11" s="89" t="s">
        <v>561</v>
      </c>
      <c r="AY11" s="85" t="s">
        <v>65</v>
      </c>
      <c r="AZ11" s="85" t="str">
        <f>REPLACE(INDEX(GroupVertices[Group],MATCH(Vertices[[#This Row],[Vertex]],GroupVertices[Vertex],0)),1,1,"")</f>
        <v>5</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214</v>
      </c>
      <c r="B12" s="15"/>
      <c r="C12" s="15" t="s">
        <v>64</v>
      </c>
      <c r="D12" s="93">
        <v>192.49005116543492</v>
      </c>
      <c r="E12" s="81"/>
      <c r="F12" s="112" t="s">
        <v>289</v>
      </c>
      <c r="G12" s="15"/>
      <c r="H12" s="16" t="s">
        <v>214</v>
      </c>
      <c r="I12" s="66"/>
      <c r="J12" s="66"/>
      <c r="K12" s="114" t="s">
        <v>594</v>
      </c>
      <c r="L12" s="94">
        <v>1</v>
      </c>
      <c r="M12" s="95">
        <v>9764.8125</v>
      </c>
      <c r="N12" s="95">
        <v>5694.126953125</v>
      </c>
      <c r="O12" s="77"/>
      <c r="P12" s="96"/>
      <c r="Q12" s="96"/>
      <c r="R12" s="97"/>
      <c r="S12" s="51">
        <v>1</v>
      </c>
      <c r="T12" s="51">
        <v>1</v>
      </c>
      <c r="U12" s="52">
        <v>0</v>
      </c>
      <c r="V12" s="52">
        <v>0.015385</v>
      </c>
      <c r="W12" s="52">
        <v>0.021144</v>
      </c>
      <c r="X12" s="52">
        <v>0.615675</v>
      </c>
      <c r="Y12" s="52">
        <v>0.5</v>
      </c>
      <c r="Z12" s="52">
        <v>0</v>
      </c>
      <c r="AA12" s="82">
        <v>12</v>
      </c>
      <c r="AB12" s="82"/>
      <c r="AC12" s="98"/>
      <c r="AD12" s="85" t="s">
        <v>391</v>
      </c>
      <c r="AE12" s="85">
        <v>231</v>
      </c>
      <c r="AF12" s="85">
        <v>294</v>
      </c>
      <c r="AG12" s="85">
        <v>1298</v>
      </c>
      <c r="AH12" s="85">
        <v>97</v>
      </c>
      <c r="AI12" s="85"/>
      <c r="AJ12" s="85" t="s">
        <v>423</v>
      </c>
      <c r="AK12" s="85" t="s">
        <v>455</v>
      </c>
      <c r="AL12" s="89" t="s">
        <v>481</v>
      </c>
      <c r="AM12" s="85"/>
      <c r="AN12" s="87">
        <v>41543.71738425926</v>
      </c>
      <c r="AO12" s="89" t="s">
        <v>506</v>
      </c>
      <c r="AP12" s="85" t="b">
        <v>1</v>
      </c>
      <c r="AQ12" s="85" t="b">
        <v>0</v>
      </c>
      <c r="AR12" s="85" t="b">
        <v>1</v>
      </c>
      <c r="AS12" s="85"/>
      <c r="AT12" s="85">
        <v>24</v>
      </c>
      <c r="AU12" s="89" t="s">
        <v>529</v>
      </c>
      <c r="AV12" s="85" t="b">
        <v>0</v>
      </c>
      <c r="AW12" s="85" t="s">
        <v>552</v>
      </c>
      <c r="AX12" s="89" t="s">
        <v>562</v>
      </c>
      <c r="AY12" s="85" t="s">
        <v>66</v>
      </c>
      <c r="AZ12" s="85" t="str">
        <f>REPLACE(INDEX(GroupVertices[Group],MATCH(Vertices[[#This Row],[Vertex]],GroupVertices[Vertex],0)),1,1,"")</f>
        <v>3</v>
      </c>
      <c r="BA12" s="51" t="s">
        <v>266</v>
      </c>
      <c r="BB12" s="51" t="s">
        <v>266</v>
      </c>
      <c r="BC12" s="51" t="s">
        <v>273</v>
      </c>
      <c r="BD12" s="51" t="s">
        <v>273</v>
      </c>
      <c r="BE12" s="51" t="s">
        <v>278</v>
      </c>
      <c r="BF12" s="51" t="s">
        <v>278</v>
      </c>
      <c r="BG12" s="128" t="s">
        <v>875</v>
      </c>
      <c r="BH12" s="128" t="s">
        <v>875</v>
      </c>
      <c r="BI12" s="128" t="s">
        <v>893</v>
      </c>
      <c r="BJ12" s="128" t="s">
        <v>893</v>
      </c>
      <c r="BK12" s="128">
        <v>0</v>
      </c>
      <c r="BL12" s="131">
        <v>0</v>
      </c>
      <c r="BM12" s="128">
        <v>0</v>
      </c>
      <c r="BN12" s="131">
        <v>0</v>
      </c>
      <c r="BO12" s="128">
        <v>0</v>
      </c>
      <c r="BP12" s="131">
        <v>0</v>
      </c>
      <c r="BQ12" s="128">
        <v>21</v>
      </c>
      <c r="BR12" s="131">
        <v>100</v>
      </c>
      <c r="BS12" s="128">
        <v>21</v>
      </c>
      <c r="BT12" s="2"/>
      <c r="BU12" s="3"/>
      <c r="BV12" s="3"/>
      <c r="BW12" s="3"/>
      <c r="BX12" s="3"/>
    </row>
    <row r="13" spans="1:76" ht="15">
      <c r="A13" s="14" t="s">
        <v>225</v>
      </c>
      <c r="B13" s="15"/>
      <c r="C13" s="15" t="s">
        <v>64</v>
      </c>
      <c r="D13" s="93">
        <v>401.63274587833996</v>
      </c>
      <c r="E13" s="81"/>
      <c r="F13" s="112" t="s">
        <v>297</v>
      </c>
      <c r="G13" s="15"/>
      <c r="H13" s="16" t="s">
        <v>225</v>
      </c>
      <c r="I13" s="66"/>
      <c r="J13" s="66"/>
      <c r="K13" s="114" t="s">
        <v>595</v>
      </c>
      <c r="L13" s="94">
        <v>9999</v>
      </c>
      <c r="M13" s="95">
        <v>7538.783203125</v>
      </c>
      <c r="N13" s="95">
        <v>7919.31640625</v>
      </c>
      <c r="O13" s="77"/>
      <c r="P13" s="96"/>
      <c r="Q13" s="96"/>
      <c r="R13" s="97"/>
      <c r="S13" s="51">
        <v>10</v>
      </c>
      <c r="T13" s="51">
        <v>3</v>
      </c>
      <c r="U13" s="52">
        <v>426</v>
      </c>
      <c r="V13" s="52">
        <v>0.02439</v>
      </c>
      <c r="W13" s="52">
        <v>0.108895</v>
      </c>
      <c r="X13" s="52">
        <v>2.880202</v>
      </c>
      <c r="Y13" s="52">
        <v>0.09090909090909091</v>
      </c>
      <c r="Z13" s="52">
        <v>0</v>
      </c>
      <c r="AA13" s="82">
        <v>13</v>
      </c>
      <c r="AB13" s="82"/>
      <c r="AC13" s="98"/>
      <c r="AD13" s="85" t="s">
        <v>392</v>
      </c>
      <c r="AE13" s="85">
        <v>621</v>
      </c>
      <c r="AF13" s="85">
        <v>2050</v>
      </c>
      <c r="AG13" s="85">
        <v>4113</v>
      </c>
      <c r="AH13" s="85">
        <v>938</v>
      </c>
      <c r="AI13" s="85"/>
      <c r="AJ13" s="85" t="s">
        <v>424</v>
      </c>
      <c r="AK13" s="85" t="s">
        <v>456</v>
      </c>
      <c r="AL13" s="89" t="s">
        <v>482</v>
      </c>
      <c r="AM13" s="85"/>
      <c r="AN13" s="87">
        <v>40874.85633101852</v>
      </c>
      <c r="AO13" s="89" t="s">
        <v>507</v>
      </c>
      <c r="AP13" s="85" t="b">
        <v>0</v>
      </c>
      <c r="AQ13" s="85" t="b">
        <v>0</v>
      </c>
      <c r="AR13" s="85" t="b">
        <v>1</v>
      </c>
      <c r="AS13" s="85"/>
      <c r="AT13" s="85">
        <v>39</v>
      </c>
      <c r="AU13" s="89" t="s">
        <v>529</v>
      </c>
      <c r="AV13" s="85" t="b">
        <v>0</v>
      </c>
      <c r="AW13" s="85" t="s">
        <v>552</v>
      </c>
      <c r="AX13" s="89" t="s">
        <v>563</v>
      </c>
      <c r="AY13" s="85" t="s">
        <v>66</v>
      </c>
      <c r="AZ13" s="85" t="str">
        <f>REPLACE(INDEX(GroupVertices[Group],MATCH(Vertices[[#This Row],[Vertex]],GroupVertices[Vertex],0)),1,1,"")</f>
        <v>3</v>
      </c>
      <c r="BA13" s="51" t="s">
        <v>270</v>
      </c>
      <c r="BB13" s="51" t="s">
        <v>867</v>
      </c>
      <c r="BC13" s="51" t="s">
        <v>276</v>
      </c>
      <c r="BD13" s="51" t="s">
        <v>276</v>
      </c>
      <c r="BE13" s="51"/>
      <c r="BF13" s="51"/>
      <c r="BG13" s="128" t="s">
        <v>876</v>
      </c>
      <c r="BH13" s="128" t="s">
        <v>876</v>
      </c>
      <c r="BI13" s="128" t="s">
        <v>894</v>
      </c>
      <c r="BJ13" s="128" t="s">
        <v>894</v>
      </c>
      <c r="BK13" s="128">
        <v>2</v>
      </c>
      <c r="BL13" s="131">
        <v>4.444444444444445</v>
      </c>
      <c r="BM13" s="128">
        <v>1</v>
      </c>
      <c r="BN13" s="131">
        <v>2.2222222222222223</v>
      </c>
      <c r="BO13" s="128">
        <v>0</v>
      </c>
      <c r="BP13" s="131">
        <v>0</v>
      </c>
      <c r="BQ13" s="128">
        <v>42</v>
      </c>
      <c r="BR13" s="131">
        <v>93.33333333333333</v>
      </c>
      <c r="BS13" s="128">
        <v>45</v>
      </c>
      <c r="BT13" s="2"/>
      <c r="BU13" s="3"/>
      <c r="BV13" s="3"/>
      <c r="BW13" s="3"/>
      <c r="BX13" s="3"/>
    </row>
    <row r="14" spans="1:76" ht="15">
      <c r="A14" s="14" t="s">
        <v>215</v>
      </c>
      <c r="B14" s="15"/>
      <c r="C14" s="15" t="s">
        <v>64</v>
      </c>
      <c r="D14" s="93">
        <v>587.4314951677089</v>
      </c>
      <c r="E14" s="81"/>
      <c r="F14" s="112" t="s">
        <v>290</v>
      </c>
      <c r="G14" s="15"/>
      <c r="H14" s="16" t="s">
        <v>215</v>
      </c>
      <c r="I14" s="66"/>
      <c r="J14" s="66"/>
      <c r="K14" s="114" t="s">
        <v>596</v>
      </c>
      <c r="L14" s="94">
        <v>1</v>
      </c>
      <c r="M14" s="95">
        <v>6932.3798828125</v>
      </c>
      <c r="N14" s="95">
        <v>5175.953125</v>
      </c>
      <c r="O14" s="77"/>
      <c r="P14" s="96"/>
      <c r="Q14" s="96"/>
      <c r="R14" s="97"/>
      <c r="S14" s="51">
        <v>0</v>
      </c>
      <c r="T14" s="51">
        <v>2</v>
      </c>
      <c r="U14" s="52">
        <v>0</v>
      </c>
      <c r="V14" s="52">
        <v>0.015385</v>
      </c>
      <c r="W14" s="52">
        <v>0.021144</v>
      </c>
      <c r="X14" s="52">
        <v>0.615675</v>
      </c>
      <c r="Y14" s="52">
        <v>0.5</v>
      </c>
      <c r="Z14" s="52">
        <v>0</v>
      </c>
      <c r="AA14" s="82">
        <v>14</v>
      </c>
      <c r="AB14" s="82"/>
      <c r="AC14" s="98"/>
      <c r="AD14" s="85" t="s">
        <v>393</v>
      </c>
      <c r="AE14" s="85">
        <v>3520</v>
      </c>
      <c r="AF14" s="85">
        <v>3610</v>
      </c>
      <c r="AG14" s="85">
        <v>96159</v>
      </c>
      <c r="AH14" s="85">
        <v>1</v>
      </c>
      <c r="AI14" s="85"/>
      <c r="AJ14" s="85" t="s">
        <v>425</v>
      </c>
      <c r="AK14" s="85" t="s">
        <v>447</v>
      </c>
      <c r="AL14" s="85"/>
      <c r="AM14" s="85"/>
      <c r="AN14" s="87">
        <v>40995.03351851852</v>
      </c>
      <c r="AO14" s="89" t="s">
        <v>508</v>
      </c>
      <c r="AP14" s="85" t="b">
        <v>0</v>
      </c>
      <c r="AQ14" s="85" t="b">
        <v>0</v>
      </c>
      <c r="AR14" s="85" t="b">
        <v>0</v>
      </c>
      <c r="AS14" s="85"/>
      <c r="AT14" s="85">
        <v>50</v>
      </c>
      <c r="AU14" s="89" t="s">
        <v>529</v>
      </c>
      <c r="AV14" s="85" t="b">
        <v>0</v>
      </c>
      <c r="AW14" s="85" t="s">
        <v>552</v>
      </c>
      <c r="AX14" s="89" t="s">
        <v>564</v>
      </c>
      <c r="AY14" s="85" t="s">
        <v>66</v>
      </c>
      <c r="AZ14" s="85" t="str">
        <f>REPLACE(INDEX(GroupVertices[Group],MATCH(Vertices[[#This Row],[Vertex]],GroupVertices[Vertex],0)),1,1,"")</f>
        <v>3</v>
      </c>
      <c r="BA14" s="51" t="s">
        <v>266</v>
      </c>
      <c r="BB14" s="51" t="s">
        <v>266</v>
      </c>
      <c r="BC14" s="51" t="s">
        <v>273</v>
      </c>
      <c r="BD14" s="51" t="s">
        <v>273</v>
      </c>
      <c r="BE14" s="51"/>
      <c r="BF14" s="51"/>
      <c r="BG14" s="128" t="s">
        <v>877</v>
      </c>
      <c r="BH14" s="128" t="s">
        <v>877</v>
      </c>
      <c r="BI14" s="128" t="s">
        <v>895</v>
      </c>
      <c r="BJ14" s="128" t="s">
        <v>895</v>
      </c>
      <c r="BK14" s="128">
        <v>0</v>
      </c>
      <c r="BL14" s="131">
        <v>0</v>
      </c>
      <c r="BM14" s="128">
        <v>0</v>
      </c>
      <c r="BN14" s="131">
        <v>0</v>
      </c>
      <c r="BO14" s="128">
        <v>0</v>
      </c>
      <c r="BP14" s="131">
        <v>0</v>
      </c>
      <c r="BQ14" s="128">
        <v>19</v>
      </c>
      <c r="BR14" s="131">
        <v>100</v>
      </c>
      <c r="BS14" s="128">
        <v>19</v>
      </c>
      <c r="BT14" s="2"/>
      <c r="BU14" s="3"/>
      <c r="BV14" s="3"/>
      <c r="BW14" s="3"/>
      <c r="BX14" s="3"/>
    </row>
    <row r="15" spans="1:76" ht="15">
      <c r="A15" s="14" t="s">
        <v>216</v>
      </c>
      <c r="B15" s="15"/>
      <c r="C15" s="15" t="s">
        <v>64</v>
      </c>
      <c r="D15" s="93">
        <v>344.5830017055145</v>
      </c>
      <c r="E15" s="81"/>
      <c r="F15" s="112" t="s">
        <v>291</v>
      </c>
      <c r="G15" s="15"/>
      <c r="H15" s="16" t="s">
        <v>216</v>
      </c>
      <c r="I15" s="66"/>
      <c r="J15" s="66"/>
      <c r="K15" s="114" t="s">
        <v>597</v>
      </c>
      <c r="L15" s="94">
        <v>1</v>
      </c>
      <c r="M15" s="95">
        <v>6737.4677734375</v>
      </c>
      <c r="N15" s="95">
        <v>506.53753662109375</v>
      </c>
      <c r="O15" s="77"/>
      <c r="P15" s="96"/>
      <c r="Q15" s="96"/>
      <c r="R15" s="97"/>
      <c r="S15" s="51">
        <v>0</v>
      </c>
      <c r="T15" s="51">
        <v>2</v>
      </c>
      <c r="U15" s="52">
        <v>0</v>
      </c>
      <c r="V15" s="52">
        <v>0.012048</v>
      </c>
      <c r="W15" s="52">
        <v>0.005621</v>
      </c>
      <c r="X15" s="52">
        <v>0.626835</v>
      </c>
      <c r="Y15" s="52">
        <v>1</v>
      </c>
      <c r="Z15" s="52">
        <v>0</v>
      </c>
      <c r="AA15" s="82">
        <v>15</v>
      </c>
      <c r="AB15" s="82"/>
      <c r="AC15" s="98"/>
      <c r="AD15" s="85" t="s">
        <v>394</v>
      </c>
      <c r="AE15" s="85">
        <v>832</v>
      </c>
      <c r="AF15" s="85">
        <v>1571</v>
      </c>
      <c r="AG15" s="85">
        <v>2530</v>
      </c>
      <c r="AH15" s="85">
        <v>2330</v>
      </c>
      <c r="AI15" s="85"/>
      <c r="AJ15" s="85" t="s">
        <v>426</v>
      </c>
      <c r="AK15" s="85" t="s">
        <v>457</v>
      </c>
      <c r="AL15" s="85"/>
      <c r="AM15" s="85"/>
      <c r="AN15" s="87">
        <v>43556.217141203706</v>
      </c>
      <c r="AO15" s="89" t="s">
        <v>509</v>
      </c>
      <c r="AP15" s="85" t="b">
        <v>1</v>
      </c>
      <c r="AQ15" s="85" t="b">
        <v>0</v>
      </c>
      <c r="AR15" s="85" t="b">
        <v>1</v>
      </c>
      <c r="AS15" s="85"/>
      <c r="AT15" s="85">
        <v>3</v>
      </c>
      <c r="AU15" s="85"/>
      <c r="AV15" s="85" t="b">
        <v>0</v>
      </c>
      <c r="AW15" s="85" t="s">
        <v>552</v>
      </c>
      <c r="AX15" s="89" t="s">
        <v>565</v>
      </c>
      <c r="AY15" s="85" t="s">
        <v>66</v>
      </c>
      <c r="AZ15" s="85" t="str">
        <f>REPLACE(INDEX(GroupVertices[Group],MATCH(Vertices[[#This Row],[Vertex]],GroupVertices[Vertex],0)),1,1,"")</f>
        <v>4</v>
      </c>
      <c r="BA15" s="51"/>
      <c r="BB15" s="51"/>
      <c r="BC15" s="51"/>
      <c r="BD15" s="51"/>
      <c r="BE15" s="51" t="s">
        <v>279</v>
      </c>
      <c r="BF15" s="51" t="s">
        <v>279</v>
      </c>
      <c r="BG15" s="128" t="s">
        <v>878</v>
      </c>
      <c r="BH15" s="128" t="s">
        <v>878</v>
      </c>
      <c r="BI15" s="128" t="s">
        <v>896</v>
      </c>
      <c r="BJ15" s="128" t="s">
        <v>896</v>
      </c>
      <c r="BK15" s="128">
        <v>1</v>
      </c>
      <c r="BL15" s="131">
        <v>5</v>
      </c>
      <c r="BM15" s="128">
        <v>0</v>
      </c>
      <c r="BN15" s="131">
        <v>0</v>
      </c>
      <c r="BO15" s="128">
        <v>0</v>
      </c>
      <c r="BP15" s="131">
        <v>0</v>
      </c>
      <c r="BQ15" s="128">
        <v>19</v>
      </c>
      <c r="BR15" s="131">
        <v>95</v>
      </c>
      <c r="BS15" s="128">
        <v>20</v>
      </c>
      <c r="BT15" s="2"/>
      <c r="BU15" s="3"/>
      <c r="BV15" s="3"/>
      <c r="BW15" s="3"/>
      <c r="BX15" s="3"/>
    </row>
    <row r="16" spans="1:76" ht="15">
      <c r="A16" s="14" t="s">
        <v>219</v>
      </c>
      <c r="B16" s="15"/>
      <c r="C16" s="15" t="s">
        <v>64</v>
      </c>
      <c r="D16" s="93">
        <v>447.36782262649234</v>
      </c>
      <c r="E16" s="81"/>
      <c r="F16" s="112" t="s">
        <v>293</v>
      </c>
      <c r="G16" s="15"/>
      <c r="H16" s="16" t="s">
        <v>219</v>
      </c>
      <c r="I16" s="66"/>
      <c r="J16" s="66"/>
      <c r="K16" s="114" t="s">
        <v>598</v>
      </c>
      <c r="L16" s="94">
        <v>71.40845070422536</v>
      </c>
      <c r="M16" s="95">
        <v>4659.6162109375</v>
      </c>
      <c r="N16" s="95">
        <v>739.9334716796875</v>
      </c>
      <c r="O16" s="77"/>
      <c r="P16" s="96"/>
      <c r="Q16" s="96"/>
      <c r="R16" s="97"/>
      <c r="S16" s="51">
        <v>4</v>
      </c>
      <c r="T16" s="51">
        <v>1</v>
      </c>
      <c r="U16" s="52">
        <v>3</v>
      </c>
      <c r="V16" s="52">
        <v>0.012346</v>
      </c>
      <c r="W16" s="52">
        <v>0.009669</v>
      </c>
      <c r="X16" s="52">
        <v>1.150556</v>
      </c>
      <c r="Y16" s="52">
        <v>0.25</v>
      </c>
      <c r="Z16" s="52">
        <v>0.25</v>
      </c>
      <c r="AA16" s="82">
        <v>16</v>
      </c>
      <c r="AB16" s="82"/>
      <c r="AC16" s="98"/>
      <c r="AD16" s="85" t="s">
        <v>395</v>
      </c>
      <c r="AE16" s="85">
        <v>437</v>
      </c>
      <c r="AF16" s="85">
        <v>2434</v>
      </c>
      <c r="AG16" s="85">
        <v>3740</v>
      </c>
      <c r="AH16" s="85">
        <v>633</v>
      </c>
      <c r="AI16" s="85"/>
      <c r="AJ16" s="85" t="s">
        <v>427</v>
      </c>
      <c r="AK16" s="85" t="s">
        <v>458</v>
      </c>
      <c r="AL16" s="89" t="s">
        <v>483</v>
      </c>
      <c r="AM16" s="85"/>
      <c r="AN16" s="87">
        <v>40450.94755787037</v>
      </c>
      <c r="AO16" s="89" t="s">
        <v>510</v>
      </c>
      <c r="AP16" s="85" t="b">
        <v>0</v>
      </c>
      <c r="AQ16" s="85" t="b">
        <v>0</v>
      </c>
      <c r="AR16" s="85" t="b">
        <v>0</v>
      </c>
      <c r="AS16" s="85"/>
      <c r="AT16" s="85">
        <v>57</v>
      </c>
      <c r="AU16" s="89" t="s">
        <v>529</v>
      </c>
      <c r="AV16" s="85" t="b">
        <v>0</v>
      </c>
      <c r="AW16" s="85" t="s">
        <v>552</v>
      </c>
      <c r="AX16" s="89" t="s">
        <v>566</v>
      </c>
      <c r="AY16" s="85" t="s">
        <v>66</v>
      </c>
      <c r="AZ16" s="85" t="str">
        <f>REPLACE(INDEX(GroupVertices[Group],MATCH(Vertices[[#This Row],[Vertex]],GroupVertices[Vertex],0)),1,1,"")</f>
        <v>4</v>
      </c>
      <c r="BA16" s="51"/>
      <c r="BB16" s="51"/>
      <c r="BC16" s="51"/>
      <c r="BD16" s="51"/>
      <c r="BE16" s="51" t="s">
        <v>279</v>
      </c>
      <c r="BF16" s="51" t="s">
        <v>279</v>
      </c>
      <c r="BG16" s="128" t="s">
        <v>878</v>
      </c>
      <c r="BH16" s="128" t="s">
        <v>878</v>
      </c>
      <c r="BI16" s="128" t="s">
        <v>896</v>
      </c>
      <c r="BJ16" s="128" t="s">
        <v>896</v>
      </c>
      <c r="BK16" s="128">
        <v>1</v>
      </c>
      <c r="BL16" s="131">
        <v>5</v>
      </c>
      <c r="BM16" s="128">
        <v>0</v>
      </c>
      <c r="BN16" s="131">
        <v>0</v>
      </c>
      <c r="BO16" s="128">
        <v>0</v>
      </c>
      <c r="BP16" s="131">
        <v>0</v>
      </c>
      <c r="BQ16" s="128">
        <v>19</v>
      </c>
      <c r="BR16" s="131">
        <v>95</v>
      </c>
      <c r="BS16" s="128">
        <v>20</v>
      </c>
      <c r="BT16" s="2"/>
      <c r="BU16" s="3"/>
      <c r="BV16" s="3"/>
      <c r="BW16" s="3"/>
      <c r="BX16" s="3"/>
    </row>
    <row r="17" spans="1:76" ht="15">
      <c r="A17" s="14" t="s">
        <v>218</v>
      </c>
      <c r="B17" s="15"/>
      <c r="C17" s="15" t="s">
        <v>64</v>
      </c>
      <c r="D17" s="93">
        <v>1000</v>
      </c>
      <c r="E17" s="81"/>
      <c r="F17" s="112" t="s">
        <v>542</v>
      </c>
      <c r="G17" s="15"/>
      <c r="H17" s="16" t="s">
        <v>218</v>
      </c>
      <c r="I17" s="66"/>
      <c r="J17" s="66"/>
      <c r="K17" s="114" t="s">
        <v>599</v>
      </c>
      <c r="L17" s="94">
        <v>2653.0516431924884</v>
      </c>
      <c r="M17" s="95">
        <v>5107.544921875</v>
      </c>
      <c r="N17" s="95">
        <v>2007.0760498046875</v>
      </c>
      <c r="O17" s="77"/>
      <c r="P17" s="96"/>
      <c r="Q17" s="96"/>
      <c r="R17" s="97"/>
      <c r="S17" s="51">
        <v>4</v>
      </c>
      <c r="T17" s="51">
        <v>2</v>
      </c>
      <c r="U17" s="52">
        <v>113</v>
      </c>
      <c r="V17" s="52">
        <v>0.016949</v>
      </c>
      <c r="W17" s="52">
        <v>0.024899</v>
      </c>
      <c r="X17" s="52">
        <v>1.366721</v>
      </c>
      <c r="Y17" s="52">
        <v>0.2</v>
      </c>
      <c r="Z17" s="52">
        <v>0.2</v>
      </c>
      <c r="AA17" s="82">
        <v>17</v>
      </c>
      <c r="AB17" s="82"/>
      <c r="AC17" s="98"/>
      <c r="AD17" s="85" t="s">
        <v>396</v>
      </c>
      <c r="AE17" s="85">
        <v>5107</v>
      </c>
      <c r="AF17" s="85">
        <v>7074</v>
      </c>
      <c r="AG17" s="85">
        <v>35622</v>
      </c>
      <c r="AH17" s="85">
        <v>19721</v>
      </c>
      <c r="AI17" s="85"/>
      <c r="AJ17" s="85" t="s">
        <v>428</v>
      </c>
      <c r="AK17" s="85" t="s">
        <v>459</v>
      </c>
      <c r="AL17" s="89" t="s">
        <v>484</v>
      </c>
      <c r="AM17" s="85"/>
      <c r="AN17" s="87">
        <v>40049.6684375</v>
      </c>
      <c r="AO17" s="89" t="s">
        <v>511</v>
      </c>
      <c r="AP17" s="85" t="b">
        <v>0</v>
      </c>
      <c r="AQ17" s="85" t="b">
        <v>0</v>
      </c>
      <c r="AR17" s="85" t="b">
        <v>1</v>
      </c>
      <c r="AS17" s="85"/>
      <c r="AT17" s="85">
        <v>596</v>
      </c>
      <c r="AU17" s="89" t="s">
        <v>533</v>
      </c>
      <c r="AV17" s="85" t="b">
        <v>0</v>
      </c>
      <c r="AW17" s="85" t="s">
        <v>552</v>
      </c>
      <c r="AX17" s="89" t="s">
        <v>567</v>
      </c>
      <c r="AY17" s="85" t="s">
        <v>66</v>
      </c>
      <c r="AZ17" s="85" t="str">
        <f>REPLACE(INDEX(GroupVertices[Group],MATCH(Vertices[[#This Row],[Vertex]],GroupVertices[Vertex],0)),1,1,"")</f>
        <v>4</v>
      </c>
      <c r="BA17" s="51" t="s">
        <v>267</v>
      </c>
      <c r="BB17" s="51" t="s">
        <v>267</v>
      </c>
      <c r="BC17" s="51" t="s">
        <v>274</v>
      </c>
      <c r="BD17" s="51" t="s">
        <v>274</v>
      </c>
      <c r="BE17" s="51" t="s">
        <v>280</v>
      </c>
      <c r="BF17" s="51" t="s">
        <v>280</v>
      </c>
      <c r="BG17" s="128" t="s">
        <v>770</v>
      </c>
      <c r="BH17" s="128" t="s">
        <v>770</v>
      </c>
      <c r="BI17" s="128" t="s">
        <v>828</v>
      </c>
      <c r="BJ17" s="128" t="s">
        <v>828</v>
      </c>
      <c r="BK17" s="128">
        <v>1</v>
      </c>
      <c r="BL17" s="131">
        <v>4.166666666666667</v>
      </c>
      <c r="BM17" s="128">
        <v>0</v>
      </c>
      <c r="BN17" s="131">
        <v>0</v>
      </c>
      <c r="BO17" s="128">
        <v>0</v>
      </c>
      <c r="BP17" s="131">
        <v>0</v>
      </c>
      <c r="BQ17" s="128">
        <v>23</v>
      </c>
      <c r="BR17" s="131">
        <v>95.83333333333333</v>
      </c>
      <c r="BS17" s="128">
        <v>24</v>
      </c>
      <c r="BT17" s="2"/>
      <c r="BU17" s="3"/>
      <c r="BV17" s="3"/>
      <c r="BW17" s="3"/>
      <c r="BX17" s="3"/>
    </row>
    <row r="18" spans="1:76" ht="15">
      <c r="A18" s="14" t="s">
        <v>217</v>
      </c>
      <c r="B18" s="15"/>
      <c r="C18" s="15" t="s">
        <v>64</v>
      </c>
      <c r="D18" s="93">
        <v>163.7865264354747</v>
      </c>
      <c r="E18" s="81"/>
      <c r="F18" s="112" t="s">
        <v>292</v>
      </c>
      <c r="G18" s="15"/>
      <c r="H18" s="16" t="s">
        <v>217</v>
      </c>
      <c r="I18" s="66"/>
      <c r="J18" s="66"/>
      <c r="K18" s="114" t="s">
        <v>600</v>
      </c>
      <c r="L18" s="94">
        <v>517.3286384976526</v>
      </c>
      <c r="M18" s="95">
        <v>2949.672607421875</v>
      </c>
      <c r="N18" s="95">
        <v>402.4894714355469</v>
      </c>
      <c r="O18" s="77"/>
      <c r="P18" s="96"/>
      <c r="Q18" s="96"/>
      <c r="R18" s="97"/>
      <c r="S18" s="51">
        <v>0</v>
      </c>
      <c r="T18" s="51">
        <v>3</v>
      </c>
      <c r="U18" s="52">
        <v>22</v>
      </c>
      <c r="V18" s="52">
        <v>0.016393</v>
      </c>
      <c r="W18" s="52">
        <v>0.023327</v>
      </c>
      <c r="X18" s="52">
        <v>0.830848</v>
      </c>
      <c r="Y18" s="52">
        <v>0.5</v>
      </c>
      <c r="Z18" s="52">
        <v>0</v>
      </c>
      <c r="AA18" s="82">
        <v>18</v>
      </c>
      <c r="AB18" s="82"/>
      <c r="AC18" s="98"/>
      <c r="AD18" s="85" t="s">
        <v>397</v>
      </c>
      <c r="AE18" s="85">
        <v>481</v>
      </c>
      <c r="AF18" s="85">
        <v>53</v>
      </c>
      <c r="AG18" s="85">
        <v>443</v>
      </c>
      <c r="AH18" s="85">
        <v>1383</v>
      </c>
      <c r="AI18" s="85"/>
      <c r="AJ18" s="85" t="s">
        <v>429</v>
      </c>
      <c r="AK18" s="85"/>
      <c r="AL18" s="85"/>
      <c r="AM18" s="85"/>
      <c r="AN18" s="87">
        <v>43469.156331018516</v>
      </c>
      <c r="AO18" s="89" t="s">
        <v>512</v>
      </c>
      <c r="AP18" s="85" t="b">
        <v>1</v>
      </c>
      <c r="AQ18" s="85" t="b">
        <v>0</v>
      </c>
      <c r="AR18" s="85" t="b">
        <v>0</v>
      </c>
      <c r="AS18" s="85"/>
      <c r="AT18" s="85">
        <v>0</v>
      </c>
      <c r="AU18" s="85"/>
      <c r="AV18" s="85" t="b">
        <v>0</v>
      </c>
      <c r="AW18" s="85" t="s">
        <v>552</v>
      </c>
      <c r="AX18" s="89" t="s">
        <v>568</v>
      </c>
      <c r="AY18" s="85" t="s">
        <v>66</v>
      </c>
      <c r="AZ18" s="85" t="str">
        <f>REPLACE(INDEX(GroupVertices[Group],MATCH(Vertices[[#This Row],[Vertex]],GroupVertices[Vertex],0)),1,1,"")</f>
        <v>4</v>
      </c>
      <c r="BA18" s="51"/>
      <c r="BB18" s="51"/>
      <c r="BC18" s="51"/>
      <c r="BD18" s="51"/>
      <c r="BE18" s="51" t="s">
        <v>279</v>
      </c>
      <c r="BF18" s="51" t="s">
        <v>279</v>
      </c>
      <c r="BG18" s="128" t="s">
        <v>879</v>
      </c>
      <c r="BH18" s="128" t="s">
        <v>879</v>
      </c>
      <c r="BI18" s="128" t="s">
        <v>897</v>
      </c>
      <c r="BJ18" s="128" t="s">
        <v>897</v>
      </c>
      <c r="BK18" s="128">
        <v>2</v>
      </c>
      <c r="BL18" s="131">
        <v>5.555555555555555</v>
      </c>
      <c r="BM18" s="128">
        <v>0</v>
      </c>
      <c r="BN18" s="131">
        <v>0</v>
      </c>
      <c r="BO18" s="128">
        <v>0</v>
      </c>
      <c r="BP18" s="131">
        <v>0</v>
      </c>
      <c r="BQ18" s="128">
        <v>34</v>
      </c>
      <c r="BR18" s="131">
        <v>94.44444444444444</v>
      </c>
      <c r="BS18" s="128">
        <v>36</v>
      </c>
      <c r="BT18" s="2"/>
      <c r="BU18" s="3"/>
      <c r="BV18" s="3"/>
      <c r="BW18" s="3"/>
      <c r="BX18" s="3"/>
    </row>
    <row r="19" spans="1:76" ht="15">
      <c r="A19" s="14" t="s">
        <v>220</v>
      </c>
      <c r="B19" s="15"/>
      <c r="C19" s="15" t="s">
        <v>64</v>
      </c>
      <c r="D19" s="93">
        <v>210.23621375781693</v>
      </c>
      <c r="E19" s="81"/>
      <c r="F19" s="112" t="s">
        <v>294</v>
      </c>
      <c r="G19" s="15"/>
      <c r="H19" s="16" t="s">
        <v>220</v>
      </c>
      <c r="I19" s="66"/>
      <c r="J19" s="66"/>
      <c r="K19" s="114" t="s">
        <v>601</v>
      </c>
      <c r="L19" s="94">
        <v>1</v>
      </c>
      <c r="M19" s="95">
        <v>4400.03759765625</v>
      </c>
      <c r="N19" s="95">
        <v>3705.51171875</v>
      </c>
      <c r="O19" s="77"/>
      <c r="P19" s="96"/>
      <c r="Q19" s="96"/>
      <c r="R19" s="97"/>
      <c r="S19" s="51">
        <v>0</v>
      </c>
      <c r="T19" s="51">
        <v>2</v>
      </c>
      <c r="U19" s="52">
        <v>0</v>
      </c>
      <c r="V19" s="52">
        <v>0.012048</v>
      </c>
      <c r="W19" s="52">
        <v>0.005621</v>
      </c>
      <c r="X19" s="52">
        <v>0.626835</v>
      </c>
      <c r="Y19" s="52">
        <v>1</v>
      </c>
      <c r="Z19" s="52">
        <v>0</v>
      </c>
      <c r="AA19" s="82">
        <v>19</v>
      </c>
      <c r="AB19" s="82"/>
      <c r="AC19" s="98"/>
      <c r="AD19" s="85" t="s">
        <v>398</v>
      </c>
      <c r="AE19" s="85">
        <v>236</v>
      </c>
      <c r="AF19" s="85">
        <v>443</v>
      </c>
      <c r="AG19" s="85">
        <v>4741</v>
      </c>
      <c r="AH19" s="85">
        <v>3221</v>
      </c>
      <c r="AI19" s="85"/>
      <c r="AJ19" s="85" t="s">
        <v>430</v>
      </c>
      <c r="AK19" s="85" t="s">
        <v>460</v>
      </c>
      <c r="AL19" s="85"/>
      <c r="AM19" s="85"/>
      <c r="AN19" s="87">
        <v>42512.6784375</v>
      </c>
      <c r="AO19" s="89" t="s">
        <v>513</v>
      </c>
      <c r="AP19" s="85" t="b">
        <v>1</v>
      </c>
      <c r="AQ19" s="85" t="b">
        <v>0</v>
      </c>
      <c r="AR19" s="85" t="b">
        <v>1</v>
      </c>
      <c r="AS19" s="85"/>
      <c r="AT19" s="85">
        <v>6</v>
      </c>
      <c r="AU19" s="85"/>
      <c r="AV19" s="85" t="b">
        <v>0</v>
      </c>
      <c r="AW19" s="85" t="s">
        <v>552</v>
      </c>
      <c r="AX19" s="89" t="s">
        <v>569</v>
      </c>
      <c r="AY19" s="85" t="s">
        <v>66</v>
      </c>
      <c r="AZ19" s="85" t="str">
        <f>REPLACE(INDEX(GroupVertices[Group],MATCH(Vertices[[#This Row],[Vertex]],GroupVertices[Vertex],0)),1,1,"")</f>
        <v>4</v>
      </c>
      <c r="BA19" s="51"/>
      <c r="BB19" s="51"/>
      <c r="BC19" s="51"/>
      <c r="BD19" s="51"/>
      <c r="BE19" s="51" t="s">
        <v>279</v>
      </c>
      <c r="BF19" s="51" t="s">
        <v>279</v>
      </c>
      <c r="BG19" s="128" t="s">
        <v>878</v>
      </c>
      <c r="BH19" s="128" t="s">
        <v>878</v>
      </c>
      <c r="BI19" s="128" t="s">
        <v>896</v>
      </c>
      <c r="BJ19" s="128" t="s">
        <v>896</v>
      </c>
      <c r="BK19" s="128">
        <v>1</v>
      </c>
      <c r="BL19" s="131">
        <v>5</v>
      </c>
      <c r="BM19" s="128">
        <v>0</v>
      </c>
      <c r="BN19" s="131">
        <v>0</v>
      </c>
      <c r="BO19" s="128">
        <v>0</v>
      </c>
      <c r="BP19" s="131">
        <v>0</v>
      </c>
      <c r="BQ19" s="128">
        <v>19</v>
      </c>
      <c r="BR19" s="131">
        <v>95</v>
      </c>
      <c r="BS19" s="128">
        <v>20</v>
      </c>
      <c r="BT19" s="2"/>
      <c r="BU19" s="3"/>
      <c r="BV19" s="3"/>
      <c r="BW19" s="3"/>
      <c r="BX19" s="3"/>
    </row>
    <row r="20" spans="1:76" ht="15">
      <c r="A20" s="14" t="s">
        <v>221</v>
      </c>
      <c r="B20" s="15"/>
      <c r="C20" s="15" t="s">
        <v>64</v>
      </c>
      <c r="D20" s="93">
        <v>768.7043774872086</v>
      </c>
      <c r="E20" s="81"/>
      <c r="F20" s="112" t="s">
        <v>543</v>
      </c>
      <c r="G20" s="15"/>
      <c r="H20" s="16" t="s">
        <v>221</v>
      </c>
      <c r="I20" s="66"/>
      <c r="J20" s="66"/>
      <c r="K20" s="114" t="s">
        <v>602</v>
      </c>
      <c r="L20" s="94">
        <v>1</v>
      </c>
      <c r="M20" s="95">
        <v>9287.5703125</v>
      </c>
      <c r="N20" s="95">
        <v>1470.441162109375</v>
      </c>
      <c r="O20" s="77"/>
      <c r="P20" s="96"/>
      <c r="Q20" s="96"/>
      <c r="R20" s="97"/>
      <c r="S20" s="51">
        <v>1</v>
      </c>
      <c r="T20" s="51">
        <v>1</v>
      </c>
      <c r="U20" s="52">
        <v>0</v>
      </c>
      <c r="V20" s="52">
        <v>0</v>
      </c>
      <c r="W20" s="52">
        <v>0</v>
      </c>
      <c r="X20" s="52">
        <v>0.999985</v>
      </c>
      <c r="Y20" s="52">
        <v>0</v>
      </c>
      <c r="Z20" s="52" t="s">
        <v>671</v>
      </c>
      <c r="AA20" s="82">
        <v>20</v>
      </c>
      <c r="AB20" s="82"/>
      <c r="AC20" s="98"/>
      <c r="AD20" s="85" t="s">
        <v>399</v>
      </c>
      <c r="AE20" s="85">
        <v>301</v>
      </c>
      <c r="AF20" s="85">
        <v>5132</v>
      </c>
      <c r="AG20" s="85">
        <v>4435</v>
      </c>
      <c r="AH20" s="85">
        <v>498</v>
      </c>
      <c r="AI20" s="85"/>
      <c r="AJ20" s="85" t="s">
        <v>431</v>
      </c>
      <c r="AK20" s="85" t="s">
        <v>461</v>
      </c>
      <c r="AL20" s="89" t="s">
        <v>485</v>
      </c>
      <c r="AM20" s="85"/>
      <c r="AN20" s="87">
        <v>39531.70993055555</v>
      </c>
      <c r="AO20" s="89" t="s">
        <v>514</v>
      </c>
      <c r="AP20" s="85" t="b">
        <v>0</v>
      </c>
      <c r="AQ20" s="85" t="b">
        <v>0</v>
      </c>
      <c r="AR20" s="85" t="b">
        <v>1</v>
      </c>
      <c r="AS20" s="85"/>
      <c r="AT20" s="85">
        <v>143</v>
      </c>
      <c r="AU20" s="89" t="s">
        <v>529</v>
      </c>
      <c r="AV20" s="85" t="b">
        <v>0</v>
      </c>
      <c r="AW20" s="85" t="s">
        <v>552</v>
      </c>
      <c r="AX20" s="89" t="s">
        <v>570</v>
      </c>
      <c r="AY20" s="85" t="s">
        <v>66</v>
      </c>
      <c r="AZ20" s="85" t="str">
        <f>REPLACE(INDEX(GroupVertices[Group],MATCH(Vertices[[#This Row],[Vertex]],GroupVertices[Vertex],0)),1,1,"")</f>
        <v>6</v>
      </c>
      <c r="BA20" s="51" t="s">
        <v>268</v>
      </c>
      <c r="BB20" s="51" t="s">
        <v>268</v>
      </c>
      <c r="BC20" s="51" t="s">
        <v>273</v>
      </c>
      <c r="BD20" s="51" t="s">
        <v>273</v>
      </c>
      <c r="BE20" s="51" t="s">
        <v>281</v>
      </c>
      <c r="BF20" s="51" t="s">
        <v>281</v>
      </c>
      <c r="BG20" s="128" t="s">
        <v>880</v>
      </c>
      <c r="BH20" s="128" t="s">
        <v>880</v>
      </c>
      <c r="BI20" s="128" t="s">
        <v>898</v>
      </c>
      <c r="BJ20" s="128" t="s">
        <v>898</v>
      </c>
      <c r="BK20" s="128">
        <v>0</v>
      </c>
      <c r="BL20" s="131">
        <v>0</v>
      </c>
      <c r="BM20" s="128">
        <v>0</v>
      </c>
      <c r="BN20" s="131">
        <v>0</v>
      </c>
      <c r="BO20" s="128">
        <v>0</v>
      </c>
      <c r="BP20" s="131">
        <v>0</v>
      </c>
      <c r="BQ20" s="128">
        <v>25</v>
      </c>
      <c r="BR20" s="131">
        <v>100</v>
      </c>
      <c r="BS20" s="128">
        <v>25</v>
      </c>
      <c r="BT20" s="2"/>
      <c r="BU20" s="3"/>
      <c r="BV20" s="3"/>
      <c r="BW20" s="3"/>
      <c r="BX20" s="3"/>
    </row>
    <row r="21" spans="1:76" ht="15">
      <c r="A21" s="14" t="s">
        <v>222</v>
      </c>
      <c r="B21" s="15"/>
      <c r="C21" s="15" t="s">
        <v>64</v>
      </c>
      <c r="D21" s="93">
        <v>482.62194428652646</v>
      </c>
      <c r="E21" s="81"/>
      <c r="F21" s="112" t="s">
        <v>544</v>
      </c>
      <c r="G21" s="15"/>
      <c r="H21" s="16" t="s">
        <v>222</v>
      </c>
      <c r="I21" s="66"/>
      <c r="J21" s="66"/>
      <c r="K21" s="114" t="s">
        <v>603</v>
      </c>
      <c r="L21" s="94">
        <v>1479.5774647887324</v>
      </c>
      <c r="M21" s="95">
        <v>1156.70703125</v>
      </c>
      <c r="N21" s="95">
        <v>5121.09228515625</v>
      </c>
      <c r="O21" s="77"/>
      <c r="P21" s="96"/>
      <c r="Q21" s="96"/>
      <c r="R21" s="97"/>
      <c r="S21" s="51">
        <v>3</v>
      </c>
      <c r="T21" s="51">
        <v>6</v>
      </c>
      <c r="U21" s="52">
        <v>63</v>
      </c>
      <c r="V21" s="52">
        <v>0.018868</v>
      </c>
      <c r="W21" s="52">
        <v>0.107967</v>
      </c>
      <c r="X21" s="52">
        <v>1.875636</v>
      </c>
      <c r="Y21" s="52">
        <v>0.2361111111111111</v>
      </c>
      <c r="Z21" s="52">
        <v>0</v>
      </c>
      <c r="AA21" s="82">
        <v>21</v>
      </c>
      <c r="AB21" s="82"/>
      <c r="AC21" s="98"/>
      <c r="AD21" s="85" t="s">
        <v>400</v>
      </c>
      <c r="AE21" s="85">
        <v>2746</v>
      </c>
      <c r="AF21" s="85">
        <v>2730</v>
      </c>
      <c r="AG21" s="85">
        <v>11117</v>
      </c>
      <c r="AH21" s="85">
        <v>58034</v>
      </c>
      <c r="AI21" s="85"/>
      <c r="AJ21" s="85" t="s">
        <v>432</v>
      </c>
      <c r="AK21" s="85" t="s">
        <v>462</v>
      </c>
      <c r="AL21" s="85"/>
      <c r="AM21" s="85"/>
      <c r="AN21" s="87">
        <v>42045.66310185185</v>
      </c>
      <c r="AO21" s="89" t="s">
        <v>515</v>
      </c>
      <c r="AP21" s="85" t="b">
        <v>0</v>
      </c>
      <c r="AQ21" s="85" t="b">
        <v>0</v>
      </c>
      <c r="AR21" s="85" t="b">
        <v>0</v>
      </c>
      <c r="AS21" s="85"/>
      <c r="AT21" s="85">
        <v>91</v>
      </c>
      <c r="AU21" s="89" t="s">
        <v>529</v>
      </c>
      <c r="AV21" s="85" t="b">
        <v>0</v>
      </c>
      <c r="AW21" s="85" t="s">
        <v>552</v>
      </c>
      <c r="AX21" s="89" t="s">
        <v>571</v>
      </c>
      <c r="AY21" s="85" t="s">
        <v>66</v>
      </c>
      <c r="AZ21" s="85" t="str">
        <f>REPLACE(INDEX(GroupVertices[Group],MATCH(Vertices[[#This Row],[Vertex]],GroupVertices[Vertex],0)),1,1,"")</f>
        <v>1</v>
      </c>
      <c r="BA21" s="51"/>
      <c r="BB21" s="51"/>
      <c r="BC21" s="51"/>
      <c r="BD21" s="51"/>
      <c r="BE21" s="51"/>
      <c r="BF21" s="51"/>
      <c r="BG21" s="128" t="s">
        <v>881</v>
      </c>
      <c r="BH21" s="128" t="s">
        <v>881</v>
      </c>
      <c r="BI21" s="128" t="s">
        <v>899</v>
      </c>
      <c r="BJ21" s="128" t="s">
        <v>899</v>
      </c>
      <c r="BK21" s="128">
        <v>1</v>
      </c>
      <c r="BL21" s="131">
        <v>2.7027027027027026</v>
      </c>
      <c r="BM21" s="128">
        <v>3</v>
      </c>
      <c r="BN21" s="131">
        <v>8.108108108108109</v>
      </c>
      <c r="BO21" s="128">
        <v>0</v>
      </c>
      <c r="BP21" s="131">
        <v>0</v>
      </c>
      <c r="BQ21" s="128">
        <v>33</v>
      </c>
      <c r="BR21" s="131">
        <v>89.1891891891892</v>
      </c>
      <c r="BS21" s="128">
        <v>37</v>
      </c>
      <c r="BT21" s="2"/>
      <c r="BU21" s="3"/>
      <c r="BV21" s="3"/>
      <c r="BW21" s="3"/>
      <c r="BX21" s="3"/>
    </row>
    <row r="22" spans="1:76" ht="15">
      <c r="A22" s="14" t="s">
        <v>237</v>
      </c>
      <c r="B22" s="15"/>
      <c r="C22" s="15" t="s">
        <v>64</v>
      </c>
      <c r="D22" s="93">
        <v>371.73820352472995</v>
      </c>
      <c r="E22" s="81"/>
      <c r="F22" s="112" t="s">
        <v>545</v>
      </c>
      <c r="G22" s="15"/>
      <c r="H22" s="16" t="s">
        <v>237</v>
      </c>
      <c r="I22" s="66"/>
      <c r="J22" s="66"/>
      <c r="K22" s="114" t="s">
        <v>604</v>
      </c>
      <c r="L22" s="94">
        <v>1</v>
      </c>
      <c r="M22" s="95">
        <v>287.6905212402344</v>
      </c>
      <c r="N22" s="95">
        <v>4110.1533203125</v>
      </c>
      <c r="O22" s="77"/>
      <c r="P22" s="96"/>
      <c r="Q22" s="96"/>
      <c r="R22" s="97"/>
      <c r="S22" s="51">
        <v>3</v>
      </c>
      <c r="T22" s="51">
        <v>0</v>
      </c>
      <c r="U22" s="52">
        <v>0</v>
      </c>
      <c r="V22" s="52">
        <v>0.013158</v>
      </c>
      <c r="W22" s="52">
        <v>0.052665</v>
      </c>
      <c r="X22" s="52">
        <v>0.681428</v>
      </c>
      <c r="Y22" s="52">
        <v>0.6666666666666666</v>
      </c>
      <c r="Z22" s="52">
        <v>0</v>
      </c>
      <c r="AA22" s="82">
        <v>22</v>
      </c>
      <c r="AB22" s="82"/>
      <c r="AC22" s="98"/>
      <c r="AD22" s="85" t="s">
        <v>401</v>
      </c>
      <c r="AE22" s="85">
        <v>705</v>
      </c>
      <c r="AF22" s="85">
        <v>1799</v>
      </c>
      <c r="AG22" s="85">
        <v>3173</v>
      </c>
      <c r="AH22" s="85">
        <v>2171</v>
      </c>
      <c r="AI22" s="85"/>
      <c r="AJ22" s="85" t="s">
        <v>433</v>
      </c>
      <c r="AK22" s="85" t="s">
        <v>459</v>
      </c>
      <c r="AL22" s="89" t="s">
        <v>486</v>
      </c>
      <c r="AM22" s="85"/>
      <c r="AN22" s="87">
        <v>42117.74534722222</v>
      </c>
      <c r="AO22" s="89" t="s">
        <v>516</v>
      </c>
      <c r="AP22" s="85" t="b">
        <v>1</v>
      </c>
      <c r="AQ22" s="85" t="b">
        <v>0</v>
      </c>
      <c r="AR22" s="85" t="b">
        <v>0</v>
      </c>
      <c r="AS22" s="85"/>
      <c r="AT22" s="85">
        <v>60</v>
      </c>
      <c r="AU22" s="89" t="s">
        <v>529</v>
      </c>
      <c r="AV22" s="85" t="b">
        <v>0</v>
      </c>
      <c r="AW22" s="85" t="s">
        <v>552</v>
      </c>
      <c r="AX22" s="89" t="s">
        <v>572</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223</v>
      </c>
      <c r="B23" s="15"/>
      <c r="C23" s="15" t="s">
        <v>64</v>
      </c>
      <c r="D23" s="93">
        <v>162</v>
      </c>
      <c r="E23" s="81"/>
      <c r="F23" s="112" t="s">
        <v>295</v>
      </c>
      <c r="G23" s="15"/>
      <c r="H23" s="16" t="s">
        <v>223</v>
      </c>
      <c r="I23" s="66"/>
      <c r="J23" s="66"/>
      <c r="K23" s="114" t="s">
        <v>605</v>
      </c>
      <c r="L23" s="94">
        <v>1479.5774647887324</v>
      </c>
      <c r="M23" s="95">
        <v>1667.2816162109375</v>
      </c>
      <c r="N23" s="95">
        <v>5967.1142578125</v>
      </c>
      <c r="O23" s="77"/>
      <c r="P23" s="96"/>
      <c r="Q23" s="96"/>
      <c r="R23" s="97"/>
      <c r="S23" s="51">
        <v>1</v>
      </c>
      <c r="T23" s="51">
        <v>9</v>
      </c>
      <c r="U23" s="52">
        <v>63</v>
      </c>
      <c r="V23" s="52">
        <v>0.018868</v>
      </c>
      <c r="W23" s="52">
        <v>0.107967</v>
      </c>
      <c r="X23" s="52">
        <v>1.875636</v>
      </c>
      <c r="Y23" s="52">
        <v>0.2222222222222222</v>
      </c>
      <c r="Z23" s="52">
        <v>0.1111111111111111</v>
      </c>
      <c r="AA23" s="82">
        <v>23</v>
      </c>
      <c r="AB23" s="82"/>
      <c r="AC23" s="98"/>
      <c r="AD23" s="85" t="s">
        <v>402</v>
      </c>
      <c r="AE23" s="85">
        <v>112</v>
      </c>
      <c r="AF23" s="85">
        <v>38</v>
      </c>
      <c r="AG23" s="85">
        <v>77</v>
      </c>
      <c r="AH23" s="85">
        <v>282</v>
      </c>
      <c r="AI23" s="85"/>
      <c r="AJ23" s="85" t="s">
        <v>434</v>
      </c>
      <c r="AK23" s="85" t="s">
        <v>463</v>
      </c>
      <c r="AL23" s="85"/>
      <c r="AM23" s="85"/>
      <c r="AN23" s="87">
        <v>43557.04241898148</v>
      </c>
      <c r="AO23" s="89" t="s">
        <v>517</v>
      </c>
      <c r="AP23" s="85" t="b">
        <v>1</v>
      </c>
      <c r="AQ23" s="85" t="b">
        <v>0</v>
      </c>
      <c r="AR23" s="85" t="b">
        <v>0</v>
      </c>
      <c r="AS23" s="85"/>
      <c r="AT23" s="85">
        <v>0</v>
      </c>
      <c r="AU23" s="85"/>
      <c r="AV23" s="85" t="b">
        <v>0</v>
      </c>
      <c r="AW23" s="85" t="s">
        <v>552</v>
      </c>
      <c r="AX23" s="89" t="s">
        <v>573</v>
      </c>
      <c r="AY23" s="85" t="s">
        <v>66</v>
      </c>
      <c r="AZ23" s="85" t="str">
        <f>REPLACE(INDEX(GroupVertices[Group],MATCH(Vertices[[#This Row],[Vertex]],GroupVertices[Vertex],0)),1,1,"")</f>
        <v>1</v>
      </c>
      <c r="BA23" s="51"/>
      <c r="BB23" s="51"/>
      <c r="BC23" s="51"/>
      <c r="BD23" s="51"/>
      <c r="BE23" s="51"/>
      <c r="BF23" s="51"/>
      <c r="BG23" s="128" t="s">
        <v>882</v>
      </c>
      <c r="BH23" s="128" t="s">
        <v>882</v>
      </c>
      <c r="BI23" s="128" t="s">
        <v>900</v>
      </c>
      <c r="BJ23" s="128" t="s">
        <v>900</v>
      </c>
      <c r="BK23" s="128">
        <v>0</v>
      </c>
      <c r="BL23" s="131">
        <v>0</v>
      </c>
      <c r="BM23" s="128">
        <v>0</v>
      </c>
      <c r="BN23" s="131">
        <v>0</v>
      </c>
      <c r="BO23" s="128">
        <v>0</v>
      </c>
      <c r="BP23" s="131">
        <v>0</v>
      </c>
      <c r="BQ23" s="128">
        <v>9</v>
      </c>
      <c r="BR23" s="131">
        <v>100</v>
      </c>
      <c r="BS23" s="128">
        <v>9</v>
      </c>
      <c r="BT23" s="2"/>
      <c r="BU23" s="3"/>
      <c r="BV23" s="3"/>
      <c r="BW23" s="3"/>
      <c r="BX23" s="3"/>
    </row>
    <row r="24" spans="1:76" ht="15">
      <c r="A24" s="14" t="s">
        <v>224</v>
      </c>
      <c r="B24" s="15"/>
      <c r="C24" s="15" t="s">
        <v>64</v>
      </c>
      <c r="D24" s="93">
        <v>164.26293348493462</v>
      </c>
      <c r="E24" s="81"/>
      <c r="F24" s="112" t="s">
        <v>296</v>
      </c>
      <c r="G24" s="15"/>
      <c r="H24" s="16" t="s">
        <v>224</v>
      </c>
      <c r="I24" s="66"/>
      <c r="J24" s="66"/>
      <c r="K24" s="114" t="s">
        <v>606</v>
      </c>
      <c r="L24" s="94">
        <v>1479.5774647887324</v>
      </c>
      <c r="M24" s="95">
        <v>1602.691162109375</v>
      </c>
      <c r="N24" s="95">
        <v>3854.47216796875</v>
      </c>
      <c r="O24" s="77"/>
      <c r="P24" s="96"/>
      <c r="Q24" s="96"/>
      <c r="R24" s="97"/>
      <c r="S24" s="51">
        <v>1</v>
      </c>
      <c r="T24" s="51">
        <v>9</v>
      </c>
      <c r="U24" s="52">
        <v>63</v>
      </c>
      <c r="V24" s="52">
        <v>0.018868</v>
      </c>
      <c r="W24" s="52">
        <v>0.107967</v>
      </c>
      <c r="X24" s="52">
        <v>1.875636</v>
      </c>
      <c r="Y24" s="52">
        <v>0.2222222222222222</v>
      </c>
      <c r="Z24" s="52">
        <v>0.1111111111111111</v>
      </c>
      <c r="AA24" s="82">
        <v>24</v>
      </c>
      <c r="AB24" s="82"/>
      <c r="AC24" s="98"/>
      <c r="AD24" s="85" t="s">
        <v>403</v>
      </c>
      <c r="AE24" s="85">
        <v>188</v>
      </c>
      <c r="AF24" s="85">
        <v>57</v>
      </c>
      <c r="AG24" s="85">
        <v>162</v>
      </c>
      <c r="AH24" s="85">
        <v>1949</v>
      </c>
      <c r="AI24" s="85"/>
      <c r="AJ24" s="85" t="s">
        <v>435</v>
      </c>
      <c r="AK24" s="85" t="s">
        <v>464</v>
      </c>
      <c r="AL24" s="85"/>
      <c r="AM24" s="85"/>
      <c r="AN24" s="87">
        <v>43120.474814814814</v>
      </c>
      <c r="AO24" s="89" t="s">
        <v>518</v>
      </c>
      <c r="AP24" s="85" t="b">
        <v>1</v>
      </c>
      <c r="AQ24" s="85" t="b">
        <v>0</v>
      </c>
      <c r="AR24" s="85" t="b">
        <v>0</v>
      </c>
      <c r="AS24" s="85"/>
      <c r="AT24" s="85">
        <v>0</v>
      </c>
      <c r="AU24" s="85"/>
      <c r="AV24" s="85" t="b">
        <v>0</v>
      </c>
      <c r="AW24" s="85" t="s">
        <v>552</v>
      </c>
      <c r="AX24" s="89" t="s">
        <v>574</v>
      </c>
      <c r="AY24" s="85" t="s">
        <v>66</v>
      </c>
      <c r="AZ24" s="85" t="str">
        <f>REPLACE(INDEX(GroupVertices[Group],MATCH(Vertices[[#This Row],[Vertex]],GroupVertices[Vertex],0)),1,1,"")</f>
        <v>1</v>
      </c>
      <c r="BA24" s="51"/>
      <c r="BB24" s="51"/>
      <c r="BC24" s="51"/>
      <c r="BD24" s="51"/>
      <c r="BE24" s="51"/>
      <c r="BF24" s="51"/>
      <c r="BG24" s="128" t="s">
        <v>883</v>
      </c>
      <c r="BH24" s="128" t="s">
        <v>883</v>
      </c>
      <c r="BI24" s="128" t="s">
        <v>901</v>
      </c>
      <c r="BJ24" s="128" t="s">
        <v>901</v>
      </c>
      <c r="BK24" s="128">
        <v>0</v>
      </c>
      <c r="BL24" s="131">
        <v>0</v>
      </c>
      <c r="BM24" s="128">
        <v>0</v>
      </c>
      <c r="BN24" s="131">
        <v>0</v>
      </c>
      <c r="BO24" s="128">
        <v>0</v>
      </c>
      <c r="BP24" s="131">
        <v>0</v>
      </c>
      <c r="BQ24" s="128">
        <v>33</v>
      </c>
      <c r="BR24" s="131">
        <v>100</v>
      </c>
      <c r="BS24" s="128">
        <v>33</v>
      </c>
      <c r="BT24" s="2"/>
      <c r="BU24" s="3"/>
      <c r="BV24" s="3"/>
      <c r="BW24" s="3"/>
      <c r="BX24" s="3"/>
    </row>
    <row r="25" spans="1:76" ht="15">
      <c r="A25" s="14" t="s">
        <v>238</v>
      </c>
      <c r="B25" s="15"/>
      <c r="C25" s="15" t="s">
        <v>64</v>
      </c>
      <c r="D25" s="93">
        <v>444.2711768050028</v>
      </c>
      <c r="E25" s="81"/>
      <c r="F25" s="112" t="s">
        <v>546</v>
      </c>
      <c r="G25" s="15"/>
      <c r="H25" s="16" t="s">
        <v>238</v>
      </c>
      <c r="I25" s="66"/>
      <c r="J25" s="66"/>
      <c r="K25" s="114" t="s">
        <v>607</v>
      </c>
      <c r="L25" s="94">
        <v>1</v>
      </c>
      <c r="M25" s="95">
        <v>1021.9806518554688</v>
      </c>
      <c r="N25" s="95">
        <v>553.1802368164062</v>
      </c>
      <c r="O25" s="77"/>
      <c r="P25" s="96"/>
      <c r="Q25" s="96"/>
      <c r="R25" s="97"/>
      <c r="S25" s="51">
        <v>3</v>
      </c>
      <c r="T25" s="51">
        <v>0</v>
      </c>
      <c r="U25" s="52">
        <v>0</v>
      </c>
      <c r="V25" s="52">
        <v>0.013158</v>
      </c>
      <c r="W25" s="52">
        <v>0.052665</v>
      </c>
      <c r="X25" s="52">
        <v>0.681428</v>
      </c>
      <c r="Y25" s="52">
        <v>0.6666666666666666</v>
      </c>
      <c r="Z25" s="52">
        <v>0</v>
      </c>
      <c r="AA25" s="82">
        <v>25</v>
      </c>
      <c r="AB25" s="82"/>
      <c r="AC25" s="98"/>
      <c r="AD25" s="85" t="s">
        <v>404</v>
      </c>
      <c r="AE25" s="85">
        <v>488</v>
      </c>
      <c r="AF25" s="85">
        <v>2408</v>
      </c>
      <c r="AG25" s="85">
        <v>4275</v>
      </c>
      <c r="AH25" s="85">
        <v>9035</v>
      </c>
      <c r="AI25" s="85"/>
      <c r="AJ25" s="85" t="s">
        <v>436</v>
      </c>
      <c r="AK25" s="85" t="s">
        <v>465</v>
      </c>
      <c r="AL25" s="89" t="s">
        <v>487</v>
      </c>
      <c r="AM25" s="85"/>
      <c r="AN25" s="87">
        <v>41097.62601851852</v>
      </c>
      <c r="AO25" s="89" t="s">
        <v>519</v>
      </c>
      <c r="AP25" s="85" t="b">
        <v>0</v>
      </c>
      <c r="AQ25" s="85" t="b">
        <v>0</v>
      </c>
      <c r="AR25" s="85" t="b">
        <v>1</v>
      </c>
      <c r="AS25" s="85"/>
      <c r="AT25" s="85">
        <v>104</v>
      </c>
      <c r="AU25" s="89" t="s">
        <v>529</v>
      </c>
      <c r="AV25" s="85" t="b">
        <v>0</v>
      </c>
      <c r="AW25" s="85" t="s">
        <v>552</v>
      </c>
      <c r="AX25" s="89" t="s">
        <v>575</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239</v>
      </c>
      <c r="B26" s="15"/>
      <c r="C26" s="15" t="s">
        <v>64</v>
      </c>
      <c r="D26" s="93">
        <v>1000</v>
      </c>
      <c r="E26" s="81"/>
      <c r="F26" s="112" t="s">
        <v>547</v>
      </c>
      <c r="G26" s="15"/>
      <c r="H26" s="16" t="s">
        <v>239</v>
      </c>
      <c r="I26" s="66"/>
      <c r="J26" s="66"/>
      <c r="K26" s="114" t="s">
        <v>608</v>
      </c>
      <c r="L26" s="94">
        <v>1</v>
      </c>
      <c r="M26" s="95">
        <v>2313.352783203125</v>
      </c>
      <c r="N26" s="95">
        <v>1184.7613525390625</v>
      </c>
      <c r="O26" s="77"/>
      <c r="P26" s="96"/>
      <c r="Q26" s="96"/>
      <c r="R26" s="97"/>
      <c r="S26" s="51">
        <v>3</v>
      </c>
      <c r="T26" s="51">
        <v>0</v>
      </c>
      <c r="U26" s="52">
        <v>0</v>
      </c>
      <c r="V26" s="52">
        <v>0.013158</v>
      </c>
      <c r="W26" s="52">
        <v>0.052665</v>
      </c>
      <c r="X26" s="52">
        <v>0.681428</v>
      </c>
      <c r="Y26" s="52">
        <v>0.6666666666666666</v>
      </c>
      <c r="Z26" s="52">
        <v>0</v>
      </c>
      <c r="AA26" s="82">
        <v>26</v>
      </c>
      <c r="AB26" s="82"/>
      <c r="AC26" s="98"/>
      <c r="AD26" s="85" t="s">
        <v>405</v>
      </c>
      <c r="AE26" s="85">
        <v>374</v>
      </c>
      <c r="AF26" s="85">
        <v>9669</v>
      </c>
      <c r="AG26" s="85">
        <v>4824</v>
      </c>
      <c r="AH26" s="85">
        <v>1171</v>
      </c>
      <c r="AI26" s="85"/>
      <c r="AJ26" s="85" t="s">
        <v>437</v>
      </c>
      <c r="AK26" s="85" t="s">
        <v>446</v>
      </c>
      <c r="AL26" s="89" t="s">
        <v>488</v>
      </c>
      <c r="AM26" s="85"/>
      <c r="AN26" s="87">
        <v>39966.72759259259</v>
      </c>
      <c r="AO26" s="89" t="s">
        <v>520</v>
      </c>
      <c r="AP26" s="85" t="b">
        <v>0</v>
      </c>
      <c r="AQ26" s="85" t="b">
        <v>0</v>
      </c>
      <c r="AR26" s="85" t="b">
        <v>1</v>
      </c>
      <c r="AS26" s="85"/>
      <c r="AT26" s="85">
        <v>205</v>
      </c>
      <c r="AU26" s="89" t="s">
        <v>529</v>
      </c>
      <c r="AV26" s="85" t="b">
        <v>0</v>
      </c>
      <c r="AW26" s="85" t="s">
        <v>552</v>
      </c>
      <c r="AX26" s="89" t="s">
        <v>576</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240</v>
      </c>
      <c r="B27" s="15"/>
      <c r="C27" s="15" t="s">
        <v>64</v>
      </c>
      <c r="D27" s="93">
        <v>1000</v>
      </c>
      <c r="E27" s="81"/>
      <c r="F27" s="112" t="s">
        <v>548</v>
      </c>
      <c r="G27" s="15"/>
      <c r="H27" s="16" t="s">
        <v>240</v>
      </c>
      <c r="I27" s="66"/>
      <c r="J27" s="66"/>
      <c r="K27" s="114" t="s">
        <v>609</v>
      </c>
      <c r="L27" s="94">
        <v>1315.2910798122066</v>
      </c>
      <c r="M27" s="95">
        <v>2754.76025390625</v>
      </c>
      <c r="N27" s="95">
        <v>5775.97998046875</v>
      </c>
      <c r="O27" s="77"/>
      <c r="P27" s="96"/>
      <c r="Q27" s="96"/>
      <c r="R27" s="97"/>
      <c r="S27" s="51">
        <v>4</v>
      </c>
      <c r="T27" s="51">
        <v>0</v>
      </c>
      <c r="U27" s="52">
        <v>56</v>
      </c>
      <c r="V27" s="52">
        <v>0.016667</v>
      </c>
      <c r="W27" s="52">
        <v>0.058154</v>
      </c>
      <c r="X27" s="52">
        <v>0.973639</v>
      </c>
      <c r="Y27" s="52">
        <v>0.3333333333333333</v>
      </c>
      <c r="Z27" s="52">
        <v>0</v>
      </c>
      <c r="AA27" s="82">
        <v>27</v>
      </c>
      <c r="AB27" s="82"/>
      <c r="AC27" s="98"/>
      <c r="AD27" s="85" t="s">
        <v>406</v>
      </c>
      <c r="AE27" s="85">
        <v>419</v>
      </c>
      <c r="AF27" s="85">
        <v>16204</v>
      </c>
      <c r="AG27" s="85">
        <v>10086</v>
      </c>
      <c r="AH27" s="85">
        <v>2755</v>
      </c>
      <c r="AI27" s="85"/>
      <c r="AJ27" s="85" t="s">
        <v>438</v>
      </c>
      <c r="AK27" s="85" t="s">
        <v>466</v>
      </c>
      <c r="AL27" s="89" t="s">
        <v>489</v>
      </c>
      <c r="AM27" s="85"/>
      <c r="AN27" s="87">
        <v>39987.81108796296</v>
      </c>
      <c r="AO27" s="89" t="s">
        <v>521</v>
      </c>
      <c r="AP27" s="85" t="b">
        <v>0</v>
      </c>
      <c r="AQ27" s="85" t="b">
        <v>0</v>
      </c>
      <c r="AR27" s="85" t="b">
        <v>1</v>
      </c>
      <c r="AS27" s="85"/>
      <c r="AT27" s="85">
        <v>324</v>
      </c>
      <c r="AU27" s="89" t="s">
        <v>529</v>
      </c>
      <c r="AV27" s="85" t="b">
        <v>0</v>
      </c>
      <c r="AW27" s="85" t="s">
        <v>552</v>
      </c>
      <c r="AX27" s="89" t="s">
        <v>577</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241</v>
      </c>
      <c r="B28" s="15"/>
      <c r="C28" s="15" t="s">
        <v>64</v>
      </c>
      <c r="D28" s="93">
        <v>1000</v>
      </c>
      <c r="E28" s="81"/>
      <c r="F28" s="112" t="s">
        <v>549</v>
      </c>
      <c r="G28" s="15"/>
      <c r="H28" s="16" t="s">
        <v>241</v>
      </c>
      <c r="I28" s="66"/>
      <c r="J28" s="66"/>
      <c r="K28" s="114" t="s">
        <v>610</v>
      </c>
      <c r="L28" s="94">
        <v>1</v>
      </c>
      <c r="M28" s="95">
        <v>1919.84619140625</v>
      </c>
      <c r="N28" s="95">
        <v>9255.662109375</v>
      </c>
      <c r="O28" s="77"/>
      <c r="P28" s="96"/>
      <c r="Q28" s="96"/>
      <c r="R28" s="97"/>
      <c r="S28" s="51">
        <v>3</v>
      </c>
      <c r="T28" s="51">
        <v>0</v>
      </c>
      <c r="U28" s="52">
        <v>0</v>
      </c>
      <c r="V28" s="52">
        <v>0.013158</v>
      </c>
      <c r="W28" s="52">
        <v>0.052665</v>
      </c>
      <c r="X28" s="52">
        <v>0.681428</v>
      </c>
      <c r="Y28" s="52">
        <v>0.6666666666666666</v>
      </c>
      <c r="Z28" s="52">
        <v>0</v>
      </c>
      <c r="AA28" s="82">
        <v>28</v>
      </c>
      <c r="AB28" s="82"/>
      <c r="AC28" s="98"/>
      <c r="AD28" s="85" t="s">
        <v>407</v>
      </c>
      <c r="AE28" s="85">
        <v>265</v>
      </c>
      <c r="AF28" s="85">
        <v>10793</v>
      </c>
      <c r="AG28" s="85">
        <v>3261</v>
      </c>
      <c r="AH28" s="85">
        <v>2619</v>
      </c>
      <c r="AI28" s="85"/>
      <c r="AJ28" s="85" t="s">
        <v>439</v>
      </c>
      <c r="AK28" s="85"/>
      <c r="AL28" s="89" t="s">
        <v>490</v>
      </c>
      <c r="AM28" s="85"/>
      <c r="AN28" s="87">
        <v>42643.93150462963</v>
      </c>
      <c r="AO28" s="89" t="s">
        <v>522</v>
      </c>
      <c r="AP28" s="85" t="b">
        <v>0</v>
      </c>
      <c r="AQ28" s="85" t="b">
        <v>0</v>
      </c>
      <c r="AR28" s="85" t="b">
        <v>1</v>
      </c>
      <c r="AS28" s="85"/>
      <c r="AT28" s="85">
        <v>94</v>
      </c>
      <c r="AU28" s="89" t="s">
        <v>529</v>
      </c>
      <c r="AV28" s="85" t="b">
        <v>0</v>
      </c>
      <c r="AW28" s="85" t="s">
        <v>552</v>
      </c>
      <c r="AX28" s="89" t="s">
        <v>578</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242</v>
      </c>
      <c r="B29" s="15"/>
      <c r="C29" s="15" t="s">
        <v>64</v>
      </c>
      <c r="D29" s="93">
        <v>228.10147811256394</v>
      </c>
      <c r="E29" s="81"/>
      <c r="F29" s="112" t="s">
        <v>550</v>
      </c>
      <c r="G29" s="15"/>
      <c r="H29" s="16" t="s">
        <v>242</v>
      </c>
      <c r="I29" s="66"/>
      <c r="J29" s="66"/>
      <c r="K29" s="114" t="s">
        <v>611</v>
      </c>
      <c r="L29" s="94">
        <v>1</v>
      </c>
      <c r="M29" s="95">
        <v>655.3466796875</v>
      </c>
      <c r="N29" s="95">
        <v>8802.994140625</v>
      </c>
      <c r="O29" s="77"/>
      <c r="P29" s="96"/>
      <c r="Q29" s="96"/>
      <c r="R29" s="97"/>
      <c r="S29" s="51">
        <v>4</v>
      </c>
      <c r="T29" s="51">
        <v>0</v>
      </c>
      <c r="U29" s="52">
        <v>0</v>
      </c>
      <c r="V29" s="52">
        <v>0.017241</v>
      </c>
      <c r="W29" s="52">
        <v>0.070371</v>
      </c>
      <c r="X29" s="52">
        <v>0.885442</v>
      </c>
      <c r="Y29" s="52">
        <v>0.5833333333333334</v>
      </c>
      <c r="Z29" s="52">
        <v>0</v>
      </c>
      <c r="AA29" s="82">
        <v>29</v>
      </c>
      <c r="AB29" s="82"/>
      <c r="AC29" s="98"/>
      <c r="AD29" s="85" t="s">
        <v>408</v>
      </c>
      <c r="AE29" s="85">
        <v>604</v>
      </c>
      <c r="AF29" s="85">
        <v>593</v>
      </c>
      <c r="AG29" s="85">
        <v>7352</v>
      </c>
      <c r="AH29" s="85">
        <v>275</v>
      </c>
      <c r="AI29" s="85"/>
      <c r="AJ29" s="85" t="s">
        <v>440</v>
      </c>
      <c r="AK29" s="85" t="s">
        <v>467</v>
      </c>
      <c r="AL29" s="89" t="s">
        <v>491</v>
      </c>
      <c r="AM29" s="85"/>
      <c r="AN29" s="87">
        <v>39893.60423611111</v>
      </c>
      <c r="AO29" s="89" t="s">
        <v>523</v>
      </c>
      <c r="AP29" s="85" t="b">
        <v>0</v>
      </c>
      <c r="AQ29" s="85" t="b">
        <v>0</v>
      </c>
      <c r="AR29" s="85" t="b">
        <v>0</v>
      </c>
      <c r="AS29" s="85"/>
      <c r="AT29" s="85">
        <v>19</v>
      </c>
      <c r="AU29" s="89" t="s">
        <v>534</v>
      </c>
      <c r="AV29" s="85" t="b">
        <v>0</v>
      </c>
      <c r="AW29" s="85" t="s">
        <v>552</v>
      </c>
      <c r="AX29" s="89" t="s">
        <v>579</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226</v>
      </c>
      <c r="B30" s="15"/>
      <c r="C30" s="15" t="s">
        <v>64</v>
      </c>
      <c r="D30" s="93">
        <v>285.2703240477544</v>
      </c>
      <c r="E30" s="81"/>
      <c r="F30" s="112" t="s">
        <v>298</v>
      </c>
      <c r="G30" s="15"/>
      <c r="H30" s="16" t="s">
        <v>226</v>
      </c>
      <c r="I30" s="66"/>
      <c r="J30" s="66"/>
      <c r="K30" s="114" t="s">
        <v>612</v>
      </c>
      <c r="L30" s="94">
        <v>1</v>
      </c>
      <c r="M30" s="95">
        <v>9287.5703125</v>
      </c>
      <c r="N30" s="95">
        <v>3705.51171875</v>
      </c>
      <c r="O30" s="77"/>
      <c r="P30" s="96"/>
      <c r="Q30" s="96"/>
      <c r="R30" s="97"/>
      <c r="S30" s="51">
        <v>1</v>
      </c>
      <c r="T30" s="51">
        <v>1</v>
      </c>
      <c r="U30" s="52">
        <v>0</v>
      </c>
      <c r="V30" s="52">
        <v>0</v>
      </c>
      <c r="W30" s="52">
        <v>0</v>
      </c>
      <c r="X30" s="52">
        <v>0.999985</v>
      </c>
      <c r="Y30" s="52">
        <v>0</v>
      </c>
      <c r="Z30" s="52" t="s">
        <v>671</v>
      </c>
      <c r="AA30" s="82">
        <v>30</v>
      </c>
      <c r="AB30" s="82"/>
      <c r="AC30" s="98"/>
      <c r="AD30" s="85" t="s">
        <v>409</v>
      </c>
      <c r="AE30" s="85">
        <v>1</v>
      </c>
      <c r="AF30" s="85">
        <v>1073</v>
      </c>
      <c r="AG30" s="85">
        <v>103047</v>
      </c>
      <c r="AH30" s="85">
        <v>0</v>
      </c>
      <c r="AI30" s="85"/>
      <c r="AJ30" s="85" t="s">
        <v>441</v>
      </c>
      <c r="AK30" s="85" t="s">
        <v>468</v>
      </c>
      <c r="AL30" s="89" t="s">
        <v>492</v>
      </c>
      <c r="AM30" s="85"/>
      <c r="AN30" s="87">
        <v>40763.60586805556</v>
      </c>
      <c r="AO30" s="89" t="s">
        <v>524</v>
      </c>
      <c r="AP30" s="85" t="b">
        <v>0</v>
      </c>
      <c r="AQ30" s="85" t="b">
        <v>0</v>
      </c>
      <c r="AR30" s="85" t="b">
        <v>0</v>
      </c>
      <c r="AS30" s="85"/>
      <c r="AT30" s="85">
        <v>56</v>
      </c>
      <c r="AU30" s="89" t="s">
        <v>529</v>
      </c>
      <c r="AV30" s="85" t="b">
        <v>0</v>
      </c>
      <c r="AW30" s="85" t="s">
        <v>552</v>
      </c>
      <c r="AX30" s="89" t="s">
        <v>580</v>
      </c>
      <c r="AY30" s="85" t="s">
        <v>66</v>
      </c>
      <c r="AZ30" s="85" t="str">
        <f>REPLACE(INDEX(GroupVertices[Group],MATCH(Vertices[[#This Row],[Vertex]],GroupVertices[Vertex],0)),1,1,"")</f>
        <v>6</v>
      </c>
      <c r="BA30" s="51" t="s">
        <v>269</v>
      </c>
      <c r="BB30" s="51" t="s">
        <v>269</v>
      </c>
      <c r="BC30" s="51" t="s">
        <v>275</v>
      </c>
      <c r="BD30" s="51" t="s">
        <v>275</v>
      </c>
      <c r="BE30" s="51"/>
      <c r="BF30" s="51"/>
      <c r="BG30" s="128" t="s">
        <v>884</v>
      </c>
      <c r="BH30" s="128" t="s">
        <v>889</v>
      </c>
      <c r="BI30" s="128" t="s">
        <v>829</v>
      </c>
      <c r="BJ30" s="128" t="s">
        <v>906</v>
      </c>
      <c r="BK30" s="128">
        <v>0</v>
      </c>
      <c r="BL30" s="131">
        <v>0</v>
      </c>
      <c r="BM30" s="128">
        <v>2</v>
      </c>
      <c r="BN30" s="131">
        <v>3.9215686274509802</v>
      </c>
      <c r="BO30" s="128">
        <v>0</v>
      </c>
      <c r="BP30" s="131">
        <v>0</v>
      </c>
      <c r="BQ30" s="128">
        <v>49</v>
      </c>
      <c r="BR30" s="131">
        <v>96.07843137254902</v>
      </c>
      <c r="BS30" s="128">
        <v>51</v>
      </c>
      <c r="BT30" s="2"/>
      <c r="BU30" s="3"/>
      <c r="BV30" s="3"/>
      <c r="BW30" s="3"/>
      <c r="BX30" s="3"/>
    </row>
    <row r="31" spans="1:76" ht="15">
      <c r="A31" s="14" t="s">
        <v>243</v>
      </c>
      <c r="B31" s="15"/>
      <c r="C31" s="15" t="s">
        <v>64</v>
      </c>
      <c r="D31" s="93">
        <v>1000</v>
      </c>
      <c r="E31" s="81"/>
      <c r="F31" s="112" t="s">
        <v>551</v>
      </c>
      <c r="G31" s="15"/>
      <c r="H31" s="16" t="s">
        <v>243</v>
      </c>
      <c r="I31" s="66"/>
      <c r="J31" s="66"/>
      <c r="K31" s="114" t="s">
        <v>613</v>
      </c>
      <c r="L31" s="94">
        <v>1</v>
      </c>
      <c r="M31" s="95">
        <v>6737.4677734375</v>
      </c>
      <c r="N31" s="95">
        <v>6501.51123046875</v>
      </c>
      <c r="O31" s="77"/>
      <c r="P31" s="96"/>
      <c r="Q31" s="96"/>
      <c r="R31" s="97"/>
      <c r="S31" s="51">
        <v>2</v>
      </c>
      <c r="T31" s="51">
        <v>0</v>
      </c>
      <c r="U31" s="52">
        <v>0</v>
      </c>
      <c r="V31" s="52">
        <v>0.013514</v>
      </c>
      <c r="W31" s="52">
        <v>0.006554</v>
      </c>
      <c r="X31" s="52">
        <v>0.769062</v>
      </c>
      <c r="Y31" s="52">
        <v>1</v>
      </c>
      <c r="Z31" s="52">
        <v>0</v>
      </c>
      <c r="AA31" s="82">
        <v>31</v>
      </c>
      <c r="AB31" s="82"/>
      <c r="AC31" s="98"/>
      <c r="AD31" s="85" t="s">
        <v>410</v>
      </c>
      <c r="AE31" s="85">
        <v>303</v>
      </c>
      <c r="AF31" s="85">
        <v>15714</v>
      </c>
      <c r="AG31" s="85">
        <v>11583</v>
      </c>
      <c r="AH31" s="85">
        <v>63773</v>
      </c>
      <c r="AI31" s="85"/>
      <c r="AJ31" s="85" t="s">
        <v>442</v>
      </c>
      <c r="AK31" s="85" t="s">
        <v>469</v>
      </c>
      <c r="AL31" s="89" t="s">
        <v>493</v>
      </c>
      <c r="AM31" s="85"/>
      <c r="AN31" s="87">
        <v>39845.71542824074</v>
      </c>
      <c r="AO31" s="89" t="s">
        <v>525</v>
      </c>
      <c r="AP31" s="85" t="b">
        <v>0</v>
      </c>
      <c r="AQ31" s="85" t="b">
        <v>0</v>
      </c>
      <c r="AR31" s="85" t="b">
        <v>1</v>
      </c>
      <c r="AS31" s="85"/>
      <c r="AT31" s="85">
        <v>408</v>
      </c>
      <c r="AU31" s="89" t="s">
        <v>532</v>
      </c>
      <c r="AV31" s="85" t="b">
        <v>1</v>
      </c>
      <c r="AW31" s="85" t="s">
        <v>552</v>
      </c>
      <c r="AX31" s="89" t="s">
        <v>581</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227</v>
      </c>
      <c r="B32" s="15"/>
      <c r="C32" s="15" t="s">
        <v>64</v>
      </c>
      <c r="D32" s="93">
        <v>165.93035815804436</v>
      </c>
      <c r="E32" s="81"/>
      <c r="F32" s="112" t="s">
        <v>299</v>
      </c>
      <c r="G32" s="15"/>
      <c r="H32" s="16" t="s">
        <v>227</v>
      </c>
      <c r="I32" s="66"/>
      <c r="J32" s="66"/>
      <c r="K32" s="114" t="s">
        <v>614</v>
      </c>
      <c r="L32" s="94">
        <v>1</v>
      </c>
      <c r="M32" s="95">
        <v>6456.9560546875</v>
      </c>
      <c r="N32" s="95">
        <v>8502.62890625</v>
      </c>
      <c r="O32" s="77"/>
      <c r="P32" s="96"/>
      <c r="Q32" s="96"/>
      <c r="R32" s="97"/>
      <c r="S32" s="51">
        <v>1</v>
      </c>
      <c r="T32" s="51">
        <v>2</v>
      </c>
      <c r="U32" s="52">
        <v>0</v>
      </c>
      <c r="V32" s="52">
        <v>0.013514</v>
      </c>
      <c r="W32" s="52">
        <v>0.006554</v>
      </c>
      <c r="X32" s="52">
        <v>0.769062</v>
      </c>
      <c r="Y32" s="52">
        <v>0.5</v>
      </c>
      <c r="Z32" s="52">
        <v>0.5</v>
      </c>
      <c r="AA32" s="82">
        <v>32</v>
      </c>
      <c r="AB32" s="82"/>
      <c r="AC32" s="98"/>
      <c r="AD32" s="85" t="s">
        <v>411</v>
      </c>
      <c r="AE32" s="85">
        <v>75</v>
      </c>
      <c r="AF32" s="85">
        <v>71</v>
      </c>
      <c r="AG32" s="85">
        <v>164</v>
      </c>
      <c r="AH32" s="85">
        <v>44</v>
      </c>
      <c r="AI32" s="85"/>
      <c r="AJ32" s="85" t="s">
        <v>443</v>
      </c>
      <c r="AK32" s="85" t="s">
        <v>470</v>
      </c>
      <c r="AL32" s="89" t="s">
        <v>494</v>
      </c>
      <c r="AM32" s="85"/>
      <c r="AN32" s="87">
        <v>41800.88118055555</v>
      </c>
      <c r="AO32" s="89" t="s">
        <v>526</v>
      </c>
      <c r="AP32" s="85" t="b">
        <v>0</v>
      </c>
      <c r="AQ32" s="85" t="b">
        <v>0</v>
      </c>
      <c r="AR32" s="85" t="b">
        <v>1</v>
      </c>
      <c r="AS32" s="85"/>
      <c r="AT32" s="85">
        <v>1</v>
      </c>
      <c r="AU32" s="89" t="s">
        <v>533</v>
      </c>
      <c r="AV32" s="85" t="b">
        <v>0</v>
      </c>
      <c r="AW32" s="85" t="s">
        <v>552</v>
      </c>
      <c r="AX32" s="89" t="s">
        <v>582</v>
      </c>
      <c r="AY32" s="85" t="s">
        <v>66</v>
      </c>
      <c r="AZ32" s="85" t="str">
        <f>REPLACE(INDEX(GroupVertices[Group],MATCH(Vertices[[#This Row],[Vertex]],GroupVertices[Vertex],0)),1,1,"")</f>
        <v>2</v>
      </c>
      <c r="BA32" s="51"/>
      <c r="BB32" s="51"/>
      <c r="BC32" s="51"/>
      <c r="BD32" s="51"/>
      <c r="BE32" s="51" t="s">
        <v>277</v>
      </c>
      <c r="BF32" s="51" t="s">
        <v>277</v>
      </c>
      <c r="BG32" s="128" t="s">
        <v>885</v>
      </c>
      <c r="BH32" s="128" t="s">
        <v>885</v>
      </c>
      <c r="BI32" s="128" t="s">
        <v>902</v>
      </c>
      <c r="BJ32" s="128" t="s">
        <v>902</v>
      </c>
      <c r="BK32" s="128">
        <v>0</v>
      </c>
      <c r="BL32" s="131">
        <v>0</v>
      </c>
      <c r="BM32" s="128">
        <v>0</v>
      </c>
      <c r="BN32" s="131">
        <v>0</v>
      </c>
      <c r="BO32" s="128">
        <v>0</v>
      </c>
      <c r="BP32" s="131">
        <v>0</v>
      </c>
      <c r="BQ32" s="128">
        <v>22</v>
      </c>
      <c r="BR32" s="131">
        <v>100</v>
      </c>
      <c r="BS32" s="128">
        <v>22</v>
      </c>
      <c r="BT32" s="2"/>
      <c r="BU32" s="3"/>
      <c r="BV32" s="3"/>
      <c r="BW32" s="3"/>
      <c r="BX32" s="3"/>
    </row>
    <row r="33" spans="1:76" ht="15">
      <c r="A33" s="14" t="s">
        <v>228</v>
      </c>
      <c r="B33" s="15"/>
      <c r="C33" s="15" t="s">
        <v>64</v>
      </c>
      <c r="D33" s="93">
        <v>204.28112563956793</v>
      </c>
      <c r="E33" s="81"/>
      <c r="F33" s="112" t="s">
        <v>300</v>
      </c>
      <c r="G33" s="15"/>
      <c r="H33" s="16" t="s">
        <v>228</v>
      </c>
      <c r="I33" s="66"/>
      <c r="J33" s="66"/>
      <c r="K33" s="114" t="s">
        <v>615</v>
      </c>
      <c r="L33" s="94">
        <v>1</v>
      </c>
      <c r="M33" s="95">
        <v>7529.82470703125</v>
      </c>
      <c r="N33" s="95">
        <v>9567.8076171875</v>
      </c>
      <c r="O33" s="77"/>
      <c r="P33" s="96"/>
      <c r="Q33" s="96"/>
      <c r="R33" s="97"/>
      <c r="S33" s="51">
        <v>1</v>
      </c>
      <c r="T33" s="51">
        <v>1</v>
      </c>
      <c r="U33" s="52">
        <v>0</v>
      </c>
      <c r="V33" s="52">
        <v>0.015385</v>
      </c>
      <c r="W33" s="52">
        <v>0.021144</v>
      </c>
      <c r="X33" s="52">
        <v>0.615675</v>
      </c>
      <c r="Y33" s="52">
        <v>0.5</v>
      </c>
      <c r="Z33" s="52">
        <v>0</v>
      </c>
      <c r="AA33" s="82">
        <v>33</v>
      </c>
      <c r="AB33" s="82"/>
      <c r="AC33" s="98"/>
      <c r="AD33" s="85" t="s">
        <v>412</v>
      </c>
      <c r="AE33" s="85">
        <v>148</v>
      </c>
      <c r="AF33" s="85">
        <v>393</v>
      </c>
      <c r="AG33" s="85">
        <v>250</v>
      </c>
      <c r="AH33" s="85">
        <v>340</v>
      </c>
      <c r="AI33" s="85"/>
      <c r="AJ33" s="85" t="s">
        <v>444</v>
      </c>
      <c r="AK33" s="85" t="s">
        <v>447</v>
      </c>
      <c r="AL33" s="89" t="s">
        <v>495</v>
      </c>
      <c r="AM33" s="85"/>
      <c r="AN33" s="87">
        <v>43380.027546296296</v>
      </c>
      <c r="AO33" s="89" t="s">
        <v>527</v>
      </c>
      <c r="AP33" s="85" t="b">
        <v>1</v>
      </c>
      <c r="AQ33" s="85" t="b">
        <v>0</v>
      </c>
      <c r="AR33" s="85" t="b">
        <v>0</v>
      </c>
      <c r="AS33" s="85"/>
      <c r="AT33" s="85">
        <v>4</v>
      </c>
      <c r="AU33" s="85"/>
      <c r="AV33" s="85" t="b">
        <v>0</v>
      </c>
      <c r="AW33" s="85" t="s">
        <v>552</v>
      </c>
      <c r="AX33" s="89" t="s">
        <v>583</v>
      </c>
      <c r="AY33" s="85" t="s">
        <v>66</v>
      </c>
      <c r="AZ33" s="85" t="str">
        <f>REPLACE(INDEX(GroupVertices[Group],MATCH(Vertices[[#This Row],[Vertex]],GroupVertices[Vertex],0)),1,1,"")</f>
        <v>3</v>
      </c>
      <c r="BA33" s="51" t="s">
        <v>271</v>
      </c>
      <c r="BB33" s="51" t="s">
        <v>271</v>
      </c>
      <c r="BC33" s="51" t="s">
        <v>273</v>
      </c>
      <c r="BD33" s="51" t="s">
        <v>273</v>
      </c>
      <c r="BE33" s="51" t="s">
        <v>282</v>
      </c>
      <c r="BF33" s="51" t="s">
        <v>282</v>
      </c>
      <c r="BG33" s="128" t="s">
        <v>886</v>
      </c>
      <c r="BH33" s="128" t="s">
        <v>886</v>
      </c>
      <c r="BI33" s="128" t="s">
        <v>903</v>
      </c>
      <c r="BJ33" s="128" t="s">
        <v>903</v>
      </c>
      <c r="BK33" s="128">
        <v>0</v>
      </c>
      <c r="BL33" s="131">
        <v>0</v>
      </c>
      <c r="BM33" s="128">
        <v>1</v>
      </c>
      <c r="BN33" s="131">
        <v>7.6923076923076925</v>
      </c>
      <c r="BO33" s="128">
        <v>0</v>
      </c>
      <c r="BP33" s="131">
        <v>0</v>
      </c>
      <c r="BQ33" s="128">
        <v>12</v>
      </c>
      <c r="BR33" s="131">
        <v>92.3076923076923</v>
      </c>
      <c r="BS33" s="128">
        <v>13</v>
      </c>
      <c r="BT33" s="2"/>
      <c r="BU33" s="3"/>
      <c r="BV33" s="3"/>
      <c r="BW33" s="3"/>
      <c r="BX33" s="3"/>
    </row>
    <row r="34" spans="1:76" ht="15">
      <c r="A34" s="99" t="s">
        <v>229</v>
      </c>
      <c r="B34" s="100"/>
      <c r="C34" s="100" t="s">
        <v>64</v>
      </c>
      <c r="D34" s="101">
        <v>185.939454235361</v>
      </c>
      <c r="E34" s="102"/>
      <c r="F34" s="113" t="s">
        <v>301</v>
      </c>
      <c r="G34" s="100"/>
      <c r="H34" s="103" t="s">
        <v>229</v>
      </c>
      <c r="I34" s="104"/>
      <c r="J34" s="104"/>
      <c r="K34" s="115" t="s">
        <v>616</v>
      </c>
      <c r="L34" s="105">
        <v>1</v>
      </c>
      <c r="M34" s="106">
        <v>7647.93505859375</v>
      </c>
      <c r="N34" s="106">
        <v>7501.76220703125</v>
      </c>
      <c r="O34" s="107"/>
      <c r="P34" s="108"/>
      <c r="Q34" s="108"/>
      <c r="R34" s="109"/>
      <c r="S34" s="51">
        <v>0</v>
      </c>
      <c r="T34" s="51">
        <v>2</v>
      </c>
      <c r="U34" s="52">
        <v>0</v>
      </c>
      <c r="V34" s="52">
        <v>0.015385</v>
      </c>
      <c r="W34" s="52">
        <v>0.021144</v>
      </c>
      <c r="X34" s="52">
        <v>0.615675</v>
      </c>
      <c r="Y34" s="52">
        <v>0.5</v>
      </c>
      <c r="Z34" s="52">
        <v>0</v>
      </c>
      <c r="AA34" s="110">
        <v>34</v>
      </c>
      <c r="AB34" s="110"/>
      <c r="AC34" s="111"/>
      <c r="AD34" s="85" t="s">
        <v>413</v>
      </c>
      <c r="AE34" s="85">
        <v>435</v>
      </c>
      <c r="AF34" s="85">
        <v>239</v>
      </c>
      <c r="AG34" s="85">
        <v>795</v>
      </c>
      <c r="AH34" s="85">
        <v>1402</v>
      </c>
      <c r="AI34" s="85"/>
      <c r="AJ34" s="85" t="s">
        <v>445</v>
      </c>
      <c r="AK34" s="85" t="s">
        <v>471</v>
      </c>
      <c r="AL34" s="89" t="s">
        <v>496</v>
      </c>
      <c r="AM34" s="85"/>
      <c r="AN34" s="87">
        <v>43014.85224537037</v>
      </c>
      <c r="AO34" s="89" t="s">
        <v>528</v>
      </c>
      <c r="AP34" s="85" t="b">
        <v>1</v>
      </c>
      <c r="AQ34" s="85" t="b">
        <v>0</v>
      </c>
      <c r="AR34" s="85" t="b">
        <v>1</v>
      </c>
      <c r="AS34" s="85"/>
      <c r="AT34" s="85">
        <v>4</v>
      </c>
      <c r="AU34" s="85"/>
      <c r="AV34" s="85" t="b">
        <v>0</v>
      </c>
      <c r="AW34" s="85" t="s">
        <v>552</v>
      </c>
      <c r="AX34" s="89" t="s">
        <v>584</v>
      </c>
      <c r="AY34" s="85" t="s">
        <v>66</v>
      </c>
      <c r="AZ34" s="85" t="str">
        <f>REPLACE(INDEX(GroupVertices[Group],MATCH(Vertices[[#This Row],[Vertex]],GroupVertices[Vertex],0)),1,1,"")</f>
        <v>3</v>
      </c>
      <c r="BA34" s="51" t="s">
        <v>271</v>
      </c>
      <c r="BB34" s="51" t="s">
        <v>271</v>
      </c>
      <c r="BC34" s="51" t="s">
        <v>273</v>
      </c>
      <c r="BD34" s="51" t="s">
        <v>273</v>
      </c>
      <c r="BE34" s="51" t="s">
        <v>282</v>
      </c>
      <c r="BF34" s="51" t="s">
        <v>282</v>
      </c>
      <c r="BG34" s="128" t="s">
        <v>887</v>
      </c>
      <c r="BH34" s="128" t="s">
        <v>887</v>
      </c>
      <c r="BI34" s="128" t="s">
        <v>904</v>
      </c>
      <c r="BJ34" s="128" t="s">
        <v>904</v>
      </c>
      <c r="BK34" s="128">
        <v>0</v>
      </c>
      <c r="BL34" s="131">
        <v>0</v>
      </c>
      <c r="BM34" s="128">
        <v>1</v>
      </c>
      <c r="BN34" s="131">
        <v>6.666666666666667</v>
      </c>
      <c r="BO34" s="128">
        <v>0</v>
      </c>
      <c r="BP34" s="131">
        <v>0</v>
      </c>
      <c r="BQ34" s="128">
        <v>14</v>
      </c>
      <c r="BR34" s="131">
        <v>93.33333333333333</v>
      </c>
      <c r="BS34" s="128">
        <v>15</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L3" r:id="rId1" display="https://t.co/sJPoiGD06O"/>
    <hyperlink ref="AL4" r:id="rId2" display="https://t.co/zqWvP2aUWi"/>
    <hyperlink ref="AL5" r:id="rId3" display="https://t.co/D9aNvbsAEj"/>
    <hyperlink ref="AL6" r:id="rId4" display="http://t.co/lx7MxaWLlN"/>
    <hyperlink ref="AL7" r:id="rId5" display="https://t.co/6Zx1Thay8x"/>
    <hyperlink ref="AL8" r:id="rId6" display="https://t.co/NHmCQYWAuO"/>
    <hyperlink ref="AL9" r:id="rId7" display="https://t.co/9BLnlq9J76"/>
    <hyperlink ref="AL10" r:id="rId8" display="https://t.co/nhU1P62pca"/>
    <hyperlink ref="AL11" r:id="rId9" display="https://t.co/USbfS5nMC1"/>
    <hyperlink ref="AL12" r:id="rId10" display="https://t.co/19dIbiSXNH"/>
    <hyperlink ref="AL13" r:id="rId11" display="http://t.co/wn8mVFF03r"/>
    <hyperlink ref="AL16" r:id="rId12" display="http://t.co/hxMHbUEwi3"/>
    <hyperlink ref="AL17" r:id="rId13" display="https://www.researchgate.net/ronald_george"/>
    <hyperlink ref="AL20" r:id="rId14" display="http://www.healthnet.com/"/>
    <hyperlink ref="AL22" r:id="rId15" display="http://t.co/HOewIRbdrv"/>
    <hyperlink ref="AL25" r:id="rId16" display="http://t.co/JaOdkcNusK"/>
    <hyperlink ref="AL26" r:id="rId17" display="http://t.co/ubrBaWdJBu"/>
    <hyperlink ref="AL27" r:id="rId18" display="https://t.co/kmnqiUPnHH"/>
    <hyperlink ref="AL28" r:id="rId19" display="https://t.co/pML6xFgnin"/>
    <hyperlink ref="AL29" r:id="rId20" display="https://t.co/jf5eCnURi4"/>
    <hyperlink ref="AL30" r:id="rId21" display="http://t.co/RV4p6hDled"/>
    <hyperlink ref="AL31" r:id="rId22" display="https://t.co/UMxiKL5R8S"/>
    <hyperlink ref="AL32" r:id="rId23" display="http://t.co/C5G9lsv30G"/>
    <hyperlink ref="AL33" r:id="rId24" display="https://t.co/FY6hSN5pvn"/>
    <hyperlink ref="AL34" r:id="rId25" display="http://www.makewellknown.org/"/>
    <hyperlink ref="AO3" r:id="rId26" display="https://pbs.twimg.com/profile_banners/197295463/1502863274"/>
    <hyperlink ref="AO4" r:id="rId27" display="https://pbs.twimg.com/profile_banners/855175822063185920/1569816292"/>
    <hyperlink ref="AO5" r:id="rId28" display="https://pbs.twimg.com/profile_banners/1963172678/1514934447"/>
    <hyperlink ref="AO6" r:id="rId29" display="https://pbs.twimg.com/profile_banners/15485304/1469807109"/>
    <hyperlink ref="AO7" r:id="rId30" display="https://pbs.twimg.com/profile_banners/19695231/1537707635"/>
    <hyperlink ref="AO8" r:id="rId31" display="https://pbs.twimg.com/profile_banners/1561418018/1566176234"/>
    <hyperlink ref="AO9" r:id="rId32" display="https://pbs.twimg.com/profile_banners/751173499826409474/1564762475"/>
    <hyperlink ref="AO10" r:id="rId33" display="https://pbs.twimg.com/profile_banners/857332375923064836/1506542931"/>
    <hyperlink ref="AO11" r:id="rId34" display="https://pbs.twimg.com/profile_banners/328501132/1403053555"/>
    <hyperlink ref="AO12" r:id="rId35" display="https://pbs.twimg.com/profile_banners/1908546480/1571250725"/>
    <hyperlink ref="AO13" r:id="rId36" display="https://pbs.twimg.com/profile_banners/422893220/1521497845"/>
    <hyperlink ref="AO14" r:id="rId37" display="https://pbs.twimg.com/profile_banners/537791715/1518580249"/>
    <hyperlink ref="AO15" r:id="rId38" display="https://pbs.twimg.com/profile_banners/1112583540623892480/1567017949"/>
    <hyperlink ref="AO16" r:id="rId39" display="https://pbs.twimg.com/profile_banners/196792097/1561984798"/>
    <hyperlink ref="AO17" r:id="rId40" display="https://pbs.twimg.com/profile_banners/68438950/1572856811"/>
    <hyperlink ref="AO18" r:id="rId41" display="https://pbs.twimg.com/profile_banners/1081033759984664577/1552552176"/>
    <hyperlink ref="AO19" r:id="rId42" display="https://pbs.twimg.com/profile_banners/734417775180009472/1572701080"/>
    <hyperlink ref="AO20" r:id="rId43" display="https://pbs.twimg.com/profile_banners/14208785/1550002622"/>
    <hyperlink ref="AO21" r:id="rId44" display="https://pbs.twimg.com/profile_banners/3016632889/1452046150"/>
    <hyperlink ref="AO22" r:id="rId45" display="https://pbs.twimg.com/profile_banners/3169083391/1548785348"/>
    <hyperlink ref="AO23" r:id="rId46" display="https://pbs.twimg.com/profile_banners/1112882611964215297/1559738635"/>
    <hyperlink ref="AO24" r:id="rId47" display="https://pbs.twimg.com/profile_banners/954675807011688448/1516448580"/>
    <hyperlink ref="AO25" r:id="rId48" display="https://pbs.twimg.com/profile_banners/629474079/1493744322"/>
    <hyperlink ref="AO26" r:id="rId49" display="https://pbs.twimg.com/profile_banners/44162011/1572885094"/>
    <hyperlink ref="AO27" r:id="rId50" display="https://pbs.twimg.com/profile_banners/50074068/1570111275"/>
    <hyperlink ref="AO28" r:id="rId51" display="https://pbs.twimg.com/profile_banners/781982295863484456/1557841834"/>
    <hyperlink ref="AO29" r:id="rId52" display="https://pbs.twimg.com/profile_banners/25678997/1349801400"/>
    <hyperlink ref="AO30" r:id="rId53" display="https://pbs.twimg.com/profile_banners/350922339/1423668773"/>
    <hyperlink ref="AO31" r:id="rId54" display="https://pbs.twimg.com/profile_banners/19866236/1561234136"/>
    <hyperlink ref="AO32" r:id="rId55" display="https://pbs.twimg.com/profile_banners/2559941545/1405471887"/>
    <hyperlink ref="AO33" r:id="rId56" display="https://pbs.twimg.com/profile_banners/1048734569015513088/1562015137"/>
    <hyperlink ref="AO34" r:id="rId57" display="https://pbs.twimg.com/profile_banners/916399468760645634/1515365298"/>
    <hyperlink ref="AU3" r:id="rId58" display="http://abs.twimg.com/images/themes/theme1/bg.png"/>
    <hyperlink ref="AU5" r:id="rId59" display="http://abs.twimg.com/images/themes/theme1/bg.png"/>
    <hyperlink ref="AU6" r:id="rId60" display="http://abs.twimg.com/images/themes/theme17/bg.gif"/>
    <hyperlink ref="AU7" r:id="rId61" display="http://abs.twimg.com/images/themes/theme1/bg.png"/>
    <hyperlink ref="AU8" r:id="rId62" display="http://abs.twimg.com/images/themes/theme2/bg.gif"/>
    <hyperlink ref="AU10" r:id="rId63" display="http://abs.twimg.com/images/themes/theme1/bg.png"/>
    <hyperlink ref="AU11" r:id="rId64" display="http://abs.twimg.com/images/themes/theme14/bg.gif"/>
    <hyperlink ref="AU12" r:id="rId65" display="http://abs.twimg.com/images/themes/theme1/bg.png"/>
    <hyperlink ref="AU13" r:id="rId66" display="http://abs.twimg.com/images/themes/theme1/bg.png"/>
    <hyperlink ref="AU14" r:id="rId67" display="http://abs.twimg.com/images/themes/theme1/bg.png"/>
    <hyperlink ref="AU16" r:id="rId68" display="http://abs.twimg.com/images/themes/theme1/bg.png"/>
    <hyperlink ref="AU17" r:id="rId69" display="http://abs.twimg.com/images/themes/theme15/bg.png"/>
    <hyperlink ref="AU20" r:id="rId70" display="http://abs.twimg.com/images/themes/theme1/bg.png"/>
    <hyperlink ref="AU21" r:id="rId71" display="http://abs.twimg.com/images/themes/theme1/bg.png"/>
    <hyperlink ref="AU22" r:id="rId72" display="http://abs.twimg.com/images/themes/theme1/bg.png"/>
    <hyperlink ref="AU25" r:id="rId73" display="http://abs.twimg.com/images/themes/theme1/bg.png"/>
    <hyperlink ref="AU26" r:id="rId74" display="http://abs.twimg.com/images/themes/theme1/bg.png"/>
    <hyperlink ref="AU27" r:id="rId75" display="http://abs.twimg.com/images/themes/theme1/bg.png"/>
    <hyperlink ref="AU28" r:id="rId76" display="http://abs.twimg.com/images/themes/theme1/bg.png"/>
    <hyperlink ref="AU29" r:id="rId77" display="http://abs.twimg.com/images/themes/theme4/bg.gif"/>
    <hyperlink ref="AU30" r:id="rId78" display="http://abs.twimg.com/images/themes/theme1/bg.png"/>
    <hyperlink ref="AU31" r:id="rId79" display="http://abs.twimg.com/images/themes/theme14/bg.gif"/>
    <hyperlink ref="AU32" r:id="rId80" display="http://abs.twimg.com/images/themes/theme15/bg.png"/>
    <hyperlink ref="F3" r:id="rId81" display="http://pbs.twimg.com/profile_images/733609625153642496/dBfYcnL6_normal.jpg"/>
    <hyperlink ref="F4" r:id="rId82" display="http://pbs.twimg.com/profile_images/895954822280564736/dFBEy0cF_normal.jpg"/>
    <hyperlink ref="F5" r:id="rId83" display="http://pbs.twimg.com/profile_images/980077901537300480/ZYmUATuX_normal.jpg"/>
    <hyperlink ref="F6" r:id="rId84" display="http://pbs.twimg.com/profile_images/708397128259739648/Y1Ze-Mb6_normal.jpg"/>
    <hyperlink ref="F7" r:id="rId85" display="http://pbs.twimg.com/profile_images/1013397531206848512/Ekf9nVK4_normal.jpg"/>
    <hyperlink ref="F8" r:id="rId86" display="http://pbs.twimg.com/profile_images/622156442020130816/edGEiG62_normal.jpg"/>
    <hyperlink ref="F9" r:id="rId87" display="http://pbs.twimg.com/profile_images/1093949311153451009/k8Xqmo6d_normal.jpg"/>
    <hyperlink ref="F10" r:id="rId88" display="http://pbs.twimg.com/profile_images/857337221401124864/ELPipVXV_normal.jpg"/>
    <hyperlink ref="F11" r:id="rId89" display="http://pbs.twimg.com/profile_images/776130957921382400/yNA0-f3o_normal.jpg"/>
    <hyperlink ref="F12" r:id="rId90" display="http://pbs.twimg.com/profile_images/1164650348805365760/5_L9OMHC_normal.jpg"/>
    <hyperlink ref="F13" r:id="rId91" display="http://pbs.twimg.com/profile_images/654521427551367168/AkjRumyP_normal.png"/>
    <hyperlink ref="F14" r:id="rId92" display="http://pbs.twimg.com/profile_images/963620395931881472/ekZ171aA_normal.jpg"/>
    <hyperlink ref="F15" r:id="rId93" display="http://pbs.twimg.com/profile_images/1112760616194899968/qYwI2KQ8_normal.jpg"/>
    <hyperlink ref="F16" r:id="rId94" display="http://pbs.twimg.com/profile_images/577530541475385344/kn4Wjdy7_normal.jpeg"/>
    <hyperlink ref="F17" r:id="rId95" display="http://pbs.twimg.com/profile_images/991162505660649472/mASk16m8_normal.jpg"/>
    <hyperlink ref="F18" r:id="rId96" display="http://pbs.twimg.com/profile_images/1137503274595160069/45ilrqJ3_normal.jpg"/>
    <hyperlink ref="F19" r:id="rId97" display="http://pbs.twimg.com/profile_images/1191260613433016320/ZNFpI4Y9_normal.jpg"/>
    <hyperlink ref="F20" r:id="rId98" display="http://pbs.twimg.com/profile_images/1154915080900730880/Qe5pMZ1O_normal.jpg"/>
    <hyperlink ref="F21" r:id="rId99" display="http://pbs.twimg.com/profile_images/1194792314834575360/3HKfwAUE_normal.jpg"/>
    <hyperlink ref="F22" r:id="rId100" display="http://pbs.twimg.com/profile_images/595695322757767169/UsCLHDin_normal.jpg"/>
    <hyperlink ref="F23" r:id="rId101" display="http://pbs.twimg.com/profile_images/1136251601906221056/YagVsSoI_normal.jpg"/>
    <hyperlink ref="F24" r:id="rId102" display="http://pbs.twimg.com/profile_images/954680650308771841/XJGAcah-_normal.jpg"/>
    <hyperlink ref="F25" r:id="rId103" display="http://pbs.twimg.com/profile_images/631557953242337280/T7DWe527_normal.jpg"/>
    <hyperlink ref="F26" r:id="rId104" display="http://pbs.twimg.com/profile_images/1087811494971142144/7Hde7fu-_normal.jpg"/>
    <hyperlink ref="F27" r:id="rId105" display="http://pbs.twimg.com/profile_images/799643448357830656/FTrErgEN_normal.jpg"/>
    <hyperlink ref="F28" r:id="rId106" display="http://pbs.twimg.com/profile_images/1034061111878926338/F6noKVPX_normal.jpg"/>
    <hyperlink ref="F29" r:id="rId107" display="http://pbs.twimg.com/profile_images/1041030136584388608/0QVxV5fM_normal.jpg"/>
    <hyperlink ref="F30" r:id="rId108" display="http://pbs.twimg.com/profile_images/2327965691/xeoo4g4yng3esmje62ee_normal.jpeg"/>
    <hyperlink ref="F31" r:id="rId109" display="http://pbs.twimg.com/profile_images/1017592184034521088/5SB1rijr_normal.jpg"/>
    <hyperlink ref="F32" r:id="rId110" display="http://pbs.twimg.com/profile_images/1192774695478841344/OFpil8lk_normal.jpg"/>
    <hyperlink ref="F33" r:id="rId111" display="http://pbs.twimg.com/profile_images/1086264500892905472/_UOR_Ys9_normal.jpg"/>
    <hyperlink ref="F34" r:id="rId112" display="http://pbs.twimg.com/profile_images/953715582624559104/B0HGYdBZ_normal.jpg"/>
    <hyperlink ref="AX3" r:id="rId113" display="https://twitter.com/debra_bingham"/>
    <hyperlink ref="AX4" r:id="rId114" display="https://twitter.com/preventaccreta"/>
    <hyperlink ref="AX5" r:id="rId115" display="https://twitter.com/hopeforaccreta"/>
    <hyperlink ref="AX6" r:id="rId116" display="https://twitter.com/childbirth"/>
    <hyperlink ref="AX7" r:id="rId117" display="https://twitter.com/unnecesarean"/>
    <hyperlink ref="AX8" r:id="rId118" display="https://twitter.com/katybkoz"/>
    <hyperlink ref="AX9" r:id="rId119" display="https://twitter.com/perinatalqi"/>
    <hyperlink ref="AX10" r:id="rId120" display="https://twitter.com/thedatanurse"/>
    <hyperlink ref="AX11" r:id="rId121" display="https://twitter.com/micheome"/>
    <hyperlink ref="AX12" r:id="rId122" display="https://twitter.com/cqc_updates"/>
    <hyperlink ref="AX13" r:id="rId123" display="https://twitter.com/cmqcc"/>
    <hyperlink ref="AX14" r:id="rId124" display="https://twitter.com/momandnewborn"/>
    <hyperlink ref="AX15" r:id="rId125" display="https://twitter.com/educanestesia"/>
    <hyperlink ref="AX16" r:id="rId126" display="https://twitter.com/csahq"/>
    <hyperlink ref="AX17" r:id="rId127" display="https://twitter.com/ron_george"/>
    <hyperlink ref="AX18" r:id="rId128" display="https://twitter.com/galloeduardo4"/>
    <hyperlink ref="AX19" r:id="rId129" display="https://twitter.com/obsleepmerchant"/>
    <hyperlink ref="AX20" r:id="rId130" display="https://twitter.com/healthnet"/>
    <hyperlink ref="AX21" r:id="rId131" display="https://twitter.com/ivaphd"/>
    <hyperlink ref="AX22" r:id="rId132" display="https://twitter.com/ucsfbixby"/>
    <hyperlink ref="AX23" r:id="rId133" display="https://twitter.com/adrianeburges13"/>
    <hyperlink ref="AX24" r:id="rId134" display="https://twitter.com/wrkpassion"/>
    <hyperlink ref="AX25" r:id="rId135" display="https://twitter.com/ucsfnurse"/>
    <hyperlink ref="AX26" r:id="rId136" display="https://twitter.com/awhonn"/>
    <hyperlink ref="AX27" r:id="rId137" display="https://twitter.com/acnmmidwives"/>
    <hyperlink ref="AX28" r:id="rId138" display="https://twitter.com/blkmamasmatter"/>
    <hyperlink ref="AX29" r:id="rId139" display="https://twitter.com/jasminerjohnson"/>
    <hyperlink ref="AX30" r:id="rId140" display="https://twitter.com/deliverydrug"/>
    <hyperlink ref="AX31" r:id="rId141" display="https://twitter.com/neel_shah"/>
    <hyperlink ref="AX32" r:id="rId142" display="https://twitter.com/joyceaphn"/>
    <hyperlink ref="AX33" r:id="rId143" display="https://twitter.com/mommasvoices"/>
    <hyperlink ref="AX34" r:id="rId144" display="https://twitter.com/nmcalliance"/>
  </hyperlinks>
  <printOptions/>
  <pageMargins left="0.7" right="0.7" top="0.75" bottom="0.75" header="0.3" footer="0.3"/>
  <pageSetup horizontalDpi="600" verticalDpi="600" orientation="portrait" r:id="rId148"/>
  <legacyDrawing r:id="rId146"/>
  <tableParts>
    <tablePart r:id="rId1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686</v>
      </c>
      <c r="Z2" s="13" t="s">
        <v>696</v>
      </c>
      <c r="AA2" s="13" t="s">
        <v>716</v>
      </c>
      <c r="AB2" s="13" t="s">
        <v>766</v>
      </c>
      <c r="AC2" s="13" t="s">
        <v>824</v>
      </c>
      <c r="AD2" s="13" t="s">
        <v>844</v>
      </c>
      <c r="AE2" s="13" t="s">
        <v>846</v>
      </c>
      <c r="AF2" s="13" t="s">
        <v>858</v>
      </c>
      <c r="AG2" s="67" t="s">
        <v>953</v>
      </c>
      <c r="AH2" s="67" t="s">
        <v>954</v>
      </c>
      <c r="AI2" s="67" t="s">
        <v>955</v>
      </c>
      <c r="AJ2" s="67" t="s">
        <v>956</v>
      </c>
      <c r="AK2" s="67" t="s">
        <v>957</v>
      </c>
      <c r="AL2" s="67" t="s">
        <v>958</v>
      </c>
      <c r="AM2" s="67" t="s">
        <v>959</v>
      </c>
      <c r="AN2" s="67" t="s">
        <v>960</v>
      </c>
      <c r="AO2" s="67" t="s">
        <v>963</v>
      </c>
    </row>
    <row r="3" spans="1:41" ht="15">
      <c r="A3" s="125" t="s">
        <v>656</v>
      </c>
      <c r="B3" s="126" t="s">
        <v>662</v>
      </c>
      <c r="C3" s="126" t="s">
        <v>56</v>
      </c>
      <c r="D3" s="117"/>
      <c r="E3" s="116"/>
      <c r="F3" s="118" t="s">
        <v>1003</v>
      </c>
      <c r="G3" s="119"/>
      <c r="H3" s="119"/>
      <c r="I3" s="120">
        <v>3</v>
      </c>
      <c r="J3" s="121"/>
      <c r="K3" s="51">
        <v>9</v>
      </c>
      <c r="L3" s="51">
        <v>22</v>
      </c>
      <c r="M3" s="51">
        <v>0</v>
      </c>
      <c r="N3" s="51">
        <v>22</v>
      </c>
      <c r="O3" s="51">
        <v>0</v>
      </c>
      <c r="P3" s="52">
        <v>0.047619047619047616</v>
      </c>
      <c r="Q3" s="52">
        <v>0.09090909090909091</v>
      </c>
      <c r="R3" s="51">
        <v>1</v>
      </c>
      <c r="S3" s="51">
        <v>0</v>
      </c>
      <c r="T3" s="51">
        <v>9</v>
      </c>
      <c r="U3" s="51">
        <v>22</v>
      </c>
      <c r="V3" s="51">
        <v>2</v>
      </c>
      <c r="W3" s="52">
        <v>1.259259</v>
      </c>
      <c r="X3" s="52">
        <v>0.3055555555555556</v>
      </c>
      <c r="Y3" s="85"/>
      <c r="Z3" s="85"/>
      <c r="AA3" s="85"/>
      <c r="AB3" s="91" t="s">
        <v>767</v>
      </c>
      <c r="AC3" s="91" t="s">
        <v>825</v>
      </c>
      <c r="AD3" s="91" t="s">
        <v>845</v>
      </c>
      <c r="AE3" s="91" t="s">
        <v>847</v>
      </c>
      <c r="AF3" s="91" t="s">
        <v>859</v>
      </c>
      <c r="AG3" s="128">
        <v>1</v>
      </c>
      <c r="AH3" s="131">
        <v>1.2658227848101267</v>
      </c>
      <c r="AI3" s="128">
        <v>3</v>
      </c>
      <c r="AJ3" s="131">
        <v>3.7974683544303796</v>
      </c>
      <c r="AK3" s="128">
        <v>0</v>
      </c>
      <c r="AL3" s="131">
        <v>0</v>
      </c>
      <c r="AM3" s="128">
        <v>75</v>
      </c>
      <c r="AN3" s="131">
        <v>94.9367088607595</v>
      </c>
      <c r="AO3" s="128">
        <v>79</v>
      </c>
    </row>
    <row r="4" spans="1:41" ht="15">
      <c r="A4" s="125" t="s">
        <v>657</v>
      </c>
      <c r="B4" s="126" t="s">
        <v>663</v>
      </c>
      <c r="C4" s="126" t="s">
        <v>56</v>
      </c>
      <c r="D4" s="122"/>
      <c r="E4" s="100"/>
      <c r="F4" s="103" t="s">
        <v>1004</v>
      </c>
      <c r="G4" s="107"/>
      <c r="H4" s="107"/>
      <c r="I4" s="123">
        <v>4</v>
      </c>
      <c r="J4" s="110"/>
      <c r="K4" s="51">
        <v>8</v>
      </c>
      <c r="L4" s="51">
        <v>9</v>
      </c>
      <c r="M4" s="51">
        <v>0</v>
      </c>
      <c r="N4" s="51">
        <v>9</v>
      </c>
      <c r="O4" s="51">
        <v>0</v>
      </c>
      <c r="P4" s="52">
        <v>0.125</v>
      </c>
      <c r="Q4" s="52">
        <v>0.2222222222222222</v>
      </c>
      <c r="R4" s="51">
        <v>1</v>
      </c>
      <c r="S4" s="51">
        <v>0</v>
      </c>
      <c r="T4" s="51">
        <v>8</v>
      </c>
      <c r="U4" s="51">
        <v>9</v>
      </c>
      <c r="V4" s="51">
        <v>2</v>
      </c>
      <c r="W4" s="52">
        <v>1.5</v>
      </c>
      <c r="X4" s="52">
        <v>0.16071428571428573</v>
      </c>
      <c r="Y4" s="85" t="s">
        <v>264</v>
      </c>
      <c r="Z4" s="85" t="s">
        <v>272</v>
      </c>
      <c r="AA4" s="85" t="s">
        <v>277</v>
      </c>
      <c r="AB4" s="91" t="s">
        <v>768</v>
      </c>
      <c r="AC4" s="91" t="s">
        <v>826</v>
      </c>
      <c r="AD4" s="91"/>
      <c r="AE4" s="91" t="s">
        <v>848</v>
      </c>
      <c r="AF4" s="91" t="s">
        <v>860</v>
      </c>
      <c r="AG4" s="128">
        <v>0</v>
      </c>
      <c r="AH4" s="131">
        <v>0</v>
      </c>
      <c r="AI4" s="128">
        <v>1</v>
      </c>
      <c r="AJ4" s="131">
        <v>1.6666666666666667</v>
      </c>
      <c r="AK4" s="128">
        <v>0</v>
      </c>
      <c r="AL4" s="131">
        <v>0</v>
      </c>
      <c r="AM4" s="128">
        <v>59</v>
      </c>
      <c r="AN4" s="131">
        <v>98.33333333333333</v>
      </c>
      <c r="AO4" s="128">
        <v>60</v>
      </c>
    </row>
    <row r="5" spans="1:41" ht="15">
      <c r="A5" s="125" t="s">
        <v>658</v>
      </c>
      <c r="B5" s="126" t="s">
        <v>664</v>
      </c>
      <c r="C5" s="126" t="s">
        <v>56</v>
      </c>
      <c r="D5" s="122"/>
      <c r="E5" s="100"/>
      <c r="F5" s="103" t="s">
        <v>1005</v>
      </c>
      <c r="G5" s="107"/>
      <c r="H5" s="107"/>
      <c r="I5" s="123">
        <v>5</v>
      </c>
      <c r="J5" s="110"/>
      <c r="K5" s="51">
        <v>5</v>
      </c>
      <c r="L5" s="51">
        <v>7</v>
      </c>
      <c r="M5" s="51">
        <v>0</v>
      </c>
      <c r="N5" s="51">
        <v>7</v>
      </c>
      <c r="O5" s="51">
        <v>1</v>
      </c>
      <c r="P5" s="52">
        <v>0</v>
      </c>
      <c r="Q5" s="52">
        <v>0</v>
      </c>
      <c r="R5" s="51">
        <v>1</v>
      </c>
      <c r="S5" s="51">
        <v>0</v>
      </c>
      <c r="T5" s="51">
        <v>5</v>
      </c>
      <c r="U5" s="51">
        <v>7</v>
      </c>
      <c r="V5" s="51">
        <v>2</v>
      </c>
      <c r="W5" s="52">
        <v>1.12</v>
      </c>
      <c r="X5" s="52">
        <v>0.3</v>
      </c>
      <c r="Y5" s="85" t="s">
        <v>687</v>
      </c>
      <c r="Z5" s="85" t="s">
        <v>697</v>
      </c>
      <c r="AA5" s="85" t="s">
        <v>717</v>
      </c>
      <c r="AB5" s="91" t="s">
        <v>769</v>
      </c>
      <c r="AC5" s="91" t="s">
        <v>827</v>
      </c>
      <c r="AD5" s="91"/>
      <c r="AE5" s="91" t="s">
        <v>849</v>
      </c>
      <c r="AF5" s="91" t="s">
        <v>861</v>
      </c>
      <c r="AG5" s="128">
        <v>2</v>
      </c>
      <c r="AH5" s="131">
        <v>1.7699115044247788</v>
      </c>
      <c r="AI5" s="128">
        <v>3</v>
      </c>
      <c r="AJ5" s="131">
        <v>2.6548672566371683</v>
      </c>
      <c r="AK5" s="128">
        <v>0</v>
      </c>
      <c r="AL5" s="131">
        <v>0</v>
      </c>
      <c r="AM5" s="128">
        <v>108</v>
      </c>
      <c r="AN5" s="131">
        <v>95.57522123893806</v>
      </c>
      <c r="AO5" s="128">
        <v>113</v>
      </c>
    </row>
    <row r="6" spans="1:41" ht="15">
      <c r="A6" s="125" t="s">
        <v>659</v>
      </c>
      <c r="B6" s="126" t="s">
        <v>665</v>
      </c>
      <c r="C6" s="126" t="s">
        <v>56</v>
      </c>
      <c r="D6" s="122"/>
      <c r="E6" s="100"/>
      <c r="F6" s="103" t="s">
        <v>1006</v>
      </c>
      <c r="G6" s="107"/>
      <c r="H6" s="107"/>
      <c r="I6" s="123">
        <v>6</v>
      </c>
      <c r="J6" s="110"/>
      <c r="K6" s="51">
        <v>5</v>
      </c>
      <c r="L6" s="51">
        <v>8</v>
      </c>
      <c r="M6" s="51">
        <v>0</v>
      </c>
      <c r="N6" s="51">
        <v>8</v>
      </c>
      <c r="O6" s="51">
        <v>0</v>
      </c>
      <c r="P6" s="52">
        <v>0.14285714285714285</v>
      </c>
      <c r="Q6" s="52">
        <v>0.25</v>
      </c>
      <c r="R6" s="51">
        <v>1</v>
      </c>
      <c r="S6" s="51">
        <v>0</v>
      </c>
      <c r="T6" s="51">
        <v>5</v>
      </c>
      <c r="U6" s="51">
        <v>8</v>
      </c>
      <c r="V6" s="51">
        <v>2</v>
      </c>
      <c r="W6" s="52">
        <v>1.04</v>
      </c>
      <c r="X6" s="52">
        <v>0.4</v>
      </c>
      <c r="Y6" s="85" t="s">
        <v>267</v>
      </c>
      <c r="Z6" s="85" t="s">
        <v>274</v>
      </c>
      <c r="AA6" s="85" t="s">
        <v>280</v>
      </c>
      <c r="AB6" s="91" t="s">
        <v>770</v>
      </c>
      <c r="AC6" s="91" t="s">
        <v>828</v>
      </c>
      <c r="AD6" s="91"/>
      <c r="AE6" s="91" t="s">
        <v>850</v>
      </c>
      <c r="AF6" s="91" t="s">
        <v>862</v>
      </c>
      <c r="AG6" s="128">
        <v>6</v>
      </c>
      <c r="AH6" s="131">
        <v>5</v>
      </c>
      <c r="AI6" s="128">
        <v>0</v>
      </c>
      <c r="AJ6" s="131">
        <v>0</v>
      </c>
      <c r="AK6" s="128">
        <v>0</v>
      </c>
      <c r="AL6" s="131">
        <v>0</v>
      </c>
      <c r="AM6" s="128">
        <v>114</v>
      </c>
      <c r="AN6" s="131">
        <v>95</v>
      </c>
      <c r="AO6" s="128">
        <v>120</v>
      </c>
    </row>
    <row r="7" spans="1:41" ht="15">
      <c r="A7" s="125" t="s">
        <v>660</v>
      </c>
      <c r="B7" s="126" t="s">
        <v>666</v>
      </c>
      <c r="C7" s="126" t="s">
        <v>56</v>
      </c>
      <c r="D7" s="122"/>
      <c r="E7" s="100"/>
      <c r="F7" s="103" t="s">
        <v>660</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t="s">
        <v>265</v>
      </c>
      <c r="Z7" s="85" t="s">
        <v>273</v>
      </c>
      <c r="AA7" s="85"/>
      <c r="AB7" s="91" t="s">
        <v>345</v>
      </c>
      <c r="AC7" s="91" t="s">
        <v>345</v>
      </c>
      <c r="AD7" s="91" t="s">
        <v>236</v>
      </c>
      <c r="AE7" s="91" t="s">
        <v>235</v>
      </c>
      <c r="AF7" s="91" t="s">
        <v>863</v>
      </c>
      <c r="AG7" s="128">
        <v>0</v>
      </c>
      <c r="AH7" s="131">
        <v>0</v>
      </c>
      <c r="AI7" s="128">
        <v>0</v>
      </c>
      <c r="AJ7" s="131">
        <v>0</v>
      </c>
      <c r="AK7" s="128">
        <v>0</v>
      </c>
      <c r="AL7" s="131">
        <v>0</v>
      </c>
      <c r="AM7" s="128">
        <v>2</v>
      </c>
      <c r="AN7" s="131">
        <v>100</v>
      </c>
      <c r="AO7" s="128">
        <v>2</v>
      </c>
    </row>
    <row r="8" spans="1:41" ht="15">
      <c r="A8" s="125" t="s">
        <v>661</v>
      </c>
      <c r="B8" s="126" t="s">
        <v>667</v>
      </c>
      <c r="C8" s="126" t="s">
        <v>56</v>
      </c>
      <c r="D8" s="122"/>
      <c r="E8" s="100"/>
      <c r="F8" s="103" t="s">
        <v>1007</v>
      </c>
      <c r="G8" s="107"/>
      <c r="H8" s="107"/>
      <c r="I8" s="123">
        <v>8</v>
      </c>
      <c r="J8" s="110"/>
      <c r="K8" s="51">
        <v>2</v>
      </c>
      <c r="L8" s="51">
        <v>1</v>
      </c>
      <c r="M8" s="51">
        <v>2</v>
      </c>
      <c r="N8" s="51">
        <v>3</v>
      </c>
      <c r="O8" s="51">
        <v>3</v>
      </c>
      <c r="P8" s="52" t="s">
        <v>671</v>
      </c>
      <c r="Q8" s="52" t="s">
        <v>671</v>
      </c>
      <c r="R8" s="51">
        <v>2</v>
      </c>
      <c r="S8" s="51">
        <v>2</v>
      </c>
      <c r="T8" s="51">
        <v>1</v>
      </c>
      <c r="U8" s="51">
        <v>2</v>
      </c>
      <c r="V8" s="51">
        <v>0</v>
      </c>
      <c r="W8" s="52">
        <v>0</v>
      </c>
      <c r="X8" s="52">
        <v>0</v>
      </c>
      <c r="Y8" s="85" t="s">
        <v>688</v>
      </c>
      <c r="Z8" s="85" t="s">
        <v>698</v>
      </c>
      <c r="AA8" s="85" t="s">
        <v>281</v>
      </c>
      <c r="AB8" s="91" t="s">
        <v>771</v>
      </c>
      <c r="AC8" s="91" t="s">
        <v>829</v>
      </c>
      <c r="AD8" s="91"/>
      <c r="AE8" s="91" t="s">
        <v>226</v>
      </c>
      <c r="AF8" s="91" t="s">
        <v>864</v>
      </c>
      <c r="AG8" s="128">
        <v>0</v>
      </c>
      <c r="AH8" s="131">
        <v>0</v>
      </c>
      <c r="AI8" s="128">
        <v>2</v>
      </c>
      <c r="AJ8" s="131">
        <v>2.6315789473684212</v>
      </c>
      <c r="AK8" s="128">
        <v>0</v>
      </c>
      <c r="AL8" s="131">
        <v>0</v>
      </c>
      <c r="AM8" s="128">
        <v>74</v>
      </c>
      <c r="AN8" s="131">
        <v>97.36842105263158</v>
      </c>
      <c r="AO8" s="128">
        <v>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656</v>
      </c>
      <c r="B2" s="91" t="s">
        <v>224</v>
      </c>
      <c r="C2" s="85">
        <f>VLOOKUP(GroupVertices[[#This Row],[Vertex]],Vertices[],MATCH("ID",Vertices[[#Headers],[Vertex]:[Vertex Content Word Count]],0),FALSE)</f>
        <v>24</v>
      </c>
    </row>
    <row r="3" spans="1:3" ht="15">
      <c r="A3" s="85" t="s">
        <v>656</v>
      </c>
      <c r="B3" s="91" t="s">
        <v>242</v>
      </c>
      <c r="C3" s="85">
        <f>VLOOKUP(GroupVertices[[#This Row],[Vertex]],Vertices[],MATCH("ID",Vertices[[#Headers],[Vertex]:[Vertex Content Word Count]],0),FALSE)</f>
        <v>29</v>
      </c>
    </row>
    <row r="4" spans="1:3" ht="15">
      <c r="A4" s="85" t="s">
        <v>656</v>
      </c>
      <c r="B4" s="91" t="s">
        <v>223</v>
      </c>
      <c r="C4" s="85">
        <f>VLOOKUP(GroupVertices[[#This Row],[Vertex]],Vertices[],MATCH("ID",Vertices[[#Headers],[Vertex]:[Vertex Content Word Count]],0),FALSE)</f>
        <v>23</v>
      </c>
    </row>
    <row r="5" spans="1:3" ht="15">
      <c r="A5" s="85" t="s">
        <v>656</v>
      </c>
      <c r="B5" s="91" t="s">
        <v>222</v>
      </c>
      <c r="C5" s="85">
        <f>VLOOKUP(GroupVertices[[#This Row],[Vertex]],Vertices[],MATCH("ID",Vertices[[#Headers],[Vertex]:[Vertex Content Word Count]],0),FALSE)</f>
        <v>21</v>
      </c>
    </row>
    <row r="6" spans="1:3" ht="15">
      <c r="A6" s="85" t="s">
        <v>656</v>
      </c>
      <c r="B6" s="91" t="s">
        <v>241</v>
      </c>
      <c r="C6" s="85">
        <f>VLOOKUP(GroupVertices[[#This Row],[Vertex]],Vertices[],MATCH("ID",Vertices[[#Headers],[Vertex]:[Vertex Content Word Count]],0),FALSE)</f>
        <v>28</v>
      </c>
    </row>
    <row r="7" spans="1:3" ht="15">
      <c r="A7" s="85" t="s">
        <v>656</v>
      </c>
      <c r="B7" s="91" t="s">
        <v>240</v>
      </c>
      <c r="C7" s="85">
        <f>VLOOKUP(GroupVertices[[#This Row],[Vertex]],Vertices[],MATCH("ID",Vertices[[#Headers],[Vertex]:[Vertex Content Word Count]],0),FALSE)</f>
        <v>27</v>
      </c>
    </row>
    <row r="8" spans="1:3" ht="15">
      <c r="A8" s="85" t="s">
        <v>656</v>
      </c>
      <c r="B8" s="91" t="s">
        <v>239</v>
      </c>
      <c r="C8" s="85">
        <f>VLOOKUP(GroupVertices[[#This Row],[Vertex]],Vertices[],MATCH("ID",Vertices[[#Headers],[Vertex]:[Vertex Content Word Count]],0),FALSE)</f>
        <v>26</v>
      </c>
    </row>
    <row r="9" spans="1:3" ht="15">
      <c r="A9" s="85" t="s">
        <v>656</v>
      </c>
      <c r="B9" s="91" t="s">
        <v>238</v>
      </c>
      <c r="C9" s="85">
        <f>VLOOKUP(GroupVertices[[#This Row],[Vertex]],Vertices[],MATCH("ID",Vertices[[#Headers],[Vertex]:[Vertex Content Word Count]],0),FALSE)</f>
        <v>25</v>
      </c>
    </row>
    <row r="10" spans="1:3" ht="15">
      <c r="A10" s="85" t="s">
        <v>656</v>
      </c>
      <c r="B10" s="91" t="s">
        <v>237</v>
      </c>
      <c r="C10" s="85">
        <f>VLOOKUP(GroupVertices[[#This Row],[Vertex]],Vertices[],MATCH("ID",Vertices[[#Headers],[Vertex]:[Vertex Content Word Count]],0),FALSE)</f>
        <v>22</v>
      </c>
    </row>
    <row r="11" spans="1:3" ht="15">
      <c r="A11" s="85" t="s">
        <v>657</v>
      </c>
      <c r="B11" s="91" t="s">
        <v>227</v>
      </c>
      <c r="C11" s="85">
        <f>VLOOKUP(GroupVertices[[#This Row],[Vertex]],Vertices[],MATCH("ID",Vertices[[#Headers],[Vertex]:[Vertex Content Word Count]],0),FALSE)</f>
        <v>32</v>
      </c>
    </row>
    <row r="12" spans="1:3" ht="15">
      <c r="A12" s="85" t="s">
        <v>657</v>
      </c>
      <c r="B12" s="91" t="s">
        <v>212</v>
      </c>
      <c r="C12" s="85">
        <f>VLOOKUP(GroupVertices[[#This Row],[Vertex]],Vertices[],MATCH("ID",Vertices[[#Headers],[Vertex]:[Vertex Content Word Count]],0),FALSE)</f>
        <v>3</v>
      </c>
    </row>
    <row r="13" spans="1:3" ht="15">
      <c r="A13" s="85" t="s">
        <v>657</v>
      </c>
      <c r="B13" s="91" t="s">
        <v>243</v>
      </c>
      <c r="C13" s="85">
        <f>VLOOKUP(GroupVertices[[#This Row],[Vertex]],Vertices[],MATCH("ID",Vertices[[#Headers],[Vertex]:[Vertex Content Word Count]],0),FALSE)</f>
        <v>31</v>
      </c>
    </row>
    <row r="14" spans="1:3" ht="15">
      <c r="A14" s="85" t="s">
        <v>657</v>
      </c>
      <c r="B14" s="91" t="s">
        <v>234</v>
      </c>
      <c r="C14" s="85">
        <f>VLOOKUP(GroupVertices[[#This Row],[Vertex]],Vertices[],MATCH("ID",Vertices[[#Headers],[Vertex]:[Vertex Content Word Count]],0),FALSE)</f>
        <v>8</v>
      </c>
    </row>
    <row r="15" spans="1:3" ht="15">
      <c r="A15" s="85" t="s">
        <v>657</v>
      </c>
      <c r="B15" s="91" t="s">
        <v>233</v>
      </c>
      <c r="C15" s="85">
        <f>VLOOKUP(GroupVertices[[#This Row],[Vertex]],Vertices[],MATCH("ID",Vertices[[#Headers],[Vertex]:[Vertex Content Word Count]],0),FALSE)</f>
        <v>7</v>
      </c>
    </row>
    <row r="16" spans="1:3" ht="15">
      <c r="A16" s="85" t="s">
        <v>657</v>
      </c>
      <c r="B16" s="91" t="s">
        <v>232</v>
      </c>
      <c r="C16" s="85">
        <f>VLOOKUP(GroupVertices[[#This Row],[Vertex]],Vertices[],MATCH("ID",Vertices[[#Headers],[Vertex]:[Vertex Content Word Count]],0),FALSE)</f>
        <v>6</v>
      </c>
    </row>
    <row r="17" spans="1:3" ht="15">
      <c r="A17" s="85" t="s">
        <v>657</v>
      </c>
      <c r="B17" s="91" t="s">
        <v>231</v>
      </c>
      <c r="C17" s="85">
        <f>VLOOKUP(GroupVertices[[#This Row],[Vertex]],Vertices[],MATCH("ID",Vertices[[#Headers],[Vertex]:[Vertex Content Word Count]],0),FALSE)</f>
        <v>5</v>
      </c>
    </row>
    <row r="18" spans="1:3" ht="15">
      <c r="A18" s="85" t="s">
        <v>657</v>
      </c>
      <c r="B18" s="91" t="s">
        <v>230</v>
      </c>
      <c r="C18" s="85">
        <f>VLOOKUP(GroupVertices[[#This Row],[Vertex]],Vertices[],MATCH("ID",Vertices[[#Headers],[Vertex]:[Vertex Content Word Count]],0),FALSE)</f>
        <v>4</v>
      </c>
    </row>
    <row r="19" spans="1:3" ht="15">
      <c r="A19" s="85" t="s">
        <v>658</v>
      </c>
      <c r="B19" s="91" t="s">
        <v>229</v>
      </c>
      <c r="C19" s="85">
        <f>VLOOKUP(GroupVertices[[#This Row],[Vertex]],Vertices[],MATCH("ID",Vertices[[#Headers],[Vertex]:[Vertex Content Word Count]],0),FALSE)</f>
        <v>34</v>
      </c>
    </row>
    <row r="20" spans="1:3" ht="15">
      <c r="A20" s="85" t="s">
        <v>658</v>
      </c>
      <c r="B20" s="91" t="s">
        <v>228</v>
      </c>
      <c r="C20" s="85">
        <f>VLOOKUP(GroupVertices[[#This Row],[Vertex]],Vertices[],MATCH("ID",Vertices[[#Headers],[Vertex]:[Vertex Content Word Count]],0),FALSE)</f>
        <v>33</v>
      </c>
    </row>
    <row r="21" spans="1:3" ht="15">
      <c r="A21" s="85" t="s">
        <v>658</v>
      </c>
      <c r="B21" s="91" t="s">
        <v>225</v>
      </c>
      <c r="C21" s="85">
        <f>VLOOKUP(GroupVertices[[#This Row],[Vertex]],Vertices[],MATCH("ID",Vertices[[#Headers],[Vertex]:[Vertex Content Word Count]],0),FALSE)</f>
        <v>13</v>
      </c>
    </row>
    <row r="22" spans="1:3" ht="15">
      <c r="A22" s="85" t="s">
        <v>658</v>
      </c>
      <c r="B22" s="91" t="s">
        <v>215</v>
      </c>
      <c r="C22" s="85">
        <f>VLOOKUP(GroupVertices[[#This Row],[Vertex]],Vertices[],MATCH("ID",Vertices[[#Headers],[Vertex]:[Vertex Content Word Count]],0),FALSE)</f>
        <v>14</v>
      </c>
    </row>
    <row r="23" spans="1:3" ht="15">
      <c r="A23" s="85" t="s">
        <v>658</v>
      </c>
      <c r="B23" s="91" t="s">
        <v>214</v>
      </c>
      <c r="C23" s="85">
        <f>VLOOKUP(GroupVertices[[#This Row],[Vertex]],Vertices[],MATCH("ID",Vertices[[#Headers],[Vertex]:[Vertex Content Word Count]],0),FALSE)</f>
        <v>12</v>
      </c>
    </row>
    <row r="24" spans="1:3" ht="15">
      <c r="A24" s="85" t="s">
        <v>659</v>
      </c>
      <c r="B24" s="91" t="s">
        <v>220</v>
      </c>
      <c r="C24" s="85">
        <f>VLOOKUP(GroupVertices[[#This Row],[Vertex]],Vertices[],MATCH("ID",Vertices[[#Headers],[Vertex]:[Vertex Content Word Count]],0),FALSE)</f>
        <v>19</v>
      </c>
    </row>
    <row r="25" spans="1:3" ht="15">
      <c r="A25" s="85" t="s">
        <v>659</v>
      </c>
      <c r="B25" s="91" t="s">
        <v>218</v>
      </c>
      <c r="C25" s="85">
        <f>VLOOKUP(GroupVertices[[#This Row],[Vertex]],Vertices[],MATCH("ID",Vertices[[#Headers],[Vertex]:[Vertex Content Word Count]],0),FALSE)</f>
        <v>17</v>
      </c>
    </row>
    <row r="26" spans="1:3" ht="15">
      <c r="A26" s="85" t="s">
        <v>659</v>
      </c>
      <c r="B26" s="91" t="s">
        <v>219</v>
      </c>
      <c r="C26" s="85">
        <f>VLOOKUP(GroupVertices[[#This Row],[Vertex]],Vertices[],MATCH("ID",Vertices[[#Headers],[Vertex]:[Vertex Content Word Count]],0),FALSE)</f>
        <v>16</v>
      </c>
    </row>
    <row r="27" spans="1:3" ht="15">
      <c r="A27" s="85" t="s">
        <v>659</v>
      </c>
      <c r="B27" s="91" t="s">
        <v>217</v>
      </c>
      <c r="C27" s="85">
        <f>VLOOKUP(GroupVertices[[#This Row],[Vertex]],Vertices[],MATCH("ID",Vertices[[#Headers],[Vertex]:[Vertex Content Word Count]],0),FALSE)</f>
        <v>18</v>
      </c>
    </row>
    <row r="28" spans="1:3" ht="15">
      <c r="A28" s="85" t="s">
        <v>659</v>
      </c>
      <c r="B28" s="91" t="s">
        <v>216</v>
      </c>
      <c r="C28" s="85">
        <f>VLOOKUP(GroupVertices[[#This Row],[Vertex]],Vertices[],MATCH("ID",Vertices[[#Headers],[Vertex]:[Vertex Content Word Count]],0),FALSE)</f>
        <v>15</v>
      </c>
    </row>
    <row r="29" spans="1:3" ht="15">
      <c r="A29" s="85" t="s">
        <v>660</v>
      </c>
      <c r="B29" s="91" t="s">
        <v>213</v>
      </c>
      <c r="C29" s="85">
        <f>VLOOKUP(GroupVertices[[#This Row],[Vertex]],Vertices[],MATCH("ID",Vertices[[#Headers],[Vertex]:[Vertex Content Word Count]],0),FALSE)</f>
        <v>9</v>
      </c>
    </row>
    <row r="30" spans="1:3" ht="15">
      <c r="A30" s="85" t="s">
        <v>660</v>
      </c>
      <c r="B30" s="91" t="s">
        <v>236</v>
      </c>
      <c r="C30" s="85">
        <f>VLOOKUP(GroupVertices[[#This Row],[Vertex]],Vertices[],MATCH("ID",Vertices[[#Headers],[Vertex]:[Vertex Content Word Count]],0),FALSE)</f>
        <v>11</v>
      </c>
    </row>
    <row r="31" spans="1:3" ht="15">
      <c r="A31" s="85" t="s">
        <v>660</v>
      </c>
      <c r="B31" s="91" t="s">
        <v>235</v>
      </c>
      <c r="C31" s="85">
        <f>VLOOKUP(GroupVertices[[#This Row],[Vertex]],Vertices[],MATCH("ID",Vertices[[#Headers],[Vertex]:[Vertex Content Word Count]],0),FALSE)</f>
        <v>10</v>
      </c>
    </row>
    <row r="32" spans="1:3" ht="15">
      <c r="A32" s="85" t="s">
        <v>661</v>
      </c>
      <c r="B32" s="91" t="s">
        <v>221</v>
      </c>
      <c r="C32" s="85">
        <f>VLOOKUP(GroupVertices[[#This Row],[Vertex]],Vertices[],MATCH("ID",Vertices[[#Headers],[Vertex]:[Vertex Content Word Count]],0),FALSE)</f>
        <v>20</v>
      </c>
    </row>
    <row r="33" spans="1:3" ht="15">
      <c r="A33" s="85" t="s">
        <v>661</v>
      </c>
      <c r="B33" s="91" t="s">
        <v>226</v>
      </c>
      <c r="C33"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967</v>
      </c>
      <c r="B2" s="36" t="s">
        <v>617</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0.442211</v>
      </c>
      <c r="Q2" s="40">
        <f>COUNTIF(Vertices[PageRank],"&gt;= "&amp;P2)-COUNTIF(Vertices[PageRank],"&gt;="&amp;P3)</f>
        <v>5</v>
      </c>
      <c r="R2" s="39">
        <f>MIN(Vertices[Clustering Coefficient])</f>
        <v>0</v>
      </c>
      <c r="S2" s="45">
        <f>COUNTIF(Vertices[Clustering Coefficient],"&gt;= "&amp;R2)-COUNTIF(Vertices[Clustering Coefficient],"&gt;="&amp;R3)</f>
        <v>11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0.18181818181818182</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7.745454545454545</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22</v>
      </c>
      <c r="N3" s="41">
        <f aca="true" t="shared" si="6" ref="N3:N26">N2+($N$57-$N$2)/BinDivisor</f>
        <v>0.001979909090909091</v>
      </c>
      <c r="O3" s="42">
        <f>COUNTIF(Vertices[Eigenvector Centrality],"&gt;= "&amp;N3)-COUNTIF(Vertices[Eigenvector Centrality],"&gt;="&amp;N4)</f>
        <v>0</v>
      </c>
      <c r="P3" s="41">
        <f aca="true" t="shared" si="7" ref="P3:P26">P2+($P$57-$P$2)/BinDivisor</f>
        <v>0.49042547272727277</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0.36363636363636365</v>
      </c>
      <c r="G4" s="40">
        <f>COUNTIF(Vertices[In-Degree],"&gt;= "&amp;F4)-COUNTIF(Vertices[In-Degree],"&gt;="&amp;F5)</f>
        <v>0</v>
      </c>
      <c r="H4" s="39">
        <f t="shared" si="3"/>
        <v>0.32727272727272727</v>
      </c>
      <c r="I4" s="40">
        <f>COUNTIF(Vertices[Out-Degree],"&gt;= "&amp;H4)-COUNTIF(Vertices[Out-Degree],"&gt;="&amp;H5)</f>
        <v>0</v>
      </c>
      <c r="J4" s="39">
        <f t="shared" si="4"/>
        <v>15.49090909090909</v>
      </c>
      <c r="K4" s="40">
        <f>COUNTIF(Vertices[Betweenness Centrality],"&gt;= "&amp;J4)-COUNTIF(Vertices[Betweenness Centrality],"&gt;="&amp;J5)</f>
        <v>1</v>
      </c>
      <c r="L4" s="39">
        <f t="shared" si="5"/>
        <v>0.01818181818181818</v>
      </c>
      <c r="M4" s="40">
        <f>COUNTIF(Vertices[Closeness Centrality],"&gt;= "&amp;L4)-COUNTIF(Vertices[Closeness Centrality],"&gt;="&amp;L5)</f>
        <v>5</v>
      </c>
      <c r="N4" s="39">
        <f t="shared" si="6"/>
        <v>0.003959818181818182</v>
      </c>
      <c r="O4" s="40">
        <f>COUNTIF(Vertices[Eigenvector Centrality],"&gt;= "&amp;N4)-COUNTIF(Vertices[Eigenvector Centrality],"&gt;="&amp;N5)</f>
        <v>7</v>
      </c>
      <c r="P4" s="39">
        <f t="shared" si="7"/>
        <v>0.5386399454545455</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0.5454545454545454</v>
      </c>
      <c r="G5" s="42">
        <f>COUNTIF(Vertices[In-Degree],"&gt;= "&amp;F5)-COUNTIF(Vertices[In-Degree],"&gt;="&amp;F6)</f>
        <v>0</v>
      </c>
      <c r="H5" s="41">
        <f t="shared" si="3"/>
        <v>0.4909090909090909</v>
      </c>
      <c r="I5" s="42">
        <f>COUNTIF(Vertices[Out-Degree],"&gt;= "&amp;H5)-COUNTIF(Vertices[Out-Degree],"&gt;="&amp;H6)</f>
        <v>0</v>
      </c>
      <c r="J5" s="41">
        <f t="shared" si="4"/>
        <v>23.236363636363635</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0.005939727272727274</v>
      </c>
      <c r="O5" s="42">
        <f>COUNTIF(Vertices[Eigenvector Centrality],"&gt;= "&amp;N5)-COUNTIF(Vertices[Eigenvector Centrality],"&gt;="&amp;N6)</f>
        <v>2</v>
      </c>
      <c r="P5" s="41">
        <f t="shared" si="7"/>
        <v>0.5868544181818183</v>
      </c>
      <c r="Q5" s="42">
        <f>COUNTIF(Vertices[PageRank],"&gt;= "&amp;P5)-COUNTIF(Vertices[PageRank],"&gt;="&amp;P6)</f>
        <v>6</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0.7272727272727273</v>
      </c>
      <c r="G6" s="40">
        <f>COUNTIF(Vertices[In-Degree],"&gt;= "&amp;F6)-COUNTIF(Vertices[In-Degree],"&gt;="&amp;F7)</f>
        <v>0</v>
      </c>
      <c r="H6" s="39">
        <f t="shared" si="3"/>
        <v>0.6545454545454545</v>
      </c>
      <c r="I6" s="40">
        <f>COUNTIF(Vertices[Out-Degree],"&gt;= "&amp;H6)-COUNTIF(Vertices[Out-Degree],"&gt;="&amp;H7)</f>
        <v>0</v>
      </c>
      <c r="J6" s="39">
        <f t="shared" si="4"/>
        <v>30.98181818181818</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0.007919636363636365</v>
      </c>
      <c r="O6" s="40">
        <f>COUNTIF(Vertices[Eigenvector Centrality],"&gt;= "&amp;N6)-COUNTIF(Vertices[Eigenvector Centrality],"&gt;="&amp;N7)</f>
        <v>1</v>
      </c>
      <c r="P6" s="39">
        <f t="shared" si="7"/>
        <v>0.635068890909091</v>
      </c>
      <c r="Q6" s="40">
        <f>COUNTIF(Vertices[PageRank],"&gt;= "&amp;P6)-COUNTIF(Vertices[PageRank],"&gt;="&amp;P7)</f>
        <v>4</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0.9090909090909092</v>
      </c>
      <c r="G7" s="42">
        <f>COUNTIF(Vertices[In-Degree],"&gt;= "&amp;F7)-COUNTIF(Vertices[In-Degree],"&gt;="&amp;F8)</f>
        <v>15</v>
      </c>
      <c r="H7" s="41">
        <f t="shared" si="3"/>
        <v>0.8181818181818181</v>
      </c>
      <c r="I7" s="42">
        <f>COUNTIF(Vertices[Out-Degree],"&gt;= "&amp;H7)-COUNTIF(Vertices[Out-Degree],"&gt;="&amp;H8)</f>
        <v>0</v>
      </c>
      <c r="J7" s="41">
        <f t="shared" si="4"/>
        <v>38.72727272727273</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0.009899545454545456</v>
      </c>
      <c r="O7" s="42">
        <f>COUNTIF(Vertices[Eigenvector Centrality],"&gt;= "&amp;N7)-COUNTIF(Vertices[Eigenvector Centrality],"&gt;="&amp;N8)</f>
        <v>0</v>
      </c>
      <c r="P7" s="41">
        <f t="shared" si="7"/>
        <v>0.6832833636363638</v>
      </c>
      <c r="Q7" s="42">
        <f>COUNTIF(Vertices[PageRank],"&gt;= "&amp;P7)-COUNTIF(Vertices[PageRank],"&gt;="&amp;P8)</f>
        <v>0</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59</v>
      </c>
      <c r="D8" s="34">
        <f t="shared" si="1"/>
        <v>0</v>
      </c>
      <c r="E8" s="3">
        <f>COUNTIF(Vertices[Degree],"&gt;= "&amp;D8)-COUNTIF(Vertices[Degree],"&gt;="&amp;D9)</f>
        <v>0</v>
      </c>
      <c r="F8" s="39">
        <f t="shared" si="2"/>
        <v>1.090909090909091</v>
      </c>
      <c r="G8" s="40">
        <f>COUNTIF(Vertices[In-Degree],"&gt;= "&amp;F8)-COUNTIF(Vertices[In-Degree],"&gt;="&amp;F9)</f>
        <v>0</v>
      </c>
      <c r="H8" s="39">
        <f t="shared" si="3"/>
        <v>0.9818181818181817</v>
      </c>
      <c r="I8" s="40">
        <f>COUNTIF(Vertices[Out-Degree],"&gt;= "&amp;H8)-COUNTIF(Vertices[Out-Degree],"&gt;="&amp;H9)</f>
        <v>5</v>
      </c>
      <c r="J8" s="39">
        <f t="shared" si="4"/>
        <v>46.47272727272727</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0.011879454545454547</v>
      </c>
      <c r="O8" s="40">
        <f>COUNTIF(Vertices[Eigenvector Centrality],"&gt;= "&amp;N8)-COUNTIF(Vertices[Eigenvector Centrality],"&gt;="&amp;N9)</f>
        <v>0</v>
      </c>
      <c r="P8" s="39">
        <f t="shared" si="7"/>
        <v>0.7314978363636365</v>
      </c>
      <c r="Q8" s="40">
        <f>COUNTIF(Vertices[PageRank],"&gt;= "&amp;P8)-COUNTIF(Vertices[PageRank],"&gt;="&amp;P9)</f>
        <v>4</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1.272727272727273</v>
      </c>
      <c r="G9" s="42">
        <f>COUNTIF(Vertices[In-Degree],"&gt;= "&amp;F9)-COUNTIF(Vertices[In-Degree],"&gt;="&amp;F10)</f>
        <v>0</v>
      </c>
      <c r="H9" s="41">
        <f t="shared" si="3"/>
        <v>1.1454545454545453</v>
      </c>
      <c r="I9" s="42">
        <f>COUNTIF(Vertices[Out-Degree],"&gt;= "&amp;H9)-COUNTIF(Vertices[Out-Degree],"&gt;="&amp;H10)</f>
        <v>0</v>
      </c>
      <c r="J9" s="41">
        <f t="shared" si="4"/>
        <v>54.21818181818181</v>
      </c>
      <c r="K9" s="42">
        <f>COUNTIF(Vertices[Betweenness Centrality],"&gt;= "&amp;J9)-COUNTIF(Vertices[Betweenness Centrality],"&gt;="&amp;J10)</f>
        <v>1</v>
      </c>
      <c r="L9" s="41">
        <f t="shared" si="5"/>
        <v>0.06363636363636364</v>
      </c>
      <c r="M9" s="42">
        <f>COUNTIF(Vertices[Closeness Centrality],"&gt;= "&amp;L9)-COUNTIF(Vertices[Closeness Centrality],"&gt;="&amp;L10)</f>
        <v>0</v>
      </c>
      <c r="N9" s="41">
        <f t="shared" si="6"/>
        <v>0.013859363636363638</v>
      </c>
      <c r="O9" s="42">
        <f>COUNTIF(Vertices[Eigenvector Centrality],"&gt;= "&amp;N9)-COUNTIF(Vertices[Eigenvector Centrality],"&gt;="&amp;N10)</f>
        <v>0</v>
      </c>
      <c r="P9" s="41">
        <f t="shared" si="7"/>
        <v>0.7797123090909093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968</v>
      </c>
      <c r="B10" s="36">
        <v>3</v>
      </c>
      <c r="D10" s="34">
        <f t="shared" si="1"/>
        <v>0</v>
      </c>
      <c r="E10" s="3">
        <f>COUNTIF(Vertices[Degree],"&gt;= "&amp;D10)-COUNTIF(Vertices[Degree],"&gt;="&amp;D11)</f>
        <v>0</v>
      </c>
      <c r="F10" s="39">
        <f t="shared" si="2"/>
        <v>1.4545454545454548</v>
      </c>
      <c r="G10" s="40">
        <f>COUNTIF(Vertices[In-Degree],"&gt;= "&amp;F10)-COUNTIF(Vertices[In-Degree],"&gt;="&amp;F11)</f>
        <v>0</v>
      </c>
      <c r="H10" s="39">
        <f t="shared" si="3"/>
        <v>1.3090909090909089</v>
      </c>
      <c r="I10" s="40">
        <f>COUNTIF(Vertices[Out-Degree],"&gt;= "&amp;H10)-COUNTIF(Vertices[Out-Degree],"&gt;="&amp;H11)</f>
        <v>0</v>
      </c>
      <c r="J10" s="39">
        <f t="shared" si="4"/>
        <v>61.963636363636354</v>
      </c>
      <c r="K10" s="40">
        <f>COUNTIF(Vertices[Betweenness Centrality],"&gt;= "&amp;J10)-COUNTIF(Vertices[Betweenness Centrality],"&gt;="&amp;J11)</f>
        <v>3</v>
      </c>
      <c r="L10" s="39">
        <f t="shared" si="5"/>
        <v>0.07272727272727274</v>
      </c>
      <c r="M10" s="40">
        <f>COUNTIF(Vertices[Closeness Centrality],"&gt;= "&amp;L10)-COUNTIF(Vertices[Closeness Centrality],"&gt;="&amp;L11)</f>
        <v>0</v>
      </c>
      <c r="N10" s="39">
        <f t="shared" si="6"/>
        <v>0.01583927272727273</v>
      </c>
      <c r="O10" s="40">
        <f>COUNTIF(Vertices[Eigenvector Centrality],"&gt;= "&amp;N10)-COUNTIF(Vertices[Eigenvector Centrality],"&gt;="&amp;N11)</f>
        <v>0</v>
      </c>
      <c r="P10" s="39">
        <f t="shared" si="7"/>
        <v>0.827926781818182</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1.6363636363636367</v>
      </c>
      <c r="G11" s="42">
        <f>COUNTIF(Vertices[In-Degree],"&gt;= "&amp;F11)-COUNTIF(Vertices[In-Degree],"&gt;="&amp;F12)</f>
        <v>0</v>
      </c>
      <c r="H11" s="41">
        <f t="shared" si="3"/>
        <v>1.4727272727272724</v>
      </c>
      <c r="I11" s="42">
        <f>COUNTIF(Vertices[Out-Degree],"&gt;= "&amp;H11)-COUNTIF(Vertices[Out-Degree],"&gt;="&amp;H12)</f>
        <v>0</v>
      </c>
      <c r="J11" s="41">
        <f t="shared" si="4"/>
        <v>69.7090909090909</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0.01781918181818182</v>
      </c>
      <c r="O11" s="42">
        <f>COUNTIF(Vertices[Eigenvector Centrality],"&gt;= "&amp;N11)-COUNTIF(Vertices[Eigenvector Centrality],"&gt;="&amp;N12)</f>
        <v>0</v>
      </c>
      <c r="P11" s="41">
        <f t="shared" si="7"/>
        <v>0.8761412545454548</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244</v>
      </c>
      <c r="B12" s="36">
        <v>52</v>
      </c>
      <c r="D12" s="34">
        <f t="shared" si="1"/>
        <v>0</v>
      </c>
      <c r="E12" s="3">
        <f>COUNTIF(Vertices[Degree],"&gt;= "&amp;D12)-COUNTIF(Vertices[Degree],"&gt;="&amp;D13)</f>
        <v>0</v>
      </c>
      <c r="F12" s="39">
        <f t="shared" si="2"/>
        <v>1.8181818181818186</v>
      </c>
      <c r="G12" s="40">
        <f>COUNTIF(Vertices[In-Degree],"&gt;= "&amp;F12)-COUNTIF(Vertices[In-Degree],"&gt;="&amp;F13)</f>
        <v>0</v>
      </c>
      <c r="H12" s="39">
        <f t="shared" si="3"/>
        <v>1.636363636363636</v>
      </c>
      <c r="I12" s="40">
        <f>COUNTIF(Vertices[Out-Degree],"&gt;= "&amp;H12)-COUNTIF(Vertices[Out-Degree],"&gt;="&amp;H13)</f>
        <v>0</v>
      </c>
      <c r="J12" s="39">
        <f t="shared" si="4"/>
        <v>77.45454545454545</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0.019799090909090912</v>
      </c>
      <c r="O12" s="40">
        <f>COUNTIF(Vertices[Eigenvector Centrality],"&gt;= "&amp;N12)-COUNTIF(Vertices[Eigenvector Centrality],"&gt;="&amp;N13)</f>
        <v>4</v>
      </c>
      <c r="P12" s="39">
        <f t="shared" si="7"/>
        <v>0.9243557272727275</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2.0000000000000004</v>
      </c>
      <c r="G13" s="42">
        <f>COUNTIF(Vertices[In-Degree],"&gt;= "&amp;F13)-COUNTIF(Vertices[In-Degree],"&gt;="&amp;F14)</f>
        <v>1</v>
      </c>
      <c r="H13" s="41">
        <f t="shared" si="3"/>
        <v>1.7999999999999996</v>
      </c>
      <c r="I13" s="42">
        <f>COUNTIF(Vertices[Out-Degree],"&gt;= "&amp;H13)-COUNTIF(Vertices[Out-Degree],"&gt;="&amp;H14)</f>
        <v>0</v>
      </c>
      <c r="J13" s="41">
        <f t="shared" si="4"/>
        <v>85.2</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0.021779000000000003</v>
      </c>
      <c r="O13" s="42">
        <f>COUNTIF(Vertices[Eigenvector Centrality],"&gt;= "&amp;N13)-COUNTIF(Vertices[Eigenvector Centrality],"&gt;="&amp;N14)</f>
        <v>1</v>
      </c>
      <c r="P13" s="41">
        <f t="shared" si="7"/>
        <v>0.9725702000000003</v>
      </c>
      <c r="Q13" s="42">
        <f>COUNTIF(Vertices[PageRank],"&gt;= "&amp;P13)-COUNTIF(Vertices[PageRank],"&gt;="&amp;P14)</f>
        <v>3</v>
      </c>
      <c r="R13" s="41">
        <f t="shared" si="8"/>
        <v>0.20000000000000004</v>
      </c>
      <c r="S13" s="46">
        <f>COUNTIF(Vertices[Clustering Coefficient],"&gt;= "&amp;R13)-COUNTIF(Vertices[Clustering Coefficient],"&gt;="&amp;R14)</f>
        <v>1</v>
      </c>
      <c r="T13" s="41" t="e">
        <f ca="1" t="shared" si="9"/>
        <v>#REF!</v>
      </c>
      <c r="U13" s="42" t="e">
        <f ca="1" t="shared" si="0"/>
        <v>#REF!</v>
      </c>
    </row>
    <row r="14" spans="1:21" ht="15">
      <c r="A14" s="36" t="s">
        <v>245</v>
      </c>
      <c r="B14" s="36">
        <v>3</v>
      </c>
      <c r="D14" s="34">
        <f t="shared" si="1"/>
        <v>0</v>
      </c>
      <c r="E14" s="3">
        <f>COUNTIF(Vertices[Degree],"&gt;= "&amp;D14)-COUNTIF(Vertices[Degree],"&gt;="&amp;D15)</f>
        <v>0</v>
      </c>
      <c r="F14" s="39">
        <f t="shared" si="2"/>
        <v>2.181818181818182</v>
      </c>
      <c r="G14" s="40">
        <f>COUNTIF(Vertices[In-Degree],"&gt;= "&amp;F14)-COUNTIF(Vertices[In-Degree],"&gt;="&amp;F15)</f>
        <v>0</v>
      </c>
      <c r="H14" s="39">
        <f t="shared" si="3"/>
        <v>1.9636363636363632</v>
      </c>
      <c r="I14" s="40">
        <f>COUNTIF(Vertices[Out-Degree],"&gt;= "&amp;H14)-COUNTIF(Vertices[Out-Degree],"&gt;="&amp;H15)</f>
        <v>7</v>
      </c>
      <c r="J14" s="39">
        <f t="shared" si="4"/>
        <v>92.94545454545455</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0.023758909090909094</v>
      </c>
      <c r="O14" s="40">
        <f>COUNTIF(Vertices[Eigenvector Centrality],"&gt;= "&amp;N14)-COUNTIF(Vertices[Eigenvector Centrality],"&gt;="&amp;N15)</f>
        <v>1</v>
      </c>
      <c r="P14" s="39">
        <f t="shared" si="7"/>
        <v>1.020784672727273</v>
      </c>
      <c r="Q14" s="40">
        <f>COUNTIF(Vertices[PageRank],"&gt;= "&amp;P14)-COUNTIF(Vertices[PageRank],"&gt;="&amp;P15)</f>
        <v>0</v>
      </c>
      <c r="R14" s="39">
        <f t="shared" si="8"/>
        <v>0.21818181818181823</v>
      </c>
      <c r="S14" s="45">
        <f>COUNTIF(Vertices[Clustering Coefficient],"&gt;= "&amp;R14)-COUNTIF(Vertices[Clustering Coefficient],"&gt;="&amp;R15)</f>
        <v>3</v>
      </c>
      <c r="T14" s="39" t="e">
        <f ca="1" t="shared" si="9"/>
        <v>#REF!</v>
      </c>
      <c r="U14" s="40" t="e">
        <f ca="1" t="shared" si="0"/>
        <v>#REF!</v>
      </c>
    </row>
    <row r="15" spans="1:21" ht="15">
      <c r="A15" s="134"/>
      <c r="B15" s="134"/>
      <c r="D15" s="34">
        <f t="shared" si="1"/>
        <v>0</v>
      </c>
      <c r="E15" s="3">
        <f>COUNTIF(Vertices[Degree],"&gt;= "&amp;D15)-COUNTIF(Vertices[Degree],"&gt;="&amp;D16)</f>
        <v>0</v>
      </c>
      <c r="F15" s="41">
        <f t="shared" si="2"/>
        <v>2.3636363636363638</v>
      </c>
      <c r="G15" s="42">
        <f>COUNTIF(Vertices[In-Degree],"&gt;= "&amp;F15)-COUNTIF(Vertices[In-Degree],"&gt;="&amp;F16)</f>
        <v>0</v>
      </c>
      <c r="H15" s="41">
        <f t="shared" si="3"/>
        <v>2.127272727272727</v>
      </c>
      <c r="I15" s="42">
        <f>COUNTIF(Vertices[Out-Degree],"&gt;= "&amp;H15)-COUNTIF(Vertices[Out-Degree],"&gt;="&amp;H16)</f>
        <v>0</v>
      </c>
      <c r="J15" s="41">
        <f t="shared" si="4"/>
        <v>100.6909090909091</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0.025738818181818186</v>
      </c>
      <c r="O15" s="42">
        <f>COUNTIF(Vertices[Eigenvector Centrality],"&gt;= "&amp;N15)-COUNTIF(Vertices[Eigenvector Centrality],"&gt;="&amp;N16)</f>
        <v>0</v>
      </c>
      <c r="P15" s="41">
        <f t="shared" si="7"/>
        <v>1.0689991454545456</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2.5454545454545454</v>
      </c>
      <c r="G16" s="40">
        <f>COUNTIF(Vertices[In-Degree],"&gt;= "&amp;F16)-COUNTIF(Vertices[In-Degree],"&gt;="&amp;F17)</f>
        <v>0</v>
      </c>
      <c r="H16" s="39">
        <f t="shared" si="3"/>
        <v>2.2909090909090906</v>
      </c>
      <c r="I16" s="40">
        <f>COUNTIF(Vertices[Out-Degree],"&gt;= "&amp;H16)-COUNTIF(Vertices[Out-Degree],"&gt;="&amp;H17)</f>
        <v>0</v>
      </c>
      <c r="J16" s="39">
        <f t="shared" si="4"/>
        <v>108.43636363636365</v>
      </c>
      <c r="K16" s="40">
        <f>COUNTIF(Vertices[Betweenness Centrality],"&gt;= "&amp;J16)-COUNTIF(Vertices[Betweenness Centrality],"&gt;="&amp;J17)</f>
        <v>1</v>
      </c>
      <c r="L16" s="39">
        <f t="shared" si="5"/>
        <v>0.1272727272727273</v>
      </c>
      <c r="M16" s="40">
        <f>COUNTIF(Vertices[Closeness Centrality],"&gt;= "&amp;L16)-COUNTIF(Vertices[Closeness Centrality],"&gt;="&amp;L17)</f>
        <v>0</v>
      </c>
      <c r="N16" s="39">
        <f t="shared" si="6"/>
        <v>0.027718727272727277</v>
      </c>
      <c r="O16" s="40">
        <f>COUNTIF(Vertices[Eigenvector Centrality],"&gt;= "&amp;N16)-COUNTIF(Vertices[Eigenvector Centrality],"&gt;="&amp;N17)</f>
        <v>0</v>
      </c>
      <c r="P16" s="39">
        <f t="shared" si="7"/>
        <v>1.1172136181818182</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2.727272727272727</v>
      </c>
      <c r="G17" s="42">
        <f>COUNTIF(Vertices[In-Degree],"&gt;= "&amp;F17)-COUNTIF(Vertices[In-Degree],"&gt;="&amp;F18)</f>
        <v>0</v>
      </c>
      <c r="H17" s="41">
        <f t="shared" si="3"/>
        <v>2.454545454545454</v>
      </c>
      <c r="I17" s="42">
        <f>COUNTIF(Vertices[Out-Degree],"&gt;= "&amp;H17)-COUNTIF(Vertices[Out-Degree],"&gt;="&amp;H18)</f>
        <v>0</v>
      </c>
      <c r="J17" s="41">
        <f t="shared" si="4"/>
        <v>116.1818181818182</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0.029698636363636368</v>
      </c>
      <c r="O17" s="42">
        <f>COUNTIF(Vertices[Eigenvector Centrality],"&gt;= "&amp;N17)-COUNTIF(Vertices[Eigenvector Centrality],"&gt;="&amp;N18)</f>
        <v>0</v>
      </c>
      <c r="P17" s="41">
        <f t="shared" si="7"/>
        <v>1.1654280909090908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0.057692307692307696</v>
      </c>
      <c r="D18" s="34">
        <f t="shared" si="1"/>
        <v>0</v>
      </c>
      <c r="E18" s="3">
        <f>COUNTIF(Vertices[Degree],"&gt;= "&amp;D18)-COUNTIF(Vertices[Degree],"&gt;="&amp;D19)</f>
        <v>0</v>
      </c>
      <c r="F18" s="39">
        <f t="shared" si="2"/>
        <v>2.9090909090909087</v>
      </c>
      <c r="G18" s="40">
        <f>COUNTIF(Vertices[In-Degree],"&gt;= "&amp;F18)-COUNTIF(Vertices[In-Degree],"&gt;="&amp;F19)</f>
        <v>5</v>
      </c>
      <c r="H18" s="39">
        <f t="shared" si="3"/>
        <v>2.6181818181818177</v>
      </c>
      <c r="I18" s="40">
        <f>COUNTIF(Vertices[Out-Degree],"&gt;= "&amp;H18)-COUNTIF(Vertices[Out-Degree],"&gt;="&amp;H19)</f>
        <v>0</v>
      </c>
      <c r="J18" s="39">
        <f t="shared" si="4"/>
        <v>123.92727272727275</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0.03167854545454546</v>
      </c>
      <c r="O18" s="40">
        <f>COUNTIF(Vertices[Eigenvector Centrality],"&gt;= "&amp;N18)-COUNTIF(Vertices[Eigenvector Centrality],"&gt;="&amp;N19)</f>
        <v>0</v>
      </c>
      <c r="P18" s="39">
        <f t="shared" si="7"/>
        <v>1.2136425636363635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0.10909090909090909</v>
      </c>
      <c r="D19" s="34">
        <f t="shared" si="1"/>
        <v>0</v>
      </c>
      <c r="E19" s="3">
        <f>COUNTIF(Vertices[Degree],"&gt;= "&amp;D19)-COUNTIF(Vertices[Degree],"&gt;="&amp;D20)</f>
        <v>0</v>
      </c>
      <c r="F19" s="41">
        <f t="shared" si="2"/>
        <v>3.0909090909090904</v>
      </c>
      <c r="G19" s="42">
        <f>COUNTIF(Vertices[In-Degree],"&gt;= "&amp;F19)-COUNTIF(Vertices[In-Degree],"&gt;="&amp;F20)</f>
        <v>0</v>
      </c>
      <c r="H19" s="41">
        <f t="shared" si="3"/>
        <v>2.7818181818181813</v>
      </c>
      <c r="I19" s="42">
        <f>COUNTIF(Vertices[Out-Degree],"&gt;= "&amp;H19)-COUNTIF(Vertices[Out-Degree],"&gt;="&amp;H20)</f>
        <v>0</v>
      </c>
      <c r="J19" s="41">
        <f t="shared" si="4"/>
        <v>131.6727272727273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0.03365845454545455</v>
      </c>
      <c r="O19" s="42">
        <f>COUNTIF(Vertices[Eigenvector Centrality],"&gt;= "&amp;N19)-COUNTIF(Vertices[Eigenvector Centrality],"&gt;="&amp;N20)</f>
        <v>1</v>
      </c>
      <c r="P19" s="41">
        <f t="shared" si="7"/>
        <v>1.261857036363636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3.272727272727272</v>
      </c>
      <c r="G20" s="40">
        <f>COUNTIF(Vertices[In-Degree],"&gt;= "&amp;F20)-COUNTIF(Vertices[In-Degree],"&gt;="&amp;F21)</f>
        <v>0</v>
      </c>
      <c r="H20" s="39">
        <f t="shared" si="3"/>
        <v>2.945454545454545</v>
      </c>
      <c r="I20" s="40">
        <f>COUNTIF(Vertices[Out-Degree],"&gt;= "&amp;H20)-COUNTIF(Vertices[Out-Degree],"&gt;="&amp;H21)</f>
        <v>2</v>
      </c>
      <c r="J20" s="39">
        <f t="shared" si="4"/>
        <v>139.41818181818184</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0.035638363636363635</v>
      </c>
      <c r="O20" s="40">
        <f>COUNTIF(Vertices[Eigenvector Centrality],"&gt;= "&amp;N20)-COUNTIF(Vertices[Eigenvector Centrality],"&gt;="&amp;N21)</f>
        <v>0</v>
      </c>
      <c r="P20" s="39">
        <f t="shared" si="7"/>
        <v>1.3100715090909087</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3.4545454545454537</v>
      </c>
      <c r="G21" s="42">
        <f>COUNTIF(Vertices[In-Degree],"&gt;= "&amp;F21)-COUNTIF(Vertices[In-Degree],"&gt;="&amp;F22)</f>
        <v>0</v>
      </c>
      <c r="H21" s="41">
        <f t="shared" si="3"/>
        <v>3.1090909090909085</v>
      </c>
      <c r="I21" s="42">
        <f>COUNTIF(Vertices[Out-Degree],"&gt;= "&amp;H21)-COUNTIF(Vertices[Out-Degree],"&gt;="&amp;H22)</f>
        <v>0</v>
      </c>
      <c r="J21" s="41">
        <f t="shared" si="4"/>
        <v>147.16363636363639</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0.03761827272727272</v>
      </c>
      <c r="O21" s="42">
        <f>COUNTIF(Vertices[Eigenvector Centrality],"&gt;= "&amp;N21)-COUNTIF(Vertices[Eigenvector Centrality],"&gt;="&amp;N22)</f>
        <v>0</v>
      </c>
      <c r="P21" s="41">
        <f t="shared" si="7"/>
        <v>1.3582859818181814</v>
      </c>
      <c r="Q21" s="42">
        <f>COUNTIF(Vertices[PageRank],"&gt;= "&amp;P21)-COUNTIF(Vertices[PageRank],"&gt;="&amp;P22)</f>
        <v>1</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3.6363636363636354</v>
      </c>
      <c r="G22" s="40">
        <f>COUNTIF(Vertices[In-Degree],"&gt;= "&amp;F22)-COUNTIF(Vertices[In-Degree],"&gt;="&amp;F23)</f>
        <v>0</v>
      </c>
      <c r="H22" s="39">
        <f t="shared" si="3"/>
        <v>3.272727272727272</v>
      </c>
      <c r="I22" s="40">
        <f>COUNTIF(Vertices[Out-Degree],"&gt;= "&amp;H22)-COUNTIF(Vertices[Out-Degree],"&gt;="&amp;H23)</f>
        <v>0</v>
      </c>
      <c r="J22" s="39">
        <f t="shared" si="4"/>
        <v>154.90909090909093</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0.03959818181818181</v>
      </c>
      <c r="O22" s="40">
        <f>COUNTIF(Vertices[Eigenvector Centrality],"&gt;= "&amp;N22)-COUNTIF(Vertices[Eigenvector Centrality],"&gt;="&amp;N23)</f>
        <v>0</v>
      </c>
      <c r="P22" s="39">
        <f t="shared" si="7"/>
        <v>1.406500454545454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27</v>
      </c>
      <c r="D23" s="34">
        <f t="shared" si="1"/>
        <v>0</v>
      </c>
      <c r="E23" s="3">
        <f>COUNTIF(Vertices[Degree],"&gt;= "&amp;D23)-COUNTIF(Vertices[Degree],"&gt;="&amp;D24)</f>
        <v>0</v>
      </c>
      <c r="F23" s="41">
        <f t="shared" si="2"/>
        <v>3.818181818181817</v>
      </c>
      <c r="G23" s="42">
        <f>COUNTIF(Vertices[In-Degree],"&gt;= "&amp;F23)-COUNTIF(Vertices[In-Degree],"&gt;="&amp;F24)</f>
        <v>0</v>
      </c>
      <c r="H23" s="41">
        <f t="shared" si="3"/>
        <v>3.4363636363636356</v>
      </c>
      <c r="I23" s="42">
        <f>COUNTIF(Vertices[Out-Degree],"&gt;= "&amp;H23)-COUNTIF(Vertices[Out-Degree],"&gt;="&amp;H24)</f>
        <v>0</v>
      </c>
      <c r="J23" s="41">
        <f t="shared" si="4"/>
        <v>162.65454545454548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0.0415780909090909</v>
      </c>
      <c r="O23" s="42">
        <f>COUNTIF(Vertices[Eigenvector Centrality],"&gt;= "&amp;N23)-COUNTIF(Vertices[Eigenvector Centrality],"&gt;="&amp;N24)</f>
        <v>0</v>
      </c>
      <c r="P23" s="41">
        <f t="shared" si="7"/>
        <v>1.4547149272727267</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54</v>
      </c>
      <c r="D24" s="34">
        <f t="shared" si="1"/>
        <v>0</v>
      </c>
      <c r="E24" s="3">
        <f>COUNTIF(Vertices[Degree],"&gt;= "&amp;D24)-COUNTIF(Vertices[Degree],"&gt;="&amp;D25)</f>
        <v>0</v>
      </c>
      <c r="F24" s="39">
        <f t="shared" si="2"/>
        <v>3.9999999999999987</v>
      </c>
      <c r="G24" s="40">
        <f>COUNTIF(Vertices[In-Degree],"&gt;= "&amp;F24)-COUNTIF(Vertices[In-Degree],"&gt;="&amp;F25)</f>
        <v>4</v>
      </c>
      <c r="H24" s="39">
        <f t="shared" si="3"/>
        <v>3.599999999999999</v>
      </c>
      <c r="I24" s="40">
        <f>COUNTIF(Vertices[Out-Degree],"&gt;= "&amp;H24)-COUNTIF(Vertices[Out-Degree],"&gt;="&amp;H25)</f>
        <v>0</v>
      </c>
      <c r="J24" s="39">
        <f t="shared" si="4"/>
        <v>170.40000000000003</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0.043557999999999986</v>
      </c>
      <c r="O24" s="40">
        <f>COUNTIF(Vertices[Eigenvector Centrality],"&gt;= "&amp;N24)-COUNTIF(Vertices[Eigenvector Centrality],"&gt;="&amp;N25)</f>
        <v>0</v>
      </c>
      <c r="P24" s="39">
        <f t="shared" si="7"/>
        <v>1.5029293999999993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4.181818181818181</v>
      </c>
      <c r="G25" s="42">
        <f>COUNTIF(Vertices[In-Degree],"&gt;= "&amp;F25)-COUNTIF(Vertices[In-Degree],"&gt;="&amp;F26)</f>
        <v>0</v>
      </c>
      <c r="H25" s="41">
        <f t="shared" si="3"/>
        <v>3.763636363636363</v>
      </c>
      <c r="I25" s="42">
        <f>COUNTIF(Vertices[Out-Degree],"&gt;= "&amp;H25)-COUNTIF(Vertices[Out-Degree],"&gt;="&amp;H26)</f>
        <v>0</v>
      </c>
      <c r="J25" s="41">
        <f t="shared" si="4"/>
        <v>178.14545454545458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0.04553790909090907</v>
      </c>
      <c r="O25" s="42">
        <f>COUNTIF(Vertices[Eigenvector Centrality],"&gt;= "&amp;N25)-COUNTIF(Vertices[Eigenvector Centrality],"&gt;="&amp;N26)</f>
        <v>0</v>
      </c>
      <c r="P25" s="41">
        <f t="shared" si="7"/>
        <v>1.551143872727272</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4.363636363636362</v>
      </c>
      <c r="G26" s="40">
        <f>COUNTIF(Vertices[In-Degree],"&gt;= "&amp;F26)-COUNTIF(Vertices[In-Degree],"&gt;="&amp;F28)</f>
        <v>0</v>
      </c>
      <c r="H26" s="39">
        <f t="shared" si="3"/>
        <v>3.9272727272727264</v>
      </c>
      <c r="I26" s="40">
        <f>COUNTIF(Vertices[Out-Degree],"&gt;= "&amp;H26)-COUNTIF(Vertices[Out-Degree],"&gt;="&amp;H28)</f>
        <v>0</v>
      </c>
      <c r="J26" s="39">
        <f t="shared" si="4"/>
        <v>185.89090909090913</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0.04751781818181816</v>
      </c>
      <c r="O26" s="40">
        <f>COUNTIF(Vertices[Eigenvector Centrality],"&gt;= "&amp;N26)-COUNTIF(Vertices[Eigenvector Centrality],"&gt;="&amp;N28)</f>
        <v>0</v>
      </c>
      <c r="P26" s="39">
        <f t="shared" si="7"/>
        <v>1.5993583454545446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2.472973</v>
      </c>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-10</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4.545454545454544</v>
      </c>
      <c r="G28" s="42">
        <f>COUNTIF(Vertices[In-Degree],"&gt;= "&amp;F28)-COUNTIF(Vertices[In-Degree],"&gt;="&amp;F40)</f>
        <v>0</v>
      </c>
      <c r="H28" s="41">
        <f>H26+($H$57-$H$2)/BinDivisor</f>
        <v>4.09090909090909</v>
      </c>
      <c r="I28" s="42">
        <f>COUNTIF(Vertices[Out-Degree],"&gt;= "&amp;H28)-COUNTIF(Vertices[Out-Degree],"&gt;="&amp;H40)</f>
        <v>0</v>
      </c>
      <c r="J28" s="41">
        <f>J26+($J$57-$J$2)/BinDivisor</f>
        <v>193.63636363636368</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0.04949772727272725</v>
      </c>
      <c r="O28" s="42">
        <f>COUNTIF(Vertices[Eigenvector Centrality],"&gt;= "&amp;N28)-COUNTIF(Vertices[Eigenvector Centrality],"&gt;="&amp;N40)</f>
        <v>0</v>
      </c>
      <c r="P28" s="41">
        <f>P26+($P$57-$P$2)/BinDivisor</f>
        <v>1.6475728181818172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0.055443548387096774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969</v>
      </c>
      <c r="B30" s="36">
        <v>0.540721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970</v>
      </c>
      <c r="B32" s="36" t="s">
        <v>984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971</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972</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973</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974</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-10</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1:21" ht="15">
      <c r="A39" s="36" t="s">
        <v>975</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-10</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1:21" ht="15">
      <c r="A40" s="36" t="s">
        <v>976</v>
      </c>
      <c r="B40" s="36" t="s">
        <v>85</v>
      </c>
      <c r="D40" s="34">
        <f>D28+($D$57-$D$2)/BinDivisor</f>
        <v>0</v>
      </c>
      <c r="E40" s="3">
        <f>COUNTIF(Vertices[Degree],"&gt;= "&amp;D40)-COUNTIF(Vertices[Degree],"&gt;="&amp;D41)</f>
        <v>0</v>
      </c>
      <c r="F40" s="39">
        <f>F28+($F$57-$F$2)/BinDivisor</f>
        <v>4.727272727272726</v>
      </c>
      <c r="G40" s="40">
        <f>COUNTIF(Vertices[In-Degree],"&gt;= "&amp;F40)-COUNTIF(Vertices[In-Degree],"&gt;="&amp;F41)</f>
        <v>0</v>
      </c>
      <c r="H40" s="39">
        <f>H28+($H$57-$H$2)/BinDivisor</f>
        <v>4.254545454545454</v>
      </c>
      <c r="I40" s="40">
        <f>COUNTIF(Vertices[Out-Degree],"&gt;= "&amp;H40)-COUNTIF(Vertices[Out-Degree],"&gt;="&amp;H41)</f>
        <v>0</v>
      </c>
      <c r="J40" s="39">
        <f>J28+($J$57-$J$2)/BinDivisor</f>
        <v>201.38181818181823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0.05147763636363634</v>
      </c>
      <c r="O40" s="40">
        <f>COUNTIF(Vertices[Eigenvector Centrality],"&gt;= "&amp;N40)-COUNTIF(Vertices[Eigenvector Centrality],"&gt;="&amp;N41)</f>
        <v>4</v>
      </c>
      <c r="P40" s="39">
        <f>P28+($P$57-$P$2)/BinDivisor</f>
        <v>1.6957872909090899</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977</v>
      </c>
      <c r="B41" s="36" t="s">
        <v>85</v>
      </c>
      <c r="D41" s="34">
        <f aca="true" t="shared" si="10" ref="D41:D56">D40+($D$57-$D$2)/BinDivisor</f>
        <v>0</v>
      </c>
      <c r="E41" s="3">
        <f>COUNTIF(Vertices[Degree],"&gt;= "&amp;D41)-COUNTIF(Vertices[Degree],"&gt;="&amp;D42)</f>
        <v>0</v>
      </c>
      <c r="F41" s="41">
        <f aca="true" t="shared" si="11" ref="F41:F56">F40+($F$57-$F$2)/BinDivisor</f>
        <v>4.909090909090907</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209.12727272727278</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0.053457545454545424</v>
      </c>
      <c r="O41" s="42">
        <f>COUNTIF(Vertices[Eigenvector Centrality],"&gt;= "&amp;N41)-COUNTIF(Vertices[Eigenvector Centrality],"&gt;="&amp;N42)</f>
        <v>0</v>
      </c>
      <c r="P41" s="41">
        <f aca="true" t="shared" si="16" ref="P41:P56">P40+($P$57-$P$2)/BinDivisor</f>
        <v>1.7440017636363625</v>
      </c>
      <c r="Q41" s="42">
        <f>COUNTIF(Vertices[PageRank],"&gt;= "&amp;P41)-COUNTIF(Vertices[PageRank],"&gt;="&amp;P42)</f>
        <v>0</v>
      </c>
      <c r="R41" s="41">
        <f aca="true" t="shared" si="17" ref="R41:R56">R40+($R$57-$R$2)/BinDivisor</f>
        <v>0.490909090909091</v>
      </c>
      <c r="S41" s="46">
        <f>COUNTIF(Vertices[Clustering Coefficient],"&gt;= "&amp;R41)-COUNTIF(Vertices[Clustering Coefficient],"&gt;="&amp;R42)</f>
        <v>6</v>
      </c>
      <c r="T41" s="41" t="e">
        <f aca="true" t="shared" si="18" ref="T41:T56">T40+($T$57-$T$2)/BinDivisor</f>
        <v>#REF!</v>
      </c>
      <c r="U41" s="42" t="e">
        <f ca="1" t="shared" si="0"/>
        <v>#REF!</v>
      </c>
    </row>
    <row r="42" spans="1:21" ht="15">
      <c r="A42" s="36" t="s">
        <v>978</v>
      </c>
      <c r="B42" s="36" t="s">
        <v>85</v>
      </c>
      <c r="D42" s="34">
        <f t="shared" si="10"/>
        <v>0</v>
      </c>
      <c r="E42" s="3">
        <f>COUNTIF(Vertices[Degree],"&gt;= "&amp;D42)-COUNTIF(Vertices[Degree],"&gt;="&amp;D43)</f>
        <v>0</v>
      </c>
      <c r="F42" s="39">
        <f t="shared" si="11"/>
        <v>5.090909090909089</v>
      </c>
      <c r="G42" s="40">
        <f>COUNTIF(Vertices[In-Degree],"&gt;= "&amp;F42)-COUNTIF(Vertices[In-Degree],"&gt;="&amp;F43)</f>
        <v>0</v>
      </c>
      <c r="H42" s="39">
        <f t="shared" si="12"/>
        <v>4.581818181818182</v>
      </c>
      <c r="I42" s="40">
        <f>COUNTIF(Vertices[Out-Degree],"&gt;= "&amp;H42)-COUNTIF(Vertices[Out-Degree],"&gt;="&amp;H43)</f>
        <v>0</v>
      </c>
      <c r="J42" s="39">
        <f t="shared" si="13"/>
        <v>216.87272727272733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0.05543745454545451</v>
      </c>
      <c r="O42" s="40">
        <f>COUNTIF(Vertices[Eigenvector Centrality],"&gt;= "&amp;N42)-COUNTIF(Vertices[Eigenvector Centrality],"&gt;="&amp;N43)</f>
        <v>0</v>
      </c>
      <c r="P42" s="39">
        <f t="shared" si="16"/>
        <v>1.7922162363636351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979</v>
      </c>
      <c r="B43" s="36" t="s">
        <v>85</v>
      </c>
      <c r="D43" s="34">
        <f t="shared" si="10"/>
        <v>0</v>
      </c>
      <c r="E43" s="3">
        <f>COUNTIF(Vertices[Degree],"&gt;= "&amp;D43)-COUNTIF(Vertices[Degree],"&gt;="&amp;D44)</f>
        <v>0</v>
      </c>
      <c r="F43" s="41">
        <f t="shared" si="11"/>
        <v>5.272727272727271</v>
      </c>
      <c r="G43" s="42">
        <f>COUNTIF(Vertices[In-Degree],"&gt;= "&amp;F43)-COUNTIF(Vertices[In-Degree],"&gt;="&amp;F44)</f>
        <v>0</v>
      </c>
      <c r="H43" s="41">
        <f t="shared" si="12"/>
        <v>4.745454545454546</v>
      </c>
      <c r="I43" s="42">
        <f>COUNTIF(Vertices[Out-Degree],"&gt;= "&amp;H43)-COUNTIF(Vertices[Out-Degree],"&gt;="&amp;H44)</f>
        <v>0</v>
      </c>
      <c r="J43" s="41">
        <f t="shared" si="13"/>
        <v>224.61818181818188</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0.0574173636363636</v>
      </c>
      <c r="O43" s="42">
        <f>COUNTIF(Vertices[Eigenvector Centrality],"&gt;= "&amp;N43)-COUNTIF(Vertices[Eigenvector Centrality],"&gt;="&amp;N44)</f>
        <v>1</v>
      </c>
      <c r="P43" s="41">
        <f t="shared" si="16"/>
        <v>1.8404307090909078</v>
      </c>
      <c r="Q43" s="42">
        <f>COUNTIF(Vertices[PageRank],"&gt;= "&amp;P43)-COUNTIF(Vertices[PageRank],"&gt;="&amp;P44)</f>
        <v>3</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980</v>
      </c>
      <c r="B44" s="36" t="s">
        <v>85</v>
      </c>
      <c r="D44" s="34">
        <f t="shared" si="10"/>
        <v>0</v>
      </c>
      <c r="E44" s="3">
        <f>COUNTIF(Vertices[Degree],"&gt;= "&amp;D44)-COUNTIF(Vertices[Degree],"&gt;="&amp;D45)</f>
        <v>0</v>
      </c>
      <c r="F44" s="39">
        <f t="shared" si="11"/>
        <v>5.454545454545452</v>
      </c>
      <c r="G44" s="40">
        <f>COUNTIF(Vertices[In-Degree],"&gt;= "&amp;F44)-COUNTIF(Vertices[In-Degree],"&gt;="&amp;F45)</f>
        <v>0</v>
      </c>
      <c r="H44" s="39">
        <f t="shared" si="12"/>
        <v>4.90909090909091</v>
      </c>
      <c r="I44" s="40">
        <f>COUNTIF(Vertices[Out-Degree],"&gt;= "&amp;H44)-COUNTIF(Vertices[Out-Degree],"&gt;="&amp;H45)</f>
        <v>0</v>
      </c>
      <c r="J44" s="39">
        <f t="shared" si="13"/>
        <v>232.36363636363643</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0.05939727272727269</v>
      </c>
      <c r="O44" s="40">
        <f>COUNTIF(Vertices[Eigenvector Centrality],"&gt;= "&amp;N44)-COUNTIF(Vertices[Eigenvector Centrality],"&gt;="&amp;N45)</f>
        <v>0</v>
      </c>
      <c r="P44" s="39">
        <f t="shared" si="16"/>
        <v>1.8886451818181804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5.636363636363634</v>
      </c>
      <c r="G45" s="42">
        <f>COUNTIF(Vertices[In-Degree],"&gt;= "&amp;F45)-COUNTIF(Vertices[In-Degree],"&gt;="&amp;F46)</f>
        <v>0</v>
      </c>
      <c r="H45" s="41">
        <f t="shared" si="12"/>
        <v>5.072727272727274</v>
      </c>
      <c r="I45" s="42">
        <f>COUNTIF(Vertices[Out-Degree],"&gt;= "&amp;H45)-COUNTIF(Vertices[Out-Degree],"&gt;="&amp;H46)</f>
        <v>0</v>
      </c>
      <c r="J45" s="41">
        <f t="shared" si="13"/>
        <v>240.10909090909098</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0.061377181818181775</v>
      </c>
      <c r="O45" s="42">
        <f>COUNTIF(Vertices[Eigenvector Centrality],"&gt;= "&amp;N45)-COUNTIF(Vertices[Eigenvector Centrality],"&gt;="&amp;N46)</f>
        <v>0</v>
      </c>
      <c r="P45" s="41">
        <f t="shared" si="16"/>
        <v>1.936859654545453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981</v>
      </c>
      <c r="B46" s="36" t="s">
        <v>85</v>
      </c>
      <c r="D46" s="34">
        <f t="shared" si="10"/>
        <v>0</v>
      </c>
      <c r="E46" s="3">
        <f>COUNTIF(Vertices[Degree],"&gt;= "&amp;D46)-COUNTIF(Vertices[Degree],"&gt;="&amp;D47)</f>
        <v>0</v>
      </c>
      <c r="F46" s="39">
        <f t="shared" si="11"/>
        <v>5.818181818181816</v>
      </c>
      <c r="G46" s="40">
        <f>COUNTIF(Vertices[In-Degree],"&gt;= "&amp;F46)-COUNTIF(Vertices[In-Degree],"&gt;="&amp;F47)</f>
        <v>0</v>
      </c>
      <c r="H46" s="39">
        <f t="shared" si="12"/>
        <v>5.236363636363638</v>
      </c>
      <c r="I46" s="40">
        <f>COUNTIF(Vertices[Out-Degree],"&gt;= "&amp;H46)-COUNTIF(Vertices[Out-Degree],"&gt;="&amp;H47)</f>
        <v>0</v>
      </c>
      <c r="J46" s="39">
        <f t="shared" si="13"/>
        <v>247.85454545454553</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0.06335709090909086</v>
      </c>
      <c r="O46" s="40">
        <f>COUNTIF(Vertices[Eigenvector Centrality],"&gt;= "&amp;N46)-COUNTIF(Vertices[Eigenvector Centrality],"&gt;="&amp;N47)</f>
        <v>0</v>
      </c>
      <c r="P46" s="39">
        <f t="shared" si="16"/>
        <v>1.9850741272727257</v>
      </c>
      <c r="Q46" s="40">
        <f>COUNTIF(Vertices[PageRank],"&gt;= "&amp;P46)-COUNTIF(Vertices[PageRank],"&gt;="&amp;P47)</f>
        <v>0</v>
      </c>
      <c r="R46" s="39">
        <f t="shared" si="17"/>
        <v>0.5818181818181819</v>
      </c>
      <c r="S46" s="45">
        <f>COUNTIF(Vertices[Clustering Coefficient],"&gt;= "&amp;R46)-COUNTIF(Vertices[Clustering Coefficient],"&gt;="&amp;R47)</f>
        <v>1</v>
      </c>
      <c r="T46" s="39" t="e">
        <f ca="1" t="shared" si="18"/>
        <v>#REF!</v>
      </c>
      <c r="U46" s="40" t="e">
        <f ca="1" t="shared" si="0"/>
        <v>#REF!</v>
      </c>
    </row>
    <row r="47" spans="1:21" ht="15">
      <c r="A47" s="36" t="s">
        <v>982</v>
      </c>
      <c r="B47" s="36" t="s">
        <v>85</v>
      </c>
      <c r="D47" s="34">
        <f t="shared" si="10"/>
        <v>0</v>
      </c>
      <c r="E47" s="3">
        <f>COUNTIF(Vertices[Degree],"&gt;= "&amp;D47)-COUNTIF(Vertices[Degree],"&gt;="&amp;D48)</f>
        <v>0</v>
      </c>
      <c r="F47" s="41">
        <f t="shared" si="11"/>
        <v>5.999999999999997</v>
      </c>
      <c r="G47" s="42">
        <f>COUNTIF(Vertices[In-Degree],"&gt;= "&amp;F47)-COUNTIF(Vertices[In-Degree],"&gt;="&amp;F48)</f>
        <v>0</v>
      </c>
      <c r="H47" s="41">
        <f t="shared" si="12"/>
        <v>5.400000000000002</v>
      </c>
      <c r="I47" s="42">
        <f>COUNTIF(Vertices[Out-Degree],"&gt;= "&amp;H47)-COUNTIF(Vertices[Out-Degree],"&gt;="&amp;H48)</f>
        <v>0</v>
      </c>
      <c r="J47" s="41">
        <f t="shared" si="13"/>
        <v>255.60000000000008</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0.06533699999999995</v>
      </c>
      <c r="O47" s="42">
        <f>COUNTIF(Vertices[Eigenvector Centrality],"&gt;= "&amp;N47)-COUNTIF(Vertices[Eigenvector Centrality],"&gt;="&amp;N48)</f>
        <v>0</v>
      </c>
      <c r="P47" s="41">
        <f t="shared" si="16"/>
        <v>2.0332885999999983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6" t="s">
        <v>983</v>
      </c>
      <c r="B48" s="36" t="s">
        <v>85</v>
      </c>
      <c r="D48" s="34">
        <f t="shared" si="10"/>
        <v>0</v>
      </c>
      <c r="E48" s="3">
        <f>COUNTIF(Vertices[Degree],"&gt;= "&amp;D48)-COUNTIF(Vertices[Degree],"&gt;="&amp;D49)</f>
        <v>0</v>
      </c>
      <c r="F48" s="39">
        <f t="shared" si="11"/>
        <v>6.181818181818179</v>
      </c>
      <c r="G48" s="40">
        <f>COUNTIF(Vertices[In-Degree],"&gt;= "&amp;F48)-COUNTIF(Vertices[In-Degree],"&gt;="&amp;F49)</f>
        <v>0</v>
      </c>
      <c r="H48" s="39">
        <f t="shared" si="12"/>
        <v>5.563636363636366</v>
      </c>
      <c r="I48" s="40">
        <f>COUNTIF(Vertices[Out-Degree],"&gt;= "&amp;H48)-COUNTIF(Vertices[Out-Degree],"&gt;="&amp;H49)</f>
        <v>0</v>
      </c>
      <c r="J48" s="39">
        <f t="shared" si="13"/>
        <v>263.34545454545463</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0.06731690909090904</v>
      </c>
      <c r="O48" s="40">
        <f>COUNTIF(Vertices[Eigenvector Centrality],"&gt;= "&amp;N48)-COUNTIF(Vertices[Eigenvector Centrality],"&gt;="&amp;N49)</f>
        <v>0</v>
      </c>
      <c r="P48" s="39">
        <f t="shared" si="16"/>
        <v>2.081503072727271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6.363636363636361</v>
      </c>
      <c r="G49" s="42">
        <f>COUNTIF(Vertices[In-Degree],"&gt;= "&amp;F49)-COUNTIF(Vertices[In-Degree],"&gt;="&amp;F50)</f>
        <v>0</v>
      </c>
      <c r="H49" s="41">
        <f t="shared" si="12"/>
        <v>5.72727272727273</v>
      </c>
      <c r="I49" s="42">
        <f>COUNTIF(Vertices[Out-Degree],"&gt;= "&amp;H49)-COUNTIF(Vertices[Out-Degree],"&gt;="&amp;H50)</f>
        <v>0</v>
      </c>
      <c r="J49" s="41">
        <f t="shared" si="13"/>
        <v>271.0909090909092</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0.06929681818181813</v>
      </c>
      <c r="O49" s="42">
        <f>COUNTIF(Vertices[Eigenvector Centrality],"&gt;= "&amp;N49)-COUNTIF(Vertices[Eigenvector Centrality],"&gt;="&amp;N50)</f>
        <v>1</v>
      </c>
      <c r="P49" s="41">
        <f t="shared" si="16"/>
        <v>2.1297175454545436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6.545454545454542</v>
      </c>
      <c r="G50" s="40">
        <f>COUNTIF(Vertices[In-Degree],"&gt;= "&amp;F50)-COUNTIF(Vertices[In-Degree],"&gt;="&amp;F51)</f>
        <v>0</v>
      </c>
      <c r="H50" s="39">
        <f t="shared" si="12"/>
        <v>5.890909090909094</v>
      </c>
      <c r="I50" s="40">
        <f>COUNTIF(Vertices[Out-Degree],"&gt;= "&amp;H50)-COUNTIF(Vertices[Out-Degree],"&gt;="&amp;H51)</f>
        <v>1</v>
      </c>
      <c r="J50" s="39">
        <f t="shared" si="13"/>
        <v>278.8363636363637</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0.07127672727272721</v>
      </c>
      <c r="O50" s="40">
        <f>COUNTIF(Vertices[Eigenvector Centrality],"&gt;= "&amp;N50)-COUNTIF(Vertices[Eigenvector Centrality],"&gt;="&amp;N51)</f>
        <v>0</v>
      </c>
      <c r="P50" s="39">
        <f t="shared" si="16"/>
        <v>2.1779320181818163</v>
      </c>
      <c r="Q50" s="40">
        <f>COUNTIF(Vertices[PageRank],"&gt;= "&amp;P50)-COUNTIF(Vertices[PageRank],"&gt;="&amp;P51)</f>
        <v>0</v>
      </c>
      <c r="R50" s="39">
        <f t="shared" si="17"/>
        <v>0.6545454545454547</v>
      </c>
      <c r="S50" s="45">
        <f>COUNTIF(Vertices[Clustering Coefficient],"&gt;= "&amp;R50)-COUNTIF(Vertices[Clustering Coefficient],"&gt;="&amp;R51)</f>
        <v>4</v>
      </c>
      <c r="T50" s="39" t="e">
        <f ca="1" t="shared" si="18"/>
        <v>#REF!</v>
      </c>
      <c r="U50" s="40" t="e">
        <f ca="1" t="shared" si="0"/>
        <v>#REF!</v>
      </c>
    </row>
    <row r="51" spans="1:21" ht="15">
      <c r="A51" s="35"/>
      <c r="B51" s="35"/>
      <c r="D51" s="34">
        <f t="shared" si="10"/>
        <v>0</v>
      </c>
      <c r="E51" s="3">
        <f>COUNTIF(Vertices[Degree],"&gt;= "&amp;D51)-COUNTIF(Vertices[Degree],"&gt;="&amp;D52)</f>
        <v>0</v>
      </c>
      <c r="F51" s="41">
        <f t="shared" si="11"/>
        <v>6.727272727272724</v>
      </c>
      <c r="G51" s="42">
        <f>COUNTIF(Vertices[In-Degree],"&gt;= "&amp;F51)-COUNTIF(Vertices[In-Degree],"&gt;="&amp;F52)</f>
        <v>0</v>
      </c>
      <c r="H51" s="41">
        <f t="shared" si="12"/>
        <v>6.054545454545458</v>
      </c>
      <c r="I51" s="42">
        <f>COUNTIF(Vertices[Out-Degree],"&gt;= "&amp;H51)-COUNTIF(Vertices[Out-Degree],"&gt;="&amp;H52)</f>
        <v>0</v>
      </c>
      <c r="J51" s="41">
        <f t="shared" si="13"/>
        <v>286.5818181818183</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0.0732566363636363</v>
      </c>
      <c r="O51" s="42">
        <f>COUNTIF(Vertices[Eigenvector Centrality],"&gt;= "&amp;N51)-COUNTIF(Vertices[Eigenvector Centrality],"&gt;="&amp;N52)</f>
        <v>0</v>
      </c>
      <c r="P51" s="41">
        <f t="shared" si="16"/>
        <v>2.226146490909089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6.909090909090906</v>
      </c>
      <c r="G52" s="40">
        <f>COUNTIF(Vertices[In-Degree],"&gt;= "&amp;F52)-COUNTIF(Vertices[In-Degree],"&gt;="&amp;F53)</f>
        <v>0</v>
      </c>
      <c r="H52" s="39">
        <f t="shared" si="12"/>
        <v>6.218181818181822</v>
      </c>
      <c r="I52" s="40">
        <f>COUNTIF(Vertices[Out-Degree],"&gt;= "&amp;H52)-COUNTIF(Vertices[Out-Degree],"&gt;="&amp;H53)</f>
        <v>0</v>
      </c>
      <c r="J52" s="39">
        <f t="shared" si="13"/>
        <v>294.3272727272728</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0.07523654545454539</v>
      </c>
      <c r="O52" s="40">
        <f>COUNTIF(Vertices[Eigenvector Centrality],"&gt;= "&amp;N52)-COUNTIF(Vertices[Eigenvector Centrality],"&gt;="&amp;N53)</f>
        <v>0</v>
      </c>
      <c r="P52" s="39">
        <f t="shared" si="16"/>
        <v>2.2743609636363615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7.090909090909087</v>
      </c>
      <c r="G53" s="42">
        <f>COUNTIF(Vertices[In-Degree],"&gt;= "&amp;F53)-COUNTIF(Vertices[In-Degree],"&gt;="&amp;F54)</f>
        <v>0</v>
      </c>
      <c r="H53" s="41">
        <f t="shared" si="12"/>
        <v>6.381818181818186</v>
      </c>
      <c r="I53" s="42">
        <f>COUNTIF(Vertices[Out-Degree],"&gt;= "&amp;H53)-COUNTIF(Vertices[Out-Degree],"&gt;="&amp;H54)</f>
        <v>0</v>
      </c>
      <c r="J53" s="41">
        <f t="shared" si="13"/>
        <v>302.0727272727274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0.07721645454545448</v>
      </c>
      <c r="O53" s="42">
        <f>COUNTIF(Vertices[Eigenvector Centrality],"&gt;= "&amp;N53)-COUNTIF(Vertices[Eigenvector Centrality],"&gt;="&amp;N54)</f>
        <v>0</v>
      </c>
      <c r="P53" s="41">
        <f t="shared" si="16"/>
        <v>2.322575436363634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7.272727272727269</v>
      </c>
      <c r="G54" s="40">
        <f>COUNTIF(Vertices[In-Degree],"&gt;= "&amp;F54)-COUNTIF(Vertices[In-Degree],"&gt;="&amp;F55)</f>
        <v>0</v>
      </c>
      <c r="H54" s="39">
        <f t="shared" si="12"/>
        <v>6.54545454545455</v>
      </c>
      <c r="I54" s="40">
        <f>COUNTIF(Vertices[Out-Degree],"&gt;= "&amp;H54)-COUNTIF(Vertices[Out-Degree],"&gt;="&amp;H55)</f>
        <v>0</v>
      </c>
      <c r="J54" s="39">
        <f t="shared" si="13"/>
        <v>309.8181818181819</v>
      </c>
      <c r="K54" s="40">
        <f>COUNTIF(Vertices[Betweenness Centrality],"&gt;= "&amp;J54)-COUNTIF(Vertices[Betweenness Centrality],"&gt;="&amp;J55)</f>
        <v>1</v>
      </c>
      <c r="L54" s="39">
        <f t="shared" si="14"/>
        <v>0.3636363636363637</v>
      </c>
      <c r="M54" s="40">
        <f>COUNTIF(Vertices[Closeness Centrality],"&gt;= "&amp;L54)-COUNTIF(Vertices[Closeness Centrality],"&gt;="&amp;L55)</f>
        <v>0</v>
      </c>
      <c r="N54" s="39">
        <f t="shared" si="15"/>
        <v>0.07919636363636356</v>
      </c>
      <c r="O54" s="40">
        <f>COUNTIF(Vertices[Eigenvector Centrality],"&gt;= "&amp;N54)-COUNTIF(Vertices[Eigenvector Centrality],"&gt;="&amp;N55)</f>
        <v>0</v>
      </c>
      <c r="P54" s="39">
        <f t="shared" si="16"/>
        <v>2.370789909090907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7.454545454545451</v>
      </c>
      <c r="G55" s="42">
        <f>COUNTIF(Vertices[In-Degree],"&gt;= "&amp;F55)-COUNTIF(Vertices[In-Degree],"&gt;="&amp;F56)</f>
        <v>0</v>
      </c>
      <c r="H55" s="41">
        <f t="shared" si="12"/>
        <v>6.709090909090914</v>
      </c>
      <c r="I55" s="42">
        <f>COUNTIF(Vertices[Out-Degree],"&gt;= "&amp;H55)-COUNTIF(Vertices[Out-Degree],"&gt;="&amp;H56)</f>
        <v>0</v>
      </c>
      <c r="J55" s="41">
        <f t="shared" si="13"/>
        <v>317.5636363636365</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0.08117627272727265</v>
      </c>
      <c r="O55" s="42">
        <f>COUNTIF(Vertices[Eigenvector Centrality],"&gt;= "&amp;N55)-COUNTIF(Vertices[Eigenvector Centrality],"&gt;="&amp;N56)</f>
        <v>0</v>
      </c>
      <c r="P55" s="41">
        <f t="shared" si="16"/>
        <v>2.4190043818181794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7.636363636363632</v>
      </c>
      <c r="G56" s="40">
        <f>COUNTIF(Vertices[In-Degree],"&gt;= "&amp;F56)-COUNTIF(Vertices[In-Degree],"&gt;="&amp;F57)</f>
        <v>0</v>
      </c>
      <c r="H56" s="39">
        <f t="shared" si="12"/>
        <v>6.872727272727278</v>
      </c>
      <c r="I56" s="40">
        <f>COUNTIF(Vertices[Out-Degree],"&gt;= "&amp;H56)-COUNTIF(Vertices[Out-Degree],"&gt;="&amp;H57)</f>
        <v>0</v>
      </c>
      <c r="J56" s="39">
        <f t="shared" si="13"/>
        <v>325.309090909091</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0.08315618181818174</v>
      </c>
      <c r="O56" s="40">
        <f>COUNTIF(Vertices[Eigenvector Centrality],"&gt;= "&amp;N56)-COUNTIF(Vertices[Eigenvector Centrality],"&gt;="&amp;N57)</f>
        <v>3</v>
      </c>
      <c r="P56" s="39">
        <f t="shared" si="16"/>
        <v>2.467218854545452</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10</v>
      </c>
      <c r="G57" s="44">
        <f>COUNTIF(Vertices[In-Degree],"&gt;= "&amp;F57)-COUNTIF(Vertices[In-Degree],"&gt;="&amp;F58)</f>
        <v>1</v>
      </c>
      <c r="H57" s="43">
        <f>MAX(Vertices[Out-Degree])</f>
        <v>9</v>
      </c>
      <c r="I57" s="44">
        <f>COUNTIF(Vertices[Out-Degree],"&gt;= "&amp;H57)-COUNTIF(Vertices[Out-Degree],"&gt;="&amp;H58)</f>
        <v>3</v>
      </c>
      <c r="J57" s="43">
        <f>MAX(Vertices[Betweenness Centrality])</f>
        <v>426</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0.108895</v>
      </c>
      <c r="O57" s="44">
        <f>COUNTIF(Vertices[Eigenvector Centrality],"&gt;= "&amp;N57)-COUNTIF(Vertices[Eigenvector Centrality],"&gt;="&amp;N58)</f>
        <v>1</v>
      </c>
      <c r="P57" s="43">
        <f>MAX(Vertices[PageRank])</f>
        <v>3.094007</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10</v>
      </c>
    </row>
    <row r="79" spans="1:2" ht="15">
      <c r="A79" s="35" t="s">
        <v>90</v>
      </c>
      <c r="B79" s="49">
        <f>_xlfn.IFERROR(AVERAGE(Vertices[In-Degree]),NoMetricMessage)</f>
        <v>1.8125</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9</v>
      </c>
    </row>
    <row r="93" spans="1:2" ht="15">
      <c r="A93" s="35" t="s">
        <v>96</v>
      </c>
      <c r="B93" s="49">
        <f>_xlfn.IFERROR(AVERAGE(Vertices[Out-Degree]),NoMetricMessage)</f>
        <v>1.8125</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426</v>
      </c>
    </row>
    <row r="107" spans="1:2" ht="15">
      <c r="A107" s="35" t="s">
        <v>102</v>
      </c>
      <c r="B107" s="49">
        <f>_xlfn.IFERROR(AVERAGE(Vertices[Betweenness Centrality]),NoMetricMessage)</f>
        <v>35.0625</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0.5</v>
      </c>
    </row>
    <row r="121" spans="1:2" ht="15">
      <c r="A121" s="35" t="s">
        <v>108</v>
      </c>
      <c r="B121" s="49">
        <f>_xlfn.IFERROR(AVERAGE(Vertices[Closeness Centrality]),NoMetricMessage)</f>
        <v>0.04935053125000002</v>
      </c>
    </row>
    <row r="122" spans="1:2" ht="15">
      <c r="A122" s="35" t="s">
        <v>109</v>
      </c>
      <c r="B122" s="49">
        <f>_xlfn.IFERROR(MEDIAN(Vertices[Closeness Centrality]),NoMetricMessage)</f>
        <v>0.0144495</v>
      </c>
    </row>
    <row r="133" spans="1:2" ht="15">
      <c r="A133" s="35" t="s">
        <v>112</v>
      </c>
      <c r="B133" s="49">
        <f>IF(COUNT(Vertices[Eigenvector Centrality])&gt;0,N2,NoMetricMessage)</f>
        <v>0</v>
      </c>
    </row>
    <row r="134" spans="1:2" ht="15">
      <c r="A134" s="35" t="s">
        <v>113</v>
      </c>
      <c r="B134" s="49">
        <f>IF(COUNT(Vertices[Eigenvector Centrality])&gt;0,N57,NoMetricMessage)</f>
        <v>0.108895</v>
      </c>
    </row>
    <row r="135" spans="1:2" ht="15">
      <c r="A135" s="35" t="s">
        <v>114</v>
      </c>
      <c r="B135" s="49">
        <f>_xlfn.IFERROR(AVERAGE(Vertices[Eigenvector Centrality]),NoMetricMessage)</f>
        <v>0.031249906249999997</v>
      </c>
    </row>
    <row r="136" spans="1:2" ht="15">
      <c r="A136" s="35" t="s">
        <v>115</v>
      </c>
      <c r="B136" s="49">
        <f>_xlfn.IFERROR(MEDIAN(Vertices[Eigenvector Centrality]),NoMetricMessage)</f>
        <v>0.021144</v>
      </c>
    </row>
    <row r="147" spans="1:2" ht="15">
      <c r="A147" s="35" t="s">
        <v>140</v>
      </c>
      <c r="B147" s="49">
        <f>IF(COUNT(Vertices[PageRank])&gt;0,P2,NoMetricMessage)</f>
        <v>0.442211</v>
      </c>
    </row>
    <row r="148" spans="1:2" ht="15">
      <c r="A148" s="35" t="s">
        <v>141</v>
      </c>
      <c r="B148" s="49">
        <f>IF(COUNT(Vertices[PageRank])&gt;0,P57,NoMetricMessage)</f>
        <v>3.094007</v>
      </c>
    </row>
    <row r="149" spans="1:2" ht="15">
      <c r="A149" s="35" t="s">
        <v>142</v>
      </c>
      <c r="B149" s="49">
        <f>_xlfn.IFERROR(AVERAGE(Vertices[PageRank]),NoMetricMessage)</f>
        <v>0.9999846562500001</v>
      </c>
    </row>
    <row r="150" spans="1:2" ht="15">
      <c r="A150" s="35" t="s">
        <v>143</v>
      </c>
      <c r="B150" s="49">
        <f>_xlfn.IFERROR(MEDIAN(Vertices[PageRank]),NoMetricMessage)</f>
        <v>0.769062</v>
      </c>
    </row>
    <row r="161" spans="1:2" ht="15">
      <c r="A161" s="35" t="s">
        <v>118</v>
      </c>
      <c r="B161" s="49">
        <f>IF(COUNT(Vertices[Clustering Coefficient])&gt;0,R2,NoMetricMessage)</f>
        <v>0</v>
      </c>
    </row>
    <row r="162" spans="1:2" ht="15">
      <c r="A162" s="35" t="s">
        <v>119</v>
      </c>
      <c r="B162" s="49">
        <f>IF(COUNT(Vertices[Clustering Coefficient])&gt;0,R57,NoMetricMessage)</f>
        <v>1</v>
      </c>
    </row>
    <row r="163" spans="1:2" ht="15">
      <c r="A163" s="35" t="s">
        <v>120</v>
      </c>
      <c r="B163" s="49">
        <f>_xlfn.IFERROR(AVERAGE(Vertices[Clustering Coefficient]),NoMetricMessage)</f>
        <v>0.3380839646464647</v>
      </c>
    </row>
    <row r="164" spans="1:2" ht="15">
      <c r="A164" s="35" t="s">
        <v>121</v>
      </c>
      <c r="B164" s="49">
        <f>_xlfn.IFERROR(MEDIAN(Vertices[Clustering Coefficient]),NoMetricMessage)</f>
        <v>0.24305555555555555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619</v>
      </c>
      <c r="K7" s="13" t="s">
        <v>620</v>
      </c>
    </row>
    <row r="8" spans="1:11" ht="409.5">
      <c r="A8"/>
      <c r="B8">
        <v>2</v>
      </c>
      <c r="C8">
        <v>2</v>
      </c>
      <c r="D8" t="s">
        <v>61</v>
      </c>
      <c r="E8" t="s">
        <v>61</v>
      </c>
      <c r="H8" t="s">
        <v>73</v>
      </c>
      <c r="J8" t="s">
        <v>621</v>
      </c>
      <c r="K8" s="13" t="s">
        <v>622</v>
      </c>
    </row>
    <row r="9" spans="1:11" ht="409.5">
      <c r="A9"/>
      <c r="B9">
        <v>3</v>
      </c>
      <c r="C9">
        <v>4</v>
      </c>
      <c r="D9" t="s">
        <v>62</v>
      </c>
      <c r="E9" t="s">
        <v>62</v>
      </c>
      <c r="H9" t="s">
        <v>74</v>
      </c>
      <c r="J9" t="s">
        <v>623</v>
      </c>
      <c r="K9" s="13" t="s">
        <v>624</v>
      </c>
    </row>
    <row r="10" spans="1:11" ht="409.5">
      <c r="A10"/>
      <c r="B10">
        <v>4</v>
      </c>
      <c r="D10" t="s">
        <v>63</v>
      </c>
      <c r="E10" t="s">
        <v>63</v>
      </c>
      <c r="H10" t="s">
        <v>75</v>
      </c>
      <c r="J10" t="s">
        <v>625</v>
      </c>
      <c r="K10" s="13" t="s">
        <v>626</v>
      </c>
    </row>
    <row r="11" spans="1:11" ht="15">
      <c r="A11"/>
      <c r="B11">
        <v>5</v>
      </c>
      <c r="D11" t="s">
        <v>46</v>
      </c>
      <c r="E11">
        <v>1</v>
      </c>
      <c r="H11" t="s">
        <v>76</v>
      </c>
      <c r="J11" t="s">
        <v>627</v>
      </c>
      <c r="K11" t="s">
        <v>628</v>
      </c>
    </row>
    <row r="12" spans="1:11" ht="15">
      <c r="A12"/>
      <c r="B12"/>
      <c r="D12" t="s">
        <v>64</v>
      </c>
      <c r="E12">
        <v>2</v>
      </c>
      <c r="H12">
        <v>0</v>
      </c>
      <c r="J12" t="s">
        <v>629</v>
      </c>
      <c r="K12" t="s">
        <v>630</v>
      </c>
    </row>
    <row r="13" spans="1:11" ht="15">
      <c r="A13"/>
      <c r="B13"/>
      <c r="D13">
        <v>1</v>
      </c>
      <c r="E13">
        <v>3</v>
      </c>
      <c r="H13">
        <v>1</v>
      </c>
      <c r="J13" t="s">
        <v>631</v>
      </c>
      <c r="K13" t="s">
        <v>632</v>
      </c>
    </row>
    <row r="14" spans="4:11" ht="15">
      <c r="D14">
        <v>2</v>
      </c>
      <c r="E14">
        <v>4</v>
      </c>
      <c r="H14">
        <v>2</v>
      </c>
      <c r="J14" t="s">
        <v>633</v>
      </c>
      <c r="K14" t="s">
        <v>634</v>
      </c>
    </row>
    <row r="15" spans="4:11" ht="15">
      <c r="D15">
        <v>3</v>
      </c>
      <c r="E15">
        <v>5</v>
      </c>
      <c r="H15">
        <v>3</v>
      </c>
      <c r="J15" t="s">
        <v>635</v>
      </c>
      <c r="K15" t="s">
        <v>636</v>
      </c>
    </row>
    <row r="16" spans="4:11" ht="15">
      <c r="D16">
        <v>4</v>
      </c>
      <c r="E16">
        <v>6</v>
      </c>
      <c r="H16">
        <v>4</v>
      </c>
      <c r="J16" t="s">
        <v>637</v>
      </c>
      <c r="K16" t="s">
        <v>638</v>
      </c>
    </row>
    <row r="17" spans="4:11" ht="15">
      <c r="D17">
        <v>5</v>
      </c>
      <c r="E17">
        <v>7</v>
      </c>
      <c r="H17">
        <v>5</v>
      </c>
      <c r="J17" t="s">
        <v>639</v>
      </c>
      <c r="K17" t="s">
        <v>640</v>
      </c>
    </row>
    <row r="18" spans="4:11" ht="15">
      <c r="D18">
        <v>6</v>
      </c>
      <c r="E18">
        <v>8</v>
      </c>
      <c r="H18">
        <v>6</v>
      </c>
      <c r="J18" t="s">
        <v>641</v>
      </c>
      <c r="K18" t="s">
        <v>642</v>
      </c>
    </row>
    <row r="19" spans="4:11" ht="15">
      <c r="D19">
        <v>7</v>
      </c>
      <c r="E19">
        <v>9</v>
      </c>
      <c r="H19">
        <v>7</v>
      </c>
      <c r="J19" t="s">
        <v>643</v>
      </c>
      <c r="K19" t="s">
        <v>644</v>
      </c>
    </row>
    <row r="20" spans="4:11" ht="15">
      <c r="D20">
        <v>8</v>
      </c>
      <c r="H20">
        <v>8</v>
      </c>
      <c r="J20" t="s">
        <v>645</v>
      </c>
      <c r="K20" t="s">
        <v>646</v>
      </c>
    </row>
    <row r="21" spans="4:11" ht="409.5">
      <c r="D21">
        <v>9</v>
      </c>
      <c r="H21">
        <v>9</v>
      </c>
      <c r="J21" t="s">
        <v>647</v>
      </c>
      <c r="K21" s="13" t="s">
        <v>648</v>
      </c>
    </row>
    <row r="22" spans="4:11" ht="409.5">
      <c r="D22">
        <v>10</v>
      </c>
      <c r="J22" t="s">
        <v>649</v>
      </c>
      <c r="K22" s="13" t="s">
        <v>650</v>
      </c>
    </row>
    <row r="23" spans="4:11" ht="409.5">
      <c r="D23">
        <v>11</v>
      </c>
      <c r="J23" t="s">
        <v>651</v>
      </c>
      <c r="K23" s="13" t="s">
        <v>652</v>
      </c>
    </row>
    <row r="24" spans="10:11" ht="409.5">
      <c r="J24" t="s">
        <v>653</v>
      </c>
      <c r="K24" s="13" t="s">
        <v>1010</v>
      </c>
    </row>
    <row r="25" spans="10:11" ht="15">
      <c r="J25" t="s">
        <v>654</v>
      </c>
      <c r="K25" t="b">
        <v>0</v>
      </c>
    </row>
    <row r="26" spans="10:11" ht="15">
      <c r="J26" t="s">
        <v>1008</v>
      </c>
      <c r="K26" t="s">
        <v>1009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672</v>
      </c>
      <c r="B1" s="13" t="s">
        <v>673</v>
      </c>
      <c r="C1" s="85" t="s">
        <v>674</v>
      </c>
      <c r="D1" s="85" t="s">
        <v>676</v>
      </c>
      <c r="E1" s="13" t="s">
        <v>675</v>
      </c>
      <c r="F1" s="13" t="s">
        <v>678</v>
      </c>
      <c r="G1" s="13" t="s">
        <v>677</v>
      </c>
      <c r="H1" s="13" t="s">
        <v>680</v>
      </c>
      <c r="I1" s="13" t="s">
        <v>679</v>
      </c>
      <c r="J1" s="13" t="s">
        <v>682</v>
      </c>
      <c r="K1" s="13" t="s">
        <v>681</v>
      </c>
      <c r="L1" s="13" t="s">
        <v>684</v>
      </c>
      <c r="M1" s="13" t="s">
        <v>683</v>
      </c>
      <c r="N1" s="13" t="s">
        <v>685</v>
      </c>
    </row>
    <row r="2" spans="1:14" ht="15">
      <c r="A2" s="89" t="s">
        <v>271</v>
      </c>
      <c r="B2" s="85">
        <v>2</v>
      </c>
      <c r="C2" s="85"/>
      <c r="D2" s="85"/>
      <c r="E2" s="89" t="s">
        <v>264</v>
      </c>
      <c r="F2" s="85">
        <v>1</v>
      </c>
      <c r="G2" s="89" t="s">
        <v>271</v>
      </c>
      <c r="H2" s="85">
        <v>2</v>
      </c>
      <c r="I2" s="89" t="s">
        <v>267</v>
      </c>
      <c r="J2" s="85">
        <v>1</v>
      </c>
      <c r="K2" s="89" t="s">
        <v>265</v>
      </c>
      <c r="L2" s="85">
        <v>1</v>
      </c>
      <c r="M2" s="89" t="s">
        <v>268</v>
      </c>
      <c r="N2" s="85">
        <v>1</v>
      </c>
    </row>
    <row r="3" spans="1:14" ht="15">
      <c r="A3" s="89" t="s">
        <v>266</v>
      </c>
      <c r="B3" s="85">
        <v>2</v>
      </c>
      <c r="C3" s="85"/>
      <c r="D3" s="85"/>
      <c r="E3" s="85"/>
      <c r="F3" s="85"/>
      <c r="G3" s="89" t="s">
        <v>266</v>
      </c>
      <c r="H3" s="85">
        <v>2</v>
      </c>
      <c r="I3" s="85"/>
      <c r="J3" s="85"/>
      <c r="K3" s="85"/>
      <c r="L3" s="85"/>
      <c r="M3" s="89" t="s">
        <v>269</v>
      </c>
      <c r="N3" s="85">
        <v>1</v>
      </c>
    </row>
    <row r="4" spans="1:14" ht="15">
      <c r="A4" s="89" t="s">
        <v>264</v>
      </c>
      <c r="B4" s="85">
        <v>1</v>
      </c>
      <c r="C4" s="85"/>
      <c r="D4" s="85"/>
      <c r="E4" s="85"/>
      <c r="F4" s="85"/>
      <c r="G4" s="89" t="s">
        <v>270</v>
      </c>
      <c r="H4" s="85">
        <v>1</v>
      </c>
      <c r="I4" s="85"/>
      <c r="J4" s="85"/>
      <c r="K4" s="85"/>
      <c r="L4" s="85"/>
      <c r="M4" s="85"/>
      <c r="N4" s="85"/>
    </row>
    <row r="5" spans="1:14" ht="15">
      <c r="A5" s="89" t="s">
        <v>269</v>
      </c>
      <c r="B5" s="85">
        <v>1</v>
      </c>
      <c r="C5" s="85"/>
      <c r="D5" s="85"/>
      <c r="E5" s="85"/>
      <c r="F5" s="85"/>
      <c r="G5" s="85"/>
      <c r="H5" s="85"/>
      <c r="I5" s="85"/>
      <c r="J5" s="85"/>
      <c r="K5" s="85"/>
      <c r="L5" s="85"/>
      <c r="M5" s="85"/>
      <c r="N5" s="85"/>
    </row>
    <row r="6" spans="1:14" ht="15">
      <c r="A6" s="89" t="s">
        <v>268</v>
      </c>
      <c r="B6" s="85">
        <v>1</v>
      </c>
      <c r="C6" s="85"/>
      <c r="D6" s="85"/>
      <c r="E6" s="85"/>
      <c r="F6" s="85"/>
      <c r="G6" s="85"/>
      <c r="H6" s="85"/>
      <c r="I6" s="85"/>
      <c r="J6" s="85"/>
      <c r="K6" s="85"/>
      <c r="L6" s="85"/>
      <c r="M6" s="85"/>
      <c r="N6" s="85"/>
    </row>
    <row r="7" spans="1:14" ht="15">
      <c r="A7" s="89" t="s">
        <v>267</v>
      </c>
      <c r="B7" s="85">
        <v>1</v>
      </c>
      <c r="C7" s="85"/>
      <c r="D7" s="85"/>
      <c r="E7" s="85"/>
      <c r="F7" s="85"/>
      <c r="G7" s="85"/>
      <c r="H7" s="85"/>
      <c r="I7" s="85"/>
      <c r="J7" s="85"/>
      <c r="K7" s="85"/>
      <c r="L7" s="85"/>
      <c r="M7" s="85"/>
      <c r="N7" s="85"/>
    </row>
    <row r="8" spans="1:14" ht="15">
      <c r="A8" s="89" t="s">
        <v>270</v>
      </c>
      <c r="B8" s="85">
        <v>1</v>
      </c>
      <c r="C8" s="85"/>
      <c r="D8" s="85"/>
      <c r="E8" s="85"/>
      <c r="F8" s="85"/>
      <c r="G8" s="85"/>
      <c r="H8" s="85"/>
      <c r="I8" s="85"/>
      <c r="J8" s="85"/>
      <c r="K8" s="85"/>
      <c r="L8" s="85"/>
      <c r="M8" s="85"/>
      <c r="N8" s="85"/>
    </row>
    <row r="9" spans="1:14" ht="15">
      <c r="A9" s="89" t="s">
        <v>265</v>
      </c>
      <c r="B9" s="85">
        <v>1</v>
      </c>
      <c r="C9" s="85"/>
      <c r="D9" s="85"/>
      <c r="E9" s="85"/>
      <c r="F9" s="85"/>
      <c r="G9" s="85"/>
      <c r="H9" s="85"/>
      <c r="I9" s="85"/>
      <c r="J9" s="85"/>
      <c r="K9" s="85"/>
      <c r="L9" s="85"/>
      <c r="M9" s="85"/>
      <c r="N9" s="85"/>
    </row>
    <row r="12" spans="1:14" ht="15" customHeight="1">
      <c r="A12" s="13" t="s">
        <v>689</v>
      </c>
      <c r="B12" s="13" t="s">
        <v>673</v>
      </c>
      <c r="C12" s="85" t="s">
        <v>690</v>
      </c>
      <c r="D12" s="85" t="s">
        <v>676</v>
      </c>
      <c r="E12" s="13" t="s">
        <v>691</v>
      </c>
      <c r="F12" s="13" t="s">
        <v>678</v>
      </c>
      <c r="G12" s="13" t="s">
        <v>692</v>
      </c>
      <c r="H12" s="13" t="s">
        <v>680</v>
      </c>
      <c r="I12" s="13" t="s">
        <v>693</v>
      </c>
      <c r="J12" s="13" t="s">
        <v>682</v>
      </c>
      <c r="K12" s="13" t="s">
        <v>694</v>
      </c>
      <c r="L12" s="13" t="s">
        <v>684</v>
      </c>
      <c r="M12" s="13" t="s">
        <v>695</v>
      </c>
      <c r="N12" s="13" t="s">
        <v>685</v>
      </c>
    </row>
    <row r="13" spans="1:14" ht="15">
      <c r="A13" s="85" t="s">
        <v>273</v>
      </c>
      <c r="B13" s="85">
        <v>6</v>
      </c>
      <c r="C13" s="85"/>
      <c r="D13" s="85"/>
      <c r="E13" s="85" t="s">
        <v>272</v>
      </c>
      <c r="F13" s="85">
        <v>1</v>
      </c>
      <c r="G13" s="85" t="s">
        <v>273</v>
      </c>
      <c r="H13" s="85">
        <v>4</v>
      </c>
      <c r="I13" s="85" t="s">
        <v>274</v>
      </c>
      <c r="J13" s="85">
        <v>1</v>
      </c>
      <c r="K13" s="85" t="s">
        <v>273</v>
      </c>
      <c r="L13" s="85">
        <v>1</v>
      </c>
      <c r="M13" s="85" t="s">
        <v>273</v>
      </c>
      <c r="N13" s="85">
        <v>1</v>
      </c>
    </row>
    <row r="14" spans="1:14" ht="15">
      <c r="A14" s="85" t="s">
        <v>272</v>
      </c>
      <c r="B14" s="85">
        <v>1</v>
      </c>
      <c r="C14" s="85"/>
      <c r="D14" s="85"/>
      <c r="E14" s="85"/>
      <c r="F14" s="85"/>
      <c r="G14" s="85" t="s">
        <v>276</v>
      </c>
      <c r="H14" s="85">
        <v>1</v>
      </c>
      <c r="I14" s="85"/>
      <c r="J14" s="85"/>
      <c r="K14" s="85"/>
      <c r="L14" s="85"/>
      <c r="M14" s="85" t="s">
        <v>275</v>
      </c>
      <c r="N14" s="85">
        <v>1</v>
      </c>
    </row>
    <row r="15" spans="1:14" ht="15">
      <c r="A15" s="85" t="s">
        <v>275</v>
      </c>
      <c r="B15" s="85">
        <v>1</v>
      </c>
      <c r="C15" s="85"/>
      <c r="D15" s="85"/>
      <c r="E15" s="85"/>
      <c r="F15" s="85"/>
      <c r="G15" s="85"/>
      <c r="H15" s="85"/>
      <c r="I15" s="85"/>
      <c r="J15" s="85"/>
      <c r="K15" s="85"/>
      <c r="L15" s="85"/>
      <c r="M15" s="85"/>
      <c r="N15" s="85"/>
    </row>
    <row r="16" spans="1:14" ht="15">
      <c r="A16" s="85" t="s">
        <v>274</v>
      </c>
      <c r="B16" s="85">
        <v>1</v>
      </c>
      <c r="C16" s="85"/>
      <c r="D16" s="85"/>
      <c r="E16" s="85"/>
      <c r="F16" s="85"/>
      <c r="G16" s="85"/>
      <c r="H16" s="85"/>
      <c r="I16" s="85"/>
      <c r="J16" s="85"/>
      <c r="K16" s="85"/>
      <c r="L16" s="85"/>
      <c r="M16" s="85"/>
      <c r="N16" s="85"/>
    </row>
    <row r="17" spans="1:14" ht="15">
      <c r="A17" s="85" t="s">
        <v>276</v>
      </c>
      <c r="B17" s="85">
        <v>1</v>
      </c>
      <c r="C17" s="85"/>
      <c r="D17" s="85"/>
      <c r="E17" s="85"/>
      <c r="F17" s="85"/>
      <c r="G17" s="85"/>
      <c r="H17" s="85"/>
      <c r="I17" s="85"/>
      <c r="J17" s="85"/>
      <c r="K17" s="85"/>
      <c r="L17" s="85"/>
      <c r="M17" s="85"/>
      <c r="N17" s="85"/>
    </row>
    <row r="20" spans="1:14" ht="15" customHeight="1">
      <c r="A20" s="13" t="s">
        <v>699</v>
      </c>
      <c r="B20" s="13" t="s">
        <v>673</v>
      </c>
      <c r="C20" s="85" t="s">
        <v>708</v>
      </c>
      <c r="D20" s="85" t="s">
        <v>676</v>
      </c>
      <c r="E20" s="13" t="s">
        <v>709</v>
      </c>
      <c r="F20" s="13" t="s">
        <v>678</v>
      </c>
      <c r="G20" s="13" t="s">
        <v>710</v>
      </c>
      <c r="H20" s="13" t="s">
        <v>680</v>
      </c>
      <c r="I20" s="13" t="s">
        <v>713</v>
      </c>
      <c r="J20" s="13" t="s">
        <v>682</v>
      </c>
      <c r="K20" s="85" t="s">
        <v>714</v>
      </c>
      <c r="L20" s="85" t="s">
        <v>684</v>
      </c>
      <c r="M20" s="13" t="s">
        <v>715</v>
      </c>
      <c r="N20" s="13" t="s">
        <v>685</v>
      </c>
    </row>
    <row r="21" spans="1:14" ht="15">
      <c r="A21" s="85" t="s">
        <v>279</v>
      </c>
      <c r="B21" s="85">
        <v>5</v>
      </c>
      <c r="C21" s="85"/>
      <c r="D21" s="85"/>
      <c r="E21" s="85" t="s">
        <v>277</v>
      </c>
      <c r="F21" s="85">
        <v>2</v>
      </c>
      <c r="G21" s="85" t="s">
        <v>700</v>
      </c>
      <c r="H21" s="85">
        <v>2</v>
      </c>
      <c r="I21" s="85" t="s">
        <v>279</v>
      </c>
      <c r="J21" s="85">
        <v>5</v>
      </c>
      <c r="K21" s="85"/>
      <c r="L21" s="85"/>
      <c r="M21" s="85" t="s">
        <v>702</v>
      </c>
      <c r="N21" s="85">
        <v>1</v>
      </c>
    </row>
    <row r="22" spans="1:14" ht="15">
      <c r="A22" s="85" t="s">
        <v>700</v>
      </c>
      <c r="B22" s="85">
        <v>2</v>
      </c>
      <c r="C22" s="85"/>
      <c r="D22" s="85"/>
      <c r="E22" s="85"/>
      <c r="F22" s="85"/>
      <c r="G22" s="85" t="s">
        <v>701</v>
      </c>
      <c r="H22" s="85">
        <v>2</v>
      </c>
      <c r="I22" s="85" t="s">
        <v>704</v>
      </c>
      <c r="J22" s="85">
        <v>1</v>
      </c>
      <c r="K22" s="85"/>
      <c r="L22" s="85"/>
      <c r="M22" s="85" t="s">
        <v>703</v>
      </c>
      <c r="N22" s="85">
        <v>1</v>
      </c>
    </row>
    <row r="23" spans="1:14" ht="15">
      <c r="A23" s="85" t="s">
        <v>701</v>
      </c>
      <c r="B23" s="85">
        <v>2</v>
      </c>
      <c r="C23" s="85"/>
      <c r="D23" s="85"/>
      <c r="E23" s="85"/>
      <c r="F23" s="85"/>
      <c r="G23" s="85" t="s">
        <v>705</v>
      </c>
      <c r="H23" s="85">
        <v>1</v>
      </c>
      <c r="I23" s="85"/>
      <c r="J23" s="85"/>
      <c r="K23" s="85"/>
      <c r="L23" s="85"/>
      <c r="M23" s="85"/>
      <c r="N23" s="85"/>
    </row>
    <row r="24" spans="1:14" ht="15">
      <c r="A24" s="85" t="s">
        <v>277</v>
      </c>
      <c r="B24" s="85">
        <v>2</v>
      </c>
      <c r="C24" s="85"/>
      <c r="D24" s="85"/>
      <c r="E24" s="85"/>
      <c r="F24" s="85"/>
      <c r="G24" s="85" t="s">
        <v>706</v>
      </c>
      <c r="H24" s="85">
        <v>1</v>
      </c>
      <c r="I24" s="85"/>
      <c r="J24" s="85"/>
      <c r="K24" s="85"/>
      <c r="L24" s="85"/>
      <c r="M24" s="85"/>
      <c r="N24" s="85"/>
    </row>
    <row r="25" spans="1:14" ht="15">
      <c r="A25" s="85" t="s">
        <v>702</v>
      </c>
      <c r="B25" s="85">
        <v>1</v>
      </c>
      <c r="C25" s="85"/>
      <c r="D25" s="85"/>
      <c r="E25" s="85"/>
      <c r="F25" s="85"/>
      <c r="G25" s="85" t="s">
        <v>707</v>
      </c>
      <c r="H25" s="85">
        <v>1</v>
      </c>
      <c r="I25" s="85"/>
      <c r="J25" s="85"/>
      <c r="K25" s="85"/>
      <c r="L25" s="85"/>
      <c r="M25" s="85"/>
      <c r="N25" s="85"/>
    </row>
    <row r="26" spans="1:14" ht="15">
      <c r="A26" s="85" t="s">
        <v>703</v>
      </c>
      <c r="B26" s="85">
        <v>1</v>
      </c>
      <c r="C26" s="85"/>
      <c r="D26" s="85"/>
      <c r="E26" s="85"/>
      <c r="F26" s="85"/>
      <c r="G26" s="85" t="s">
        <v>711</v>
      </c>
      <c r="H26" s="85">
        <v>1</v>
      </c>
      <c r="I26" s="85"/>
      <c r="J26" s="85"/>
      <c r="K26" s="85"/>
      <c r="L26" s="85"/>
      <c r="M26" s="85"/>
      <c r="N26" s="85"/>
    </row>
    <row r="27" spans="1:14" ht="15">
      <c r="A27" s="85" t="s">
        <v>704</v>
      </c>
      <c r="B27" s="85">
        <v>1</v>
      </c>
      <c r="C27" s="85"/>
      <c r="D27" s="85"/>
      <c r="E27" s="85"/>
      <c r="F27" s="85"/>
      <c r="G27" s="85" t="s">
        <v>712</v>
      </c>
      <c r="H27" s="85">
        <v>1</v>
      </c>
      <c r="I27" s="85"/>
      <c r="J27" s="85"/>
      <c r="K27" s="85"/>
      <c r="L27" s="85"/>
      <c r="M27" s="85"/>
      <c r="N27" s="85"/>
    </row>
    <row r="28" spans="1:14" ht="15">
      <c r="A28" s="85" t="s">
        <v>705</v>
      </c>
      <c r="B28" s="85">
        <v>1</v>
      </c>
      <c r="C28" s="85"/>
      <c r="D28" s="85"/>
      <c r="E28" s="85"/>
      <c r="F28" s="85"/>
      <c r="G28" s="85"/>
      <c r="H28" s="85"/>
      <c r="I28" s="85"/>
      <c r="J28" s="85"/>
      <c r="K28" s="85"/>
      <c r="L28" s="85"/>
      <c r="M28" s="85"/>
      <c r="N28" s="85"/>
    </row>
    <row r="29" spans="1:14" ht="15">
      <c r="A29" s="85" t="s">
        <v>706</v>
      </c>
      <c r="B29" s="85">
        <v>1</v>
      </c>
      <c r="C29" s="85"/>
      <c r="D29" s="85"/>
      <c r="E29" s="85"/>
      <c r="F29" s="85"/>
      <c r="G29" s="85"/>
      <c r="H29" s="85"/>
      <c r="I29" s="85"/>
      <c r="J29" s="85"/>
      <c r="K29" s="85"/>
      <c r="L29" s="85"/>
      <c r="M29" s="85"/>
      <c r="N29" s="85"/>
    </row>
    <row r="30" spans="1:14" ht="15">
      <c r="A30" s="85" t="s">
        <v>707</v>
      </c>
      <c r="B30" s="85">
        <v>1</v>
      </c>
      <c r="C30" s="85"/>
      <c r="D30" s="85"/>
      <c r="E30" s="85"/>
      <c r="F30" s="85"/>
      <c r="G30" s="85"/>
      <c r="H30" s="85"/>
      <c r="I30" s="85"/>
      <c r="J30" s="85"/>
      <c r="K30" s="85"/>
      <c r="L30" s="85"/>
      <c r="M30" s="85"/>
      <c r="N30" s="85"/>
    </row>
    <row r="33" spans="1:14" ht="15" customHeight="1">
      <c r="A33" s="13" t="s">
        <v>718</v>
      </c>
      <c r="B33" s="13" t="s">
        <v>673</v>
      </c>
      <c r="C33" s="13" t="s">
        <v>728</v>
      </c>
      <c r="D33" s="13" t="s">
        <v>676</v>
      </c>
      <c r="E33" s="13" t="s">
        <v>730</v>
      </c>
      <c r="F33" s="13" t="s">
        <v>678</v>
      </c>
      <c r="G33" s="13" t="s">
        <v>739</v>
      </c>
      <c r="H33" s="13" t="s">
        <v>680</v>
      </c>
      <c r="I33" s="13" t="s">
        <v>748</v>
      </c>
      <c r="J33" s="13" t="s">
        <v>682</v>
      </c>
      <c r="K33" s="85" t="s">
        <v>756</v>
      </c>
      <c r="L33" s="85" t="s">
        <v>684</v>
      </c>
      <c r="M33" s="13" t="s">
        <v>757</v>
      </c>
      <c r="N33" s="13" t="s">
        <v>685</v>
      </c>
    </row>
    <row r="34" spans="1:14" ht="15">
      <c r="A34" s="91" t="s">
        <v>719</v>
      </c>
      <c r="B34" s="91">
        <v>9</v>
      </c>
      <c r="C34" s="91" t="s">
        <v>242</v>
      </c>
      <c r="D34" s="91">
        <v>3</v>
      </c>
      <c r="E34" s="91" t="s">
        <v>731</v>
      </c>
      <c r="F34" s="91">
        <v>2</v>
      </c>
      <c r="G34" s="91" t="s">
        <v>225</v>
      </c>
      <c r="H34" s="91">
        <v>4</v>
      </c>
      <c r="I34" s="91" t="s">
        <v>725</v>
      </c>
      <c r="J34" s="91">
        <v>5</v>
      </c>
      <c r="K34" s="91"/>
      <c r="L34" s="91"/>
      <c r="M34" s="91" t="s">
        <v>758</v>
      </c>
      <c r="N34" s="91">
        <v>3</v>
      </c>
    </row>
    <row r="35" spans="1:14" ht="15">
      <c r="A35" s="91" t="s">
        <v>720</v>
      </c>
      <c r="B35" s="91">
        <v>9</v>
      </c>
      <c r="C35" s="91" t="s">
        <v>241</v>
      </c>
      <c r="D35" s="91">
        <v>3</v>
      </c>
      <c r="E35" s="91" t="s">
        <v>243</v>
      </c>
      <c r="F35" s="91">
        <v>2</v>
      </c>
      <c r="G35" s="91" t="s">
        <v>740</v>
      </c>
      <c r="H35" s="91">
        <v>3</v>
      </c>
      <c r="I35" s="91" t="s">
        <v>749</v>
      </c>
      <c r="J35" s="91">
        <v>5</v>
      </c>
      <c r="K35" s="91"/>
      <c r="L35" s="91"/>
      <c r="M35" s="91" t="s">
        <v>759</v>
      </c>
      <c r="N35" s="91">
        <v>3</v>
      </c>
    </row>
    <row r="36" spans="1:14" ht="15">
      <c r="A36" s="91" t="s">
        <v>721</v>
      </c>
      <c r="B36" s="91">
        <v>0</v>
      </c>
      <c r="C36" s="91" t="s">
        <v>240</v>
      </c>
      <c r="D36" s="91">
        <v>3</v>
      </c>
      <c r="E36" s="91" t="s">
        <v>732</v>
      </c>
      <c r="F36" s="91">
        <v>2</v>
      </c>
      <c r="G36" s="91" t="s">
        <v>741</v>
      </c>
      <c r="H36" s="91">
        <v>3</v>
      </c>
      <c r="I36" s="91" t="s">
        <v>750</v>
      </c>
      <c r="J36" s="91">
        <v>5</v>
      </c>
      <c r="K36" s="91"/>
      <c r="L36" s="91"/>
      <c r="M36" s="91" t="s">
        <v>727</v>
      </c>
      <c r="N36" s="91">
        <v>3</v>
      </c>
    </row>
    <row r="37" spans="1:14" ht="15">
      <c r="A37" s="91" t="s">
        <v>722</v>
      </c>
      <c r="B37" s="91">
        <v>432</v>
      </c>
      <c r="C37" s="91" t="s">
        <v>239</v>
      </c>
      <c r="D37" s="91">
        <v>3</v>
      </c>
      <c r="E37" s="91" t="s">
        <v>733</v>
      </c>
      <c r="F37" s="91">
        <v>2</v>
      </c>
      <c r="G37" s="91" t="s">
        <v>742</v>
      </c>
      <c r="H37" s="91">
        <v>2</v>
      </c>
      <c r="I37" s="91" t="s">
        <v>751</v>
      </c>
      <c r="J37" s="91">
        <v>5</v>
      </c>
      <c r="K37" s="91"/>
      <c r="L37" s="91"/>
      <c r="M37" s="91" t="s">
        <v>760</v>
      </c>
      <c r="N37" s="91">
        <v>2</v>
      </c>
    </row>
    <row r="38" spans="1:14" ht="15">
      <c r="A38" s="91" t="s">
        <v>723</v>
      </c>
      <c r="B38" s="91">
        <v>450</v>
      </c>
      <c r="C38" s="91" t="s">
        <v>238</v>
      </c>
      <c r="D38" s="91">
        <v>3</v>
      </c>
      <c r="E38" s="91" t="s">
        <v>734</v>
      </c>
      <c r="F38" s="91">
        <v>2</v>
      </c>
      <c r="G38" s="91" t="s">
        <v>743</v>
      </c>
      <c r="H38" s="91">
        <v>2</v>
      </c>
      <c r="I38" s="91" t="s">
        <v>752</v>
      </c>
      <c r="J38" s="91">
        <v>5</v>
      </c>
      <c r="K38" s="91"/>
      <c r="L38" s="91"/>
      <c r="M38" s="91" t="s">
        <v>761</v>
      </c>
      <c r="N38" s="91">
        <v>2</v>
      </c>
    </row>
    <row r="39" spans="1:14" ht="15">
      <c r="A39" s="91" t="s">
        <v>225</v>
      </c>
      <c r="B39" s="91">
        <v>10</v>
      </c>
      <c r="C39" s="91" t="s">
        <v>237</v>
      </c>
      <c r="D39" s="91">
        <v>3</v>
      </c>
      <c r="E39" s="91" t="s">
        <v>735</v>
      </c>
      <c r="F39" s="91">
        <v>2</v>
      </c>
      <c r="G39" s="91" t="s">
        <v>744</v>
      </c>
      <c r="H39" s="91">
        <v>2</v>
      </c>
      <c r="I39" s="91" t="s">
        <v>219</v>
      </c>
      <c r="J39" s="91">
        <v>5</v>
      </c>
      <c r="K39" s="91"/>
      <c r="L39" s="91"/>
      <c r="M39" s="91" t="s">
        <v>762</v>
      </c>
      <c r="N39" s="91">
        <v>2</v>
      </c>
    </row>
    <row r="40" spans="1:14" ht="15">
      <c r="A40" s="91" t="s">
        <v>724</v>
      </c>
      <c r="B40" s="91">
        <v>7</v>
      </c>
      <c r="C40" s="91" t="s">
        <v>222</v>
      </c>
      <c r="D40" s="91">
        <v>2</v>
      </c>
      <c r="E40" s="91" t="s">
        <v>736</v>
      </c>
      <c r="F40" s="91">
        <v>2</v>
      </c>
      <c r="G40" s="91" t="s">
        <v>727</v>
      </c>
      <c r="H40" s="91">
        <v>2</v>
      </c>
      <c r="I40" s="91" t="s">
        <v>753</v>
      </c>
      <c r="J40" s="91">
        <v>5</v>
      </c>
      <c r="K40" s="91"/>
      <c r="L40" s="91"/>
      <c r="M40" s="91" t="s">
        <v>724</v>
      </c>
      <c r="N40" s="91">
        <v>2</v>
      </c>
    </row>
    <row r="41" spans="1:14" ht="15">
      <c r="A41" s="91" t="s">
        <v>725</v>
      </c>
      <c r="B41" s="91">
        <v>7</v>
      </c>
      <c r="C41" s="91" t="s">
        <v>225</v>
      </c>
      <c r="D41" s="91">
        <v>2</v>
      </c>
      <c r="E41" s="91" t="s">
        <v>737</v>
      </c>
      <c r="F41" s="91">
        <v>2</v>
      </c>
      <c r="G41" s="91" t="s">
        <v>745</v>
      </c>
      <c r="H41" s="91">
        <v>2</v>
      </c>
      <c r="I41" s="91" t="s">
        <v>754</v>
      </c>
      <c r="J41" s="91">
        <v>5</v>
      </c>
      <c r="K41" s="91"/>
      <c r="L41" s="91"/>
      <c r="M41" s="91" t="s">
        <v>763</v>
      </c>
      <c r="N41" s="91">
        <v>2</v>
      </c>
    </row>
    <row r="42" spans="1:14" ht="15">
      <c r="A42" s="91" t="s">
        <v>726</v>
      </c>
      <c r="B42" s="91">
        <v>7</v>
      </c>
      <c r="C42" s="91" t="s">
        <v>729</v>
      </c>
      <c r="D42" s="91">
        <v>2</v>
      </c>
      <c r="E42" s="91" t="s">
        <v>738</v>
      </c>
      <c r="F42" s="91">
        <v>2</v>
      </c>
      <c r="G42" s="91" t="s">
        <v>746</v>
      </c>
      <c r="H42" s="91">
        <v>2</v>
      </c>
      <c r="I42" s="91" t="s">
        <v>755</v>
      </c>
      <c r="J42" s="91">
        <v>5</v>
      </c>
      <c r="K42" s="91"/>
      <c r="L42" s="91"/>
      <c r="M42" s="91" t="s">
        <v>764</v>
      </c>
      <c r="N42" s="91">
        <v>2</v>
      </c>
    </row>
    <row r="43" spans="1:14" ht="15">
      <c r="A43" s="91" t="s">
        <v>727</v>
      </c>
      <c r="B43" s="91">
        <v>5</v>
      </c>
      <c r="C43" s="91"/>
      <c r="D43" s="91"/>
      <c r="E43" s="91"/>
      <c r="F43" s="91"/>
      <c r="G43" s="91" t="s">
        <v>747</v>
      </c>
      <c r="H43" s="91">
        <v>2</v>
      </c>
      <c r="I43" s="91" t="s">
        <v>724</v>
      </c>
      <c r="J43" s="91">
        <v>5</v>
      </c>
      <c r="K43" s="91"/>
      <c r="L43" s="91"/>
      <c r="M43" s="91" t="s">
        <v>765</v>
      </c>
      <c r="N43" s="91">
        <v>2</v>
      </c>
    </row>
    <row r="46" spans="1:14" ht="15" customHeight="1">
      <c r="A46" s="13" t="s">
        <v>772</v>
      </c>
      <c r="B46" s="13" t="s">
        <v>673</v>
      </c>
      <c r="C46" s="13" t="s">
        <v>783</v>
      </c>
      <c r="D46" s="13" t="s">
        <v>676</v>
      </c>
      <c r="E46" s="13" t="s">
        <v>791</v>
      </c>
      <c r="F46" s="13" t="s">
        <v>678</v>
      </c>
      <c r="G46" s="13" t="s">
        <v>800</v>
      </c>
      <c r="H46" s="13" t="s">
        <v>680</v>
      </c>
      <c r="I46" s="13" t="s">
        <v>811</v>
      </c>
      <c r="J46" s="13" t="s">
        <v>682</v>
      </c>
      <c r="K46" s="85" t="s">
        <v>812</v>
      </c>
      <c r="L46" s="85" t="s">
        <v>684</v>
      </c>
      <c r="M46" s="13" t="s">
        <v>813</v>
      </c>
      <c r="N46" s="13" t="s">
        <v>685</v>
      </c>
    </row>
    <row r="47" spans="1:14" ht="15">
      <c r="A47" s="91" t="s">
        <v>773</v>
      </c>
      <c r="B47" s="91">
        <v>5</v>
      </c>
      <c r="C47" s="91" t="s">
        <v>784</v>
      </c>
      <c r="D47" s="91">
        <v>3</v>
      </c>
      <c r="E47" s="91" t="s">
        <v>792</v>
      </c>
      <c r="F47" s="91">
        <v>2</v>
      </c>
      <c r="G47" s="91" t="s">
        <v>801</v>
      </c>
      <c r="H47" s="91">
        <v>3</v>
      </c>
      <c r="I47" s="91" t="s">
        <v>773</v>
      </c>
      <c r="J47" s="91">
        <v>5</v>
      </c>
      <c r="K47" s="91"/>
      <c r="L47" s="91"/>
      <c r="M47" s="91" t="s">
        <v>814</v>
      </c>
      <c r="N47" s="91">
        <v>3</v>
      </c>
    </row>
    <row r="48" spans="1:14" ht="15">
      <c r="A48" s="91" t="s">
        <v>774</v>
      </c>
      <c r="B48" s="91">
        <v>5</v>
      </c>
      <c r="C48" s="91" t="s">
        <v>785</v>
      </c>
      <c r="D48" s="91">
        <v>3</v>
      </c>
      <c r="E48" s="91" t="s">
        <v>793</v>
      </c>
      <c r="F48" s="91">
        <v>2</v>
      </c>
      <c r="G48" s="91" t="s">
        <v>802</v>
      </c>
      <c r="H48" s="91">
        <v>2</v>
      </c>
      <c r="I48" s="91" t="s">
        <v>774</v>
      </c>
      <c r="J48" s="91">
        <v>5</v>
      </c>
      <c r="K48" s="91"/>
      <c r="L48" s="91"/>
      <c r="M48" s="91" t="s">
        <v>815</v>
      </c>
      <c r="N48" s="91">
        <v>2</v>
      </c>
    </row>
    <row r="49" spans="1:14" ht="15">
      <c r="A49" s="91" t="s">
        <v>775</v>
      </c>
      <c r="B49" s="91">
        <v>5</v>
      </c>
      <c r="C49" s="91" t="s">
        <v>786</v>
      </c>
      <c r="D49" s="91">
        <v>3</v>
      </c>
      <c r="E49" s="91" t="s">
        <v>794</v>
      </c>
      <c r="F49" s="91">
        <v>2</v>
      </c>
      <c r="G49" s="91" t="s">
        <v>803</v>
      </c>
      <c r="H49" s="91">
        <v>2</v>
      </c>
      <c r="I49" s="91" t="s">
        <v>775</v>
      </c>
      <c r="J49" s="91">
        <v>5</v>
      </c>
      <c r="K49" s="91"/>
      <c r="L49" s="91"/>
      <c r="M49" s="91" t="s">
        <v>816</v>
      </c>
      <c r="N49" s="91">
        <v>2</v>
      </c>
    </row>
    <row r="50" spans="1:14" ht="15">
      <c r="A50" s="91" t="s">
        <v>776</v>
      </c>
      <c r="B50" s="91">
        <v>5</v>
      </c>
      <c r="C50" s="91" t="s">
        <v>787</v>
      </c>
      <c r="D50" s="91">
        <v>3</v>
      </c>
      <c r="E50" s="91" t="s">
        <v>795</v>
      </c>
      <c r="F50" s="91">
        <v>2</v>
      </c>
      <c r="G50" s="91" t="s">
        <v>804</v>
      </c>
      <c r="H50" s="91">
        <v>2</v>
      </c>
      <c r="I50" s="91" t="s">
        <v>776</v>
      </c>
      <c r="J50" s="91">
        <v>5</v>
      </c>
      <c r="K50" s="91"/>
      <c r="L50" s="91"/>
      <c r="M50" s="91" t="s">
        <v>817</v>
      </c>
      <c r="N50" s="91">
        <v>2</v>
      </c>
    </row>
    <row r="51" spans="1:14" ht="15">
      <c r="A51" s="91" t="s">
        <v>777</v>
      </c>
      <c r="B51" s="91">
        <v>5</v>
      </c>
      <c r="C51" s="91" t="s">
        <v>788</v>
      </c>
      <c r="D51" s="91">
        <v>2</v>
      </c>
      <c r="E51" s="91" t="s">
        <v>796</v>
      </c>
      <c r="F51" s="91">
        <v>2</v>
      </c>
      <c r="G51" s="91" t="s">
        <v>805</v>
      </c>
      <c r="H51" s="91">
        <v>2</v>
      </c>
      <c r="I51" s="91" t="s">
        <v>777</v>
      </c>
      <c r="J51" s="91">
        <v>5</v>
      </c>
      <c r="K51" s="91"/>
      <c r="L51" s="91"/>
      <c r="M51" s="91" t="s">
        <v>818</v>
      </c>
      <c r="N51" s="91">
        <v>2</v>
      </c>
    </row>
    <row r="52" spans="1:14" ht="15">
      <c r="A52" s="91" t="s">
        <v>778</v>
      </c>
      <c r="B52" s="91">
        <v>5</v>
      </c>
      <c r="C52" s="91" t="s">
        <v>789</v>
      </c>
      <c r="D52" s="91">
        <v>2</v>
      </c>
      <c r="E52" s="91" t="s">
        <v>797</v>
      </c>
      <c r="F52" s="91">
        <v>2</v>
      </c>
      <c r="G52" s="91" t="s">
        <v>806</v>
      </c>
      <c r="H52" s="91">
        <v>2</v>
      </c>
      <c r="I52" s="91" t="s">
        <v>778</v>
      </c>
      <c r="J52" s="91">
        <v>5</v>
      </c>
      <c r="K52" s="91"/>
      <c r="L52" s="91"/>
      <c r="M52" s="91" t="s">
        <v>819</v>
      </c>
      <c r="N52" s="91">
        <v>2</v>
      </c>
    </row>
    <row r="53" spans="1:14" ht="15">
      <c r="A53" s="91" t="s">
        <v>779</v>
      </c>
      <c r="B53" s="91">
        <v>5</v>
      </c>
      <c r="C53" s="91" t="s">
        <v>790</v>
      </c>
      <c r="D53" s="91">
        <v>2</v>
      </c>
      <c r="E53" s="91" t="s">
        <v>798</v>
      </c>
      <c r="F53" s="91">
        <v>2</v>
      </c>
      <c r="G53" s="91" t="s">
        <v>807</v>
      </c>
      <c r="H53" s="91">
        <v>2</v>
      </c>
      <c r="I53" s="91" t="s">
        <v>779</v>
      </c>
      <c r="J53" s="91">
        <v>5</v>
      </c>
      <c r="K53" s="91"/>
      <c r="L53" s="91"/>
      <c r="M53" s="91" t="s">
        <v>820</v>
      </c>
      <c r="N53" s="91">
        <v>2</v>
      </c>
    </row>
    <row r="54" spans="1:14" ht="15">
      <c r="A54" s="91" t="s">
        <v>780</v>
      </c>
      <c r="B54" s="91">
        <v>5</v>
      </c>
      <c r="C54" s="91"/>
      <c r="D54" s="91"/>
      <c r="E54" s="91" t="s">
        <v>799</v>
      </c>
      <c r="F54" s="91">
        <v>2</v>
      </c>
      <c r="G54" s="91" t="s">
        <v>808</v>
      </c>
      <c r="H54" s="91">
        <v>2</v>
      </c>
      <c r="I54" s="91" t="s">
        <v>780</v>
      </c>
      <c r="J54" s="91">
        <v>5</v>
      </c>
      <c r="K54" s="91"/>
      <c r="L54" s="91"/>
      <c r="M54" s="91" t="s">
        <v>821</v>
      </c>
      <c r="N54" s="91">
        <v>2</v>
      </c>
    </row>
    <row r="55" spans="1:14" ht="15">
      <c r="A55" s="91" t="s">
        <v>781</v>
      </c>
      <c r="B55" s="91">
        <v>5</v>
      </c>
      <c r="C55" s="91"/>
      <c r="D55" s="91"/>
      <c r="E55" s="91"/>
      <c r="F55" s="91"/>
      <c r="G55" s="91" t="s">
        <v>809</v>
      </c>
      <c r="H55" s="91">
        <v>2</v>
      </c>
      <c r="I55" s="91" t="s">
        <v>781</v>
      </c>
      <c r="J55" s="91">
        <v>5</v>
      </c>
      <c r="K55" s="91"/>
      <c r="L55" s="91"/>
      <c r="M55" s="91" t="s">
        <v>822</v>
      </c>
      <c r="N55" s="91">
        <v>2</v>
      </c>
    </row>
    <row r="56" spans="1:14" ht="15">
      <c r="A56" s="91" t="s">
        <v>782</v>
      </c>
      <c r="B56" s="91">
        <v>5</v>
      </c>
      <c r="C56" s="91"/>
      <c r="D56" s="91"/>
      <c r="E56" s="91"/>
      <c r="F56" s="91"/>
      <c r="G56" s="91" t="s">
        <v>810</v>
      </c>
      <c r="H56" s="91">
        <v>2</v>
      </c>
      <c r="I56" s="91" t="s">
        <v>782</v>
      </c>
      <c r="J56" s="91">
        <v>5</v>
      </c>
      <c r="K56" s="91"/>
      <c r="L56" s="91"/>
      <c r="M56" s="91" t="s">
        <v>823</v>
      </c>
      <c r="N56" s="91">
        <v>2</v>
      </c>
    </row>
    <row r="59" spans="1:14" ht="15" customHeight="1">
      <c r="A59" s="13" t="s">
        <v>830</v>
      </c>
      <c r="B59" s="13" t="s">
        <v>673</v>
      </c>
      <c r="C59" s="13" t="s">
        <v>832</v>
      </c>
      <c r="D59" s="13" t="s">
        <v>676</v>
      </c>
      <c r="E59" s="85" t="s">
        <v>833</v>
      </c>
      <c r="F59" s="85" t="s">
        <v>678</v>
      </c>
      <c r="G59" s="85" t="s">
        <v>836</v>
      </c>
      <c r="H59" s="85" t="s">
        <v>680</v>
      </c>
      <c r="I59" s="85" t="s">
        <v>838</v>
      </c>
      <c r="J59" s="85" t="s">
        <v>682</v>
      </c>
      <c r="K59" s="13" t="s">
        <v>840</v>
      </c>
      <c r="L59" s="13" t="s">
        <v>684</v>
      </c>
      <c r="M59" s="85" t="s">
        <v>842</v>
      </c>
      <c r="N59" s="85" t="s">
        <v>685</v>
      </c>
    </row>
    <row r="60" spans="1:14" ht="15">
      <c r="A60" s="85" t="s">
        <v>223</v>
      </c>
      <c r="B60" s="85">
        <v>1</v>
      </c>
      <c r="C60" s="85" t="s">
        <v>223</v>
      </c>
      <c r="D60" s="85">
        <v>1</v>
      </c>
      <c r="E60" s="85"/>
      <c r="F60" s="85"/>
      <c r="G60" s="85"/>
      <c r="H60" s="85"/>
      <c r="I60" s="85"/>
      <c r="J60" s="85"/>
      <c r="K60" s="85" t="s">
        <v>236</v>
      </c>
      <c r="L60" s="85">
        <v>1</v>
      </c>
      <c r="M60" s="85"/>
      <c r="N60" s="85"/>
    </row>
    <row r="61" spans="1:14" ht="15">
      <c r="A61" s="85" t="s">
        <v>222</v>
      </c>
      <c r="B61" s="85">
        <v>1</v>
      </c>
      <c r="C61" s="85" t="s">
        <v>222</v>
      </c>
      <c r="D61" s="85">
        <v>1</v>
      </c>
      <c r="E61" s="85"/>
      <c r="F61" s="85"/>
      <c r="G61" s="85"/>
      <c r="H61" s="85"/>
      <c r="I61" s="85"/>
      <c r="J61" s="85"/>
      <c r="K61" s="85"/>
      <c r="L61" s="85"/>
      <c r="M61" s="85"/>
      <c r="N61" s="85"/>
    </row>
    <row r="62" spans="1:14" ht="15">
      <c r="A62" s="85" t="s">
        <v>236</v>
      </c>
      <c r="B62" s="85">
        <v>1</v>
      </c>
      <c r="C62" s="85"/>
      <c r="D62" s="85"/>
      <c r="E62" s="85"/>
      <c r="F62" s="85"/>
      <c r="G62" s="85"/>
      <c r="H62" s="85"/>
      <c r="I62" s="85"/>
      <c r="J62" s="85"/>
      <c r="K62" s="85"/>
      <c r="L62" s="85"/>
      <c r="M62" s="85"/>
      <c r="N62" s="85"/>
    </row>
    <row r="65" spans="1:14" ht="15" customHeight="1">
      <c r="A65" s="13" t="s">
        <v>831</v>
      </c>
      <c r="B65" s="13" t="s">
        <v>673</v>
      </c>
      <c r="C65" s="13" t="s">
        <v>834</v>
      </c>
      <c r="D65" s="13" t="s">
        <v>676</v>
      </c>
      <c r="E65" s="13" t="s">
        <v>835</v>
      </c>
      <c r="F65" s="13" t="s">
        <v>678</v>
      </c>
      <c r="G65" s="13" t="s">
        <v>837</v>
      </c>
      <c r="H65" s="13" t="s">
        <v>680</v>
      </c>
      <c r="I65" s="13" t="s">
        <v>839</v>
      </c>
      <c r="J65" s="13" t="s">
        <v>682</v>
      </c>
      <c r="K65" s="13" t="s">
        <v>841</v>
      </c>
      <c r="L65" s="13" t="s">
        <v>684</v>
      </c>
      <c r="M65" s="13" t="s">
        <v>843</v>
      </c>
      <c r="N65" s="13" t="s">
        <v>685</v>
      </c>
    </row>
    <row r="66" spans="1:14" ht="15">
      <c r="A66" s="85" t="s">
        <v>225</v>
      </c>
      <c r="B66" s="85">
        <v>9</v>
      </c>
      <c r="C66" s="85" t="s">
        <v>242</v>
      </c>
      <c r="D66" s="85">
        <v>3</v>
      </c>
      <c r="E66" s="85" t="s">
        <v>243</v>
      </c>
      <c r="F66" s="85">
        <v>2</v>
      </c>
      <c r="G66" s="85" t="s">
        <v>225</v>
      </c>
      <c r="H66" s="85">
        <v>4</v>
      </c>
      <c r="I66" s="85" t="s">
        <v>219</v>
      </c>
      <c r="J66" s="85">
        <v>5</v>
      </c>
      <c r="K66" s="85" t="s">
        <v>235</v>
      </c>
      <c r="L66" s="85">
        <v>1</v>
      </c>
      <c r="M66" s="85" t="s">
        <v>226</v>
      </c>
      <c r="N66" s="85">
        <v>1</v>
      </c>
    </row>
    <row r="67" spans="1:14" ht="15">
      <c r="A67" s="85" t="s">
        <v>219</v>
      </c>
      <c r="B67" s="85">
        <v>5</v>
      </c>
      <c r="C67" s="85" t="s">
        <v>241</v>
      </c>
      <c r="D67" s="85">
        <v>3</v>
      </c>
      <c r="E67" s="85" t="s">
        <v>212</v>
      </c>
      <c r="F67" s="85">
        <v>1</v>
      </c>
      <c r="G67" s="85" t="s">
        <v>228</v>
      </c>
      <c r="H67" s="85">
        <v>1</v>
      </c>
      <c r="I67" s="85" t="s">
        <v>218</v>
      </c>
      <c r="J67" s="85">
        <v>4</v>
      </c>
      <c r="K67" s="85"/>
      <c r="L67" s="85"/>
      <c r="M67" s="85"/>
      <c r="N67" s="85"/>
    </row>
    <row r="68" spans="1:14" ht="15">
      <c r="A68" s="85" t="s">
        <v>240</v>
      </c>
      <c r="B68" s="85">
        <v>4</v>
      </c>
      <c r="C68" s="85" t="s">
        <v>240</v>
      </c>
      <c r="D68" s="85">
        <v>3</v>
      </c>
      <c r="E68" s="85" t="s">
        <v>234</v>
      </c>
      <c r="F68" s="85">
        <v>1</v>
      </c>
      <c r="G68" s="85" t="s">
        <v>222</v>
      </c>
      <c r="H68" s="85">
        <v>1</v>
      </c>
      <c r="I68" s="85" t="s">
        <v>225</v>
      </c>
      <c r="J68" s="85">
        <v>2</v>
      </c>
      <c r="K68" s="85"/>
      <c r="L68" s="85"/>
      <c r="M68" s="85"/>
      <c r="N68" s="85"/>
    </row>
    <row r="69" spans="1:14" ht="15">
      <c r="A69" s="85" t="s">
        <v>242</v>
      </c>
      <c r="B69" s="85">
        <v>4</v>
      </c>
      <c r="C69" s="85" t="s">
        <v>239</v>
      </c>
      <c r="D69" s="85">
        <v>3</v>
      </c>
      <c r="E69" s="85" t="s">
        <v>225</v>
      </c>
      <c r="F69" s="85">
        <v>1</v>
      </c>
      <c r="G69" s="85" t="s">
        <v>242</v>
      </c>
      <c r="H69" s="85">
        <v>1</v>
      </c>
      <c r="I69" s="85"/>
      <c r="J69" s="85"/>
      <c r="K69" s="85"/>
      <c r="L69" s="85"/>
      <c r="M69" s="85"/>
      <c r="N69" s="85"/>
    </row>
    <row r="70" spans="1:14" ht="15">
      <c r="A70" s="85" t="s">
        <v>218</v>
      </c>
      <c r="B70" s="85">
        <v>4</v>
      </c>
      <c r="C70" s="85" t="s">
        <v>238</v>
      </c>
      <c r="D70" s="85">
        <v>3</v>
      </c>
      <c r="E70" s="85" t="s">
        <v>227</v>
      </c>
      <c r="F70" s="85">
        <v>1</v>
      </c>
      <c r="G70" s="85" t="s">
        <v>214</v>
      </c>
      <c r="H70" s="85">
        <v>1</v>
      </c>
      <c r="I70" s="85"/>
      <c r="J70" s="85"/>
      <c r="K70" s="85"/>
      <c r="L70" s="85"/>
      <c r="M70" s="85"/>
      <c r="N70" s="85"/>
    </row>
    <row r="71" spans="1:14" ht="15">
      <c r="A71" s="85" t="s">
        <v>241</v>
      </c>
      <c r="B71" s="85">
        <v>3</v>
      </c>
      <c r="C71" s="85" t="s">
        <v>237</v>
      </c>
      <c r="D71" s="85">
        <v>3</v>
      </c>
      <c r="E71" s="85" t="s">
        <v>240</v>
      </c>
      <c r="F71" s="85">
        <v>1</v>
      </c>
      <c r="G71" s="85"/>
      <c r="H71" s="85"/>
      <c r="I71" s="85"/>
      <c r="J71" s="85"/>
      <c r="K71" s="85"/>
      <c r="L71" s="85"/>
      <c r="M71" s="85"/>
      <c r="N71" s="85"/>
    </row>
    <row r="72" spans="1:14" ht="15">
      <c r="A72" s="85" t="s">
        <v>239</v>
      </c>
      <c r="B72" s="85">
        <v>3</v>
      </c>
      <c r="C72" s="85" t="s">
        <v>225</v>
      </c>
      <c r="D72" s="85">
        <v>2</v>
      </c>
      <c r="E72" s="85" t="s">
        <v>233</v>
      </c>
      <c r="F72" s="85">
        <v>1</v>
      </c>
      <c r="G72" s="85"/>
      <c r="H72" s="85"/>
      <c r="I72" s="85"/>
      <c r="J72" s="85"/>
      <c r="K72" s="85"/>
      <c r="L72" s="85"/>
      <c r="M72" s="85"/>
      <c r="N72" s="85"/>
    </row>
    <row r="73" spans="1:14" ht="15">
      <c r="A73" s="85" t="s">
        <v>238</v>
      </c>
      <c r="B73" s="85">
        <v>3</v>
      </c>
      <c r="C73" s="85" t="s">
        <v>222</v>
      </c>
      <c r="D73" s="85">
        <v>1</v>
      </c>
      <c r="E73" s="85" t="s">
        <v>232</v>
      </c>
      <c r="F73" s="85">
        <v>1</v>
      </c>
      <c r="G73" s="85"/>
      <c r="H73" s="85"/>
      <c r="I73" s="85"/>
      <c r="J73" s="85"/>
      <c r="K73" s="85"/>
      <c r="L73" s="85"/>
      <c r="M73" s="85"/>
      <c r="N73" s="85"/>
    </row>
    <row r="74" spans="1:14" ht="15">
      <c r="A74" s="85" t="s">
        <v>237</v>
      </c>
      <c r="B74" s="85">
        <v>3</v>
      </c>
      <c r="C74" s="85" t="s">
        <v>224</v>
      </c>
      <c r="D74" s="85">
        <v>1</v>
      </c>
      <c r="E74" s="85" t="s">
        <v>231</v>
      </c>
      <c r="F74" s="85">
        <v>1</v>
      </c>
      <c r="G74" s="85"/>
      <c r="H74" s="85"/>
      <c r="I74" s="85"/>
      <c r="J74" s="85"/>
      <c r="K74" s="85"/>
      <c r="L74" s="85"/>
      <c r="M74" s="85"/>
      <c r="N74" s="85"/>
    </row>
    <row r="75" spans="1:14" ht="15">
      <c r="A75" s="85" t="s">
        <v>243</v>
      </c>
      <c r="B75" s="85">
        <v>2</v>
      </c>
      <c r="C75" s="85"/>
      <c r="D75" s="85"/>
      <c r="E75" s="85" t="s">
        <v>230</v>
      </c>
      <c r="F75" s="85">
        <v>1</v>
      </c>
      <c r="G75" s="85"/>
      <c r="H75" s="85"/>
      <c r="I75" s="85"/>
      <c r="J75" s="85"/>
      <c r="K75" s="85"/>
      <c r="L75" s="85"/>
      <c r="M75" s="85"/>
      <c r="N75" s="85"/>
    </row>
    <row r="78" spans="1:14" ht="15" customHeight="1">
      <c r="A78" s="13" t="s">
        <v>851</v>
      </c>
      <c r="B78" s="13" t="s">
        <v>673</v>
      </c>
      <c r="C78" s="13" t="s">
        <v>852</v>
      </c>
      <c r="D78" s="13" t="s">
        <v>676</v>
      </c>
      <c r="E78" s="13" t="s">
        <v>853</v>
      </c>
      <c r="F78" s="13" t="s">
        <v>678</v>
      </c>
      <c r="G78" s="13" t="s">
        <v>854</v>
      </c>
      <c r="H78" s="13" t="s">
        <v>680</v>
      </c>
      <c r="I78" s="13" t="s">
        <v>855</v>
      </c>
      <c r="J78" s="13" t="s">
        <v>682</v>
      </c>
      <c r="K78" s="13" t="s">
        <v>856</v>
      </c>
      <c r="L78" s="13" t="s">
        <v>684</v>
      </c>
      <c r="M78" s="13" t="s">
        <v>857</v>
      </c>
      <c r="N78" s="13" t="s">
        <v>685</v>
      </c>
    </row>
    <row r="79" spans="1:14" ht="15">
      <c r="A79" s="124" t="s">
        <v>226</v>
      </c>
      <c r="B79" s="85">
        <v>103047</v>
      </c>
      <c r="C79" s="124" t="s">
        <v>222</v>
      </c>
      <c r="D79" s="85">
        <v>11117</v>
      </c>
      <c r="E79" s="124" t="s">
        <v>233</v>
      </c>
      <c r="F79" s="85">
        <v>13755</v>
      </c>
      <c r="G79" s="124" t="s">
        <v>215</v>
      </c>
      <c r="H79" s="85">
        <v>96159</v>
      </c>
      <c r="I79" s="124" t="s">
        <v>218</v>
      </c>
      <c r="J79" s="85">
        <v>35622</v>
      </c>
      <c r="K79" s="124" t="s">
        <v>236</v>
      </c>
      <c r="L79" s="85">
        <v>10718</v>
      </c>
      <c r="M79" s="124" t="s">
        <v>226</v>
      </c>
      <c r="N79" s="85">
        <v>103047</v>
      </c>
    </row>
    <row r="80" spans="1:14" ht="15">
      <c r="A80" s="124" t="s">
        <v>215</v>
      </c>
      <c r="B80" s="85">
        <v>96159</v>
      </c>
      <c r="C80" s="124" t="s">
        <v>240</v>
      </c>
      <c r="D80" s="85">
        <v>10086</v>
      </c>
      <c r="E80" s="124" t="s">
        <v>243</v>
      </c>
      <c r="F80" s="85">
        <v>11583</v>
      </c>
      <c r="G80" s="124" t="s">
        <v>225</v>
      </c>
      <c r="H80" s="85">
        <v>4113</v>
      </c>
      <c r="I80" s="124" t="s">
        <v>220</v>
      </c>
      <c r="J80" s="85">
        <v>4741</v>
      </c>
      <c r="K80" s="124" t="s">
        <v>235</v>
      </c>
      <c r="L80" s="85">
        <v>1981</v>
      </c>
      <c r="M80" s="124" t="s">
        <v>221</v>
      </c>
      <c r="N80" s="85">
        <v>4435</v>
      </c>
    </row>
    <row r="81" spans="1:14" ht="15">
      <c r="A81" s="124" t="s">
        <v>218</v>
      </c>
      <c r="B81" s="85">
        <v>35622</v>
      </c>
      <c r="C81" s="124" t="s">
        <v>242</v>
      </c>
      <c r="D81" s="85">
        <v>7352</v>
      </c>
      <c r="E81" s="124" t="s">
        <v>234</v>
      </c>
      <c r="F81" s="85">
        <v>8167</v>
      </c>
      <c r="G81" s="124" t="s">
        <v>214</v>
      </c>
      <c r="H81" s="85">
        <v>1298</v>
      </c>
      <c r="I81" s="124" t="s">
        <v>219</v>
      </c>
      <c r="J81" s="85">
        <v>3740</v>
      </c>
      <c r="K81" s="124" t="s">
        <v>213</v>
      </c>
      <c r="L81" s="85">
        <v>1382</v>
      </c>
      <c r="M81" s="124"/>
      <c r="N81" s="85"/>
    </row>
    <row r="82" spans="1:14" ht="15">
      <c r="A82" s="124" t="s">
        <v>233</v>
      </c>
      <c r="B82" s="85">
        <v>13755</v>
      </c>
      <c r="C82" s="124" t="s">
        <v>239</v>
      </c>
      <c r="D82" s="85">
        <v>4824</v>
      </c>
      <c r="E82" s="124" t="s">
        <v>232</v>
      </c>
      <c r="F82" s="85">
        <v>2827</v>
      </c>
      <c r="G82" s="124" t="s">
        <v>229</v>
      </c>
      <c r="H82" s="85">
        <v>795</v>
      </c>
      <c r="I82" s="124" t="s">
        <v>216</v>
      </c>
      <c r="J82" s="85">
        <v>2530</v>
      </c>
      <c r="K82" s="124"/>
      <c r="L82" s="85"/>
      <c r="M82" s="124"/>
      <c r="N82" s="85"/>
    </row>
    <row r="83" spans="1:14" ht="15">
      <c r="A83" s="124" t="s">
        <v>243</v>
      </c>
      <c r="B83" s="85">
        <v>11583</v>
      </c>
      <c r="C83" s="124" t="s">
        <v>238</v>
      </c>
      <c r="D83" s="85">
        <v>4275</v>
      </c>
      <c r="E83" s="124" t="s">
        <v>212</v>
      </c>
      <c r="F83" s="85">
        <v>2118</v>
      </c>
      <c r="G83" s="124" t="s">
        <v>228</v>
      </c>
      <c r="H83" s="85">
        <v>250</v>
      </c>
      <c r="I83" s="124" t="s">
        <v>217</v>
      </c>
      <c r="J83" s="85">
        <v>443</v>
      </c>
      <c r="K83" s="124"/>
      <c r="L83" s="85"/>
      <c r="M83" s="124"/>
      <c r="N83" s="85"/>
    </row>
    <row r="84" spans="1:14" ht="15">
      <c r="A84" s="124" t="s">
        <v>222</v>
      </c>
      <c r="B84" s="85">
        <v>11117</v>
      </c>
      <c r="C84" s="124" t="s">
        <v>241</v>
      </c>
      <c r="D84" s="85">
        <v>3261</v>
      </c>
      <c r="E84" s="124" t="s">
        <v>230</v>
      </c>
      <c r="F84" s="85">
        <v>1244</v>
      </c>
      <c r="G84" s="124"/>
      <c r="H84" s="85"/>
      <c r="I84" s="124"/>
      <c r="J84" s="85"/>
      <c r="K84" s="124"/>
      <c r="L84" s="85"/>
      <c r="M84" s="124"/>
      <c r="N84" s="85"/>
    </row>
    <row r="85" spans="1:14" ht="15">
      <c r="A85" s="124" t="s">
        <v>236</v>
      </c>
      <c r="B85" s="85">
        <v>10718</v>
      </c>
      <c r="C85" s="124" t="s">
        <v>237</v>
      </c>
      <c r="D85" s="85">
        <v>3173</v>
      </c>
      <c r="E85" s="124" t="s">
        <v>231</v>
      </c>
      <c r="F85" s="85">
        <v>297</v>
      </c>
      <c r="G85" s="124"/>
      <c r="H85" s="85"/>
      <c r="I85" s="124"/>
      <c r="J85" s="85"/>
      <c r="K85" s="124"/>
      <c r="L85" s="85"/>
      <c r="M85" s="124"/>
      <c r="N85" s="85"/>
    </row>
    <row r="86" spans="1:14" ht="15">
      <c r="A86" s="124" t="s">
        <v>240</v>
      </c>
      <c r="B86" s="85">
        <v>10086</v>
      </c>
      <c r="C86" s="124" t="s">
        <v>224</v>
      </c>
      <c r="D86" s="85">
        <v>162</v>
      </c>
      <c r="E86" s="124" t="s">
        <v>227</v>
      </c>
      <c r="F86" s="85">
        <v>164</v>
      </c>
      <c r="G86" s="124"/>
      <c r="H86" s="85"/>
      <c r="I86" s="124"/>
      <c r="J86" s="85"/>
      <c r="K86" s="124"/>
      <c r="L86" s="85"/>
      <c r="M86" s="124"/>
      <c r="N86" s="85"/>
    </row>
    <row r="87" spans="1:14" ht="15">
      <c r="A87" s="124" t="s">
        <v>234</v>
      </c>
      <c r="B87" s="85">
        <v>8167</v>
      </c>
      <c r="C87" s="124" t="s">
        <v>223</v>
      </c>
      <c r="D87" s="85">
        <v>77</v>
      </c>
      <c r="E87" s="124"/>
      <c r="F87" s="85"/>
      <c r="G87" s="124"/>
      <c r="H87" s="85"/>
      <c r="I87" s="124"/>
      <c r="J87" s="85"/>
      <c r="K87" s="124"/>
      <c r="L87" s="85"/>
      <c r="M87" s="124"/>
      <c r="N87" s="85"/>
    </row>
    <row r="88" spans="1:14" ht="15">
      <c r="A88" s="124" t="s">
        <v>242</v>
      </c>
      <c r="B88" s="85">
        <v>7352</v>
      </c>
      <c r="C88" s="124"/>
      <c r="D88" s="85"/>
      <c r="E88" s="124"/>
      <c r="F88" s="85"/>
      <c r="G88" s="124"/>
      <c r="H88" s="85"/>
      <c r="I88" s="124"/>
      <c r="J88" s="85"/>
      <c r="K88" s="124"/>
      <c r="L88" s="85"/>
      <c r="M88" s="124"/>
      <c r="N88" s="85"/>
    </row>
  </sheetData>
  <hyperlinks>
    <hyperlink ref="A2" r:id="rId1" display="https://www.cmqcc.org/resource/4233/download"/>
    <hyperlink ref="A3" r:id="rId2" display="https://www.cmqcc.org/my-birth-matters"/>
    <hyperlink ref="A4" r:id="rId3" display="https://twitter.com/neel_shah/status/1069715281411481600"/>
    <hyperlink ref="A5" r:id="rId4" display="http://dlvr.it/RHvsRQ"/>
    <hyperlink ref="A6" r:id="rId5" display="https://www.cmqcc.org/my-birth-matters?sf222931575=1"/>
    <hyperlink ref="A7" r:id="rId6" display="https://www.dropbox.com/s/u0hd7zgspn4ic7e/OB%20HEM%20toolkit%202.0_FINAL_APPROVED_3.24.15%20VC%5B2%5D%20MK.pdf?dl=0"/>
    <hyperlink ref="A8" r:id="rId7" display="https://www.ncbi.nlm.nih.gov/pubmed/?term=Systolic+Hypertension,+Preeclampsia-Related+Mortality,+and+Stroke+in+California"/>
    <hyperlink ref="A9" r:id="rId8" display="https://www.cmqcc.org/news/webinar-pregnancy-associated-suicide-california-2002-2012-findings-depth-case-reviews-and"/>
    <hyperlink ref="E2" r:id="rId9" display="https://twitter.com/neel_shah/status/1069715281411481600"/>
    <hyperlink ref="G2" r:id="rId10" display="https://www.cmqcc.org/resource/4233/download"/>
    <hyperlink ref="G3" r:id="rId11" display="https://www.cmqcc.org/my-birth-matters"/>
    <hyperlink ref="G4" r:id="rId12" display="https://www.ncbi.nlm.nih.gov/pubmed/?term=Systolic+Hypertension,+Preeclampsia-Related+Mortality,+and+Stroke+in+California"/>
    <hyperlink ref="I2" r:id="rId13" display="https://www.dropbox.com/s/u0hd7zgspn4ic7e/OB%20HEM%20toolkit%202.0_FINAL_APPROVED_3.24.15%20VC%5B2%5D%20MK.pdf?dl=0"/>
    <hyperlink ref="K2" r:id="rId14" display="https://www.cmqcc.org/news/webinar-pregnancy-associated-suicide-california-2002-2012-findings-depth-case-reviews-and"/>
    <hyperlink ref="M2" r:id="rId15" display="https://www.cmqcc.org/my-birth-matters?sf222931575=1"/>
    <hyperlink ref="M3" r:id="rId16" display="http://dlvr.it/RHvsRQ"/>
  </hyperlinks>
  <printOptions/>
  <pageMargins left="0.7" right="0.7" top="0.75" bottom="0.75" header="0.3" footer="0.3"/>
  <pageSetup orientation="portrait" paperSize="9"/>
  <tableParts>
    <tablePart r:id="rId24"/>
    <tablePart r:id="rId18"/>
    <tablePart r:id="rId23"/>
    <tablePart r:id="rId22"/>
    <tablePart r:id="rId17"/>
    <tablePart r:id="rId21"/>
    <tablePart r:id="rId19"/>
    <tablePart r:id="rId2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907</v>
      </c>
      <c r="B1" s="13" t="s">
        <v>938</v>
      </c>
      <c r="C1" s="13" t="s">
        <v>939</v>
      </c>
      <c r="D1" s="13" t="s">
        <v>144</v>
      </c>
      <c r="E1" s="13" t="s">
        <v>941</v>
      </c>
      <c r="F1" s="13" t="s">
        <v>942</v>
      </c>
      <c r="G1" s="13" t="s">
        <v>943</v>
      </c>
    </row>
    <row r="2" spans="1:7" ht="15">
      <c r="A2" s="85" t="s">
        <v>719</v>
      </c>
      <c r="B2" s="85">
        <v>9</v>
      </c>
      <c r="C2" s="129">
        <v>0.02</v>
      </c>
      <c r="D2" s="85" t="s">
        <v>940</v>
      </c>
      <c r="E2" s="85"/>
      <c r="F2" s="85"/>
      <c r="G2" s="85"/>
    </row>
    <row r="3" spans="1:7" ht="15">
      <c r="A3" s="85" t="s">
        <v>720</v>
      </c>
      <c r="B3" s="85">
        <v>9</v>
      </c>
      <c r="C3" s="129">
        <v>0.02</v>
      </c>
      <c r="D3" s="85" t="s">
        <v>940</v>
      </c>
      <c r="E3" s="85"/>
      <c r="F3" s="85"/>
      <c r="G3" s="85"/>
    </row>
    <row r="4" spans="1:7" ht="15">
      <c r="A4" s="85" t="s">
        <v>721</v>
      </c>
      <c r="B4" s="85">
        <v>0</v>
      </c>
      <c r="C4" s="129">
        <v>0</v>
      </c>
      <c r="D4" s="85" t="s">
        <v>940</v>
      </c>
      <c r="E4" s="85"/>
      <c r="F4" s="85"/>
      <c r="G4" s="85"/>
    </row>
    <row r="5" spans="1:7" ht="15">
      <c r="A5" s="85" t="s">
        <v>722</v>
      </c>
      <c r="B5" s="85">
        <v>432</v>
      </c>
      <c r="C5" s="129">
        <v>0.96</v>
      </c>
      <c r="D5" s="85" t="s">
        <v>940</v>
      </c>
      <c r="E5" s="85"/>
      <c r="F5" s="85"/>
      <c r="G5" s="85"/>
    </row>
    <row r="6" spans="1:7" ht="15">
      <c r="A6" s="85" t="s">
        <v>723</v>
      </c>
      <c r="B6" s="85">
        <v>450</v>
      </c>
      <c r="C6" s="129">
        <v>1</v>
      </c>
      <c r="D6" s="85" t="s">
        <v>940</v>
      </c>
      <c r="E6" s="85"/>
      <c r="F6" s="85"/>
      <c r="G6" s="85"/>
    </row>
    <row r="7" spans="1:7" ht="15">
      <c r="A7" s="91" t="s">
        <v>225</v>
      </c>
      <c r="B7" s="91">
        <v>10</v>
      </c>
      <c r="C7" s="130">
        <v>0.010261760978787239</v>
      </c>
      <c r="D7" s="91" t="s">
        <v>940</v>
      </c>
      <c r="E7" s="91" t="b">
        <v>0</v>
      </c>
      <c r="F7" s="91" t="b">
        <v>0</v>
      </c>
      <c r="G7" s="91" t="b">
        <v>0</v>
      </c>
    </row>
    <row r="8" spans="1:7" ht="15">
      <c r="A8" s="91" t="s">
        <v>724</v>
      </c>
      <c r="B8" s="91">
        <v>7</v>
      </c>
      <c r="C8" s="130">
        <v>0.01063646109247655</v>
      </c>
      <c r="D8" s="91" t="s">
        <v>940</v>
      </c>
      <c r="E8" s="91" t="b">
        <v>0</v>
      </c>
      <c r="F8" s="91" t="b">
        <v>0</v>
      </c>
      <c r="G8" s="91" t="b">
        <v>0</v>
      </c>
    </row>
    <row r="9" spans="1:7" ht="15">
      <c r="A9" s="91" t="s">
        <v>725</v>
      </c>
      <c r="B9" s="91">
        <v>7</v>
      </c>
      <c r="C9" s="130">
        <v>0.01063646109247655</v>
      </c>
      <c r="D9" s="91" t="s">
        <v>940</v>
      </c>
      <c r="E9" s="91" t="b">
        <v>1</v>
      </c>
      <c r="F9" s="91" t="b">
        <v>0</v>
      </c>
      <c r="G9" s="91" t="b">
        <v>0</v>
      </c>
    </row>
    <row r="10" spans="1:7" ht="15">
      <c r="A10" s="91" t="s">
        <v>726</v>
      </c>
      <c r="B10" s="91">
        <v>7</v>
      </c>
      <c r="C10" s="130">
        <v>0.01063646109247655</v>
      </c>
      <c r="D10" s="91" t="s">
        <v>940</v>
      </c>
      <c r="E10" s="91" t="b">
        <v>0</v>
      </c>
      <c r="F10" s="91" t="b">
        <v>0</v>
      </c>
      <c r="G10" s="91" t="b">
        <v>0</v>
      </c>
    </row>
    <row r="11" spans="1:7" ht="15">
      <c r="A11" s="91" t="s">
        <v>727</v>
      </c>
      <c r="B11" s="91">
        <v>5</v>
      </c>
      <c r="C11" s="130">
        <v>0.011467504831305046</v>
      </c>
      <c r="D11" s="91" t="s">
        <v>940</v>
      </c>
      <c r="E11" s="91" t="b">
        <v>0</v>
      </c>
      <c r="F11" s="91" t="b">
        <v>0</v>
      </c>
      <c r="G11" s="91" t="b">
        <v>0</v>
      </c>
    </row>
    <row r="12" spans="1:7" ht="15">
      <c r="A12" s="91" t="s">
        <v>749</v>
      </c>
      <c r="B12" s="91">
        <v>5</v>
      </c>
      <c r="C12" s="130">
        <v>0.009924351757928352</v>
      </c>
      <c r="D12" s="91" t="s">
        <v>940</v>
      </c>
      <c r="E12" s="91" t="b">
        <v>0</v>
      </c>
      <c r="F12" s="91" t="b">
        <v>0</v>
      </c>
      <c r="G12" s="91" t="b">
        <v>0</v>
      </c>
    </row>
    <row r="13" spans="1:7" ht="15">
      <c r="A13" s="91" t="s">
        <v>750</v>
      </c>
      <c r="B13" s="91">
        <v>5</v>
      </c>
      <c r="C13" s="130">
        <v>0.009924351757928352</v>
      </c>
      <c r="D13" s="91" t="s">
        <v>940</v>
      </c>
      <c r="E13" s="91" t="b">
        <v>0</v>
      </c>
      <c r="F13" s="91" t="b">
        <v>0</v>
      </c>
      <c r="G13" s="91" t="b">
        <v>0</v>
      </c>
    </row>
    <row r="14" spans="1:7" ht="15">
      <c r="A14" s="91" t="s">
        <v>751</v>
      </c>
      <c r="B14" s="91">
        <v>5</v>
      </c>
      <c r="C14" s="130">
        <v>0.009924351757928352</v>
      </c>
      <c r="D14" s="91" t="s">
        <v>940</v>
      </c>
      <c r="E14" s="91" t="b">
        <v>0</v>
      </c>
      <c r="F14" s="91" t="b">
        <v>0</v>
      </c>
      <c r="G14" s="91" t="b">
        <v>0</v>
      </c>
    </row>
    <row r="15" spans="1:7" ht="15">
      <c r="A15" s="91" t="s">
        <v>752</v>
      </c>
      <c r="B15" s="91">
        <v>5</v>
      </c>
      <c r="C15" s="130">
        <v>0.009924351757928352</v>
      </c>
      <c r="D15" s="91" t="s">
        <v>940</v>
      </c>
      <c r="E15" s="91" t="b">
        <v>0</v>
      </c>
      <c r="F15" s="91" t="b">
        <v>0</v>
      </c>
      <c r="G15" s="91" t="b">
        <v>0</v>
      </c>
    </row>
    <row r="16" spans="1:7" ht="15">
      <c r="A16" s="91" t="s">
        <v>219</v>
      </c>
      <c r="B16" s="91">
        <v>5</v>
      </c>
      <c r="C16" s="130">
        <v>0.009924351757928352</v>
      </c>
      <c r="D16" s="91" t="s">
        <v>940</v>
      </c>
      <c r="E16" s="91" t="b">
        <v>0</v>
      </c>
      <c r="F16" s="91" t="b">
        <v>0</v>
      </c>
      <c r="G16" s="91" t="b">
        <v>0</v>
      </c>
    </row>
    <row r="17" spans="1:7" ht="15">
      <c r="A17" s="91" t="s">
        <v>753</v>
      </c>
      <c r="B17" s="91">
        <v>5</v>
      </c>
      <c r="C17" s="130">
        <v>0.009924351757928352</v>
      </c>
      <c r="D17" s="91" t="s">
        <v>940</v>
      </c>
      <c r="E17" s="91" t="b">
        <v>0</v>
      </c>
      <c r="F17" s="91" t="b">
        <v>0</v>
      </c>
      <c r="G17" s="91" t="b">
        <v>0</v>
      </c>
    </row>
    <row r="18" spans="1:7" ht="15">
      <c r="A18" s="91" t="s">
        <v>754</v>
      </c>
      <c r="B18" s="91">
        <v>5</v>
      </c>
      <c r="C18" s="130">
        <v>0.009924351757928352</v>
      </c>
      <c r="D18" s="91" t="s">
        <v>940</v>
      </c>
      <c r="E18" s="91" t="b">
        <v>0</v>
      </c>
      <c r="F18" s="91" t="b">
        <v>0</v>
      </c>
      <c r="G18" s="91" t="b">
        <v>0</v>
      </c>
    </row>
    <row r="19" spans="1:7" ht="15">
      <c r="A19" s="91" t="s">
        <v>755</v>
      </c>
      <c r="B19" s="91">
        <v>5</v>
      </c>
      <c r="C19" s="130">
        <v>0.009924351757928352</v>
      </c>
      <c r="D19" s="91" t="s">
        <v>940</v>
      </c>
      <c r="E19" s="91" t="b">
        <v>0</v>
      </c>
      <c r="F19" s="91" t="b">
        <v>0</v>
      </c>
      <c r="G19" s="91" t="b">
        <v>0</v>
      </c>
    </row>
    <row r="20" spans="1:7" ht="15">
      <c r="A20" s="91" t="s">
        <v>908</v>
      </c>
      <c r="B20" s="91">
        <v>5</v>
      </c>
      <c r="C20" s="130">
        <v>0.009924351757928352</v>
      </c>
      <c r="D20" s="91" t="s">
        <v>940</v>
      </c>
      <c r="E20" s="91" t="b">
        <v>0</v>
      </c>
      <c r="F20" s="91" t="b">
        <v>0</v>
      </c>
      <c r="G20" s="91" t="b">
        <v>0</v>
      </c>
    </row>
    <row r="21" spans="1:7" ht="15">
      <c r="A21" s="91" t="s">
        <v>240</v>
      </c>
      <c r="B21" s="91">
        <v>4</v>
      </c>
      <c r="C21" s="130">
        <v>0.009174003865044038</v>
      </c>
      <c r="D21" s="91" t="s">
        <v>940</v>
      </c>
      <c r="E21" s="91" t="b">
        <v>0</v>
      </c>
      <c r="F21" s="91" t="b">
        <v>0</v>
      </c>
      <c r="G21" s="91" t="b">
        <v>0</v>
      </c>
    </row>
    <row r="22" spans="1:7" ht="15">
      <c r="A22" s="91" t="s">
        <v>909</v>
      </c>
      <c r="B22" s="91">
        <v>4</v>
      </c>
      <c r="C22" s="130">
        <v>0.010765580127570151</v>
      </c>
      <c r="D22" s="91" t="s">
        <v>940</v>
      </c>
      <c r="E22" s="91" t="b">
        <v>0</v>
      </c>
      <c r="F22" s="91" t="b">
        <v>0</v>
      </c>
      <c r="G22" s="91" t="b">
        <v>0</v>
      </c>
    </row>
    <row r="23" spans="1:7" ht="15">
      <c r="A23" s="91" t="s">
        <v>239</v>
      </c>
      <c r="B23" s="91">
        <v>4</v>
      </c>
      <c r="C23" s="130">
        <v>0.009174003865044038</v>
      </c>
      <c r="D23" s="91" t="s">
        <v>940</v>
      </c>
      <c r="E23" s="91" t="b">
        <v>0</v>
      </c>
      <c r="F23" s="91" t="b">
        <v>0</v>
      </c>
      <c r="G23" s="91" t="b">
        <v>0</v>
      </c>
    </row>
    <row r="24" spans="1:7" ht="15">
      <c r="A24" s="91" t="s">
        <v>242</v>
      </c>
      <c r="B24" s="91">
        <v>4</v>
      </c>
      <c r="C24" s="130">
        <v>0.009174003865044038</v>
      </c>
      <c r="D24" s="91" t="s">
        <v>940</v>
      </c>
      <c r="E24" s="91" t="b">
        <v>0</v>
      </c>
      <c r="F24" s="91" t="b">
        <v>0</v>
      </c>
      <c r="G24" s="91" t="b">
        <v>0</v>
      </c>
    </row>
    <row r="25" spans="1:7" ht="15">
      <c r="A25" s="91" t="s">
        <v>729</v>
      </c>
      <c r="B25" s="91">
        <v>4</v>
      </c>
      <c r="C25" s="130">
        <v>0.009174003865044038</v>
      </c>
      <c r="D25" s="91" t="s">
        <v>940</v>
      </c>
      <c r="E25" s="91" t="b">
        <v>0</v>
      </c>
      <c r="F25" s="91" t="b">
        <v>0</v>
      </c>
      <c r="G25" s="91" t="b">
        <v>0</v>
      </c>
    </row>
    <row r="26" spans="1:7" ht="15">
      <c r="A26" s="91" t="s">
        <v>218</v>
      </c>
      <c r="B26" s="91">
        <v>4</v>
      </c>
      <c r="C26" s="130">
        <v>0.009174003865044038</v>
      </c>
      <c r="D26" s="91" t="s">
        <v>940</v>
      </c>
      <c r="E26" s="91" t="b">
        <v>0</v>
      </c>
      <c r="F26" s="91" t="b">
        <v>0</v>
      </c>
      <c r="G26" s="91" t="b">
        <v>0</v>
      </c>
    </row>
    <row r="27" spans="1:7" ht="15">
      <c r="A27" s="91" t="s">
        <v>910</v>
      </c>
      <c r="B27" s="91">
        <v>4</v>
      </c>
      <c r="C27" s="130">
        <v>0.009174003865044038</v>
      </c>
      <c r="D27" s="91" t="s">
        <v>940</v>
      </c>
      <c r="E27" s="91" t="b">
        <v>0</v>
      </c>
      <c r="F27" s="91" t="b">
        <v>0</v>
      </c>
      <c r="G27" s="91" t="b">
        <v>0</v>
      </c>
    </row>
    <row r="28" spans="1:7" ht="15">
      <c r="A28" s="91" t="s">
        <v>740</v>
      </c>
      <c r="B28" s="91">
        <v>4</v>
      </c>
      <c r="C28" s="130">
        <v>0.009174003865044038</v>
      </c>
      <c r="D28" s="91" t="s">
        <v>940</v>
      </c>
      <c r="E28" s="91" t="b">
        <v>0</v>
      </c>
      <c r="F28" s="91" t="b">
        <v>0</v>
      </c>
      <c r="G28" s="91" t="b">
        <v>0</v>
      </c>
    </row>
    <row r="29" spans="1:7" ht="15">
      <c r="A29" s="91" t="s">
        <v>741</v>
      </c>
      <c r="B29" s="91">
        <v>4</v>
      </c>
      <c r="C29" s="130">
        <v>0.009174003865044038</v>
      </c>
      <c r="D29" s="91" t="s">
        <v>940</v>
      </c>
      <c r="E29" s="91" t="b">
        <v>0</v>
      </c>
      <c r="F29" s="91" t="b">
        <v>0</v>
      </c>
      <c r="G29" s="91" t="b">
        <v>0</v>
      </c>
    </row>
    <row r="30" spans="1:7" ht="15">
      <c r="A30" s="91" t="s">
        <v>745</v>
      </c>
      <c r="B30" s="91">
        <v>3</v>
      </c>
      <c r="C30" s="130">
        <v>0.008074185095677613</v>
      </c>
      <c r="D30" s="91" t="s">
        <v>940</v>
      </c>
      <c r="E30" s="91" t="b">
        <v>0</v>
      </c>
      <c r="F30" s="91" t="b">
        <v>0</v>
      </c>
      <c r="G30" s="91" t="b">
        <v>0</v>
      </c>
    </row>
    <row r="31" spans="1:7" ht="15">
      <c r="A31" s="91" t="s">
        <v>763</v>
      </c>
      <c r="B31" s="91">
        <v>3</v>
      </c>
      <c r="C31" s="130">
        <v>0.008074185095677613</v>
      </c>
      <c r="D31" s="91" t="s">
        <v>940</v>
      </c>
      <c r="E31" s="91" t="b">
        <v>0</v>
      </c>
      <c r="F31" s="91" t="b">
        <v>0</v>
      </c>
      <c r="G31" s="91" t="b">
        <v>0</v>
      </c>
    </row>
    <row r="32" spans="1:7" ht="15">
      <c r="A32" s="91" t="s">
        <v>760</v>
      </c>
      <c r="B32" s="91">
        <v>3</v>
      </c>
      <c r="C32" s="130">
        <v>0.008074185095677613</v>
      </c>
      <c r="D32" s="91" t="s">
        <v>940</v>
      </c>
      <c r="E32" s="91" t="b">
        <v>0</v>
      </c>
      <c r="F32" s="91" t="b">
        <v>0</v>
      </c>
      <c r="G32" s="91" t="b">
        <v>0</v>
      </c>
    </row>
    <row r="33" spans="1:7" ht="15">
      <c r="A33" s="91" t="s">
        <v>759</v>
      </c>
      <c r="B33" s="91">
        <v>3</v>
      </c>
      <c r="C33" s="130">
        <v>0.009756585659903866</v>
      </c>
      <c r="D33" s="91" t="s">
        <v>940</v>
      </c>
      <c r="E33" s="91" t="b">
        <v>0</v>
      </c>
      <c r="F33" s="91" t="b">
        <v>0</v>
      </c>
      <c r="G33" s="91" t="b">
        <v>0</v>
      </c>
    </row>
    <row r="34" spans="1:7" ht="15">
      <c r="A34" s="91" t="s">
        <v>762</v>
      </c>
      <c r="B34" s="91">
        <v>3</v>
      </c>
      <c r="C34" s="130">
        <v>0.008074185095677613</v>
      </c>
      <c r="D34" s="91" t="s">
        <v>940</v>
      </c>
      <c r="E34" s="91" t="b">
        <v>0</v>
      </c>
      <c r="F34" s="91" t="b">
        <v>0</v>
      </c>
      <c r="G34" s="91" t="b">
        <v>0</v>
      </c>
    </row>
    <row r="35" spans="1:7" ht="15">
      <c r="A35" s="91" t="s">
        <v>758</v>
      </c>
      <c r="B35" s="91">
        <v>3</v>
      </c>
      <c r="C35" s="130">
        <v>0.008074185095677613</v>
      </c>
      <c r="D35" s="91" t="s">
        <v>940</v>
      </c>
      <c r="E35" s="91" t="b">
        <v>0</v>
      </c>
      <c r="F35" s="91" t="b">
        <v>0</v>
      </c>
      <c r="G35" s="91" t="b">
        <v>0</v>
      </c>
    </row>
    <row r="36" spans="1:7" ht="15">
      <c r="A36" s="91" t="s">
        <v>222</v>
      </c>
      <c r="B36" s="91">
        <v>3</v>
      </c>
      <c r="C36" s="130">
        <v>0.008074185095677613</v>
      </c>
      <c r="D36" s="91" t="s">
        <v>940</v>
      </c>
      <c r="E36" s="91" t="b">
        <v>0</v>
      </c>
      <c r="F36" s="91" t="b">
        <v>0</v>
      </c>
      <c r="G36" s="91" t="b">
        <v>0</v>
      </c>
    </row>
    <row r="37" spans="1:7" ht="15">
      <c r="A37" s="91" t="s">
        <v>241</v>
      </c>
      <c r="B37" s="91">
        <v>3</v>
      </c>
      <c r="C37" s="130">
        <v>0.008074185095677613</v>
      </c>
      <c r="D37" s="91" t="s">
        <v>940</v>
      </c>
      <c r="E37" s="91" t="b">
        <v>0</v>
      </c>
      <c r="F37" s="91" t="b">
        <v>0</v>
      </c>
      <c r="G37" s="91" t="b">
        <v>0</v>
      </c>
    </row>
    <row r="38" spans="1:7" ht="15">
      <c r="A38" s="91" t="s">
        <v>238</v>
      </c>
      <c r="B38" s="91">
        <v>3</v>
      </c>
      <c r="C38" s="130">
        <v>0.008074185095677613</v>
      </c>
      <c r="D38" s="91" t="s">
        <v>940</v>
      </c>
      <c r="E38" s="91" t="b">
        <v>0</v>
      </c>
      <c r="F38" s="91" t="b">
        <v>0</v>
      </c>
      <c r="G38" s="91" t="b">
        <v>0</v>
      </c>
    </row>
    <row r="39" spans="1:7" ht="15">
      <c r="A39" s="91" t="s">
        <v>237</v>
      </c>
      <c r="B39" s="91">
        <v>3</v>
      </c>
      <c r="C39" s="130">
        <v>0.008074185095677613</v>
      </c>
      <c r="D39" s="91" t="s">
        <v>940</v>
      </c>
      <c r="E39" s="91" t="b">
        <v>0</v>
      </c>
      <c r="F39" s="91" t="b">
        <v>0</v>
      </c>
      <c r="G39" s="91" t="b">
        <v>0</v>
      </c>
    </row>
    <row r="40" spans="1:7" ht="15">
      <c r="A40" s="91" t="s">
        <v>911</v>
      </c>
      <c r="B40" s="91">
        <v>3</v>
      </c>
      <c r="C40" s="130">
        <v>0.008074185095677613</v>
      </c>
      <c r="D40" s="91" t="s">
        <v>940</v>
      </c>
      <c r="E40" s="91" t="b">
        <v>0</v>
      </c>
      <c r="F40" s="91" t="b">
        <v>0</v>
      </c>
      <c r="G40" s="91" t="b">
        <v>0</v>
      </c>
    </row>
    <row r="41" spans="1:7" ht="15">
      <c r="A41" s="91" t="s">
        <v>912</v>
      </c>
      <c r="B41" s="91">
        <v>3</v>
      </c>
      <c r="C41" s="130">
        <v>0.008074185095677613</v>
      </c>
      <c r="D41" s="91" t="s">
        <v>940</v>
      </c>
      <c r="E41" s="91" t="b">
        <v>0</v>
      </c>
      <c r="F41" s="91" t="b">
        <v>0</v>
      </c>
      <c r="G41" s="91" t="b">
        <v>0</v>
      </c>
    </row>
    <row r="42" spans="1:7" ht="15">
      <c r="A42" s="91" t="s">
        <v>913</v>
      </c>
      <c r="B42" s="91">
        <v>3</v>
      </c>
      <c r="C42" s="130">
        <v>0.009756585659903866</v>
      </c>
      <c r="D42" s="91" t="s">
        <v>940</v>
      </c>
      <c r="E42" s="91" t="b">
        <v>0</v>
      </c>
      <c r="F42" s="91" t="b">
        <v>0</v>
      </c>
      <c r="G42" s="91" t="b">
        <v>0</v>
      </c>
    </row>
    <row r="43" spans="1:7" ht="15">
      <c r="A43" s="91" t="s">
        <v>742</v>
      </c>
      <c r="B43" s="91">
        <v>2</v>
      </c>
      <c r="C43" s="130">
        <v>0.006504390439935911</v>
      </c>
      <c r="D43" s="91" t="s">
        <v>940</v>
      </c>
      <c r="E43" s="91" t="b">
        <v>0</v>
      </c>
      <c r="F43" s="91" t="b">
        <v>0</v>
      </c>
      <c r="G43" s="91" t="b">
        <v>0</v>
      </c>
    </row>
    <row r="44" spans="1:7" ht="15">
      <c r="A44" s="91" t="s">
        <v>743</v>
      </c>
      <c r="B44" s="91">
        <v>2</v>
      </c>
      <c r="C44" s="130">
        <v>0.006504390439935911</v>
      </c>
      <c r="D44" s="91" t="s">
        <v>940</v>
      </c>
      <c r="E44" s="91" t="b">
        <v>0</v>
      </c>
      <c r="F44" s="91" t="b">
        <v>0</v>
      </c>
      <c r="G44" s="91" t="b">
        <v>0</v>
      </c>
    </row>
    <row r="45" spans="1:7" ht="15">
      <c r="A45" s="91" t="s">
        <v>744</v>
      </c>
      <c r="B45" s="91">
        <v>2</v>
      </c>
      <c r="C45" s="130">
        <v>0.006504390439935911</v>
      </c>
      <c r="D45" s="91" t="s">
        <v>940</v>
      </c>
      <c r="E45" s="91" t="b">
        <v>0</v>
      </c>
      <c r="F45" s="91" t="b">
        <v>0</v>
      </c>
      <c r="G45" s="91" t="b">
        <v>0</v>
      </c>
    </row>
    <row r="46" spans="1:7" ht="15">
      <c r="A46" s="91" t="s">
        <v>746</v>
      </c>
      <c r="B46" s="91">
        <v>2</v>
      </c>
      <c r="C46" s="130">
        <v>0.006504390439935911</v>
      </c>
      <c r="D46" s="91" t="s">
        <v>940</v>
      </c>
      <c r="E46" s="91" t="b">
        <v>0</v>
      </c>
      <c r="F46" s="91" t="b">
        <v>0</v>
      </c>
      <c r="G46" s="91" t="b">
        <v>0</v>
      </c>
    </row>
    <row r="47" spans="1:7" ht="15">
      <c r="A47" s="91" t="s">
        <v>747</v>
      </c>
      <c r="B47" s="91">
        <v>2</v>
      </c>
      <c r="C47" s="130">
        <v>0.006504390439935911</v>
      </c>
      <c r="D47" s="91" t="s">
        <v>940</v>
      </c>
      <c r="E47" s="91" t="b">
        <v>0</v>
      </c>
      <c r="F47" s="91" t="b">
        <v>1</v>
      </c>
      <c r="G47" s="91" t="b">
        <v>0</v>
      </c>
    </row>
    <row r="48" spans="1:7" ht="15">
      <c r="A48" s="91" t="s">
        <v>914</v>
      </c>
      <c r="B48" s="91">
        <v>2</v>
      </c>
      <c r="C48" s="130">
        <v>0.006504390439935911</v>
      </c>
      <c r="D48" s="91" t="s">
        <v>940</v>
      </c>
      <c r="E48" s="91" t="b">
        <v>0</v>
      </c>
      <c r="F48" s="91" t="b">
        <v>0</v>
      </c>
      <c r="G48" s="91" t="b">
        <v>0</v>
      </c>
    </row>
    <row r="49" spans="1:7" ht="15">
      <c r="A49" s="91" t="s">
        <v>915</v>
      </c>
      <c r="B49" s="91">
        <v>2</v>
      </c>
      <c r="C49" s="130">
        <v>0.006504390439935911</v>
      </c>
      <c r="D49" s="91" t="s">
        <v>940</v>
      </c>
      <c r="E49" s="91" t="b">
        <v>0</v>
      </c>
      <c r="F49" s="91" t="b">
        <v>0</v>
      </c>
      <c r="G49" s="91" t="b">
        <v>0</v>
      </c>
    </row>
    <row r="50" spans="1:7" ht="15">
      <c r="A50" s="91" t="s">
        <v>731</v>
      </c>
      <c r="B50" s="91">
        <v>2</v>
      </c>
      <c r="C50" s="130">
        <v>0.006504390439935911</v>
      </c>
      <c r="D50" s="91" t="s">
        <v>940</v>
      </c>
      <c r="E50" s="91" t="b">
        <v>0</v>
      </c>
      <c r="F50" s="91" t="b">
        <v>0</v>
      </c>
      <c r="G50" s="91" t="b">
        <v>0</v>
      </c>
    </row>
    <row r="51" spans="1:7" ht="15">
      <c r="A51" s="91" t="s">
        <v>243</v>
      </c>
      <c r="B51" s="91">
        <v>2</v>
      </c>
      <c r="C51" s="130">
        <v>0.006504390439935911</v>
      </c>
      <c r="D51" s="91" t="s">
        <v>940</v>
      </c>
      <c r="E51" s="91" t="b">
        <v>0</v>
      </c>
      <c r="F51" s="91" t="b">
        <v>0</v>
      </c>
      <c r="G51" s="91" t="b">
        <v>0</v>
      </c>
    </row>
    <row r="52" spans="1:7" ht="15">
      <c r="A52" s="91" t="s">
        <v>732</v>
      </c>
      <c r="B52" s="91">
        <v>2</v>
      </c>
      <c r="C52" s="130">
        <v>0.006504390439935911</v>
      </c>
      <c r="D52" s="91" t="s">
        <v>940</v>
      </c>
      <c r="E52" s="91" t="b">
        <v>0</v>
      </c>
      <c r="F52" s="91" t="b">
        <v>0</v>
      </c>
      <c r="G52" s="91" t="b">
        <v>0</v>
      </c>
    </row>
    <row r="53" spans="1:7" ht="15">
      <c r="A53" s="91" t="s">
        <v>733</v>
      </c>
      <c r="B53" s="91">
        <v>2</v>
      </c>
      <c r="C53" s="130">
        <v>0.006504390439935911</v>
      </c>
      <c r="D53" s="91" t="s">
        <v>940</v>
      </c>
      <c r="E53" s="91" t="b">
        <v>0</v>
      </c>
      <c r="F53" s="91" t="b">
        <v>0</v>
      </c>
      <c r="G53" s="91" t="b">
        <v>0</v>
      </c>
    </row>
    <row r="54" spans="1:7" ht="15">
      <c r="A54" s="91" t="s">
        <v>734</v>
      </c>
      <c r="B54" s="91">
        <v>2</v>
      </c>
      <c r="C54" s="130">
        <v>0.006504390439935911</v>
      </c>
      <c r="D54" s="91" t="s">
        <v>940</v>
      </c>
      <c r="E54" s="91" t="b">
        <v>0</v>
      </c>
      <c r="F54" s="91" t="b">
        <v>0</v>
      </c>
      <c r="G54" s="91" t="b">
        <v>0</v>
      </c>
    </row>
    <row r="55" spans="1:7" ht="15">
      <c r="A55" s="91" t="s">
        <v>735</v>
      </c>
      <c r="B55" s="91">
        <v>2</v>
      </c>
      <c r="C55" s="130">
        <v>0.006504390439935911</v>
      </c>
      <c r="D55" s="91" t="s">
        <v>940</v>
      </c>
      <c r="E55" s="91" t="b">
        <v>0</v>
      </c>
      <c r="F55" s="91" t="b">
        <v>0</v>
      </c>
      <c r="G55" s="91" t="b">
        <v>0</v>
      </c>
    </row>
    <row r="56" spans="1:7" ht="15">
      <c r="A56" s="91" t="s">
        <v>736</v>
      </c>
      <c r="B56" s="91">
        <v>2</v>
      </c>
      <c r="C56" s="130">
        <v>0.006504390439935911</v>
      </c>
      <c r="D56" s="91" t="s">
        <v>940</v>
      </c>
      <c r="E56" s="91" t="b">
        <v>0</v>
      </c>
      <c r="F56" s="91" t="b">
        <v>0</v>
      </c>
      <c r="G56" s="91" t="b">
        <v>0</v>
      </c>
    </row>
    <row r="57" spans="1:7" ht="15">
      <c r="A57" s="91" t="s">
        <v>737</v>
      </c>
      <c r="B57" s="91">
        <v>2</v>
      </c>
      <c r="C57" s="130">
        <v>0.006504390439935911</v>
      </c>
      <c r="D57" s="91" t="s">
        <v>940</v>
      </c>
      <c r="E57" s="91" t="b">
        <v>0</v>
      </c>
      <c r="F57" s="91" t="b">
        <v>0</v>
      </c>
      <c r="G57" s="91" t="b">
        <v>0</v>
      </c>
    </row>
    <row r="58" spans="1:7" ht="15">
      <c r="A58" s="91" t="s">
        <v>738</v>
      </c>
      <c r="B58" s="91">
        <v>2</v>
      </c>
      <c r="C58" s="130">
        <v>0.006504390439935911</v>
      </c>
      <c r="D58" s="91" t="s">
        <v>940</v>
      </c>
      <c r="E58" s="91" t="b">
        <v>0</v>
      </c>
      <c r="F58" s="91" t="b">
        <v>0</v>
      </c>
      <c r="G58" s="91" t="b">
        <v>0</v>
      </c>
    </row>
    <row r="59" spans="1:7" ht="15">
      <c r="A59" s="91" t="s">
        <v>761</v>
      </c>
      <c r="B59" s="91">
        <v>2</v>
      </c>
      <c r="C59" s="130">
        <v>0.006504390439935911</v>
      </c>
      <c r="D59" s="91" t="s">
        <v>940</v>
      </c>
      <c r="E59" s="91" t="b">
        <v>0</v>
      </c>
      <c r="F59" s="91" t="b">
        <v>1</v>
      </c>
      <c r="G59" s="91" t="b">
        <v>0</v>
      </c>
    </row>
    <row r="60" spans="1:7" ht="15">
      <c r="A60" s="91" t="s">
        <v>764</v>
      </c>
      <c r="B60" s="91">
        <v>2</v>
      </c>
      <c r="C60" s="130">
        <v>0.006504390439935911</v>
      </c>
      <c r="D60" s="91" t="s">
        <v>940</v>
      </c>
      <c r="E60" s="91" t="b">
        <v>0</v>
      </c>
      <c r="F60" s="91" t="b">
        <v>0</v>
      </c>
      <c r="G60" s="91" t="b">
        <v>0</v>
      </c>
    </row>
    <row r="61" spans="1:7" ht="15">
      <c r="A61" s="91" t="s">
        <v>765</v>
      </c>
      <c r="B61" s="91">
        <v>2</v>
      </c>
      <c r="C61" s="130">
        <v>0.006504390439935911</v>
      </c>
      <c r="D61" s="91" t="s">
        <v>940</v>
      </c>
      <c r="E61" s="91" t="b">
        <v>0</v>
      </c>
      <c r="F61" s="91" t="b">
        <v>0</v>
      </c>
      <c r="G61" s="91" t="b">
        <v>0</v>
      </c>
    </row>
    <row r="62" spans="1:7" ht="15">
      <c r="A62" s="91" t="s">
        <v>916</v>
      </c>
      <c r="B62" s="91">
        <v>2</v>
      </c>
      <c r="C62" s="130">
        <v>0.006504390439935911</v>
      </c>
      <c r="D62" s="91" t="s">
        <v>940</v>
      </c>
      <c r="E62" s="91" t="b">
        <v>0</v>
      </c>
      <c r="F62" s="91" t="b">
        <v>0</v>
      </c>
      <c r="G62" s="91" t="b">
        <v>0</v>
      </c>
    </row>
    <row r="63" spans="1:7" ht="15">
      <c r="A63" s="91" t="s">
        <v>917</v>
      </c>
      <c r="B63" s="91">
        <v>2</v>
      </c>
      <c r="C63" s="130">
        <v>0.006504390439935911</v>
      </c>
      <c r="D63" s="91" t="s">
        <v>940</v>
      </c>
      <c r="E63" s="91" t="b">
        <v>0</v>
      </c>
      <c r="F63" s="91" t="b">
        <v>0</v>
      </c>
      <c r="G63" s="91" t="b">
        <v>0</v>
      </c>
    </row>
    <row r="64" spans="1:7" ht="15">
      <c r="A64" s="91" t="s">
        <v>918</v>
      </c>
      <c r="B64" s="91">
        <v>2</v>
      </c>
      <c r="C64" s="130">
        <v>0.006504390439935911</v>
      </c>
      <c r="D64" s="91" t="s">
        <v>940</v>
      </c>
      <c r="E64" s="91" t="b">
        <v>0</v>
      </c>
      <c r="F64" s="91" t="b">
        <v>0</v>
      </c>
      <c r="G64" s="91" t="b">
        <v>0</v>
      </c>
    </row>
    <row r="65" spans="1:7" ht="15">
      <c r="A65" s="91" t="s">
        <v>919</v>
      </c>
      <c r="B65" s="91">
        <v>2</v>
      </c>
      <c r="C65" s="130">
        <v>0.006504390439935911</v>
      </c>
      <c r="D65" s="91" t="s">
        <v>940</v>
      </c>
      <c r="E65" s="91" t="b">
        <v>0</v>
      </c>
      <c r="F65" s="91" t="b">
        <v>1</v>
      </c>
      <c r="G65" s="91" t="b">
        <v>0</v>
      </c>
    </row>
    <row r="66" spans="1:7" ht="15">
      <c r="A66" s="91" t="s">
        <v>920</v>
      </c>
      <c r="B66" s="91">
        <v>2</v>
      </c>
      <c r="C66" s="130">
        <v>0.006504390439935911</v>
      </c>
      <c r="D66" s="91" t="s">
        <v>940</v>
      </c>
      <c r="E66" s="91" t="b">
        <v>0</v>
      </c>
      <c r="F66" s="91" t="b">
        <v>0</v>
      </c>
      <c r="G66" s="91" t="b">
        <v>0</v>
      </c>
    </row>
    <row r="67" spans="1:7" ht="15">
      <c r="A67" s="91" t="s">
        <v>921</v>
      </c>
      <c r="B67" s="91">
        <v>2</v>
      </c>
      <c r="C67" s="130">
        <v>0.006504390439935911</v>
      </c>
      <c r="D67" s="91" t="s">
        <v>940</v>
      </c>
      <c r="E67" s="91" t="b">
        <v>0</v>
      </c>
      <c r="F67" s="91" t="b">
        <v>0</v>
      </c>
      <c r="G67" s="91" t="b">
        <v>0</v>
      </c>
    </row>
    <row r="68" spans="1:7" ht="15">
      <c r="A68" s="91" t="s">
        <v>922</v>
      </c>
      <c r="B68" s="91">
        <v>2</v>
      </c>
      <c r="C68" s="130">
        <v>0.006504390439935911</v>
      </c>
      <c r="D68" s="91" t="s">
        <v>940</v>
      </c>
      <c r="E68" s="91" t="b">
        <v>0</v>
      </c>
      <c r="F68" s="91" t="b">
        <v>0</v>
      </c>
      <c r="G68" s="91" t="b">
        <v>0</v>
      </c>
    </row>
    <row r="69" spans="1:7" ht="15">
      <c r="A69" s="91" t="s">
        <v>923</v>
      </c>
      <c r="B69" s="91">
        <v>2</v>
      </c>
      <c r="C69" s="130">
        <v>0.006504390439935911</v>
      </c>
      <c r="D69" s="91" t="s">
        <v>940</v>
      </c>
      <c r="E69" s="91" t="b">
        <v>0</v>
      </c>
      <c r="F69" s="91" t="b">
        <v>0</v>
      </c>
      <c r="G69" s="91" t="b">
        <v>0</v>
      </c>
    </row>
    <row r="70" spans="1:7" ht="15">
      <c r="A70" s="91" t="s">
        <v>924</v>
      </c>
      <c r="B70" s="91">
        <v>2</v>
      </c>
      <c r="C70" s="130">
        <v>0.006504390439935911</v>
      </c>
      <c r="D70" s="91" t="s">
        <v>940</v>
      </c>
      <c r="E70" s="91" t="b">
        <v>1</v>
      </c>
      <c r="F70" s="91" t="b">
        <v>0</v>
      </c>
      <c r="G70" s="91" t="b">
        <v>0</v>
      </c>
    </row>
    <row r="71" spans="1:7" ht="15">
      <c r="A71" s="91" t="s">
        <v>925</v>
      </c>
      <c r="B71" s="91">
        <v>2</v>
      </c>
      <c r="C71" s="130">
        <v>0.006504390439935911</v>
      </c>
      <c r="D71" s="91" t="s">
        <v>940</v>
      </c>
      <c r="E71" s="91" t="b">
        <v>0</v>
      </c>
      <c r="F71" s="91" t="b">
        <v>0</v>
      </c>
      <c r="G71" s="91" t="b">
        <v>0</v>
      </c>
    </row>
    <row r="72" spans="1:7" ht="15">
      <c r="A72" s="91" t="s">
        <v>926</v>
      </c>
      <c r="B72" s="91">
        <v>2</v>
      </c>
      <c r="C72" s="130">
        <v>0.006504390439935911</v>
      </c>
      <c r="D72" s="91" t="s">
        <v>940</v>
      </c>
      <c r="E72" s="91" t="b">
        <v>0</v>
      </c>
      <c r="F72" s="91" t="b">
        <v>0</v>
      </c>
      <c r="G72" s="91" t="b">
        <v>0</v>
      </c>
    </row>
    <row r="73" spans="1:7" ht="15">
      <c r="A73" s="91" t="s">
        <v>927</v>
      </c>
      <c r="B73" s="91">
        <v>2</v>
      </c>
      <c r="C73" s="130">
        <v>0.006504390439935911</v>
      </c>
      <c r="D73" s="91" t="s">
        <v>940</v>
      </c>
      <c r="E73" s="91" t="b">
        <v>0</v>
      </c>
      <c r="F73" s="91" t="b">
        <v>0</v>
      </c>
      <c r="G73" s="91" t="b">
        <v>0</v>
      </c>
    </row>
    <row r="74" spans="1:7" ht="15">
      <c r="A74" s="91" t="s">
        <v>928</v>
      </c>
      <c r="B74" s="91">
        <v>2</v>
      </c>
      <c r="C74" s="130">
        <v>0.006504390439935911</v>
      </c>
      <c r="D74" s="91" t="s">
        <v>940</v>
      </c>
      <c r="E74" s="91" t="b">
        <v>0</v>
      </c>
      <c r="F74" s="91" t="b">
        <v>0</v>
      </c>
      <c r="G74" s="91" t="b">
        <v>0</v>
      </c>
    </row>
    <row r="75" spans="1:7" ht="15">
      <c r="A75" s="91" t="s">
        <v>929</v>
      </c>
      <c r="B75" s="91">
        <v>2</v>
      </c>
      <c r="C75" s="130">
        <v>0.006504390439935911</v>
      </c>
      <c r="D75" s="91" t="s">
        <v>940</v>
      </c>
      <c r="E75" s="91" t="b">
        <v>0</v>
      </c>
      <c r="F75" s="91" t="b">
        <v>0</v>
      </c>
      <c r="G75" s="91" t="b">
        <v>0</v>
      </c>
    </row>
    <row r="76" spans="1:7" ht="15">
      <c r="A76" s="91" t="s">
        <v>930</v>
      </c>
      <c r="B76" s="91">
        <v>2</v>
      </c>
      <c r="C76" s="130">
        <v>0.006504390439935911</v>
      </c>
      <c r="D76" s="91" t="s">
        <v>940</v>
      </c>
      <c r="E76" s="91" t="b">
        <v>0</v>
      </c>
      <c r="F76" s="91" t="b">
        <v>0</v>
      </c>
      <c r="G76" s="91" t="b">
        <v>0</v>
      </c>
    </row>
    <row r="77" spans="1:7" ht="15">
      <c r="A77" s="91" t="s">
        <v>931</v>
      </c>
      <c r="B77" s="91">
        <v>2</v>
      </c>
      <c r="C77" s="130">
        <v>0.006504390439935911</v>
      </c>
      <c r="D77" s="91" t="s">
        <v>940</v>
      </c>
      <c r="E77" s="91" t="b">
        <v>0</v>
      </c>
      <c r="F77" s="91" t="b">
        <v>0</v>
      </c>
      <c r="G77" s="91" t="b">
        <v>0</v>
      </c>
    </row>
    <row r="78" spans="1:7" ht="15">
      <c r="A78" s="91" t="s">
        <v>932</v>
      </c>
      <c r="B78" s="91">
        <v>2</v>
      </c>
      <c r="C78" s="130">
        <v>0.006504390439935911</v>
      </c>
      <c r="D78" s="91" t="s">
        <v>940</v>
      </c>
      <c r="E78" s="91" t="b">
        <v>0</v>
      </c>
      <c r="F78" s="91" t="b">
        <v>0</v>
      </c>
      <c r="G78" s="91" t="b">
        <v>0</v>
      </c>
    </row>
    <row r="79" spans="1:7" ht="15">
      <c r="A79" s="91" t="s">
        <v>933</v>
      </c>
      <c r="B79" s="91">
        <v>2</v>
      </c>
      <c r="C79" s="130">
        <v>0.006504390439935911</v>
      </c>
      <c r="D79" s="91" t="s">
        <v>940</v>
      </c>
      <c r="E79" s="91" t="b">
        <v>0</v>
      </c>
      <c r="F79" s="91" t="b">
        <v>0</v>
      </c>
      <c r="G79" s="91" t="b">
        <v>0</v>
      </c>
    </row>
    <row r="80" spans="1:7" ht="15">
      <c r="A80" s="91" t="s">
        <v>934</v>
      </c>
      <c r="B80" s="91">
        <v>2</v>
      </c>
      <c r="C80" s="130">
        <v>0.006504390439935911</v>
      </c>
      <c r="D80" s="91" t="s">
        <v>940</v>
      </c>
      <c r="E80" s="91" t="b">
        <v>0</v>
      </c>
      <c r="F80" s="91" t="b">
        <v>0</v>
      </c>
      <c r="G80" s="91" t="b">
        <v>0</v>
      </c>
    </row>
    <row r="81" spans="1:7" ht="15">
      <c r="A81" s="91" t="s">
        <v>935</v>
      </c>
      <c r="B81" s="91">
        <v>2</v>
      </c>
      <c r="C81" s="130">
        <v>0.006504390439935911</v>
      </c>
      <c r="D81" s="91" t="s">
        <v>940</v>
      </c>
      <c r="E81" s="91" t="b">
        <v>0</v>
      </c>
      <c r="F81" s="91" t="b">
        <v>0</v>
      </c>
      <c r="G81" s="91" t="b">
        <v>0</v>
      </c>
    </row>
    <row r="82" spans="1:7" ht="15">
      <c r="A82" s="91" t="s">
        <v>936</v>
      </c>
      <c r="B82" s="91">
        <v>2</v>
      </c>
      <c r="C82" s="130">
        <v>0.006504390439935911</v>
      </c>
      <c r="D82" s="91" t="s">
        <v>940</v>
      </c>
      <c r="E82" s="91" t="b">
        <v>0</v>
      </c>
      <c r="F82" s="91" t="b">
        <v>0</v>
      </c>
      <c r="G82" s="91" t="b">
        <v>0</v>
      </c>
    </row>
    <row r="83" spans="1:7" ht="15">
      <c r="A83" s="91" t="s">
        <v>937</v>
      </c>
      <c r="B83" s="91">
        <v>2</v>
      </c>
      <c r="C83" s="130">
        <v>0.006504390439935911</v>
      </c>
      <c r="D83" s="91" t="s">
        <v>940</v>
      </c>
      <c r="E83" s="91" t="b">
        <v>0</v>
      </c>
      <c r="F83" s="91" t="b">
        <v>0</v>
      </c>
      <c r="G83" s="91" t="b">
        <v>0</v>
      </c>
    </row>
    <row r="84" spans="1:7" ht="15">
      <c r="A84" s="91" t="s">
        <v>242</v>
      </c>
      <c r="B84" s="91">
        <v>3</v>
      </c>
      <c r="C84" s="130">
        <v>0</v>
      </c>
      <c r="D84" s="91" t="s">
        <v>656</v>
      </c>
      <c r="E84" s="91" t="b">
        <v>0</v>
      </c>
      <c r="F84" s="91" t="b">
        <v>0</v>
      </c>
      <c r="G84" s="91" t="b">
        <v>0</v>
      </c>
    </row>
    <row r="85" spans="1:7" ht="15">
      <c r="A85" s="91" t="s">
        <v>241</v>
      </c>
      <c r="B85" s="91">
        <v>3</v>
      </c>
      <c r="C85" s="130">
        <v>0</v>
      </c>
      <c r="D85" s="91" t="s">
        <v>656</v>
      </c>
      <c r="E85" s="91" t="b">
        <v>0</v>
      </c>
      <c r="F85" s="91" t="b">
        <v>0</v>
      </c>
      <c r="G85" s="91" t="b">
        <v>0</v>
      </c>
    </row>
    <row r="86" spans="1:7" ht="15">
      <c r="A86" s="91" t="s">
        <v>240</v>
      </c>
      <c r="B86" s="91">
        <v>3</v>
      </c>
      <c r="C86" s="130">
        <v>0</v>
      </c>
      <c r="D86" s="91" t="s">
        <v>656</v>
      </c>
      <c r="E86" s="91" t="b">
        <v>0</v>
      </c>
      <c r="F86" s="91" t="b">
        <v>0</v>
      </c>
      <c r="G86" s="91" t="b">
        <v>0</v>
      </c>
    </row>
    <row r="87" spans="1:7" ht="15">
      <c r="A87" s="91" t="s">
        <v>239</v>
      </c>
      <c r="B87" s="91">
        <v>3</v>
      </c>
      <c r="C87" s="130">
        <v>0</v>
      </c>
      <c r="D87" s="91" t="s">
        <v>656</v>
      </c>
      <c r="E87" s="91" t="b">
        <v>0</v>
      </c>
      <c r="F87" s="91" t="b">
        <v>0</v>
      </c>
      <c r="G87" s="91" t="b">
        <v>0</v>
      </c>
    </row>
    <row r="88" spans="1:7" ht="15">
      <c r="A88" s="91" t="s">
        <v>238</v>
      </c>
      <c r="B88" s="91">
        <v>3</v>
      </c>
      <c r="C88" s="130">
        <v>0</v>
      </c>
      <c r="D88" s="91" t="s">
        <v>656</v>
      </c>
      <c r="E88" s="91" t="b">
        <v>0</v>
      </c>
      <c r="F88" s="91" t="b">
        <v>0</v>
      </c>
      <c r="G88" s="91" t="b">
        <v>0</v>
      </c>
    </row>
    <row r="89" spans="1:7" ht="15">
      <c r="A89" s="91" t="s">
        <v>237</v>
      </c>
      <c r="B89" s="91">
        <v>3</v>
      </c>
      <c r="C89" s="130">
        <v>0</v>
      </c>
      <c r="D89" s="91" t="s">
        <v>656</v>
      </c>
      <c r="E89" s="91" t="b">
        <v>0</v>
      </c>
      <c r="F89" s="91" t="b">
        <v>0</v>
      </c>
      <c r="G89" s="91" t="b">
        <v>0</v>
      </c>
    </row>
    <row r="90" spans="1:7" ht="15">
      <c r="A90" s="91" t="s">
        <v>222</v>
      </c>
      <c r="B90" s="91">
        <v>2</v>
      </c>
      <c r="C90" s="130">
        <v>0.006178640668620394</v>
      </c>
      <c r="D90" s="91" t="s">
        <v>656</v>
      </c>
      <c r="E90" s="91" t="b">
        <v>0</v>
      </c>
      <c r="F90" s="91" t="b">
        <v>0</v>
      </c>
      <c r="G90" s="91" t="b">
        <v>0</v>
      </c>
    </row>
    <row r="91" spans="1:7" ht="15">
      <c r="A91" s="91" t="s">
        <v>225</v>
      </c>
      <c r="B91" s="91">
        <v>2</v>
      </c>
      <c r="C91" s="130">
        <v>0.006178640668620394</v>
      </c>
      <c r="D91" s="91" t="s">
        <v>656</v>
      </c>
      <c r="E91" s="91" t="b">
        <v>0</v>
      </c>
      <c r="F91" s="91" t="b">
        <v>0</v>
      </c>
      <c r="G91" s="91" t="b">
        <v>0</v>
      </c>
    </row>
    <row r="92" spans="1:7" ht="15">
      <c r="A92" s="91" t="s">
        <v>729</v>
      </c>
      <c r="B92" s="91">
        <v>2</v>
      </c>
      <c r="C92" s="130">
        <v>0.006178640668620394</v>
      </c>
      <c r="D92" s="91" t="s">
        <v>656</v>
      </c>
      <c r="E92" s="91" t="b">
        <v>0</v>
      </c>
      <c r="F92" s="91" t="b">
        <v>0</v>
      </c>
      <c r="G92" s="91" t="b">
        <v>0</v>
      </c>
    </row>
    <row r="93" spans="1:7" ht="15">
      <c r="A93" s="91" t="s">
        <v>731</v>
      </c>
      <c r="B93" s="91">
        <v>2</v>
      </c>
      <c r="C93" s="130">
        <v>0</v>
      </c>
      <c r="D93" s="91" t="s">
        <v>657</v>
      </c>
      <c r="E93" s="91" t="b">
        <v>0</v>
      </c>
      <c r="F93" s="91" t="b">
        <v>0</v>
      </c>
      <c r="G93" s="91" t="b">
        <v>0</v>
      </c>
    </row>
    <row r="94" spans="1:7" ht="15">
      <c r="A94" s="91" t="s">
        <v>243</v>
      </c>
      <c r="B94" s="91">
        <v>2</v>
      </c>
      <c r="C94" s="130">
        <v>0</v>
      </c>
      <c r="D94" s="91" t="s">
        <v>657</v>
      </c>
      <c r="E94" s="91" t="b">
        <v>0</v>
      </c>
      <c r="F94" s="91" t="b">
        <v>0</v>
      </c>
      <c r="G94" s="91" t="b">
        <v>0</v>
      </c>
    </row>
    <row r="95" spans="1:7" ht="15">
      <c r="A95" s="91" t="s">
        <v>732</v>
      </c>
      <c r="B95" s="91">
        <v>2</v>
      </c>
      <c r="C95" s="130">
        <v>0</v>
      </c>
      <c r="D95" s="91" t="s">
        <v>657</v>
      </c>
      <c r="E95" s="91" t="b">
        <v>0</v>
      </c>
      <c r="F95" s="91" t="b">
        <v>0</v>
      </c>
      <c r="G95" s="91" t="b">
        <v>0</v>
      </c>
    </row>
    <row r="96" spans="1:7" ht="15">
      <c r="A96" s="91" t="s">
        <v>733</v>
      </c>
      <c r="B96" s="91">
        <v>2</v>
      </c>
      <c r="C96" s="130">
        <v>0</v>
      </c>
      <c r="D96" s="91" t="s">
        <v>657</v>
      </c>
      <c r="E96" s="91" t="b">
        <v>0</v>
      </c>
      <c r="F96" s="91" t="b">
        <v>0</v>
      </c>
      <c r="G96" s="91" t="b">
        <v>0</v>
      </c>
    </row>
    <row r="97" spans="1:7" ht="15">
      <c r="A97" s="91" t="s">
        <v>734</v>
      </c>
      <c r="B97" s="91">
        <v>2</v>
      </c>
      <c r="C97" s="130">
        <v>0</v>
      </c>
      <c r="D97" s="91" t="s">
        <v>657</v>
      </c>
      <c r="E97" s="91" t="b">
        <v>0</v>
      </c>
      <c r="F97" s="91" t="b">
        <v>0</v>
      </c>
      <c r="G97" s="91" t="b">
        <v>0</v>
      </c>
    </row>
    <row r="98" spans="1:7" ht="15">
      <c r="A98" s="91" t="s">
        <v>735</v>
      </c>
      <c r="B98" s="91">
        <v>2</v>
      </c>
      <c r="C98" s="130">
        <v>0</v>
      </c>
      <c r="D98" s="91" t="s">
        <v>657</v>
      </c>
      <c r="E98" s="91" t="b">
        <v>0</v>
      </c>
      <c r="F98" s="91" t="b">
        <v>0</v>
      </c>
      <c r="G98" s="91" t="b">
        <v>0</v>
      </c>
    </row>
    <row r="99" spans="1:7" ht="15">
      <c r="A99" s="91" t="s">
        <v>736</v>
      </c>
      <c r="B99" s="91">
        <v>2</v>
      </c>
      <c r="C99" s="130">
        <v>0</v>
      </c>
      <c r="D99" s="91" t="s">
        <v>657</v>
      </c>
      <c r="E99" s="91" t="b">
        <v>0</v>
      </c>
      <c r="F99" s="91" t="b">
        <v>0</v>
      </c>
      <c r="G99" s="91" t="b">
        <v>0</v>
      </c>
    </row>
    <row r="100" spans="1:7" ht="15">
      <c r="A100" s="91" t="s">
        <v>737</v>
      </c>
      <c r="B100" s="91">
        <v>2</v>
      </c>
      <c r="C100" s="130">
        <v>0</v>
      </c>
      <c r="D100" s="91" t="s">
        <v>657</v>
      </c>
      <c r="E100" s="91" t="b">
        <v>0</v>
      </c>
      <c r="F100" s="91" t="b">
        <v>0</v>
      </c>
      <c r="G100" s="91" t="b">
        <v>0</v>
      </c>
    </row>
    <row r="101" spans="1:7" ht="15">
      <c r="A101" s="91" t="s">
        <v>738</v>
      </c>
      <c r="B101" s="91">
        <v>2</v>
      </c>
      <c r="C101" s="130">
        <v>0</v>
      </c>
      <c r="D101" s="91" t="s">
        <v>657</v>
      </c>
      <c r="E101" s="91" t="b">
        <v>0</v>
      </c>
      <c r="F101" s="91" t="b">
        <v>0</v>
      </c>
      <c r="G101" s="91" t="b">
        <v>0</v>
      </c>
    </row>
    <row r="102" spans="1:7" ht="15">
      <c r="A102" s="91" t="s">
        <v>225</v>
      </c>
      <c r="B102" s="91">
        <v>4</v>
      </c>
      <c r="C102" s="130">
        <v>0.008695864644724998</v>
      </c>
      <c r="D102" s="91" t="s">
        <v>658</v>
      </c>
      <c r="E102" s="91" t="b">
        <v>0</v>
      </c>
      <c r="F102" s="91" t="b">
        <v>0</v>
      </c>
      <c r="G102" s="91" t="b">
        <v>0</v>
      </c>
    </row>
    <row r="103" spans="1:7" ht="15">
      <c r="A103" s="91" t="s">
        <v>740</v>
      </c>
      <c r="B103" s="91">
        <v>3</v>
      </c>
      <c r="C103" s="130">
        <v>0.01114925909866597</v>
      </c>
      <c r="D103" s="91" t="s">
        <v>658</v>
      </c>
      <c r="E103" s="91" t="b">
        <v>0</v>
      </c>
      <c r="F103" s="91" t="b">
        <v>0</v>
      </c>
      <c r="G103" s="91" t="b">
        <v>0</v>
      </c>
    </row>
    <row r="104" spans="1:7" ht="15">
      <c r="A104" s="91" t="s">
        <v>741</v>
      </c>
      <c r="B104" s="91">
        <v>3</v>
      </c>
      <c r="C104" s="130">
        <v>0.01114925909866597</v>
      </c>
      <c r="D104" s="91" t="s">
        <v>658</v>
      </c>
      <c r="E104" s="91" t="b">
        <v>0</v>
      </c>
      <c r="F104" s="91" t="b">
        <v>0</v>
      </c>
      <c r="G104" s="91" t="b">
        <v>0</v>
      </c>
    </row>
    <row r="105" spans="1:7" ht="15">
      <c r="A105" s="91" t="s">
        <v>742</v>
      </c>
      <c r="B105" s="91">
        <v>2</v>
      </c>
      <c r="C105" s="130">
        <v>0.011780771721473146</v>
      </c>
      <c r="D105" s="91" t="s">
        <v>658</v>
      </c>
      <c r="E105" s="91" t="b">
        <v>0</v>
      </c>
      <c r="F105" s="91" t="b">
        <v>0</v>
      </c>
      <c r="G105" s="91" t="b">
        <v>0</v>
      </c>
    </row>
    <row r="106" spans="1:7" ht="15">
      <c r="A106" s="91" t="s">
        <v>743</v>
      </c>
      <c r="B106" s="91">
        <v>2</v>
      </c>
      <c r="C106" s="130">
        <v>0.011780771721473146</v>
      </c>
      <c r="D106" s="91" t="s">
        <v>658</v>
      </c>
      <c r="E106" s="91" t="b">
        <v>0</v>
      </c>
      <c r="F106" s="91" t="b">
        <v>0</v>
      </c>
      <c r="G106" s="91" t="b">
        <v>0</v>
      </c>
    </row>
    <row r="107" spans="1:7" ht="15">
      <c r="A107" s="91" t="s">
        <v>744</v>
      </c>
      <c r="B107" s="91">
        <v>2</v>
      </c>
      <c r="C107" s="130">
        <v>0.011780771721473146</v>
      </c>
      <c r="D107" s="91" t="s">
        <v>658</v>
      </c>
      <c r="E107" s="91" t="b">
        <v>0</v>
      </c>
      <c r="F107" s="91" t="b">
        <v>0</v>
      </c>
      <c r="G107" s="91" t="b">
        <v>0</v>
      </c>
    </row>
    <row r="108" spans="1:7" ht="15">
      <c r="A108" s="91" t="s">
        <v>727</v>
      </c>
      <c r="B108" s="91">
        <v>2</v>
      </c>
      <c r="C108" s="130">
        <v>0.011780771721473146</v>
      </c>
      <c r="D108" s="91" t="s">
        <v>658</v>
      </c>
      <c r="E108" s="91" t="b">
        <v>0</v>
      </c>
      <c r="F108" s="91" t="b">
        <v>0</v>
      </c>
      <c r="G108" s="91" t="b">
        <v>0</v>
      </c>
    </row>
    <row r="109" spans="1:7" ht="15">
      <c r="A109" s="91" t="s">
        <v>745</v>
      </c>
      <c r="B109" s="91">
        <v>2</v>
      </c>
      <c r="C109" s="130">
        <v>0.011780771721473146</v>
      </c>
      <c r="D109" s="91" t="s">
        <v>658</v>
      </c>
      <c r="E109" s="91" t="b">
        <v>0</v>
      </c>
      <c r="F109" s="91" t="b">
        <v>0</v>
      </c>
      <c r="G109" s="91" t="b">
        <v>0</v>
      </c>
    </row>
    <row r="110" spans="1:7" ht="15">
      <c r="A110" s="91" t="s">
        <v>746</v>
      </c>
      <c r="B110" s="91">
        <v>2</v>
      </c>
      <c r="C110" s="130">
        <v>0.011780771721473146</v>
      </c>
      <c r="D110" s="91" t="s">
        <v>658</v>
      </c>
      <c r="E110" s="91" t="b">
        <v>0</v>
      </c>
      <c r="F110" s="91" t="b">
        <v>0</v>
      </c>
      <c r="G110" s="91" t="b">
        <v>0</v>
      </c>
    </row>
    <row r="111" spans="1:7" ht="15">
      <c r="A111" s="91" t="s">
        <v>747</v>
      </c>
      <c r="B111" s="91">
        <v>2</v>
      </c>
      <c r="C111" s="130">
        <v>0.011780771721473146</v>
      </c>
      <c r="D111" s="91" t="s">
        <v>658</v>
      </c>
      <c r="E111" s="91" t="b">
        <v>0</v>
      </c>
      <c r="F111" s="91" t="b">
        <v>1</v>
      </c>
      <c r="G111" s="91" t="b">
        <v>0</v>
      </c>
    </row>
    <row r="112" spans="1:7" ht="15">
      <c r="A112" s="91" t="s">
        <v>914</v>
      </c>
      <c r="B112" s="91">
        <v>2</v>
      </c>
      <c r="C112" s="130">
        <v>0.011780771721473146</v>
      </c>
      <c r="D112" s="91" t="s">
        <v>658</v>
      </c>
      <c r="E112" s="91" t="b">
        <v>0</v>
      </c>
      <c r="F112" s="91" t="b">
        <v>0</v>
      </c>
      <c r="G112" s="91" t="b">
        <v>0</v>
      </c>
    </row>
    <row r="113" spans="1:7" ht="15">
      <c r="A113" s="91" t="s">
        <v>915</v>
      </c>
      <c r="B113" s="91">
        <v>2</v>
      </c>
      <c r="C113" s="130">
        <v>0.011780771721473146</v>
      </c>
      <c r="D113" s="91" t="s">
        <v>658</v>
      </c>
      <c r="E113" s="91" t="b">
        <v>0</v>
      </c>
      <c r="F113" s="91" t="b">
        <v>0</v>
      </c>
      <c r="G113" s="91" t="b">
        <v>0</v>
      </c>
    </row>
    <row r="114" spans="1:7" ht="15">
      <c r="A114" s="91" t="s">
        <v>909</v>
      </c>
      <c r="B114" s="91">
        <v>2</v>
      </c>
      <c r="C114" s="130">
        <v>0.01921361112058379</v>
      </c>
      <c r="D114" s="91" t="s">
        <v>658</v>
      </c>
      <c r="E114" s="91" t="b">
        <v>0</v>
      </c>
      <c r="F114" s="91" t="b">
        <v>0</v>
      </c>
      <c r="G114" s="91" t="b">
        <v>0</v>
      </c>
    </row>
    <row r="115" spans="1:7" ht="15">
      <c r="A115" s="91" t="s">
        <v>913</v>
      </c>
      <c r="B115" s="91">
        <v>2</v>
      </c>
      <c r="C115" s="130">
        <v>0.01921361112058379</v>
      </c>
      <c r="D115" s="91" t="s">
        <v>658</v>
      </c>
      <c r="E115" s="91" t="b">
        <v>0</v>
      </c>
      <c r="F115" s="91" t="b">
        <v>0</v>
      </c>
      <c r="G115" s="91" t="b">
        <v>0</v>
      </c>
    </row>
    <row r="116" spans="1:7" ht="15">
      <c r="A116" s="91" t="s">
        <v>726</v>
      </c>
      <c r="B116" s="91">
        <v>2</v>
      </c>
      <c r="C116" s="130">
        <v>0.011780771721473146</v>
      </c>
      <c r="D116" s="91" t="s">
        <v>658</v>
      </c>
      <c r="E116" s="91" t="b">
        <v>0</v>
      </c>
      <c r="F116" s="91" t="b">
        <v>0</v>
      </c>
      <c r="G116" s="91" t="b">
        <v>0</v>
      </c>
    </row>
    <row r="117" spans="1:7" ht="15">
      <c r="A117" s="91" t="s">
        <v>932</v>
      </c>
      <c r="B117" s="91">
        <v>2</v>
      </c>
      <c r="C117" s="130">
        <v>0.011780771721473146</v>
      </c>
      <c r="D117" s="91" t="s">
        <v>658</v>
      </c>
      <c r="E117" s="91" t="b">
        <v>0</v>
      </c>
      <c r="F117" s="91" t="b">
        <v>0</v>
      </c>
      <c r="G117" s="91" t="b">
        <v>0</v>
      </c>
    </row>
    <row r="118" spans="1:7" ht="15">
      <c r="A118" s="91" t="s">
        <v>933</v>
      </c>
      <c r="B118" s="91">
        <v>2</v>
      </c>
      <c r="C118" s="130">
        <v>0.011780771721473146</v>
      </c>
      <c r="D118" s="91" t="s">
        <v>658</v>
      </c>
      <c r="E118" s="91" t="b">
        <v>0</v>
      </c>
      <c r="F118" s="91" t="b">
        <v>0</v>
      </c>
      <c r="G118" s="91" t="b">
        <v>0</v>
      </c>
    </row>
    <row r="119" spans="1:7" ht="15">
      <c r="A119" s="91" t="s">
        <v>934</v>
      </c>
      <c r="B119" s="91">
        <v>2</v>
      </c>
      <c r="C119" s="130">
        <v>0.011780771721473146</v>
      </c>
      <c r="D119" s="91" t="s">
        <v>658</v>
      </c>
      <c r="E119" s="91" t="b">
        <v>0</v>
      </c>
      <c r="F119" s="91" t="b">
        <v>0</v>
      </c>
      <c r="G119" s="91" t="b">
        <v>0</v>
      </c>
    </row>
    <row r="120" spans="1:7" ht="15">
      <c r="A120" s="91" t="s">
        <v>935</v>
      </c>
      <c r="B120" s="91">
        <v>2</v>
      </c>
      <c r="C120" s="130">
        <v>0.011780771721473146</v>
      </c>
      <c r="D120" s="91" t="s">
        <v>658</v>
      </c>
      <c r="E120" s="91" t="b">
        <v>0</v>
      </c>
      <c r="F120" s="91" t="b">
        <v>0</v>
      </c>
      <c r="G120" s="91" t="b">
        <v>0</v>
      </c>
    </row>
    <row r="121" spans="1:7" ht="15">
      <c r="A121" s="91" t="s">
        <v>912</v>
      </c>
      <c r="B121" s="91">
        <v>2</v>
      </c>
      <c r="C121" s="130">
        <v>0.011780771721473146</v>
      </c>
      <c r="D121" s="91" t="s">
        <v>658</v>
      </c>
      <c r="E121" s="91" t="b">
        <v>0</v>
      </c>
      <c r="F121" s="91" t="b">
        <v>0</v>
      </c>
      <c r="G121" s="91" t="b">
        <v>0</v>
      </c>
    </row>
    <row r="122" spans="1:7" ht="15">
      <c r="A122" s="91" t="s">
        <v>936</v>
      </c>
      <c r="B122" s="91">
        <v>2</v>
      </c>
      <c r="C122" s="130">
        <v>0.011780771721473146</v>
      </c>
      <c r="D122" s="91" t="s">
        <v>658</v>
      </c>
      <c r="E122" s="91" t="b">
        <v>0</v>
      </c>
      <c r="F122" s="91" t="b">
        <v>0</v>
      </c>
      <c r="G122" s="91" t="b">
        <v>0</v>
      </c>
    </row>
    <row r="123" spans="1:7" ht="15">
      <c r="A123" s="91" t="s">
        <v>937</v>
      </c>
      <c r="B123" s="91">
        <v>2</v>
      </c>
      <c r="C123" s="130">
        <v>0.011780771721473146</v>
      </c>
      <c r="D123" s="91" t="s">
        <v>658</v>
      </c>
      <c r="E123" s="91" t="b">
        <v>0</v>
      </c>
      <c r="F123" s="91" t="b">
        <v>0</v>
      </c>
      <c r="G123" s="91" t="b">
        <v>0</v>
      </c>
    </row>
    <row r="124" spans="1:7" ht="15">
      <c r="A124" s="91" t="s">
        <v>725</v>
      </c>
      <c r="B124" s="91">
        <v>5</v>
      </c>
      <c r="C124" s="130">
        <v>0.004603560816722373</v>
      </c>
      <c r="D124" s="91" t="s">
        <v>659</v>
      </c>
      <c r="E124" s="91" t="b">
        <v>1</v>
      </c>
      <c r="F124" s="91" t="b">
        <v>0</v>
      </c>
      <c r="G124" s="91" t="b">
        <v>0</v>
      </c>
    </row>
    <row r="125" spans="1:7" ht="15">
      <c r="A125" s="91" t="s">
        <v>749</v>
      </c>
      <c r="B125" s="91">
        <v>5</v>
      </c>
      <c r="C125" s="130">
        <v>0.004603560816722373</v>
      </c>
      <c r="D125" s="91" t="s">
        <v>659</v>
      </c>
      <c r="E125" s="91" t="b">
        <v>0</v>
      </c>
      <c r="F125" s="91" t="b">
        <v>0</v>
      </c>
      <c r="G125" s="91" t="b">
        <v>0</v>
      </c>
    </row>
    <row r="126" spans="1:7" ht="15">
      <c r="A126" s="91" t="s">
        <v>750</v>
      </c>
      <c r="B126" s="91">
        <v>5</v>
      </c>
      <c r="C126" s="130">
        <v>0.004603560816722373</v>
      </c>
      <c r="D126" s="91" t="s">
        <v>659</v>
      </c>
      <c r="E126" s="91" t="b">
        <v>0</v>
      </c>
      <c r="F126" s="91" t="b">
        <v>0</v>
      </c>
      <c r="G126" s="91" t="b">
        <v>0</v>
      </c>
    </row>
    <row r="127" spans="1:7" ht="15">
      <c r="A127" s="91" t="s">
        <v>751</v>
      </c>
      <c r="B127" s="91">
        <v>5</v>
      </c>
      <c r="C127" s="130">
        <v>0.004603560816722373</v>
      </c>
      <c r="D127" s="91" t="s">
        <v>659</v>
      </c>
      <c r="E127" s="91" t="b">
        <v>0</v>
      </c>
      <c r="F127" s="91" t="b">
        <v>0</v>
      </c>
      <c r="G127" s="91" t="b">
        <v>0</v>
      </c>
    </row>
    <row r="128" spans="1:7" ht="15">
      <c r="A128" s="91" t="s">
        <v>752</v>
      </c>
      <c r="B128" s="91">
        <v>5</v>
      </c>
      <c r="C128" s="130">
        <v>0.004603560816722373</v>
      </c>
      <c r="D128" s="91" t="s">
        <v>659</v>
      </c>
      <c r="E128" s="91" t="b">
        <v>0</v>
      </c>
      <c r="F128" s="91" t="b">
        <v>0</v>
      </c>
      <c r="G128" s="91" t="b">
        <v>0</v>
      </c>
    </row>
    <row r="129" spans="1:7" ht="15">
      <c r="A129" s="91" t="s">
        <v>219</v>
      </c>
      <c r="B129" s="91">
        <v>5</v>
      </c>
      <c r="C129" s="130">
        <v>0.004603560816722373</v>
      </c>
      <c r="D129" s="91" t="s">
        <v>659</v>
      </c>
      <c r="E129" s="91" t="b">
        <v>0</v>
      </c>
      <c r="F129" s="91" t="b">
        <v>0</v>
      </c>
      <c r="G129" s="91" t="b">
        <v>0</v>
      </c>
    </row>
    <row r="130" spans="1:7" ht="15">
      <c r="A130" s="91" t="s">
        <v>753</v>
      </c>
      <c r="B130" s="91">
        <v>5</v>
      </c>
      <c r="C130" s="130">
        <v>0.004603560816722373</v>
      </c>
      <c r="D130" s="91" t="s">
        <v>659</v>
      </c>
      <c r="E130" s="91" t="b">
        <v>0</v>
      </c>
      <c r="F130" s="91" t="b">
        <v>0</v>
      </c>
      <c r="G130" s="91" t="b">
        <v>0</v>
      </c>
    </row>
    <row r="131" spans="1:7" ht="15">
      <c r="A131" s="91" t="s">
        <v>754</v>
      </c>
      <c r="B131" s="91">
        <v>5</v>
      </c>
      <c r="C131" s="130">
        <v>0.004603560816722373</v>
      </c>
      <c r="D131" s="91" t="s">
        <v>659</v>
      </c>
      <c r="E131" s="91" t="b">
        <v>0</v>
      </c>
      <c r="F131" s="91" t="b">
        <v>0</v>
      </c>
      <c r="G131" s="91" t="b">
        <v>0</v>
      </c>
    </row>
    <row r="132" spans="1:7" ht="15">
      <c r="A132" s="91" t="s">
        <v>755</v>
      </c>
      <c r="B132" s="91">
        <v>5</v>
      </c>
      <c r="C132" s="130">
        <v>0.004603560816722373</v>
      </c>
      <c r="D132" s="91" t="s">
        <v>659</v>
      </c>
      <c r="E132" s="91" t="b">
        <v>0</v>
      </c>
      <c r="F132" s="91" t="b">
        <v>0</v>
      </c>
      <c r="G132" s="91" t="b">
        <v>0</v>
      </c>
    </row>
    <row r="133" spans="1:7" ht="15">
      <c r="A133" s="91" t="s">
        <v>724</v>
      </c>
      <c r="B133" s="91">
        <v>5</v>
      </c>
      <c r="C133" s="130">
        <v>0.004603560816722373</v>
      </c>
      <c r="D133" s="91" t="s">
        <v>659</v>
      </c>
      <c r="E133" s="91" t="b">
        <v>0</v>
      </c>
      <c r="F133" s="91" t="b">
        <v>0</v>
      </c>
      <c r="G133" s="91" t="b">
        <v>0</v>
      </c>
    </row>
    <row r="134" spans="1:7" ht="15">
      <c r="A134" s="91" t="s">
        <v>726</v>
      </c>
      <c r="B134" s="91">
        <v>5</v>
      </c>
      <c r="C134" s="130">
        <v>0.004603560816722373</v>
      </c>
      <c r="D134" s="91" t="s">
        <v>659</v>
      </c>
      <c r="E134" s="91" t="b">
        <v>0</v>
      </c>
      <c r="F134" s="91" t="b">
        <v>0</v>
      </c>
      <c r="G134" s="91" t="b">
        <v>0</v>
      </c>
    </row>
    <row r="135" spans="1:7" ht="15">
      <c r="A135" s="91" t="s">
        <v>908</v>
      </c>
      <c r="B135" s="91">
        <v>5</v>
      </c>
      <c r="C135" s="130">
        <v>0.004603560816722373</v>
      </c>
      <c r="D135" s="91" t="s">
        <v>659</v>
      </c>
      <c r="E135" s="91" t="b">
        <v>0</v>
      </c>
      <c r="F135" s="91" t="b">
        <v>0</v>
      </c>
      <c r="G135" s="91" t="b">
        <v>0</v>
      </c>
    </row>
    <row r="136" spans="1:7" ht="15">
      <c r="A136" s="91" t="s">
        <v>218</v>
      </c>
      <c r="B136" s="91">
        <v>4</v>
      </c>
      <c r="C136" s="130">
        <v>0.008190291118868894</v>
      </c>
      <c r="D136" s="91" t="s">
        <v>659</v>
      </c>
      <c r="E136" s="91" t="b">
        <v>0</v>
      </c>
      <c r="F136" s="91" t="b">
        <v>0</v>
      </c>
      <c r="G136" s="91" t="b">
        <v>0</v>
      </c>
    </row>
    <row r="137" spans="1:7" ht="15">
      <c r="A137" s="91" t="s">
        <v>910</v>
      </c>
      <c r="B137" s="91">
        <v>4</v>
      </c>
      <c r="C137" s="130">
        <v>0.008190291118868894</v>
      </c>
      <c r="D137" s="91" t="s">
        <v>659</v>
      </c>
      <c r="E137" s="91" t="b">
        <v>0</v>
      </c>
      <c r="F137" s="91" t="b">
        <v>0</v>
      </c>
      <c r="G137" s="91" t="b">
        <v>0</v>
      </c>
    </row>
    <row r="138" spans="1:7" ht="15">
      <c r="A138" s="91" t="s">
        <v>225</v>
      </c>
      <c r="B138" s="91">
        <v>2</v>
      </c>
      <c r="C138" s="130">
        <v>0.011095843133015405</v>
      </c>
      <c r="D138" s="91" t="s">
        <v>659</v>
      </c>
      <c r="E138" s="91" t="b">
        <v>0</v>
      </c>
      <c r="F138" s="91" t="b">
        <v>0</v>
      </c>
      <c r="G138" s="91" t="b">
        <v>0</v>
      </c>
    </row>
    <row r="139" spans="1:7" ht="15">
      <c r="A139" s="91" t="s">
        <v>758</v>
      </c>
      <c r="B139" s="91">
        <v>3</v>
      </c>
      <c r="C139" s="130">
        <v>0</v>
      </c>
      <c r="D139" s="91" t="s">
        <v>661</v>
      </c>
      <c r="E139" s="91" t="b">
        <v>0</v>
      </c>
      <c r="F139" s="91" t="b">
        <v>0</v>
      </c>
      <c r="G139" s="91" t="b">
        <v>0</v>
      </c>
    </row>
    <row r="140" spans="1:7" ht="15">
      <c r="A140" s="91" t="s">
        <v>759</v>
      </c>
      <c r="B140" s="91">
        <v>3</v>
      </c>
      <c r="C140" s="130">
        <v>0.009604977766673522</v>
      </c>
      <c r="D140" s="91" t="s">
        <v>661</v>
      </c>
      <c r="E140" s="91" t="b">
        <v>0</v>
      </c>
      <c r="F140" s="91" t="b">
        <v>0</v>
      </c>
      <c r="G140" s="91" t="b">
        <v>0</v>
      </c>
    </row>
    <row r="141" spans="1:7" ht="15">
      <c r="A141" s="91" t="s">
        <v>727</v>
      </c>
      <c r="B141" s="91">
        <v>3</v>
      </c>
      <c r="C141" s="130">
        <v>0.009604977766673522</v>
      </c>
      <c r="D141" s="91" t="s">
        <v>661</v>
      </c>
      <c r="E141" s="91" t="b">
        <v>0</v>
      </c>
      <c r="F141" s="91" t="b">
        <v>0</v>
      </c>
      <c r="G141" s="91" t="b">
        <v>0</v>
      </c>
    </row>
    <row r="142" spans="1:7" ht="15">
      <c r="A142" s="91" t="s">
        <v>760</v>
      </c>
      <c r="B142" s="91">
        <v>2</v>
      </c>
      <c r="C142" s="130">
        <v>0.006403318511115681</v>
      </c>
      <c r="D142" s="91" t="s">
        <v>661</v>
      </c>
      <c r="E142" s="91" t="b">
        <v>0</v>
      </c>
      <c r="F142" s="91" t="b">
        <v>0</v>
      </c>
      <c r="G142" s="91" t="b">
        <v>0</v>
      </c>
    </row>
    <row r="143" spans="1:7" ht="15">
      <c r="A143" s="91" t="s">
        <v>761</v>
      </c>
      <c r="B143" s="91">
        <v>2</v>
      </c>
      <c r="C143" s="130">
        <v>0.006403318511115681</v>
      </c>
      <c r="D143" s="91" t="s">
        <v>661</v>
      </c>
      <c r="E143" s="91" t="b">
        <v>0</v>
      </c>
      <c r="F143" s="91" t="b">
        <v>1</v>
      </c>
      <c r="G143" s="91" t="b">
        <v>0</v>
      </c>
    </row>
    <row r="144" spans="1:7" ht="15">
      <c r="A144" s="91" t="s">
        <v>762</v>
      </c>
      <c r="B144" s="91">
        <v>2</v>
      </c>
      <c r="C144" s="130">
        <v>0.006403318511115681</v>
      </c>
      <c r="D144" s="91" t="s">
        <v>661</v>
      </c>
      <c r="E144" s="91" t="b">
        <v>0</v>
      </c>
      <c r="F144" s="91" t="b">
        <v>0</v>
      </c>
      <c r="G144" s="91" t="b">
        <v>0</v>
      </c>
    </row>
    <row r="145" spans="1:7" ht="15">
      <c r="A145" s="91" t="s">
        <v>724</v>
      </c>
      <c r="B145" s="91">
        <v>2</v>
      </c>
      <c r="C145" s="130">
        <v>0.006403318511115681</v>
      </c>
      <c r="D145" s="91" t="s">
        <v>661</v>
      </c>
      <c r="E145" s="91" t="b">
        <v>0</v>
      </c>
      <c r="F145" s="91" t="b">
        <v>0</v>
      </c>
      <c r="G145" s="91" t="b">
        <v>0</v>
      </c>
    </row>
    <row r="146" spans="1:7" ht="15">
      <c r="A146" s="91" t="s">
        <v>763</v>
      </c>
      <c r="B146" s="91">
        <v>2</v>
      </c>
      <c r="C146" s="130">
        <v>0.006403318511115681</v>
      </c>
      <c r="D146" s="91" t="s">
        <v>661</v>
      </c>
      <c r="E146" s="91" t="b">
        <v>0</v>
      </c>
      <c r="F146" s="91" t="b">
        <v>0</v>
      </c>
      <c r="G146" s="91" t="b">
        <v>0</v>
      </c>
    </row>
    <row r="147" spans="1:7" ht="15">
      <c r="A147" s="91" t="s">
        <v>764</v>
      </c>
      <c r="B147" s="91">
        <v>2</v>
      </c>
      <c r="C147" s="130">
        <v>0.006403318511115681</v>
      </c>
      <c r="D147" s="91" t="s">
        <v>661</v>
      </c>
      <c r="E147" s="91" t="b">
        <v>0</v>
      </c>
      <c r="F147" s="91" t="b">
        <v>0</v>
      </c>
      <c r="G147" s="91" t="b">
        <v>0</v>
      </c>
    </row>
    <row r="148" spans="1:7" ht="15">
      <c r="A148" s="91" t="s">
        <v>765</v>
      </c>
      <c r="B148" s="91">
        <v>2</v>
      </c>
      <c r="C148" s="130">
        <v>0.006403318511115681</v>
      </c>
      <c r="D148" s="91" t="s">
        <v>661</v>
      </c>
      <c r="E148" s="91" t="b">
        <v>0</v>
      </c>
      <c r="F148" s="91" t="b">
        <v>0</v>
      </c>
      <c r="G148" s="91" t="b">
        <v>0</v>
      </c>
    </row>
    <row r="149" spans="1:7" ht="15">
      <c r="A149" s="91" t="s">
        <v>916</v>
      </c>
      <c r="B149" s="91">
        <v>2</v>
      </c>
      <c r="C149" s="130">
        <v>0.006403318511115681</v>
      </c>
      <c r="D149" s="91" t="s">
        <v>661</v>
      </c>
      <c r="E149" s="91" t="b">
        <v>0</v>
      </c>
      <c r="F149" s="91" t="b">
        <v>0</v>
      </c>
      <c r="G14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2019-11-15T21:50:28Z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