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27" yWindow="65427" windowWidth="26301" windowHeight="14889"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<sst xmlns="http://schemas.openxmlformats.org/spreadsheetml/2006/main" count="4275" uniqueCount="797">
  <si>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</si>
  <si>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</si>
  <si>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</si>
  <si>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</si>
  <si>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</si>
  <si>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</si>
  <si>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</si>
  <si>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</si>
  <si>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</si>
  <si>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</si>
  <si>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</si>
  <si>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</si>
  <si>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</si>
  <si>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</si>
  <si>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</si>
  <si>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</si>
  <si>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</si>
  <si>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</si>
  <si>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</si>
  <si>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</si>
  <si>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</si>
  <si>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</si>
  <si>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</si>
  <si>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</si>
  <si>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</si>
  <si>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</si>
  <si>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</si>
  <si>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</si>
  <si>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</si>
  <si>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</si>
  <si>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</si>
  <si>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</si>
  <si>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</si>
  <si>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</si>
  <si>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</si>
  <si>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</si>
  <si>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</si>
  <si>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</si>
  <si>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</si>
  <si>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</si>
  <si>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</si>
  <si>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</si>
  <si>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</si>
  <si>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</si>
  <si>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</si>
  <si>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</si>
  <si>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</si>
  <si>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</si>
  <si>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</si>
  <si>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</si>
  <si>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</si>
  <si>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</si>
  <si>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</si>
  <si>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</si>
  <si>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</si>
  <si>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</si>
  <si>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</si>
  <si>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</si>
  <si>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</si>
  <si>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</si>
  <si>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</si>
  <si>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</si>
  <si>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</si>
  <si>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</si>
  <si>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</si>
  <si>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</si>
  <si>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</si>
  <si>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</si>
  <si>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</si>
  <si>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</si>
  <si>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</si>
  <si>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</si>
  <si>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</si>
  <si>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</si>
  <si>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</si>
  <si>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</si>
  <si>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</si>
  <si>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</si>
  <si>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</si>
  <si>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</si>
  <si>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</si>
  <si>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</si>
  <si>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</si>
  <si>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</si>
  <si>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</si>
  <si>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</si>
  <si>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</si>
  <si>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</si>
  <si>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</si>
  <si>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</si>
  <si>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</si>
  <si>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</si>
  <si>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</si>
  <si>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</si>
  <si>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</si>
  <si>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</si>
  <si>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</si>
  <si>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</si>
  <si>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</si>
  <si>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</si>
  <si>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</si>
  <si>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</si>
  <si>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</si>
  <si>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</si>
  <si>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</si>
  <si>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</si>
  <si>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</si>
  <si>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</si>
  <si>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</si>
  <si>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</si>
  <si>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</si>
  <si>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</si>
  <si>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</si>
  <si>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</si>
  <si>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</si>
  <si>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</si>
  <si>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</si>
  <si>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</si>
  <si>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</si>
  <si>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</si>
  <si>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</si>
  <si>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</si>
  <si>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</si>
  <si>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</si>
  <si>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</si>
  <si>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</si>
  <si>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</si>
  <si>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</si>
  <si>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</si>
  <si>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</si>
  <si>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</si>
  <si>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</si>
  <si>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</si>
  <si>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</si>
  <si>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</si>
  <si>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</si>
  <si>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</si>
  <si>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</si>
  <si>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</si>
  <si>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</si>
  <si>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</si>
  <si>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</si>
  <si>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</si>
  <si>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</si>
  <si>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</si>
  <si>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</si>
  <si>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</si>
  <si>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</si>
  <si>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</si>
  <si>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</si>
  <si>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</si>
  <si>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</si>
  <si>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</si>
  <si>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</si>
  <si>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</si>
  <si>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</si>
  <si>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</si>
  <si>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</si>
  <si>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</si>
  <si>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</si>
  <si>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</si>
  <si>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</si>
  <si>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</si>
  <si>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</si>
  <si>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</si>
  <si>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</si>
  <si>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</si>
  <si>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</si>
  <si>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</si>
  <si>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</si>
  <si>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</si>
  <si>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</si>
  <si>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</si>
  <si>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</si>
  <si>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</si>
  <si>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</si>
  <si>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</si>
  <si>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</si>
  <si>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</si>
  <si>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</si>
  <si>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</si>
  <si>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</si>
  <si>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</si>
  <si>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</si>
  <si>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</si>
  <si>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</si>
  <si>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</si>
  <si>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</si>
  <si>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</si>
  <si>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</si>
  <si>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</si>
  <si>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</si>
  <si>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</si>
  <si>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</si>
  <si>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</si>
  <si>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</si>
  <si>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</si>
  <si>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</si>
  <si>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</si>
  <si>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</si>
  <si>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</si>
  <si>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</si>
  <si>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</si>
  <si>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</si>
  <si>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</si>
  <si>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</si>
  <si>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</si>
  <si>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</si>
  <si>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</si>
  <si>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</si>
  <si>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</si>
  <si>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</si>
  <si>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</si>
  <si>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</si>
  <si>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</si>
  <si>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</si>
  <si>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</si>
  <si>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</si>
  <si>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</si>
  <si>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</si>
  <si>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</si>
  <si>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</si>
  <si>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</si>
  <si>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</si>
  <si>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</si>
  <si>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</si>
  <si>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</si>
  <si>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</si>
  <si>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</si>
  <si>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</si>
  <si>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</si>
  <si>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</si>
  <si>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</si>
  <si>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</si>
  <si>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</si>
  <si>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leadersadam</t>
  </si>
  <si>
    <t>docassar</t>
  </si>
  <si>
    <t>chidambara09</t>
  </si>
  <si>
    <t>likely75463987</t>
  </si>
  <si>
    <t>hawaiiankiko12</t>
  </si>
  <si>
    <t>tracey_edwards</t>
  </si>
  <si>
    <t>exchangeclublh</t>
  </si>
  <si>
    <t>exchangeclub</t>
  </si>
  <si>
    <t>bsolder</t>
  </si>
  <si>
    <t>vivianfrancos</t>
  </si>
  <si>
    <t>allstatesw</t>
  </si>
  <si>
    <t>aaronleehammer</t>
  </si>
  <si>
    <t>spotsjaws</t>
  </si>
  <si>
    <t>donn_mendoza</t>
  </si>
  <si>
    <t>frf1313</t>
  </si>
  <si>
    <t>jonathanotcher1</t>
  </si>
  <si>
    <t>exnorthwillco</t>
  </si>
  <si>
    <t>jacksonexchange</t>
  </si>
  <si>
    <t>gamergeeknews</t>
  </si>
  <si>
    <t>xcmuskogee</t>
  </si>
  <si>
    <t>Retweet</t>
  </si>
  <si>
    <t>Mentions</t>
  </si>
  <si>
    <t>exchangeclub via NodeXL https://t.co/v5WHJpjsPg
@likely75463987
@exchangeclub
@docassar
@chidambara09
@frf1313
@donn_mendoza
@spotsjaws
@aaronleehammer
@allstatesw
@vivianfrancos
Top hashtags:
#exchangestrong
#exchangeclub
#exchangefit
#preventionofchildabuse</t>
  </si>
  <si>
    <t>#exchangestrong via NodeXL https://t.co/kyisBW5wmx
@likely75463987
@docassar
@exchangeclub
@xcmuskogee
@chidambara09
@vivianfrancos
@gamergeeknews
@jacksonexchange
@exnorthwillco
@jonathanotcher1
Top hashtags:
#exchangestrong
#exchangefit
#exchangeclub</t>
  </si>
  <si>
    <t>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t>
  </si>
  <si>
    <t>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t>
  </si>
  <si>
    <t>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t>
  </si>
  <si>
    <t>Holly Renz, Noon XC of Anderson, IN, receives prestigious Torchbearer Award! #ExchangeStrong #ExchangeFits #ourmemberschangelives https://t.co/iDn0t9qs9h</t>
  </si>
  <si>
    <t>National President Russ Finney is spending some quality time with members in the Connecticut District Exchange Clubs: "Visited the Exchange Club of Rockville, CT, ... Another outstanding Exchange Club doing great things in its community." #ExchangeStrong #ExchangeFits https://t.co/eBUFVdW7MZ</t>
  </si>
  <si>
    <t>#growexchange #exchangestrong @ Stamford High School https://t.co/GbdOmoD6R9</t>
  </si>
  <si>
    <t>https://nodexlgraphgallery.org/Pages/Graph.aspx?graphID=212862</t>
  </si>
  <si>
    <t>https://nodexlgraphgallery.org/Pages/Graph.aspx?graphID=212831</t>
  </si>
  <si>
    <t>https://www.heraldbulletin.com/news/local_news/briefs/good-morning-holly-renz-receives-state-torchbearer-award/article_46d51da6-e45a-11e9-907a-134f0d89da7b.html</t>
  </si>
  <si>
    <t>https://www.instagram.com/p/B3u6fbXlVYr/?igshid=15juzpn9nidor</t>
  </si>
  <si>
    <t>nodexlgraphgallery.org</t>
  </si>
  <si>
    <t>heraldbulletin.com</t>
  </si>
  <si>
    <t>instagram.com</t>
  </si>
  <si>
    <t>exchangestrong exchangeclub exchangefit preventionofchildabuse</t>
  </si>
  <si>
    <t>exchangestrong exchangestrong exchangefit exchangeclub</t>
  </si>
  <si>
    <t>exchangestrong</t>
  </si>
  <si>
    <t>nationaldayofservice</t>
  </si>
  <si>
    <t>exchangestrong exchangefit</t>
  </si>
  <si>
    <t>nationaldayofservice exchangestrong exchangefits</t>
  </si>
  <si>
    <t>exchangestrong exchangefits ourmemberschangelives</t>
  </si>
  <si>
    <t>exchangestrong exchangefits</t>
  </si>
  <si>
    <t>exchangestrong exchangefits growexchange</t>
  </si>
  <si>
    <t>growexchange exchangestrong</t>
  </si>
  <si>
    <t>https://pbs.twimg.com/media/EGm8YcRWsAEkzsw.jpg</t>
  </si>
  <si>
    <t>https://pbs.twimg.com/media/EG7DyFtXUAAKNfr.jpg</t>
  </si>
  <si>
    <t>https://pbs.twimg.com/media/EHGERSfW4AAEb2G.png</t>
  </si>
  <si>
    <t>https://pbs.twimg.com/media/EHGayOjWwAMTqvN.jpg</t>
  </si>
  <si>
    <t>http://pbs.twimg.com/profile_images/1129333828911284226/h5buLdsA_normal.jpg</t>
  </si>
  <si>
    <t>http://pbs.twimg.com/profile_images/993645134372798469/pAZy1Q6j_normal.jpg</t>
  </si>
  <si>
    <t>http://pbs.twimg.com/profile_images/760774125522518016/jhzjWv0i_normal.jpg</t>
  </si>
  <si>
    <t>http://pbs.twimg.com/profile_images/1137012768303931392/_YNnZ4rm_normal.jpg</t>
  </si>
  <si>
    <t>http://pbs.twimg.com/profile_images/1806949120/aaaa_kiko_twitter_normal.jpg</t>
  </si>
  <si>
    <t>http://pbs.twimg.com/profile_images/1106532626532319232/BiRESKrF_normal.jpg</t>
  </si>
  <si>
    <t>http://pbs.twimg.com/profile_images/859094363015663617/WFhz0keD_normal.jpg</t>
  </si>
  <si>
    <t>http://pbs.twimg.com/profile_images/1123576928001306627/7zA4OAug_normal.png</t>
  </si>
  <si>
    <t>http://pbs.twimg.com/profile_images/570658932726861824/MSzOYUtx_normal.jpeg</t>
  </si>
  <si>
    <t>18:19:43</t>
  </si>
  <si>
    <t>12:23:25</t>
  </si>
  <si>
    <t>15:02:50</t>
  </si>
  <si>
    <t>19:13:38</t>
  </si>
  <si>
    <t>22:59:05</t>
  </si>
  <si>
    <t>13:34:29</t>
  </si>
  <si>
    <t>15:05:06</t>
  </si>
  <si>
    <t>23:02:36</t>
  </si>
  <si>
    <t>01:22:34</t>
  </si>
  <si>
    <t>16:48:56</t>
  </si>
  <si>
    <t>19:18:54</t>
  </si>
  <si>
    <t>15:44:56</t>
  </si>
  <si>
    <t>13:29:40</t>
  </si>
  <si>
    <t>15:43:51</t>
  </si>
  <si>
    <t>16:47:39</t>
  </si>
  <si>
    <t>18:26:00</t>
  </si>
  <si>
    <t>14:33:45</t>
  </si>
  <si>
    <t>20:39:08</t>
  </si>
  <si>
    <t>https://twitter.com/leadersadam/status/1183809627399622656</t>
  </si>
  <si>
    <t>https://twitter.com/docassar/status/1183719959265992704</t>
  </si>
  <si>
    <t>https://twitter.com/chidambara09/status/1183760079293534208</t>
  </si>
  <si>
    <t>https://twitter.com/likely75463987/status/1183823194018504704</t>
  </si>
  <si>
    <t>https://twitter.com/hawaiiankiko12/status/1184242317974093824</t>
  </si>
  <si>
    <t>https://twitter.com/docassar/status/1183375456814411776</t>
  </si>
  <si>
    <t>https://twitter.com/likely75463987/status/1183398262184796161</t>
  </si>
  <si>
    <t>https://twitter.com/hawaiiankiko12/status/1184243202380857344</t>
  </si>
  <si>
    <t>https://twitter.com/tracey_edwards/status/1184278425600757760</t>
  </si>
  <si>
    <t>https://twitter.com/exchangeclublh/status/1184149168698413056</t>
  </si>
  <si>
    <t>https://twitter.com/exchangeclublh/status/1184911682407223296</t>
  </si>
  <si>
    <t>https://twitter.com/exchangeclub/status/1182683509082775552</t>
  </si>
  <si>
    <t>https://twitter.com/exchangeclub/status/1184099020257529861</t>
  </si>
  <si>
    <t>https://twitter.com/exchangeclub/status/1184495174757617667</t>
  </si>
  <si>
    <t>https://twitter.com/exchangeclub/status/1184873618376933376</t>
  </si>
  <si>
    <t>https://twitter.com/exchangeclub/status/1184898371061977098</t>
  </si>
  <si>
    <t>https://twitter.com/bsolder/status/1184115147847143424</t>
  </si>
  <si>
    <t>https://twitter.com/bsolder/status/1184931873459441664</t>
  </si>
  <si>
    <t>1183809627399622656</t>
  </si>
  <si>
    <t>1183719959265992704</t>
  </si>
  <si>
    <t>1183760079293534208</t>
  </si>
  <si>
    <t>1183823194018504704</t>
  </si>
  <si>
    <t>1184242317974093824</t>
  </si>
  <si>
    <t>1183375456814411776</t>
  </si>
  <si>
    <t>1183398262184796161</t>
  </si>
  <si>
    <t>1184243202380857344</t>
  </si>
  <si>
    <t>1184278425600757760</t>
  </si>
  <si>
    <t>1184149168698413056</t>
  </si>
  <si>
    <t>1184911682407223296</t>
  </si>
  <si>
    <t>1182683509082775552</t>
  </si>
  <si>
    <t>1184099020257529861</t>
  </si>
  <si>
    <t>1184495174757617667</t>
  </si>
  <si>
    <t>1184873618376933376</t>
  </si>
  <si>
    <t>1184898371061977098</t>
  </si>
  <si>
    <t>1184115147847143424</t>
  </si>
  <si>
    <t>1184931873459441664</t>
  </si>
  <si>
    <t/>
  </si>
  <si>
    <t>en</t>
  </si>
  <si>
    <t>Twitter for Android</t>
  </si>
  <si>
    <t>Twitter Web Client</t>
  </si>
  <si>
    <t>Twitter Web App</t>
  </si>
  <si>
    <t>Twitter for iPhone</t>
  </si>
  <si>
    <t>Instagram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</si>
  <si>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</si>
  <si>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</si>
  <si>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</si>
  <si>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</si>
  <si>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</si>
  <si>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</si>
  <si>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</si>
  <si>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</si>
  <si>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</si>
  <si>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</si>
  <si>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</si>
  <si>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</si>
  <si>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</si>
  <si>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</si>
  <si>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</si>
  <si>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</si>
  <si>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</si>
  <si>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</si>
  <si>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</si>
  <si>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</si>
  <si>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</si>
  <si>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#Quote #Time #Drinkmynumbers</t>
  </si>
  <si>
    <t>Nasir Assar, Ph.D.</t>
  </si>
  <si>
    <t>#SEOhashtag posiciono el hashtag de Marcas Eventos</t>
  </si>
  <si>
    <t>Allstate Southwest</t>
  </si>
  <si>
    <t>Aaron Hammer</t>
  </si>
  <si>
    <t>Mark Jackson</t>
  </si>
  <si>
    <t>Donn Mendoza, Ed.D.</t>
  </si>
  <si>
    <t>Frances R. Finney</t>
  </si>
  <si>
    <t>Chidambara .ML.</t>
  </si>
  <si>
    <t>Exchange Club</t>
  </si>
  <si>
    <t>Likely</t>
  </si>
  <si>
    <t>Frank Canete</t>
  </si>
  <si>
    <t>OJ</t>
  </si>
  <si>
    <t>EX of North Will Co</t>
  </si>
  <si>
    <t>JacksonExchangeClub</t>
  </si>
  <si>
    <t>Gamer Geek</t>
  </si>
  <si>
    <t>Muskogee Exchange</t>
  </si>
  <si>
    <t>Tracey Edwards</t>
  </si>
  <si>
    <t>ExchangeClubLH</t>
  </si>
  <si>
    <t>bsolder@msn.com</t>
  </si>
  <si>
    <t>use as many signals as users  0499154500 profile Includes Founders Employees Investors Recommendations Global 100%</t>
  </si>
  <si>
    <t>Seasoned and effective business consultant, data Scientist, college professor, economist, and a financial advisor.</t>
  </si>
  <si>
    <t>Creo su #hashtag  y lo posiciono para convertir visitas en #VENTAS  #SEOHashtag
 #NODEXL #Metricool #Marketing  #MenudasEmpresas  #SMMW20 #MARKETERSUNITE</t>
  </si>
  <si>
    <t>The Southwest Good Hands.</t>
  </si>
  <si>
    <t>Father of Carter and Olivia. Owner of Hammer &amp; Associates. Active MDRT, NAIFA and Exchange Club member</t>
  </si>
  <si>
    <t>7th/8th grade History Teacher, Social Studies Subject Area Leader, Floor Hockey Coach, Assistant Wrestling Coach, and father of 3.</t>
  </si>
  <si>
    <t>Proud Husband, ISU Redbird &amp; CLC Tiger dad and Round Lake Area School District 116 Superintendent (Tweets are my own...)</t>
  </si>
  <si>
    <t>National Distinguished Principal 2014 Love to be with family&amp;friends, watch movies, read, and do what's best for children. Principal-Grantswood Community School</t>
  </si>
  <si>
    <t>Be happy  Be healthy Be smile Be cool Be good human</t>
  </si>
  <si>
    <t>Exchange is a volunteer, national service organization for men and women who want to serve their community, and enjoy new friendships.</t>
  </si>
  <si>
    <t>What makes you special? Don't think too hard, just have fun with it. Describe yourself</t>
  </si>
  <si>
    <t>Social Media Marketing Strategist  (Content Insight) (Fresh Thoughts) (Market Context) (Opportunities for Growth &amp; Expansion) #CLOUD #CROWDFUNDING #SOCIALMEDIA</t>
  </si>
  <si>
    <t>MCF</t>
  </si>
  <si>
    <t>Data Scientist by day, geek tech gamer junky by night.  #PowerBi #Tableau #RaspberryPi  twitter influencer _xD83D__xDE1C_, welcome to my stream of consciousness</t>
  </si>
  <si>
    <t>Helping to make Muskogee, Oklahoma a better place to live, work, and raise a family.</t>
  </si>
  <si>
    <t>I love to meet people who make a difference, community service via Exchange Clubs, college football GO BUCKS!, sharing food &amp; wine. @vino_sphere team</t>
  </si>
  <si>
    <t>The Exchange Club of Lake Highlands, established in 1961, is an affiliate of the National Exchange Club, a volunteer, national service club for men and women.</t>
  </si>
  <si>
    <t>cyprus</t>
  </si>
  <si>
    <t>Jamestown, NC</t>
  </si>
  <si>
    <t>Spain</t>
  </si>
  <si>
    <t>Tempe, Arizona</t>
  </si>
  <si>
    <t>St. Cloud, MN</t>
  </si>
  <si>
    <t>Round Lake, IL</t>
  </si>
  <si>
    <t xml:space="preserve">Mysore  and  BERLIN </t>
  </si>
  <si>
    <t>Nationwide</t>
  </si>
  <si>
    <t>Mililani, Hawaii 96789</t>
  </si>
  <si>
    <t>Muskogee, Oklahoma</t>
  </si>
  <si>
    <t xml:space="preserve">Holy Toledo! </t>
  </si>
  <si>
    <t>Lake Highlands in Dallas, TX</t>
  </si>
  <si>
    <t>Connecticut, USA</t>
  </si>
  <si>
    <t>https://t.co/Guf3bpXFrd</t>
  </si>
  <si>
    <t>https://t.co/b6ey2HY6iZ</t>
  </si>
  <si>
    <t>http://t.co/bNDzslFkp3</t>
  </si>
  <si>
    <t>https://t.co/NUAsQRKMos</t>
  </si>
  <si>
    <t>http://t.co/m2q9w4HWkQ</t>
  </si>
  <si>
    <t>https://t.co/SMSEZHYEuf</t>
  </si>
  <si>
    <t>https://t.co/CYsKnOIlEZ</t>
  </si>
  <si>
    <t>https://t.co/o9hBFRdNcq</t>
  </si>
  <si>
    <t>https://t.co/FKcGDXZxzI</t>
  </si>
  <si>
    <t>https://t.co/YR1REhK4iE</t>
  </si>
  <si>
    <t>https://t.co/4x0yDB2Rue</t>
  </si>
  <si>
    <t>https://t.co/0WdNrs4tP5</t>
  </si>
  <si>
    <t>https://t.co/yL3yG495Np</t>
  </si>
  <si>
    <t>https://pbs.twimg.com/profile_banners/1126119716945371136/1558089144</t>
  </si>
  <si>
    <t>https://pbs.twimg.com/profile_banners/47893228/1536497307</t>
  </si>
  <si>
    <t>https://pbs.twimg.com/profile_banners/76935934/1571052477</t>
  </si>
  <si>
    <t>https://pbs.twimg.com/profile_banners/62649932/1542732791</t>
  </si>
  <si>
    <t>https://pbs.twimg.com/profile_banners/2434257232/1396228643</t>
  </si>
  <si>
    <t>https://pbs.twimg.com/profile_banners/1068226265256202240/1543520272</t>
  </si>
  <si>
    <t>https://pbs.twimg.com/profile_banners/380961468/1524838934</t>
  </si>
  <si>
    <t>https://pbs.twimg.com/profile_banners/737142202481016832/1538216794</t>
  </si>
  <si>
    <t>https://pbs.twimg.com/profile_banners/22968469/1546533846</t>
  </si>
  <si>
    <t>https://pbs.twimg.com/profile_banners/1137010912924250112/1559921382</t>
  </si>
  <si>
    <t>https://pbs.twimg.com/profile_banners/379109862/1429685153</t>
  </si>
  <si>
    <t>https://pbs.twimg.com/profile_banners/604978737/1376846374</t>
  </si>
  <si>
    <t>https://pbs.twimg.com/profile_banners/902989023999926274/1563426766</t>
  </si>
  <si>
    <t>https://pbs.twimg.com/profile_banners/740657505206960129/1465421954</t>
  </si>
  <si>
    <t>https://pbs.twimg.com/profile_banners/316331833/1431495420</t>
  </si>
  <si>
    <t>https://pbs.twimg.com/profile_banners/709448098/1386537035</t>
  </si>
  <si>
    <t>https://pbs.twimg.com/profile_banners/348868613/1382795305</t>
  </si>
  <si>
    <t>https://pbs.twimg.com/profile_banners/2560348958/1499366310</t>
  </si>
  <si>
    <t>https://pbs.twimg.com/profile_banners/481481181/1424890667</t>
  </si>
  <si>
    <t>http://abs.twimg.com/images/themes/theme4/bg.gif</t>
  </si>
  <si>
    <t>http://abs.twimg.com/images/themes/theme1/bg.png</t>
  </si>
  <si>
    <t>http://abs.twimg.com/images/themes/theme14/bg.gif</t>
  </si>
  <si>
    <t>http://pbs.twimg.com/profile_images/1184702192336490499/xiuYhert_normal.jpg</t>
  </si>
  <si>
    <t>http://pbs.twimg.com/profile_images/722211828537954304/3ll9uiTx_normal.jpg</t>
  </si>
  <si>
    <t>http://pbs.twimg.com/profile_images/461582286970843136/Hb5GbLpr_normal.jpeg</t>
  </si>
  <si>
    <t>http://pbs.twimg.com/profile_images/776566941649477632/pW5qBQNG_normal.jpg</t>
  </si>
  <si>
    <t>http://pbs.twimg.com/profile_images/1068227765672050689/1VI7p8Ut_normal.jpg</t>
  </si>
  <si>
    <t>http://pbs.twimg.com/profile_images/868286413640531968/qvbzykRp_normal.jpg</t>
  </si>
  <si>
    <t>http://pbs.twimg.com/profile_images/1147412125305974784/xA5HyUu9_normal.jpg</t>
  </si>
  <si>
    <t>http://pbs.twimg.com/profile_images/1151720745304821760/T2RPTE3D_normal.jpg</t>
  </si>
  <si>
    <t>http://pbs.twimg.com/profile_images/740660555107696640/BxUo817I_normal.jpg</t>
  </si>
  <si>
    <t>http://pbs.twimg.com/profile_images/1404245782/igeek_normal.jpg</t>
  </si>
  <si>
    <t>http://pbs.twimg.com/profile_images/378800000580987070/db9078700d95a65749e683e090706d47_normal.jpeg</t>
  </si>
  <si>
    <t>Open Twitter Page for This Person</t>
  </si>
  <si>
    <t>https://twitter.com/leadersadam</t>
  </si>
  <si>
    <t>https://twitter.com/docassar</t>
  </si>
  <si>
    <t>https://twitter.com/vivianfrancos</t>
  </si>
  <si>
    <t>https://twitter.com/allstatesw</t>
  </si>
  <si>
    <t>https://twitter.com/aaronleehammer</t>
  </si>
  <si>
    <t>https://twitter.com/spotsjaws</t>
  </si>
  <si>
    <t>https://twitter.com/donn_mendoza</t>
  </si>
  <si>
    <t>https://twitter.com/frf1313</t>
  </si>
  <si>
    <t>https://twitter.com/chidambara09</t>
  </si>
  <si>
    <t>https://twitter.com/exchangeclub</t>
  </si>
  <si>
    <t>https://twitter.com/likely75463987</t>
  </si>
  <si>
    <t>https://twitter.com/hawaiiankiko12</t>
  </si>
  <si>
    <t>https://twitter.com/jonathanotcher1</t>
  </si>
  <si>
    <t>https://twitter.com/exnorthwillco</t>
  </si>
  <si>
    <t>https://twitter.com/jacksonexchange</t>
  </si>
  <si>
    <t>https://twitter.com/gamergeeknews</t>
  </si>
  <si>
    <t>https://twitter.com/xcmuskogee</t>
  </si>
  <si>
    <t>https://twitter.com/tracey_edwards</t>
  </si>
  <si>
    <t>https://twitter.com/exchangeclublh</t>
  </si>
  <si>
    <t>https://twitter.com/bsolder</t>
  </si>
  <si>
    <t>leadersadam
exchangeclub via NodeXL https://t.co/v5WHJpjsPg
@likely75463987 @exchangeclub @docassar
@chidambara09 @frf1313 @donn_mendoza
@spotsjaws @aaronleehammer @allstatesw
@vivianfrancos Top hashtags: #exchangestrong
#exchangeclub #exchangefit #preventionofchildabuse</t>
  </si>
  <si>
    <t>docassar
exchangeclub via NodeXL https://t.co/v5WHJpjsPg
@likely75463987 @exchangeclub @docassar
@chidambara09 @frf1313 @donn_mendoza
@spotsjaws @aaronleehammer @allstatesw
@vivianfrancos Top hashtags: #exchangestrong
#exchangeclub #exchangefit #preventionofchildabuse</t>
  </si>
  <si>
    <t xml:space="preserve">vivianfrancos
</t>
  </si>
  <si>
    <t xml:space="preserve">allstatesw
</t>
  </si>
  <si>
    <t xml:space="preserve">aaronleehammer
</t>
  </si>
  <si>
    <t xml:space="preserve">spotsjaws
</t>
  </si>
  <si>
    <t xml:space="preserve">donn_mendoza
</t>
  </si>
  <si>
    <t xml:space="preserve">frf1313
</t>
  </si>
  <si>
    <t>chidambara09
exchangeclub via NodeXL https://t.co/v5WHJpjsPg
@likely75463987 @exchangeclub @docassar
@chidambara09 @frf1313 @donn_mendoza
@spotsjaws @aaronleehammer @allstatesw
@vivianfrancos Top hashtags: #exchangestrong
#exchangeclub #exchangefit #preventionofchildabuse</t>
  </si>
  <si>
    <t>exchangeclub
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t>
  </si>
  <si>
    <t>likely75463987
exchangeclub via NodeXL https://t.co/v5WHJpjsPg
@likely75463987 @exchangeclub @docassar
@chidambara09 @frf1313 @donn_mendoza
@spotsjaws @aaronleehammer @allstatesw
@vivianfrancos Top hashtags: #exchangestrong
#exchangeclub #exchangefit #preventionofchildabuse</t>
  </si>
  <si>
    <t>hawaiiankiko12
#exchangestrong via NodeXL https://t.co/kyisBW5wmx
@likely75463987 @docassar @exchangeclub
@xcmuskogee @chidambara09 @vivianfrancos
@gamergeeknews @jacksonexchange
@exnorthwillco @jonathanotcher1
Top hashtags: #exchangestrong #exchangefit
#exchangeclub</t>
  </si>
  <si>
    <t xml:space="preserve">jonathanotcher1
</t>
  </si>
  <si>
    <t xml:space="preserve">exnorthwillco
</t>
  </si>
  <si>
    <t xml:space="preserve">jacksonexchange
</t>
  </si>
  <si>
    <t xml:space="preserve">gamergeeknews
</t>
  </si>
  <si>
    <t xml:space="preserve">xcmuskogee
</t>
  </si>
  <si>
    <t>tracey_edwards
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t>
  </si>
  <si>
    <t>exchangeclublh
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t>
  </si>
  <si>
    <t>bsolder
#growexchange #exchangestrong @
Stamford High School https://t.co/GbdOmoD6R9</t>
  </si>
  <si>
    <t>Directed</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</si>
  <si>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</si>
  <si>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</si>
  <si>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</si>
  <si>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</si>
  <si>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</si>
  <si>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</si>
  <si>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</si>
  <si>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</si>
  <si>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</si>
  <si>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</si>
  <si>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</si>
  <si>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</si>
  <si>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</si>
  <si>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</si>
  <si>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</si>
  <si>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</si>
  <si>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</si>
  <si>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</si>
  <si>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</si>
  <si>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https://nodexlgraphgallery.org/Pages/Graph.aspx?graphID=212862 https://nodexlgraphgallery.org/Pages/Graph.aspx?graphID=212831</t>
  </si>
  <si>
    <t>https://nodexlgraphgallery.org/Pages/Graph.aspx?graphID=212831 https://nodexlgraphgallery.org/Pages/Graph.aspx?graphID=212862</t>
  </si>
  <si>
    <t>https://www.instagram.com/p/B3u6fbXlVYr/?igshid=15juzpn9nidor https://www.heraldbulletin.com/news/local_news/briefs/good-morning-holly-renz-receives-state-torchbearer-award/article_46d51da6-e45a-11e9-907a-134f0d89da7b.html</t>
  </si>
  <si>
    <t>Top Domains in Tweet in Entire Graph</t>
  </si>
  <si>
    <t>Top Domains in Tweet in G1</t>
  </si>
  <si>
    <t>Top Domains in Tweet in G2</t>
  </si>
  <si>
    <t>Top Domains in Tweet in G3</t>
  </si>
  <si>
    <t>Top Domains in Tweet</t>
  </si>
  <si>
    <t>instagram.com heraldbulletin.com</t>
  </si>
  <si>
    <t>Top Hashtags in Tweet in Entire Graph</t>
  </si>
  <si>
    <t>exchangefits</t>
  </si>
  <si>
    <t>exchangefit</t>
  </si>
  <si>
    <t>growexchange</t>
  </si>
  <si>
    <t>preventionofchildabuse</t>
  </si>
  <si>
    <t>ourmemberschangelives</t>
  </si>
  <si>
    <t>Top Hashtags in Tweet in G1</t>
  </si>
  <si>
    <t>Top Hashtags in Tweet in G2</t>
  </si>
  <si>
    <t>Top Hashtags in Tweet in G3</t>
  </si>
  <si>
    <t>Top Hashtags in Tweet</t>
  </si>
  <si>
    <t>exchangestrong exchangefit exchangeclub preventionofchildabuse</t>
  </si>
  <si>
    <t>exchangestrong nationaldayofservice exchangefits growexchange exchangefit ourmemberschangelives</t>
  </si>
  <si>
    <t>Top Words in Tweet in Entire Graph</t>
  </si>
  <si>
    <t>Words in Sentiment List#1: Positive</t>
  </si>
  <si>
    <t>Words in Sentiment List#2: Negative</t>
  </si>
  <si>
    <t>Words in Sentiment List#3: Angry/Violent</t>
  </si>
  <si>
    <t>Non-categorized Words</t>
  </si>
  <si>
    <t>Total Words</t>
  </si>
  <si>
    <t>#exchangestrong</t>
  </si>
  <si>
    <t>exchange</t>
  </si>
  <si>
    <t>day</t>
  </si>
  <si>
    <t>#exchangefit</t>
  </si>
  <si>
    <t>Top Words in Tweet in G1</t>
  </si>
  <si>
    <t>nodexl</t>
  </si>
  <si>
    <t>top</t>
  </si>
  <si>
    <t>hashtags</t>
  </si>
  <si>
    <t>Top Words in Tweet in G2</t>
  </si>
  <si>
    <t>Top Words in Tweet in G3</t>
  </si>
  <si>
    <t>club's</t>
  </si>
  <si>
    <t>#exchangefits</t>
  </si>
  <si>
    <t>xc</t>
  </si>
  <si>
    <t>members</t>
  </si>
  <si>
    <t>exchange's</t>
  </si>
  <si>
    <t>#nationaldayofservice</t>
  </si>
  <si>
    <t>sat</t>
  </si>
  <si>
    <t>Top Words in Tweet</t>
  </si>
  <si>
    <t>exchangeclub #exchangestrong nodexl likely75463987 docassar chidambara09 vivianfrancos top hashtags #exchangefit</t>
  </si>
  <si>
    <t>#exchangestrong exchangeclub nodexl likely75463987 docassar chidambara09 vivianfrancos top hashtags #exchangefit</t>
  </si>
  <si>
    <t>exchange #exchangestrong day club's #exchangefits xc members exchange's #nationaldayofservice sat</t>
  </si>
  <si>
    <t>Top Word Pairs in Tweet in Entire Graph</t>
  </si>
  <si>
    <t>#exchangestrong,#exchangefits</t>
  </si>
  <si>
    <t>nodexl,likely75463987</t>
  </si>
  <si>
    <t>top,hashtags</t>
  </si>
  <si>
    <t>hashtags,#exchangestrong</t>
  </si>
  <si>
    <t>exchangeclub,nodexl</t>
  </si>
  <si>
    <t>likely75463987,exchangeclub</t>
  </si>
  <si>
    <t>exchangeclub,docassar</t>
  </si>
  <si>
    <t>docassar,chidambara09</t>
  </si>
  <si>
    <t>chidambara09,frf1313</t>
  </si>
  <si>
    <t>frf1313,donn_mendoza</t>
  </si>
  <si>
    <t>Top Word Pairs in Tweet in G1</t>
  </si>
  <si>
    <t>donn_mendoza,spotsjaws</t>
  </si>
  <si>
    <t>Top Word Pairs in Tweet in G2</t>
  </si>
  <si>
    <t>#exchangestrong,nodexl</t>
  </si>
  <si>
    <t>likely75463987,docassar</t>
  </si>
  <si>
    <t>docassar,exchangeclub</t>
  </si>
  <si>
    <t>exchangeclub,xcmuskogee</t>
  </si>
  <si>
    <t>xcmuskogee,chidambara09</t>
  </si>
  <si>
    <t>chidambara09,vivianfrancos</t>
  </si>
  <si>
    <t>vivianfrancos,gamergeeknews</t>
  </si>
  <si>
    <t>Top Word Pairs in Tweet in G3</t>
  </si>
  <si>
    <t>exchange's,#nationaldayofservice</t>
  </si>
  <si>
    <t>#nationaldayofservice,sat</t>
  </si>
  <si>
    <t>sat,oct</t>
  </si>
  <si>
    <t>oct,26</t>
  </si>
  <si>
    <t>26,day</t>
  </si>
  <si>
    <t>day,call</t>
  </si>
  <si>
    <t>call,action</t>
  </si>
  <si>
    <t>action,club's</t>
  </si>
  <si>
    <t>club's,opportunity</t>
  </si>
  <si>
    <t>Top Word Pairs in Tweet</t>
  </si>
  <si>
    <t>nodexl,likely75463987  top,hashtags  hashtags,#exchangestrong  exchangeclub,nodexl  likely75463987,exchangeclub  exchangeclub,docassar  docassar,chidambara09  chidambara09,frf1313  frf1313,donn_mendoza  donn_mendoza,spotsjaws</t>
  </si>
  <si>
    <t>nodexl,likely75463987  top,hashtags  hashtags,#exchangestrong  #exchangestrong,nodexl  likely75463987,docassar  docassar,exchangeclub  exchangeclub,xcmuskogee  xcmuskogee,chidambara09  chidambara09,vivianfrancos  vivianfrancos,gamergeeknews</t>
  </si>
  <si>
    <t>#exchangestrong,#exchangefits  exchange's,#nationaldayofservice  #nationaldayofservice,sat  sat,oct  oct,26  26,day  day,call  call,action  action,club's  club's,opportunity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</si>
  <si>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</si>
  <si>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</si>
  <si>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</si>
  <si>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</si>
  <si>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</si>
  <si>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</si>
  <si>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</si>
  <si>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</si>
  <si>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</si>
  <si>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</si>
  <si>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likely75463987 docassar exchangeclub chidambara09 vivianfrancos frf1313 donn_mendoza spotsjaws aaronleehammer allstatesw</t>
  </si>
  <si>
    <t>likely75463987 docassar exchangeclub chidambara09 vivianfrancos xcmuskogee gamergeeknews jacksonexchange exnorthwillco jonathanotcher1</t>
  </si>
  <si>
    <t>Top Tweeters in Entire Graph</t>
  </si>
  <si>
    <t>Top Tweeters in G1</t>
  </si>
  <si>
    <t>Top Tweeters in G2</t>
  </si>
  <si>
    <t>Top Tweeters in G3</t>
  </si>
  <si>
    <t>Top Tweeters</t>
  </si>
  <si>
    <t>chidambara09 vivianfrancos likely75463987 leadersadam allstatesw frf1313 spotsjaws donn_mendoza aaronleehammer</t>
  </si>
  <si>
    <t>gamergeeknews jonathanotcher1 hawaiiankiko12 docassar xcmuskogee jacksonexchange exnorthwillco</t>
  </si>
  <si>
    <t>exchangeclub tracey_edwards exchangeclublh bsolder</t>
  </si>
  <si>
    <t>Top URLs in Tweet by Count</t>
  </si>
  <si>
    <t>Top URLs in Tweet by Salience</t>
  </si>
  <si>
    <t>Top Domains in Tweet by Count</t>
  </si>
  <si>
    <t>Top Domains in Tweet by Salience</t>
  </si>
  <si>
    <t>Top Hashtags in Tweet by Count</t>
  </si>
  <si>
    <t>exchangestrong exchangefits growexchange ourmemberschangelives nationaldayofservice exchangefit</t>
  </si>
  <si>
    <t>growexchange exchangestrong nationaldayofservice</t>
  </si>
  <si>
    <t>Top Hashtags in Tweet by Salience</t>
  </si>
  <si>
    <t>preventionofchildabuse exchangestrong exchangefit exchangeclub</t>
  </si>
  <si>
    <t>growexchange ourmemberschangelives nationaldayofservice exchangefit exchangefits exchangestrong</t>
  </si>
  <si>
    <t>Top Words in Tweet by Count</t>
  </si>
  <si>
    <t>exchangeclub via nodexl likely75463987 docassar chidambara09 frf1313 donn_mendoza spotsjaws aaronleehammer</t>
  </si>
  <si>
    <t>exchangeclub via nodexl likely75463987 docassar chidambara09 vivianfrancos top hashtags #exchangefit</t>
  </si>
  <si>
    <t>xc members exchange #exchangefits day new club year nc summerville</t>
  </si>
  <si>
    <t>day club's exchange exchange's #nationaldayofservice sat oct 26 call action</t>
  </si>
  <si>
    <t>xc nc #exchangefits day club's exchange excited announce 1st new</t>
  </si>
  <si>
    <t>day club's exchange #growexchange stamford high school exchange's #nationaldayofservice sat</t>
  </si>
  <si>
    <t>Top Words in Tweet by Salience</t>
  </si>
  <si>
    <t>xcmuskogee gamergeeknews jacksonexchange exnorthwillco jonathanotcher1 frf1313 donn_mendoza spotsjaws aaronleehammer allstatesw</t>
  </si>
  <si>
    <t>exchange day nc club's new club xc members year summerville</t>
  </si>
  <si>
    <t>xc nc day club's exchange excited announce 1st new club</t>
  </si>
  <si>
    <t>Top Word Pairs in Tweet by Count</t>
  </si>
  <si>
    <t>exchangeclub,via  via,nodexl  nodexl,likely75463987  likely75463987,exchangeclub  exchangeclub,docassar  docassar,chidambara09  chidambara09,frf1313  frf1313,donn_mendoza  donn_mendoza,spotsjaws  spotsjaws,aaronleehammer</t>
  </si>
  <si>
    <t>via,nodexl  nodexl,likely75463987  top,hashtags  hashtags,#exchangestrong  #exchangestrong,via  likely75463987,docassar  docassar,exchangeclub  exchangeclub,xcmuskogee  xcmuskogee,chidambara09  chidambara09,vivianfrancos</t>
  </si>
  <si>
    <t>#exchangestrong,#exchangefits  exchange,club  new,members  excited,announce  announce,1st  1st,new  new,club  club,year  year,xc  xc,north</t>
  </si>
  <si>
    <t>exchange's,#nationaldayofservice  #nationaldayofservice,sat  sat,oct  oct,26  26,day  day,call  call,action  action,club's  club's,opportunity  opportunity,participate</t>
  </si>
  <si>
    <t>#exchangestrong,#exchangefits  excited,announce  announce,1st  1st,new  new,club  club,year  year,xc  xc,north  north,mecklenburg  mecklenburg,nc</t>
  </si>
  <si>
    <t>#growexchange,#exchangestrong  #exchangestrong,stamford  stamford,high  high,school  exchange's,#nationaldayofservice  #nationaldayofservice,sat  sat,oct  oct,26  26,day  day,call</t>
  </si>
  <si>
    <t>Top Word Pairs in Tweet by Salience</t>
  </si>
  <si>
    <t>#exchangestrong,via  likely75463987,docassar  docassar,exchangeclub  exchangeclub,xcmuskogee  xcmuskogee,chidambara09  chidambara09,vivianfrancos  vivianfrancos,gamergeeknews  gamergeeknews,jacksonexchange  jacksonexchange,exnorthwillco  exnorthwillco,jonathanotcher1</t>
  </si>
  <si>
    <t>exchange,club  new,members  excited,announce  announce,1st  1st,new  new,club  club,year  year,xc  xc,north  north,mecklenburg</t>
  </si>
  <si>
    <t>excited,announce  announce,1st  1st,new  new,club  club,year  year,xc  xc,north  north,mecklenburg  mecklenburg,nc  nc,23</t>
  </si>
  <si>
    <t>Word</t>
  </si>
  <si>
    <t>#exchangeclub</t>
  </si>
  <si>
    <t>#preventionofchildabuse</t>
  </si>
  <si>
    <t>oct</t>
  </si>
  <si>
    <t>26</t>
  </si>
  <si>
    <t>call</t>
  </si>
  <si>
    <t>action</t>
  </si>
  <si>
    <t>opportunity</t>
  </si>
  <si>
    <t>participate</t>
  </si>
  <si>
    <t>nationwide</t>
  </si>
  <si>
    <t>movement</t>
  </si>
  <si>
    <t>dedicated</t>
  </si>
  <si>
    <t>impact</t>
  </si>
  <si>
    <t>send</t>
  </si>
  <si>
    <t>pictures</t>
  </si>
  <si>
    <t>today</t>
  </si>
  <si>
    <t>social</t>
  </si>
  <si>
    <t>media</t>
  </si>
  <si>
    <t>new</t>
  </si>
  <si>
    <t>club</t>
  </si>
  <si>
    <t>nc</t>
  </si>
  <si>
    <t>#growexchange</t>
  </si>
  <si>
    <t>year</t>
  </si>
  <si>
    <t>summerville</t>
  </si>
  <si>
    <t>excited</t>
  </si>
  <si>
    <t>announce</t>
  </si>
  <si>
    <t>1st</t>
  </si>
  <si>
    <t>north</t>
  </si>
  <si>
    <t>mecklenburg</t>
  </si>
  <si>
    <t>23</t>
  </si>
  <si>
    <t>built</t>
  </si>
  <si>
    <t>cotton</t>
  </si>
  <si>
    <t>vickie</t>
  </si>
  <si>
    <t>ketchie</t>
  </si>
  <si>
    <t>barbara</t>
  </si>
  <si>
    <t>orr</t>
  </si>
  <si>
    <t>beth</t>
  </si>
  <si>
    <t>packard</t>
  </si>
  <si>
    <t>paul</t>
  </si>
  <si>
    <t>sponsored</t>
  </si>
  <si>
    <t>mooresville</t>
  </si>
  <si>
    <t>lake</t>
  </si>
  <si>
    <t>norman</t>
  </si>
  <si>
    <t>great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</si>
  <si>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</si>
  <si>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</si>
  <si>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</si>
  <si>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</si>
  <si>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</si>
  <si>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</si>
  <si>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</si>
  <si>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</si>
  <si>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</si>
  <si>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</si>
  <si>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</si>
  <si>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</si>
  <si>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</si>
  <si>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</si>
  <si>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</si>
  <si>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</si>
  <si>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</si>
  <si>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</si>
  <si>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</si>
  <si>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</si>
  <si>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</si>
  <si>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</si>
  <si>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</si>
  <si>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</si>
  <si>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</si>
  <si>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</si>
  <si>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</si>
  <si>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</si>
  <si>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</si>
  <si>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</si>
  <si>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</si>
  <si>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</si>
  <si>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</si>
  <si>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</si>
  <si>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</si>
  <si>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</si>
  <si>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</si>
  <si>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</si>
  <si>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</si>
  <si>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</si>
  <si>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</si>
  <si>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</si>
  <si>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</si>
  <si>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</si>
  <si>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</si>
  <si>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</si>
  <si>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</si>
  <si>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</si>
  <si>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</si>
  <si>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</si>
  <si>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</si>
  <si>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</si>
  <si>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</si>
  <si>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</si>
  <si>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</si>
  <si>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</si>
  <si>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</si>
  <si>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</si>
  <si>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</si>
  <si>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Green</t>
  </si>
  <si>
    <t>66, 95, 0</t>
  </si>
  <si>
    <t>Red</t>
  </si>
  <si>
    <t>G1: exchangeclub #exchangestrong nodexl likely75463987 docassar chidambara09 vivianfrancos top hashtags #exchangefit</t>
  </si>
  <si>
    <t>G2: #exchangestrong exchangeclub nodexl likely75463987 docassar chidambara09 vivianfrancos top hashtags #exchangefit</t>
  </si>
  <si>
    <t>G3: exchange #exchangestrong day club's #exchangefits xc members exchange's #nationaldayofservice sat</t>
  </si>
  <si>
    <t>Edge Weight▓1▓5▓0▓True▓Green▓Red▓▓Edge Weight▓1▓2▓0▓3▓10▓False▓Edge Weight▓1▓5▓0▓32▓6▓False▓▓0▓0▓0▓True▓Black▓Black▓▓Followers▓19▓5422▓0▓162▓1000▓False▓▓0▓0▓0▓0▓0▓False▓▓0▓0▓0▓0▓0▓False▓▓0▓0▓0▓0▓0▓False</t>
  </si>
  <si>
    <t>Subgraph</t>
  </si>
  <si>
    <t>GraphSource░TwitterSearch▓GraphTerm░#exchangestrong▓ImportDescription░The graph represents a network of 20 Twitter users whose recent tweets contained "#exchangestrong", or who were replied to or mentioned in those tweets, taken from a data set limited to a maximum of 18,000 tweets.  The network was obtained from Twitter on Sunday, 20 October 2019 at 01:04 UTC.
The tweets in the network were tweeted over the 6-day, 4-hour, 54-minute period from Friday, 11 October 2019 at 15:44 UTC to Thursday, 17 October 2019 at 20:39 UTC.
There is an edge for each "replies-to" relationship in a tweet, an edge for each "mentions" relationship in a tweet, and a self-loop edge for each tweet that is not a "replies-to" or "mentions".▓ImportSuggestedTitle░#exchangestrong Twitter NodeXL SNA Map and Report for Sunday, 20 October 2019 at 01:04 UTC▓ImportSuggestedFileNameNoExtension░2019-10-20 01-04-10 NodeXL Twitter Search #exchangestrong▓GroupingDescription░The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</si>
  <si>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</si>
  <si>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</si>
  <si>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</si>
  <si>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</si>
  <si>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</si>
  <si>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</si>
  <si>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</si>
  <si>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</si>
  <si>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</si>
  <si>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</si>
  <si>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</si>
  <si>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</si>
  <si>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</si>
  <si>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t>
  </si>
  <si>
    <t>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t>
  </si>
  <si>
    <t xml:space="preserve">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</si>
</sst>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1"/>
      <tableStyleElement type="headerRow" dxfId="390"/>
    </tableStyle>
    <tableStyle name="NodeXL Table" pivot="0" count="1">
      <tableStyleElement type="headerRow" dxfId="38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630425"/>
        <c:axId val="25238370"/>
      </c:barChart>
      <c:catAx>
        <c:axId val="32630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38370"/>
        <c:crosses val="autoZero"/>
        <c:auto val="1"/>
        <c:lblOffset val="100"/>
        <c:noMultiLvlLbl val="0"/>
      </c:catAx>
      <c:valAx>
        <c:axId val="25238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0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10/11/2019 15:44</c:v>
                </c:pt>
                <c:pt idx="1">
                  <c:v>10/13/2019 13:34</c:v>
                </c:pt>
                <c:pt idx="2">
                  <c:v>10/13/2019 15:05</c:v>
                </c:pt>
                <c:pt idx="3">
                  <c:v>10/14/2019 12:23</c:v>
                </c:pt>
                <c:pt idx="4">
                  <c:v>10/14/2019 15:02</c:v>
                </c:pt>
                <c:pt idx="5">
                  <c:v>10/14/2019 18:19</c:v>
                </c:pt>
                <c:pt idx="6">
                  <c:v>10/14/2019 19:13</c:v>
                </c:pt>
                <c:pt idx="7">
                  <c:v>10/15/2019 13:29</c:v>
                </c:pt>
                <c:pt idx="8">
                  <c:v>10/15/2019 14:33</c:v>
                </c:pt>
                <c:pt idx="9">
                  <c:v>10/15/2019 16:48</c:v>
                </c:pt>
                <c:pt idx="10">
                  <c:v>10/15/2019 22:59</c:v>
                </c:pt>
                <c:pt idx="11">
                  <c:v>10/15/2019 23:02</c:v>
                </c:pt>
                <c:pt idx="12">
                  <c:v>10/16/2019 1:22</c:v>
                </c:pt>
                <c:pt idx="13">
                  <c:v>10/16/2019 15:43</c:v>
                </c:pt>
                <c:pt idx="14">
                  <c:v>10/17/2019 16:47</c:v>
                </c:pt>
                <c:pt idx="15">
                  <c:v>10/17/2019 18:26</c:v>
                </c:pt>
                <c:pt idx="16">
                  <c:v>10/17/2019 19:18</c:v>
                </c:pt>
                <c:pt idx="17">
                  <c:v>10/17/2019 20:39</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66245059"/>
        <c:axId val="59334620"/>
      </c:barChart>
      <c:catAx>
        <c:axId val="66245059"/>
        <c:scaling>
          <c:orientation val="minMax"/>
        </c:scaling>
        <c:axPos val="b"/>
        <c:delete val="0"/>
        <c:numFmt formatCode="General" sourceLinked="1"/>
        <c:majorTickMark val="out"/>
        <c:minorTickMark val="none"/>
        <c:tickLblPos val="nextTo"/>
        <c:crossAx val="59334620"/>
        <c:crosses val="autoZero"/>
        <c:auto val="1"/>
        <c:lblOffset val="100"/>
        <c:noMultiLvlLbl val="0"/>
      </c:catAx>
      <c:valAx>
        <c:axId val="59334620"/>
        <c:scaling>
          <c:orientation val="minMax"/>
        </c:scaling>
        <c:axPos val="l"/>
        <c:majorGridlines/>
        <c:delete val="0"/>
        <c:numFmt formatCode="General" sourceLinked="1"/>
        <c:majorTickMark val="out"/>
        <c:minorTickMark val="none"/>
        <c:tickLblPos val="nextTo"/>
        <c:crossAx val="66245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818739"/>
        <c:axId val="31042060"/>
      </c:barChart>
      <c:catAx>
        <c:axId val="25818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42060"/>
        <c:crosses val="autoZero"/>
        <c:auto val="1"/>
        <c:lblOffset val="100"/>
        <c:noMultiLvlLbl val="0"/>
      </c:catAx>
      <c:valAx>
        <c:axId val="3104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18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943085"/>
        <c:axId val="31378902"/>
      </c:barChart>
      <c:catAx>
        <c:axId val="109430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78902"/>
        <c:crosses val="autoZero"/>
        <c:auto val="1"/>
        <c:lblOffset val="100"/>
        <c:noMultiLvlLbl val="0"/>
      </c:catAx>
      <c:valAx>
        <c:axId val="31378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3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974663"/>
        <c:axId val="58663104"/>
      </c:barChart>
      <c:catAx>
        <c:axId val="139746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663104"/>
        <c:crosses val="autoZero"/>
        <c:auto val="1"/>
        <c:lblOffset val="100"/>
        <c:noMultiLvlLbl val="0"/>
      </c:catAx>
      <c:valAx>
        <c:axId val="58663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74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205889"/>
        <c:axId val="54090954"/>
      </c:barChart>
      <c:catAx>
        <c:axId val="58205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090954"/>
        <c:crosses val="autoZero"/>
        <c:auto val="1"/>
        <c:lblOffset val="100"/>
        <c:noMultiLvlLbl val="0"/>
      </c:catAx>
      <c:valAx>
        <c:axId val="54090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05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056539"/>
        <c:axId val="19291124"/>
      </c:barChart>
      <c:catAx>
        <c:axId val="170565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91124"/>
        <c:crosses val="autoZero"/>
        <c:auto val="1"/>
        <c:lblOffset val="100"/>
        <c:noMultiLvlLbl val="0"/>
      </c:catAx>
      <c:valAx>
        <c:axId val="19291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6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402389"/>
        <c:axId val="19077182"/>
      </c:barChart>
      <c:catAx>
        <c:axId val="394023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77182"/>
        <c:crosses val="autoZero"/>
        <c:auto val="1"/>
        <c:lblOffset val="100"/>
        <c:noMultiLvlLbl val="0"/>
      </c:catAx>
      <c:valAx>
        <c:axId val="19077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2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476911"/>
        <c:axId val="1747880"/>
      </c:barChart>
      <c:catAx>
        <c:axId val="374769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7880"/>
        <c:crosses val="autoZero"/>
        <c:auto val="1"/>
        <c:lblOffset val="100"/>
        <c:noMultiLvlLbl val="0"/>
      </c:catAx>
      <c:valAx>
        <c:axId val="174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6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730921"/>
        <c:axId val="7360562"/>
      </c:barChart>
      <c:catAx>
        <c:axId val="15730921"/>
        <c:scaling>
          <c:orientation val="minMax"/>
        </c:scaling>
        <c:axPos val="b"/>
        <c:delete val="1"/>
        <c:majorTickMark val="out"/>
        <c:minorTickMark val="none"/>
        <c:tickLblPos val="none"/>
        <c:crossAx val="7360562"/>
        <c:crosses val="autoZero"/>
        <c:auto val="1"/>
        <c:lblOffset val="100"/>
        <c:noMultiLvlLbl val="0"/>
      </c:catAx>
      <c:valAx>
        <c:axId val="7360562"/>
        <c:scaling>
          <c:orientation val="minMax"/>
        </c:scaling>
        <c:axPos val="l"/>
        <c:delete val="1"/>
        <c:majorTickMark val="out"/>
        <c:minorTickMark val="none"/>
        <c:tickLblPos val="none"/>
        <c:crossAx val="15730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676275</xdr:colOff>
      <xdr:row>2</xdr:row>
      <xdr:rowOff>457200</xdr:rowOff>
    </xdr:to>
    <xdr:pic>
      <xdr:nvPicPr>
        <xdr:cNvPr id="3" name="Subgraph-leadersad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647700" cy="428625"/>
        </a:xfrm>
        <a:prstGeom prst="rect">
          <a:avLst/>
        </a:prstGeom>
        <a:ln>
          <a:noFill/>
        </a:ln>
      </xdr:spPr>
    </xdr:pic>
    <xdr:clientData/>
  </xdr:twoCellAnchor>
  <xdr:twoCellAnchor editAs="oneCell">
    <xdr:from>
      <xdr:col>1</xdr:col>
      <xdr:colOff>28575</xdr:colOff>
      <xdr:row>3</xdr:row>
      <xdr:rowOff>28575</xdr:rowOff>
    </xdr:from>
    <xdr:to>
      <xdr:col>1</xdr:col>
      <xdr:colOff>676275</xdr:colOff>
      <xdr:row>3</xdr:row>
      <xdr:rowOff>457200</xdr:rowOff>
    </xdr:to>
    <xdr:pic>
      <xdr:nvPicPr>
        <xdr:cNvPr id="5" name="Subgraph-docass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6325"/>
          <a:ext cx="647700" cy="428625"/>
        </a:xfrm>
        <a:prstGeom prst="rect">
          <a:avLst/>
        </a:prstGeom>
        <a:ln>
          <a:noFill/>
        </a:ln>
      </xdr:spPr>
    </xdr:pic>
    <xdr:clientData/>
  </xdr:twoCellAnchor>
  <xdr:twoCellAnchor editAs="oneCell">
    <xdr:from>
      <xdr:col>1</xdr:col>
      <xdr:colOff>28575</xdr:colOff>
      <xdr:row>4</xdr:row>
      <xdr:rowOff>28575</xdr:rowOff>
    </xdr:from>
    <xdr:to>
      <xdr:col>1</xdr:col>
      <xdr:colOff>676275</xdr:colOff>
      <xdr:row>4</xdr:row>
      <xdr:rowOff>457200</xdr:rowOff>
    </xdr:to>
    <xdr:pic>
      <xdr:nvPicPr>
        <xdr:cNvPr id="7" name="Subgraph-vivianfranc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52575"/>
          <a:ext cx="647700" cy="428625"/>
        </a:xfrm>
        <a:prstGeom prst="rect">
          <a:avLst/>
        </a:prstGeom>
        <a:ln>
          <a:noFill/>
        </a:ln>
      </xdr:spPr>
    </xdr:pic>
    <xdr:clientData/>
  </xdr:twoCellAnchor>
  <xdr:twoCellAnchor editAs="oneCell">
    <xdr:from>
      <xdr:col>1</xdr:col>
      <xdr:colOff>28575</xdr:colOff>
      <xdr:row>5</xdr:row>
      <xdr:rowOff>28575</xdr:rowOff>
    </xdr:from>
    <xdr:to>
      <xdr:col>1</xdr:col>
      <xdr:colOff>676275</xdr:colOff>
      <xdr:row>5</xdr:row>
      <xdr:rowOff>457200</xdr:rowOff>
    </xdr:to>
    <xdr:pic>
      <xdr:nvPicPr>
        <xdr:cNvPr id="9" name="Subgraph-allstates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28825"/>
          <a:ext cx="647700" cy="428625"/>
        </a:xfrm>
        <a:prstGeom prst="rect">
          <a:avLst/>
        </a:prstGeom>
        <a:ln>
          <a:noFill/>
        </a:ln>
      </xdr:spPr>
    </xdr:pic>
    <xdr:clientData/>
  </xdr:twoCellAnchor>
  <xdr:twoCellAnchor editAs="oneCell">
    <xdr:from>
      <xdr:col>1</xdr:col>
      <xdr:colOff>28575</xdr:colOff>
      <xdr:row>6</xdr:row>
      <xdr:rowOff>28575</xdr:rowOff>
    </xdr:from>
    <xdr:to>
      <xdr:col>1</xdr:col>
      <xdr:colOff>676275</xdr:colOff>
      <xdr:row>6</xdr:row>
      <xdr:rowOff>457200</xdr:rowOff>
    </xdr:to>
    <xdr:pic>
      <xdr:nvPicPr>
        <xdr:cNvPr id="11" name="Subgraph-aaronleehamm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05075"/>
          <a:ext cx="647700" cy="428625"/>
        </a:xfrm>
        <a:prstGeom prst="rect">
          <a:avLst/>
        </a:prstGeom>
        <a:ln>
          <a:noFill/>
        </a:ln>
      </xdr:spPr>
    </xdr:pic>
    <xdr:clientData/>
  </xdr:twoCellAnchor>
  <xdr:twoCellAnchor editAs="oneCell">
    <xdr:from>
      <xdr:col>1</xdr:col>
      <xdr:colOff>28575</xdr:colOff>
      <xdr:row>7</xdr:row>
      <xdr:rowOff>28575</xdr:rowOff>
    </xdr:from>
    <xdr:to>
      <xdr:col>1</xdr:col>
      <xdr:colOff>676275</xdr:colOff>
      <xdr:row>7</xdr:row>
      <xdr:rowOff>457200</xdr:rowOff>
    </xdr:to>
    <xdr:pic>
      <xdr:nvPicPr>
        <xdr:cNvPr id="13" name="Subgraph-spotsja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81325"/>
          <a:ext cx="647700" cy="428625"/>
        </a:xfrm>
        <a:prstGeom prst="rect">
          <a:avLst/>
        </a:prstGeom>
        <a:ln>
          <a:noFill/>
        </a:ln>
      </xdr:spPr>
    </xdr:pic>
    <xdr:clientData/>
  </xdr:twoCellAnchor>
  <xdr:twoCellAnchor editAs="oneCell">
    <xdr:from>
      <xdr:col>1</xdr:col>
      <xdr:colOff>28575</xdr:colOff>
      <xdr:row>8</xdr:row>
      <xdr:rowOff>28575</xdr:rowOff>
    </xdr:from>
    <xdr:to>
      <xdr:col>1</xdr:col>
      <xdr:colOff>676275</xdr:colOff>
      <xdr:row>8</xdr:row>
      <xdr:rowOff>457200</xdr:rowOff>
    </xdr:to>
    <xdr:pic>
      <xdr:nvPicPr>
        <xdr:cNvPr id="15" name="Subgraph-donn_mendoz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57575"/>
          <a:ext cx="647700" cy="428625"/>
        </a:xfrm>
        <a:prstGeom prst="rect">
          <a:avLst/>
        </a:prstGeom>
        <a:ln>
          <a:noFill/>
        </a:ln>
      </xdr:spPr>
    </xdr:pic>
    <xdr:clientData/>
  </xdr:twoCellAnchor>
  <xdr:twoCellAnchor editAs="oneCell">
    <xdr:from>
      <xdr:col>1</xdr:col>
      <xdr:colOff>28575</xdr:colOff>
      <xdr:row>9</xdr:row>
      <xdr:rowOff>28575</xdr:rowOff>
    </xdr:from>
    <xdr:to>
      <xdr:col>1</xdr:col>
      <xdr:colOff>676275</xdr:colOff>
      <xdr:row>9</xdr:row>
      <xdr:rowOff>457200</xdr:rowOff>
    </xdr:to>
    <xdr:pic>
      <xdr:nvPicPr>
        <xdr:cNvPr id="17" name="Subgraph-frf131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33825"/>
          <a:ext cx="647700" cy="428625"/>
        </a:xfrm>
        <a:prstGeom prst="rect">
          <a:avLst/>
        </a:prstGeom>
        <a:ln>
          <a:noFill/>
        </a:ln>
      </xdr:spPr>
    </xdr:pic>
    <xdr:clientData/>
  </xdr:twoCellAnchor>
  <xdr:twoCellAnchor editAs="oneCell">
    <xdr:from>
      <xdr:col>1</xdr:col>
      <xdr:colOff>28575</xdr:colOff>
      <xdr:row>10</xdr:row>
      <xdr:rowOff>28575</xdr:rowOff>
    </xdr:from>
    <xdr:to>
      <xdr:col>1</xdr:col>
      <xdr:colOff>676275</xdr:colOff>
      <xdr:row>10</xdr:row>
      <xdr:rowOff>457200</xdr:rowOff>
    </xdr:to>
    <xdr:pic>
      <xdr:nvPicPr>
        <xdr:cNvPr id="19" name="Subgraph-chidambara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10075"/>
          <a:ext cx="647700" cy="428625"/>
        </a:xfrm>
        <a:prstGeom prst="rect">
          <a:avLst/>
        </a:prstGeom>
        <a:ln>
          <a:noFill/>
        </a:ln>
      </xdr:spPr>
    </xdr:pic>
    <xdr:clientData/>
  </xdr:twoCellAnchor>
  <xdr:twoCellAnchor editAs="oneCell">
    <xdr:from>
      <xdr:col>1</xdr:col>
      <xdr:colOff>28575</xdr:colOff>
      <xdr:row>11</xdr:row>
      <xdr:rowOff>28575</xdr:rowOff>
    </xdr:from>
    <xdr:to>
      <xdr:col>1</xdr:col>
      <xdr:colOff>676275</xdr:colOff>
      <xdr:row>11</xdr:row>
      <xdr:rowOff>457200</xdr:rowOff>
    </xdr:to>
    <xdr:pic>
      <xdr:nvPicPr>
        <xdr:cNvPr id="21" name="Subgraph-exchangeclu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86325"/>
          <a:ext cx="647700" cy="428625"/>
        </a:xfrm>
        <a:prstGeom prst="rect">
          <a:avLst/>
        </a:prstGeom>
        <a:ln>
          <a:noFill/>
        </a:ln>
      </xdr:spPr>
    </xdr:pic>
    <xdr:clientData/>
  </xdr:twoCellAnchor>
  <xdr:twoCellAnchor editAs="oneCell">
    <xdr:from>
      <xdr:col>1</xdr:col>
      <xdr:colOff>28575</xdr:colOff>
      <xdr:row>12</xdr:row>
      <xdr:rowOff>28575</xdr:rowOff>
    </xdr:from>
    <xdr:to>
      <xdr:col>1</xdr:col>
      <xdr:colOff>676275</xdr:colOff>
      <xdr:row>12</xdr:row>
      <xdr:rowOff>457200</xdr:rowOff>
    </xdr:to>
    <xdr:pic>
      <xdr:nvPicPr>
        <xdr:cNvPr id="23" name="Subgraph-likely7546398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62575"/>
          <a:ext cx="647700" cy="428625"/>
        </a:xfrm>
        <a:prstGeom prst="rect">
          <a:avLst/>
        </a:prstGeom>
        <a:ln>
          <a:noFill/>
        </a:ln>
      </xdr:spPr>
    </xdr:pic>
    <xdr:clientData/>
  </xdr:twoCellAnchor>
  <xdr:twoCellAnchor editAs="oneCell">
    <xdr:from>
      <xdr:col>1</xdr:col>
      <xdr:colOff>28575</xdr:colOff>
      <xdr:row>13</xdr:row>
      <xdr:rowOff>28575</xdr:rowOff>
    </xdr:from>
    <xdr:to>
      <xdr:col>1</xdr:col>
      <xdr:colOff>676275</xdr:colOff>
      <xdr:row>13</xdr:row>
      <xdr:rowOff>457200</xdr:rowOff>
    </xdr:to>
    <xdr:pic>
      <xdr:nvPicPr>
        <xdr:cNvPr id="25" name="Subgraph-hawaiiankiko1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38825"/>
          <a:ext cx="647700" cy="428625"/>
        </a:xfrm>
        <a:prstGeom prst="rect">
          <a:avLst/>
        </a:prstGeom>
        <a:ln>
          <a:noFill/>
        </a:ln>
      </xdr:spPr>
    </xdr:pic>
    <xdr:clientData/>
  </xdr:twoCellAnchor>
  <xdr:twoCellAnchor editAs="oneCell">
    <xdr:from>
      <xdr:col>1</xdr:col>
      <xdr:colOff>28575</xdr:colOff>
      <xdr:row>14</xdr:row>
      <xdr:rowOff>28575</xdr:rowOff>
    </xdr:from>
    <xdr:to>
      <xdr:col>1</xdr:col>
      <xdr:colOff>676275</xdr:colOff>
      <xdr:row>14</xdr:row>
      <xdr:rowOff>457200</xdr:rowOff>
    </xdr:to>
    <xdr:pic>
      <xdr:nvPicPr>
        <xdr:cNvPr id="27" name="Subgraph-jonathanotcher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15075"/>
          <a:ext cx="647700" cy="428625"/>
        </a:xfrm>
        <a:prstGeom prst="rect">
          <a:avLst/>
        </a:prstGeom>
        <a:ln>
          <a:noFill/>
        </a:ln>
      </xdr:spPr>
    </xdr:pic>
    <xdr:clientData/>
  </xdr:twoCellAnchor>
  <xdr:twoCellAnchor editAs="oneCell">
    <xdr:from>
      <xdr:col>1</xdr:col>
      <xdr:colOff>28575</xdr:colOff>
      <xdr:row>15</xdr:row>
      <xdr:rowOff>28575</xdr:rowOff>
    </xdr:from>
    <xdr:to>
      <xdr:col>1</xdr:col>
      <xdr:colOff>676275</xdr:colOff>
      <xdr:row>15</xdr:row>
      <xdr:rowOff>457200</xdr:rowOff>
    </xdr:to>
    <xdr:pic>
      <xdr:nvPicPr>
        <xdr:cNvPr id="29" name="Subgraph-exnorthwill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91325"/>
          <a:ext cx="647700" cy="428625"/>
        </a:xfrm>
        <a:prstGeom prst="rect">
          <a:avLst/>
        </a:prstGeom>
        <a:ln>
          <a:noFill/>
        </a:ln>
      </xdr:spPr>
    </xdr:pic>
    <xdr:clientData/>
  </xdr:twoCellAnchor>
  <xdr:twoCellAnchor editAs="oneCell">
    <xdr:from>
      <xdr:col>1</xdr:col>
      <xdr:colOff>28575</xdr:colOff>
      <xdr:row>16</xdr:row>
      <xdr:rowOff>28575</xdr:rowOff>
    </xdr:from>
    <xdr:to>
      <xdr:col>1</xdr:col>
      <xdr:colOff>676275</xdr:colOff>
      <xdr:row>16</xdr:row>
      <xdr:rowOff>457200</xdr:rowOff>
    </xdr:to>
    <xdr:pic>
      <xdr:nvPicPr>
        <xdr:cNvPr id="31" name="Subgraph-jacksonexchang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267575"/>
          <a:ext cx="647700" cy="428625"/>
        </a:xfrm>
        <a:prstGeom prst="rect">
          <a:avLst/>
        </a:prstGeom>
        <a:ln>
          <a:noFill/>
        </a:ln>
      </xdr:spPr>
    </xdr:pic>
    <xdr:clientData/>
  </xdr:twoCellAnchor>
  <xdr:twoCellAnchor editAs="oneCell">
    <xdr:from>
      <xdr:col>1</xdr:col>
      <xdr:colOff>28575</xdr:colOff>
      <xdr:row>17</xdr:row>
      <xdr:rowOff>28575</xdr:rowOff>
    </xdr:from>
    <xdr:to>
      <xdr:col>1</xdr:col>
      <xdr:colOff>676275</xdr:colOff>
      <xdr:row>17</xdr:row>
      <xdr:rowOff>457200</xdr:rowOff>
    </xdr:to>
    <xdr:pic>
      <xdr:nvPicPr>
        <xdr:cNvPr id="33" name="Subgraph-gamergeeknew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743825"/>
          <a:ext cx="647700" cy="428625"/>
        </a:xfrm>
        <a:prstGeom prst="rect">
          <a:avLst/>
        </a:prstGeom>
        <a:ln>
          <a:noFill/>
        </a:ln>
      </xdr:spPr>
    </xdr:pic>
    <xdr:clientData/>
  </xdr:twoCellAnchor>
  <xdr:twoCellAnchor editAs="oneCell">
    <xdr:from>
      <xdr:col>1</xdr:col>
      <xdr:colOff>28575</xdr:colOff>
      <xdr:row>18</xdr:row>
      <xdr:rowOff>28575</xdr:rowOff>
    </xdr:from>
    <xdr:to>
      <xdr:col>1</xdr:col>
      <xdr:colOff>676275</xdr:colOff>
      <xdr:row>18</xdr:row>
      <xdr:rowOff>457200</xdr:rowOff>
    </xdr:to>
    <xdr:pic>
      <xdr:nvPicPr>
        <xdr:cNvPr id="35" name="Subgraph-xcmuskoge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220075"/>
          <a:ext cx="647700" cy="428625"/>
        </a:xfrm>
        <a:prstGeom prst="rect">
          <a:avLst/>
        </a:prstGeom>
        <a:ln>
          <a:noFill/>
        </a:ln>
      </xdr:spPr>
    </xdr:pic>
    <xdr:clientData/>
  </xdr:twoCellAnchor>
  <xdr:twoCellAnchor editAs="oneCell">
    <xdr:from>
      <xdr:col>1</xdr:col>
      <xdr:colOff>28575</xdr:colOff>
      <xdr:row>19</xdr:row>
      <xdr:rowOff>28575</xdr:rowOff>
    </xdr:from>
    <xdr:to>
      <xdr:col>1</xdr:col>
      <xdr:colOff>676275</xdr:colOff>
      <xdr:row>19</xdr:row>
      <xdr:rowOff>457200</xdr:rowOff>
    </xdr:to>
    <xdr:pic>
      <xdr:nvPicPr>
        <xdr:cNvPr id="37" name="Subgraph-tracey_edwar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696325"/>
          <a:ext cx="647700" cy="428625"/>
        </a:xfrm>
        <a:prstGeom prst="rect">
          <a:avLst/>
        </a:prstGeom>
        <a:ln>
          <a:noFill/>
        </a:ln>
      </xdr:spPr>
    </xdr:pic>
    <xdr:clientData/>
  </xdr:twoCellAnchor>
  <xdr:twoCellAnchor editAs="oneCell">
    <xdr:from>
      <xdr:col>1</xdr:col>
      <xdr:colOff>28575</xdr:colOff>
      <xdr:row>20</xdr:row>
      <xdr:rowOff>28575</xdr:rowOff>
    </xdr:from>
    <xdr:to>
      <xdr:col>1</xdr:col>
      <xdr:colOff>676275</xdr:colOff>
      <xdr:row>20</xdr:row>
      <xdr:rowOff>457200</xdr:rowOff>
    </xdr:to>
    <xdr:pic>
      <xdr:nvPicPr>
        <xdr:cNvPr id="39" name="Subgraph-exchangeclubl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172575"/>
          <a:ext cx="647700" cy="428625"/>
        </a:xfrm>
        <a:prstGeom prst="rect">
          <a:avLst/>
        </a:prstGeom>
        <a:ln>
          <a:noFill/>
        </a:ln>
      </xdr:spPr>
    </xdr:pic>
    <xdr:clientData/>
  </xdr:twoCellAnchor>
  <xdr:twoCellAnchor editAs="oneCell">
    <xdr:from>
      <xdr:col>1</xdr:col>
      <xdr:colOff>28575</xdr:colOff>
      <xdr:row>21</xdr:row>
      <xdr:rowOff>28575</xdr:rowOff>
    </xdr:from>
    <xdr:to>
      <xdr:col>1</xdr:col>
      <xdr:colOff>676275</xdr:colOff>
      <xdr:row>21</xdr:row>
      <xdr:rowOff>457200</xdr:rowOff>
    </xdr:to>
    <xdr:pic>
      <xdr:nvPicPr>
        <xdr:cNvPr id="41" name="Subgraph-bsold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648825"/>
          <a:ext cx="6477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63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0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87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35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12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79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03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27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114300</xdr:colOff>
      <xdr:row>21</xdr:row>
      <xdr:rowOff>133350</xdr:rowOff>
    </xdr:to>
    <xdr:graphicFrame macro="">
      <xdr:nvGraphicFramePr>
        <xdr:cNvPr id="2" name="Chart 1"/>
        <xdr:cNvGraphicFramePr/>
      </xdr:nvGraphicFramePr>
      <xdr:xfrm>
        <a:off x="123825" y="123825"/>
        <a:ext cx="9925050" cy="4010025"/>
      </xdr:xfrm>
      <a:graphic>
        <a:graphicData uri="http://schemas.openxmlformats.org/drawingml/2006/chart">
          <c:chart xmlns:c="http://schemas.openxmlformats.org/drawingml/2006/chart" r:id="rId1"/>
        </a:graphicData>
      </a:graphic>
    </xdr:graphicFrame>
    <xdr:clientData/>
  </xdr:twoCellAnchor>
  <xdr:oneCellAnchor>
    <xdr:from>
      <xdr:col>4</xdr:col>
      <xdr:colOff>485775</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410075"/>
            <a:ext cx="1247775" cy="133350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581025</xdr:colOff>
      <xdr:row>23</xdr:row>
      <xdr:rowOff>28575</xdr:rowOff>
    </xdr:from>
    <xdr:ext cx="1238250" cy="13335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38800" y="4410075"/>
            <a:ext cx="1238250" cy="13335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Doc Assar" refreshedVersion="6">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exchangestrong exchangeclub exchangefit preventionofchildabuse"/>
        <s v="exchangestrong exchangestrong exchangefit exchangeclub"/>
        <s v="exchangestrong"/>
        <s v="nationaldayofservice"/>
        <s v="exchangestrong exchangefit"/>
        <s v="nationaldayofservice exchangestrong exchangefits"/>
        <s v="exchangestrong exchangefits ourmemberschangelives"/>
        <s v="exchangestrong exchangefits"/>
        <s v="exchangestrong exchangefits growexchange"/>
        <s v="growexchange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19-10-14T18:19:43.000"/>
        <d v="2019-10-14T12:23:25.000"/>
        <d v="2019-10-14T15:02:50.000"/>
        <d v="2019-10-14T19:13:38.000"/>
        <d v="2019-10-15T22:59:05.000"/>
        <d v="2019-10-13T13:34:29.000"/>
        <d v="2019-10-13T15:05:06.000"/>
        <d v="2019-10-15T23:02:36.000"/>
        <d v="2019-10-16T01:22:34.000"/>
        <d v="2019-10-15T16:48:56.000"/>
        <d v="2019-10-17T19:18:54.000"/>
        <d v="2019-10-11T15:44:56.000"/>
        <d v="2019-10-15T13:29:40.000"/>
        <d v="2019-10-16T15:43:51.000"/>
        <d v="2019-10-17T16:47:39.000"/>
        <d v="2019-10-17T18:26:00.000"/>
        <d v="2019-10-15T14:33:45.000"/>
        <d v="2019-10-17T20:39: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02002616"/>
    </ext>
  </extLst>
</pivotCacheDefinition>
</file>

<file path=xl/pivotCache/pivotCacheRecords1.xml><?xml version="1.0" encoding="utf-8"?>
<pivotCacheRecords xmlns="http://schemas.openxmlformats.org/spreadsheetml/2006/main" xmlns:r="http://schemas.openxmlformats.org/officeDocument/2006/relationships" count="18">
  <r>
    <s v="leadersadam"/>
    <s v="docassar"/>
    <m/>
    <m/>
    <m/>
    <m/>
    <m/>
    <m/>
    <m/>
    <m/>
    <s v="No"/>
    <n v="3"/>
    <m/>
    <m/>
    <x v="0"/>
    <d v="2019-10-14T18:19:43.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0"/>
    <m/>
    <s v="http://pbs.twimg.com/profile_images/1129333828911284226/h5buLdsA_normal.jpg"/>
    <x v="0"/>
    <d v="2019-10-14T00:00:00.000"/>
    <s v="18:19:43"/>
    <s v="https://twitter.com/leadersadam/status/1183809627399622656"/>
    <m/>
    <m/>
    <s v="1183809627399622656"/>
    <m/>
    <b v="0"/>
    <n v="0"/>
    <s v=""/>
    <b v="0"/>
    <s v="en"/>
    <m/>
    <s v=""/>
    <b v="0"/>
    <n v="4"/>
    <s v="1183719959265992704"/>
    <s v="Twitter for Android"/>
    <b v="0"/>
    <s v="1183719959265992704"/>
    <s v="Tweet"/>
    <n v="0"/>
    <n v="0"/>
    <m/>
    <m/>
    <m/>
    <m/>
    <m/>
    <m/>
    <m/>
    <m/>
    <n v="1"/>
    <s v="1"/>
    <s v="2"/>
    <m/>
    <m/>
    <m/>
    <m/>
    <m/>
    <m/>
    <m/>
    <m/>
    <m/>
  </r>
  <r>
    <s v="docassar"/>
    <s v="allstatesw"/>
    <m/>
    <m/>
    <m/>
    <m/>
    <m/>
    <m/>
    <m/>
    <m/>
    <s v="No"/>
    <n v="14"/>
    <m/>
    <m/>
    <x v="1"/>
    <d v="2019-10-14T12:23:25.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1"/>
    <m/>
    <s v="http://pbs.twimg.com/profile_images/993645134372798469/pAZy1Q6j_normal.jpg"/>
    <x v="1"/>
    <d v="2019-10-14T00:00:00.000"/>
    <s v="12:23:25"/>
    <s v="https://twitter.com/docassar/status/1183719959265992704"/>
    <m/>
    <m/>
    <s v="1183719959265992704"/>
    <m/>
    <b v="0"/>
    <n v="8"/>
    <s v=""/>
    <b v="0"/>
    <s v="en"/>
    <m/>
    <s v=""/>
    <b v="0"/>
    <n v="4"/>
    <s v=""/>
    <s v="Twitter Web Client"/>
    <b v="0"/>
    <s v="1183719959265992704"/>
    <s v="Tweet"/>
    <n v="0"/>
    <n v="0"/>
    <m/>
    <m/>
    <m/>
    <m/>
    <m/>
    <m/>
    <m/>
    <m/>
    <n v="1"/>
    <s v="2"/>
    <s v="1"/>
    <m/>
    <m/>
    <m/>
    <m/>
    <m/>
    <m/>
    <m/>
    <m/>
    <m/>
  </r>
  <r>
    <s v="chidambara09"/>
    <s v="allstatesw"/>
    <m/>
    <m/>
    <m/>
    <m/>
    <m/>
    <m/>
    <m/>
    <m/>
    <s v="No"/>
    <n v="15"/>
    <m/>
    <m/>
    <x v="1"/>
    <d v="2019-10-14T15:02:50.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0"/>
    <m/>
    <s v="http://pbs.twimg.com/profile_images/760774125522518016/jhzjWv0i_normal.jpg"/>
    <x v="2"/>
    <d v="2019-10-14T00:00:00.000"/>
    <s v="15:02:50"/>
    <s v="https://twitter.com/chidambara09/status/1183760079293534208"/>
    <m/>
    <m/>
    <s v="1183760079293534208"/>
    <m/>
    <b v="0"/>
    <n v="0"/>
    <s v=""/>
    <b v="0"/>
    <s v="en"/>
    <m/>
    <s v=""/>
    <b v="0"/>
    <n v="4"/>
    <s v="1183719959265992704"/>
    <s v="Twitter Web App"/>
    <b v="0"/>
    <s v="1183719959265992704"/>
    <s v="Tweet"/>
    <n v="0"/>
    <n v="0"/>
    <m/>
    <m/>
    <m/>
    <m/>
    <m/>
    <m/>
    <m/>
    <m/>
    <n v="1"/>
    <s v="1"/>
    <s v="1"/>
    <m/>
    <m/>
    <m/>
    <m/>
    <m/>
    <m/>
    <m/>
    <m/>
    <m/>
  </r>
  <r>
    <s v="likely75463987"/>
    <s v="allstatesw"/>
    <m/>
    <m/>
    <m/>
    <m/>
    <m/>
    <m/>
    <m/>
    <m/>
    <s v="No"/>
    <n v="16"/>
    <m/>
    <m/>
    <x v="1"/>
    <d v="2019-10-14T19:13:38.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0"/>
    <m/>
    <s v="http://pbs.twimg.com/profile_images/1137012768303931392/_YNnZ4rm_normal.jpg"/>
    <x v="3"/>
    <d v="2019-10-14T00:00:00.000"/>
    <s v="19:13:38"/>
    <s v="https://twitter.com/likely75463987/status/1183823194018504704"/>
    <m/>
    <m/>
    <s v="1183823194018504704"/>
    <m/>
    <b v="0"/>
    <n v="0"/>
    <s v=""/>
    <b v="0"/>
    <s v="en"/>
    <m/>
    <s v=""/>
    <b v="0"/>
    <n v="4"/>
    <s v="1183719959265992704"/>
    <s v="Twitter for Android"/>
    <b v="0"/>
    <s v="1183719959265992704"/>
    <s v="Tweet"/>
    <n v="0"/>
    <n v="0"/>
    <m/>
    <m/>
    <m/>
    <m/>
    <m/>
    <m/>
    <m/>
    <m/>
    <n v="1"/>
    <s v="1"/>
    <s v="1"/>
    <m/>
    <m/>
    <m/>
    <m/>
    <m/>
    <m/>
    <m/>
    <m/>
    <m/>
  </r>
  <r>
    <s v="hawaiiankiko12"/>
    <s v="allstatesw"/>
    <m/>
    <m/>
    <m/>
    <m/>
    <m/>
    <m/>
    <m/>
    <m/>
    <s v="No"/>
    <n v="17"/>
    <m/>
    <m/>
    <x v="1"/>
    <d v="2019-10-15T22:59:05.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0"/>
    <m/>
    <s v="http://pbs.twimg.com/profile_images/1806949120/aaaa_kiko_twitter_normal.jpg"/>
    <x v="4"/>
    <d v="2019-10-15T00:00:00.000"/>
    <s v="22:59:05"/>
    <s v="https://twitter.com/hawaiiankiko12/status/1184242317974093824"/>
    <m/>
    <m/>
    <s v="1184242317974093824"/>
    <m/>
    <b v="0"/>
    <n v="0"/>
    <s v=""/>
    <b v="0"/>
    <s v="en"/>
    <m/>
    <s v=""/>
    <b v="0"/>
    <n v="4"/>
    <s v="1183719959265992704"/>
    <s v="Twitter Web App"/>
    <b v="0"/>
    <s v="1183719959265992704"/>
    <s v="Tweet"/>
    <n v="0"/>
    <n v="0"/>
    <m/>
    <m/>
    <m/>
    <m/>
    <m/>
    <m/>
    <m/>
    <m/>
    <n v="1"/>
    <s v="2"/>
    <s v="1"/>
    <m/>
    <m/>
    <m/>
    <m/>
    <m/>
    <m/>
    <m/>
    <m/>
    <m/>
  </r>
  <r>
    <s v="docassar"/>
    <s v="jonathanotcher1"/>
    <m/>
    <m/>
    <m/>
    <m/>
    <m/>
    <m/>
    <m/>
    <m/>
    <s v="No"/>
    <n v="34"/>
    <m/>
    <m/>
    <x v="1"/>
    <d v="2019-10-13T13:34:29.000"/>
    <s v="#exchangestrong via NodeXL https://t.co/kyisBW5wmx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2831"/>
    <s v="nodexlgraphgallery.org"/>
    <x v="2"/>
    <m/>
    <s v="http://pbs.twimg.com/profile_images/993645134372798469/pAZy1Q6j_normal.jpg"/>
    <x v="5"/>
    <d v="2019-10-13T00:00:00.000"/>
    <s v="13:34:29"/>
    <s v="https://twitter.com/docassar/status/1183375456814411776"/>
    <m/>
    <m/>
    <s v="1183375456814411776"/>
    <m/>
    <b v="0"/>
    <n v="5"/>
    <s v=""/>
    <b v="0"/>
    <s v="en"/>
    <m/>
    <s v=""/>
    <b v="0"/>
    <n v="2"/>
    <s v=""/>
    <s v="Twitter Web Client"/>
    <b v="0"/>
    <s v="1183375456814411776"/>
    <s v="Tweet"/>
    <n v="0"/>
    <n v="0"/>
    <m/>
    <m/>
    <m/>
    <m/>
    <m/>
    <m/>
    <m/>
    <m/>
    <n v="1"/>
    <s v="2"/>
    <s v="2"/>
    <m/>
    <m/>
    <m/>
    <m/>
    <m/>
    <m/>
    <m/>
    <m/>
    <m/>
  </r>
  <r>
    <s v="likely75463987"/>
    <s v="jonathanotcher1"/>
    <m/>
    <m/>
    <m/>
    <m/>
    <m/>
    <m/>
    <m/>
    <m/>
    <s v="No"/>
    <n v="35"/>
    <m/>
    <m/>
    <x v="1"/>
    <d v="2019-10-13T15:05:06.000"/>
    <s v="#exchangestrong via NodeXL https://t.co/kyisBW5wmx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2831"/>
    <s v="nodexlgraphgallery.org"/>
    <x v="3"/>
    <m/>
    <s v="http://pbs.twimg.com/profile_images/1137012768303931392/_YNnZ4rm_normal.jpg"/>
    <x v="6"/>
    <d v="2019-10-13T00:00:00.000"/>
    <s v="15:05:06"/>
    <s v="https://twitter.com/likely75463987/status/1183398262184796161"/>
    <m/>
    <m/>
    <s v="1183398262184796161"/>
    <m/>
    <b v="0"/>
    <n v="0"/>
    <s v=""/>
    <b v="0"/>
    <s v="en"/>
    <m/>
    <s v=""/>
    <b v="0"/>
    <n v="2"/>
    <s v="1183375456814411776"/>
    <s v="Twitter for Android"/>
    <b v="0"/>
    <s v="1183375456814411776"/>
    <s v="Tweet"/>
    <n v="0"/>
    <n v="0"/>
    <m/>
    <m/>
    <m/>
    <m/>
    <m/>
    <m/>
    <m/>
    <m/>
    <n v="1"/>
    <s v="1"/>
    <s v="2"/>
    <m/>
    <m/>
    <m/>
    <m/>
    <m/>
    <m/>
    <m/>
    <m/>
    <m/>
  </r>
  <r>
    <s v="hawaiiankiko12"/>
    <s v="jonathanotcher1"/>
    <m/>
    <m/>
    <m/>
    <m/>
    <m/>
    <m/>
    <m/>
    <m/>
    <s v="No"/>
    <n v="36"/>
    <m/>
    <m/>
    <x v="1"/>
    <d v="2019-10-15T23:02:36.000"/>
    <s v="#exchangestrong via NodeXL https://t.co/kyisBW5wmx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2831"/>
    <s v="nodexlgraphgallery.org"/>
    <x v="3"/>
    <m/>
    <s v="http://pbs.twimg.com/profile_images/1806949120/aaaa_kiko_twitter_normal.jpg"/>
    <x v="7"/>
    <d v="2019-10-15T00:00:00.000"/>
    <s v="23:02:36"/>
    <s v="https://twitter.com/hawaiiankiko12/status/1184243202380857344"/>
    <m/>
    <m/>
    <s v="1184243202380857344"/>
    <m/>
    <b v="0"/>
    <n v="0"/>
    <s v=""/>
    <b v="0"/>
    <s v="en"/>
    <m/>
    <s v=""/>
    <b v="0"/>
    <n v="2"/>
    <s v="1183375456814411776"/>
    <s v="Twitter Web App"/>
    <b v="0"/>
    <s v="1183375456814411776"/>
    <s v="Tweet"/>
    <n v="0"/>
    <n v="0"/>
    <m/>
    <m/>
    <m/>
    <m/>
    <m/>
    <m/>
    <m/>
    <m/>
    <n v="1"/>
    <s v="2"/>
    <s v="2"/>
    <m/>
    <m/>
    <m/>
    <m/>
    <m/>
    <m/>
    <m/>
    <m/>
    <m/>
  </r>
  <r>
    <s v="tracey_edwards"/>
    <s v="exchangeclub"/>
    <m/>
    <m/>
    <m/>
    <m/>
    <m/>
    <m/>
    <m/>
    <m/>
    <s v="No"/>
    <n v="84"/>
    <m/>
    <m/>
    <x v="0"/>
    <d v="2019-10-16T01:22:34.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4"/>
    <m/>
    <s v="http://pbs.twimg.com/profile_images/1106532626532319232/BiRESKrF_normal.jpg"/>
    <x v="8"/>
    <d v="2019-10-16T00:00:00.000"/>
    <s v="01:22:34"/>
    <s v="https://twitter.com/tracey_edwards/status/1184278425600757760"/>
    <m/>
    <m/>
    <s v="1184278425600757760"/>
    <m/>
    <b v="0"/>
    <n v="0"/>
    <s v=""/>
    <b v="0"/>
    <s v="en"/>
    <m/>
    <s v=""/>
    <b v="0"/>
    <n v="3"/>
    <s v="1184099020257529861"/>
    <s v="Twitter for iPhone"/>
    <b v="0"/>
    <s v="1184099020257529861"/>
    <s v="Tweet"/>
    <n v="0"/>
    <n v="0"/>
    <m/>
    <m/>
    <m/>
    <m/>
    <m/>
    <m/>
    <m/>
    <m/>
    <n v="1"/>
    <s v="3"/>
    <s v="3"/>
    <n v="1"/>
    <n v="2.4390243902439024"/>
    <n v="0"/>
    <n v="0"/>
    <n v="0"/>
    <n v="0"/>
    <n v="40"/>
    <n v="97.5609756097561"/>
    <n v="41"/>
  </r>
  <r>
    <s v="exchangeclublh"/>
    <s v="exchangeclub"/>
    <m/>
    <m/>
    <m/>
    <m/>
    <m/>
    <m/>
    <m/>
    <m/>
    <s v="No"/>
    <n v="85"/>
    <m/>
    <m/>
    <x v="0"/>
    <d v="2019-10-15T16:48:56.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4"/>
    <m/>
    <s v="http://pbs.twimg.com/profile_images/859094363015663617/WFhz0keD_normal.jpg"/>
    <x v="9"/>
    <d v="2019-10-15T00:00:00.000"/>
    <s v="16:48:56"/>
    <s v="https://twitter.com/exchangeclublh/status/1184149168698413056"/>
    <m/>
    <m/>
    <s v="1184149168698413056"/>
    <m/>
    <b v="0"/>
    <n v="0"/>
    <s v=""/>
    <b v="0"/>
    <s v="en"/>
    <m/>
    <s v=""/>
    <b v="0"/>
    <n v="3"/>
    <s v="1184099020257529861"/>
    <s v="Twitter Web App"/>
    <b v="0"/>
    <s v="1184099020257529861"/>
    <s v="Tweet"/>
    <n v="0"/>
    <n v="0"/>
    <m/>
    <m/>
    <m/>
    <m/>
    <m/>
    <m/>
    <m/>
    <m/>
    <n v="2"/>
    <s v="3"/>
    <s v="3"/>
    <n v="1"/>
    <n v="2.4390243902439024"/>
    <n v="0"/>
    <n v="0"/>
    <n v="0"/>
    <n v="0"/>
    <n v="40"/>
    <n v="97.5609756097561"/>
    <n v="41"/>
  </r>
  <r>
    <s v="exchangeclublh"/>
    <s v="exchangeclub"/>
    <m/>
    <m/>
    <m/>
    <m/>
    <m/>
    <m/>
    <m/>
    <m/>
    <s v="No"/>
    <n v="86"/>
    <m/>
    <m/>
    <x v="0"/>
    <d v="2019-10-17T19:18:54.000"/>
    <s v="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
    <m/>
    <m/>
    <x v="0"/>
    <m/>
    <s v="http://pbs.twimg.com/profile_images/859094363015663617/WFhz0keD_normal.jpg"/>
    <x v="10"/>
    <d v="2019-10-17T00:00:00.000"/>
    <s v="19:18:54"/>
    <s v="https://twitter.com/exchangeclublh/status/1184911682407223296"/>
    <m/>
    <m/>
    <s v="1184911682407223296"/>
    <m/>
    <b v="0"/>
    <n v="0"/>
    <s v=""/>
    <b v="0"/>
    <s v="en"/>
    <m/>
    <s v=""/>
    <b v="0"/>
    <n v="1"/>
    <s v="1184898371061977098"/>
    <s v="Twitter for iPhone"/>
    <b v="0"/>
    <s v="1184898371061977098"/>
    <s v="Tweet"/>
    <n v="0"/>
    <n v="0"/>
    <m/>
    <m/>
    <m/>
    <m/>
    <m/>
    <m/>
    <m/>
    <m/>
    <n v="2"/>
    <s v="3"/>
    <s v="3"/>
    <n v="1"/>
    <n v="2.272727272727273"/>
    <n v="0"/>
    <n v="0"/>
    <n v="0"/>
    <n v="0"/>
    <n v="43"/>
    <n v="97.72727272727273"/>
    <n v="44"/>
  </r>
  <r>
    <s v="exchangeclub"/>
    <s v="exchangeclub"/>
    <m/>
    <m/>
    <m/>
    <m/>
    <m/>
    <m/>
    <m/>
    <m/>
    <s v="No"/>
    <n v="87"/>
    <m/>
    <m/>
    <x v="2"/>
    <d v="2019-10-11T15:44:56.000"/>
    <s v="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
    <m/>
    <m/>
    <x v="5"/>
    <s v="https://pbs.twimg.com/media/EGm8YcRWsAEkzsw.jpg"/>
    <s v="https://pbs.twimg.com/media/EGm8YcRWsAEkzsw.jpg"/>
    <x v="11"/>
    <d v="2019-10-11T00:00:00.000"/>
    <s v="15:44:56"/>
    <s v="https://twitter.com/exchangeclub/status/1182683509082775552"/>
    <m/>
    <m/>
    <s v="1182683509082775552"/>
    <m/>
    <b v="0"/>
    <n v="2"/>
    <s v=""/>
    <b v="0"/>
    <s v="en"/>
    <m/>
    <s v=""/>
    <b v="0"/>
    <n v="0"/>
    <s v=""/>
    <s v="Twitter Web App"/>
    <b v="0"/>
    <s v="1182683509082775552"/>
    <s v="Tweet"/>
    <n v="0"/>
    <n v="0"/>
    <m/>
    <m/>
    <m/>
    <m/>
    <m/>
    <m/>
    <m/>
    <m/>
    <n v="5"/>
    <s v="3"/>
    <s v="3"/>
    <n v="1"/>
    <n v="2.3255813953488373"/>
    <n v="0"/>
    <n v="0"/>
    <n v="0"/>
    <n v="0"/>
    <n v="42"/>
    <n v="97.67441860465117"/>
    <n v="43"/>
  </r>
  <r>
    <s v="exchangeclub"/>
    <s v="exchangeclub"/>
    <m/>
    <m/>
    <m/>
    <m/>
    <m/>
    <m/>
    <m/>
    <m/>
    <s v="No"/>
    <n v="88"/>
    <m/>
    <m/>
    <x v="2"/>
    <d v="2019-10-15T13:29:40.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6"/>
    <s v="https://pbs.twimg.com/media/EG7DyFtXUAAKNfr.jpg"/>
    <s v="https://pbs.twimg.com/media/EG7DyFtXUAAKNfr.jpg"/>
    <x v="12"/>
    <d v="2019-10-15T00:00:00.000"/>
    <s v="13:29:40"/>
    <s v="https://twitter.com/exchangeclub/status/1184099020257529861"/>
    <m/>
    <m/>
    <s v="1184099020257529861"/>
    <m/>
    <b v="0"/>
    <n v="12"/>
    <s v=""/>
    <b v="0"/>
    <s v="en"/>
    <m/>
    <s v=""/>
    <b v="0"/>
    <n v="3"/>
    <s v=""/>
    <s v="Twitter Web App"/>
    <b v="0"/>
    <s v="1184099020257529861"/>
    <s v="Tweet"/>
    <n v="0"/>
    <n v="0"/>
    <m/>
    <m/>
    <m/>
    <m/>
    <m/>
    <m/>
    <m/>
    <m/>
    <n v="5"/>
    <s v="3"/>
    <s v="3"/>
    <n v="1"/>
    <n v="2.4390243902439024"/>
    <n v="0"/>
    <n v="0"/>
    <n v="0"/>
    <n v="0"/>
    <n v="40"/>
    <n v="97.5609756097561"/>
    <n v="41"/>
  </r>
  <r>
    <s v="exchangeclub"/>
    <s v="exchangeclub"/>
    <m/>
    <m/>
    <m/>
    <m/>
    <m/>
    <m/>
    <m/>
    <m/>
    <s v="No"/>
    <n v="89"/>
    <m/>
    <m/>
    <x v="2"/>
    <d v="2019-10-16T15:43:51.000"/>
    <s v="Holly Renz, Noon XC of Anderson, IN, receives prestigious Torchbearer Award! #ExchangeStrong #ExchangeFits #ourmemberschangelives https://t.co/iDn0t9qs9h"/>
    <s v="https://www.heraldbulletin.com/news/local_news/briefs/good-morning-holly-renz-receives-state-torchbearer-award/article_46d51da6-e45a-11e9-907a-134f0d89da7b.html"/>
    <s v="heraldbulletin.com"/>
    <x v="7"/>
    <m/>
    <s v="http://pbs.twimg.com/profile_images/1123576928001306627/7zA4OAug_normal.png"/>
    <x v="13"/>
    <d v="2019-10-16T00:00:00.000"/>
    <s v="15:43:51"/>
    <s v="https://twitter.com/exchangeclub/status/1184495174757617667"/>
    <m/>
    <m/>
    <s v="1184495174757617667"/>
    <m/>
    <b v="0"/>
    <n v="3"/>
    <s v=""/>
    <b v="0"/>
    <s v="en"/>
    <m/>
    <s v=""/>
    <b v="0"/>
    <n v="0"/>
    <s v=""/>
    <s v="Twitter Web App"/>
    <b v="0"/>
    <s v="1184495174757617667"/>
    <s v="Tweet"/>
    <n v="0"/>
    <n v="0"/>
    <m/>
    <m/>
    <m/>
    <m/>
    <m/>
    <m/>
    <m/>
    <m/>
    <n v="5"/>
    <s v="3"/>
    <s v="3"/>
    <n v="2"/>
    <n v="14.285714285714286"/>
    <n v="0"/>
    <n v="0"/>
    <n v="0"/>
    <n v="0"/>
    <n v="12"/>
    <n v="85.71428571428571"/>
    <n v="14"/>
  </r>
  <r>
    <s v="exchangeclub"/>
    <s v="exchangeclub"/>
    <m/>
    <m/>
    <m/>
    <m/>
    <m/>
    <m/>
    <m/>
    <m/>
    <s v="No"/>
    <n v="90"/>
    <m/>
    <m/>
    <x v="2"/>
    <d v="2019-10-17T16:47:39.000"/>
    <s v="National President Russ Finney is spending some quality time with members in the Connecticut District Exchange Clubs: &quot;Visited the Exchange Club of Rockville, CT, ... Another outstanding Exchange Club doing great things in its community.&quot; #ExchangeStrong #ExchangeFits https://t.co/eBUFVdW7MZ"/>
    <m/>
    <m/>
    <x v="8"/>
    <s v="https://pbs.twimg.com/media/EHGERSfW4AAEb2G.png"/>
    <s v="https://pbs.twimg.com/media/EHGERSfW4AAEb2G.png"/>
    <x v="14"/>
    <d v="2019-10-17T00:00:00.000"/>
    <s v="16:47:39"/>
    <s v="https://twitter.com/exchangeclub/status/1184873618376933376"/>
    <m/>
    <m/>
    <s v="1184873618376933376"/>
    <m/>
    <b v="0"/>
    <n v="4"/>
    <s v=""/>
    <b v="0"/>
    <s v="en"/>
    <m/>
    <s v=""/>
    <b v="0"/>
    <n v="0"/>
    <s v=""/>
    <s v="Twitter Web App"/>
    <b v="0"/>
    <s v="1184873618376933376"/>
    <s v="Tweet"/>
    <n v="0"/>
    <n v="0"/>
    <m/>
    <m/>
    <m/>
    <m/>
    <m/>
    <m/>
    <m/>
    <m/>
    <n v="5"/>
    <s v="3"/>
    <s v="3"/>
    <n v="2"/>
    <n v="5.555555555555555"/>
    <n v="0"/>
    <n v="0"/>
    <n v="0"/>
    <n v="0"/>
    <n v="34"/>
    <n v="94.44444444444444"/>
    <n v="36"/>
  </r>
  <r>
    <s v="exchangeclub"/>
    <s v="exchangeclub"/>
    <m/>
    <m/>
    <m/>
    <m/>
    <m/>
    <m/>
    <m/>
    <m/>
    <s v="No"/>
    <n v="91"/>
    <m/>
    <m/>
    <x v="2"/>
    <d v="2019-10-17T18:26:00.000"/>
    <s v="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
    <m/>
    <m/>
    <x v="9"/>
    <s v="https://pbs.twimg.com/media/EHGayOjWwAMTqvN.jpg"/>
    <s v="https://pbs.twimg.com/media/EHGayOjWwAMTqvN.jpg"/>
    <x v="15"/>
    <d v="2019-10-17T00:00:00.000"/>
    <s v="18:26:00"/>
    <s v="https://twitter.com/exchangeclub/status/1184898371061977098"/>
    <m/>
    <m/>
    <s v="1184898371061977098"/>
    <m/>
    <b v="0"/>
    <n v="7"/>
    <s v=""/>
    <b v="0"/>
    <s v="en"/>
    <m/>
    <s v=""/>
    <b v="0"/>
    <n v="1"/>
    <s v=""/>
    <s v="Twitter Web App"/>
    <b v="0"/>
    <s v="1184898371061977098"/>
    <s v="Tweet"/>
    <n v="0"/>
    <n v="0"/>
    <m/>
    <m/>
    <m/>
    <m/>
    <m/>
    <m/>
    <m/>
    <m/>
    <n v="5"/>
    <s v="3"/>
    <s v="3"/>
    <n v="1"/>
    <n v="2.272727272727273"/>
    <n v="0"/>
    <n v="0"/>
    <n v="0"/>
    <n v="0"/>
    <n v="43"/>
    <n v="97.72727272727273"/>
    <n v="44"/>
  </r>
  <r>
    <s v="bsolder"/>
    <s v="exchangeclub"/>
    <m/>
    <m/>
    <m/>
    <m/>
    <m/>
    <m/>
    <m/>
    <m/>
    <s v="No"/>
    <n v="92"/>
    <m/>
    <m/>
    <x v="0"/>
    <d v="2019-10-15T14:33:45.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4"/>
    <m/>
    <s v="http://pbs.twimg.com/profile_images/570658932726861824/MSzOYUtx_normal.jpeg"/>
    <x v="16"/>
    <d v="2019-10-15T00:00:00.000"/>
    <s v="14:33:45"/>
    <s v="https://twitter.com/bsolder/status/1184115147847143424"/>
    <m/>
    <m/>
    <s v="1184115147847143424"/>
    <m/>
    <b v="0"/>
    <n v="0"/>
    <s v=""/>
    <b v="0"/>
    <s v="en"/>
    <m/>
    <s v=""/>
    <b v="0"/>
    <n v="3"/>
    <s v="1184099020257529861"/>
    <s v="Twitter for iPhone"/>
    <b v="0"/>
    <s v="1184099020257529861"/>
    <s v="Tweet"/>
    <n v="0"/>
    <n v="0"/>
    <m/>
    <m/>
    <m/>
    <m/>
    <m/>
    <m/>
    <m/>
    <m/>
    <n v="1"/>
    <s v="3"/>
    <s v="3"/>
    <n v="1"/>
    <n v="2.4390243902439024"/>
    <n v="0"/>
    <n v="0"/>
    <n v="0"/>
    <n v="0"/>
    <n v="40"/>
    <n v="97.5609756097561"/>
    <n v="41"/>
  </r>
  <r>
    <s v="bsolder"/>
    <s v="bsolder"/>
    <m/>
    <m/>
    <m/>
    <m/>
    <m/>
    <m/>
    <m/>
    <m/>
    <s v="No"/>
    <n v="93"/>
    <m/>
    <m/>
    <x v="2"/>
    <d v="2019-10-17T20:39:08.000"/>
    <s v="#growexchange #exchangestrong @ Stamford High School https://t.co/GbdOmoD6R9"/>
    <s v="https://www.instagram.com/p/B3u6fbXlVYr/?igshid=15juzpn9nidor"/>
    <s v="instagram.com"/>
    <x v="10"/>
    <m/>
    <s v="http://pbs.twimg.com/profile_images/570658932726861824/MSzOYUtx_normal.jpeg"/>
    <x v="17"/>
    <d v="2019-10-17T00:00:00.000"/>
    <s v="20:39:08"/>
    <s v="https://twitter.com/bsolder/status/1184931873459441664"/>
    <m/>
    <m/>
    <s v="1184931873459441664"/>
    <m/>
    <b v="0"/>
    <n v="0"/>
    <s v=""/>
    <b v="0"/>
    <s v="en"/>
    <m/>
    <s v=""/>
    <b v="0"/>
    <n v="0"/>
    <s v=""/>
    <s v="Instagram"/>
    <b v="0"/>
    <s v="1184931873459441664"/>
    <s v="Tweet"/>
    <n v="0"/>
    <n v="0"/>
    <m/>
    <m/>
    <m/>
    <m/>
    <m/>
    <m/>
    <m/>
    <m/>
    <n v="1"/>
    <s v="3"/>
    <s v="3"/>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1"/>
        <item x="5"/>
        <item x="6"/>
        <item x="1"/>
        <item x="2"/>
        <item x="0"/>
        <item x="3"/>
        <item x="12"/>
        <item x="16"/>
        <item x="9"/>
        <item x="4"/>
        <item x="7"/>
        <item x="8"/>
        <item x="13"/>
        <item x="14"/>
        <item x="15"/>
        <item x="10"/>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302002616">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302002616">
      <items count="11">
        <i x="3" s="1"/>
        <i x="1" s="1"/>
        <i x="5" s="1"/>
        <i x="8" s="1"/>
        <i x="9" s="1"/>
        <i x="7" s="1"/>
        <i x="2" s="1"/>
        <i x="10" s="1"/>
        <i x="4"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710"/>
  <slicer name="Hashtags in Tweet" cache="Slicer_Hashtags_in_Tweet" caption="Hashtags in Tweet" rowHeight="234710"/>
</slicers>
</file>

<file path=xl/tables/table1.xml><?xml version="1.0" encoding="utf-8"?>
<table xmlns="http://schemas.openxmlformats.org/spreadsheetml/2006/main" id="1" name="Edges" displayName="Edges" ref="A2:BN93" totalsRowShown="0" headerRowDxfId="388" dataDxfId="387">
  <autoFilter ref="A2:BN93"/>
  <tableColumns count="66">
    <tableColumn id="1" name="Vertex 1" dataDxfId="337"/>
    <tableColumn id="2" name="Vertex 2" dataDxfId="335"/>
    <tableColumn id="3" name="Color" dataDxfId="336"/>
    <tableColumn id="4" name="Width" dataDxfId="386"/>
    <tableColumn id="11" name="Style" dataDxfId="385"/>
    <tableColumn id="5" name="Opacity" dataDxfId="384"/>
    <tableColumn id="6" name="Visibility" dataDxfId="383"/>
    <tableColumn id="10" name="Label" dataDxfId="382"/>
    <tableColumn id="12" name="Label Text Color" dataDxfId="381"/>
    <tableColumn id="13" name="Label Font Size" dataDxfId="380"/>
    <tableColumn id="14" name="Reciprocated?" dataDxfId="242"/>
    <tableColumn id="7" name="ID" dataDxfId="379"/>
    <tableColumn id="9" name="Dynamic Filter" dataDxfId="378"/>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Date" dataDxfId="324"/>
    <tableColumn id="25" name="Time" dataDxfId="323"/>
    <tableColumn id="26" name="Twitter Page for Tweet" dataDxfId="322"/>
    <tableColumn id="27" name="Latitude" dataDxfId="321"/>
    <tableColumn id="28" name="Longitude" dataDxfId="320"/>
    <tableColumn id="29" name="Imported ID" dataDxfId="319"/>
    <tableColumn id="30" name="In-Reply-To Tweet ID" dataDxfId="318"/>
    <tableColumn id="31" name="Favorited" dataDxfId="317"/>
    <tableColumn id="32" name="Favorite Count" dataDxfId="316"/>
    <tableColumn id="33" name="In-Reply-To User ID" dataDxfId="315"/>
    <tableColumn id="34" name="Is Quote Status" dataDxfId="314"/>
    <tableColumn id="35" name="Language" dataDxfId="313"/>
    <tableColumn id="36" name="Possibly Sensitive" dataDxfId="312"/>
    <tableColumn id="37" name="Quoted Status ID" dataDxfId="311"/>
    <tableColumn id="38" name="Retweeted" dataDxfId="310"/>
    <tableColumn id="39" name="Retweet Count" dataDxfId="309"/>
    <tableColumn id="40" name="Retweet ID" dataDxfId="308"/>
    <tableColumn id="41" name="Source" dataDxfId="307"/>
    <tableColumn id="42" name="Truncated" dataDxfId="306"/>
    <tableColumn id="43" name="Unified Twitter ID" dataDxfId="305"/>
    <tableColumn id="44" name="Imported Tweet Type" dataDxfId="304"/>
    <tableColumn id="45" name="Added By Extended Analysis" dataDxfId="303"/>
    <tableColumn id="46" name="Corrected By Extended Analysis" dataDxfId="302"/>
    <tableColumn id="47" name="Place Bounding Box" dataDxfId="301"/>
    <tableColumn id="48" name="Place Country" dataDxfId="300"/>
    <tableColumn id="49" name="Place Country Code" dataDxfId="299"/>
    <tableColumn id="50" name="Place Full Name" dataDxfId="298"/>
    <tableColumn id="51" name="Place ID" dataDxfId="297"/>
    <tableColumn id="52" name="Place Name" dataDxfId="296"/>
    <tableColumn id="53" name="Place Type" dataDxfId="295"/>
    <tableColumn id="54" name="Place URL" dataDxfId="294"/>
    <tableColumn id="55" name="Edge Weight"/>
    <tableColumn id="56" name="Vertex 1 Group" dataDxfId="257">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5" totalsRowShown="0" headerRowDxfId="241" dataDxfId="240">
  <autoFilter ref="A1:H5"/>
  <tableColumns count="8">
    <tableColumn id="1" name="Top URLs in Tweet in Entire Graph" dataDxfId="239"/>
    <tableColumn id="2" name="Entire Graph Count" dataDxfId="238"/>
    <tableColumn id="3" name="Top URLs in Tweet in G1" dataDxfId="237"/>
    <tableColumn id="4" name="G1 Count" dataDxfId="236"/>
    <tableColumn id="5" name="Top URLs in Tweet in G2" dataDxfId="235"/>
    <tableColumn id="6" name="G2 Count" dataDxfId="234"/>
    <tableColumn id="7" name="Top URLs in Tweet in G3" dataDxfId="233"/>
    <tableColumn id="8" name="G3 Count" dataDxfId="23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H11" totalsRowShown="0" headerRowDxfId="230" dataDxfId="229">
  <autoFilter ref="A8:H11"/>
  <tableColumns count="8">
    <tableColumn id="1" name="Top Domains in Tweet in Entire Graph" dataDxfId="228"/>
    <tableColumn id="2" name="Entire Graph Count" dataDxfId="227"/>
    <tableColumn id="3" name="Top Domains in Tweet in G1" dataDxfId="226"/>
    <tableColumn id="4" name="G1 Count" dataDxfId="225"/>
    <tableColumn id="5" name="Top Domains in Tweet in G2" dataDxfId="224"/>
    <tableColumn id="6" name="G2 Count" dataDxfId="223"/>
    <tableColumn id="7" name="Top Domains in Tweet in G3" dataDxfId="222"/>
    <tableColumn id="8" name="G3 Count" dataDxfId="22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H22" totalsRowShown="0" headerRowDxfId="219" dataDxfId="218">
  <autoFilter ref="A14:H22"/>
  <tableColumns count="8">
    <tableColumn id="1" name="Top Hashtags in Tweet in Entire Graph" dataDxfId="217"/>
    <tableColumn id="2" name="Entire Graph Count" dataDxfId="216"/>
    <tableColumn id="3" name="Top Hashtags in Tweet in G1" dataDxfId="215"/>
    <tableColumn id="4" name="G1 Count" dataDxfId="214"/>
    <tableColumn id="5" name="Top Hashtags in Tweet in G2" dataDxfId="213"/>
    <tableColumn id="6" name="G2 Count" dataDxfId="212"/>
    <tableColumn id="7" name="Top Hashtags in Tweet in G3" dataDxfId="211"/>
    <tableColumn id="8" name="G3 Count" dataDxfId="21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H35" totalsRowShown="0" headerRowDxfId="208" dataDxfId="207">
  <autoFilter ref="A25:H35"/>
  <tableColumns count="8">
    <tableColumn id="1" name="Top Words in Tweet in Entire Graph" dataDxfId="206"/>
    <tableColumn id="2" name="Entire Graph Count" dataDxfId="205"/>
    <tableColumn id="3" name="Top Words in Tweet in G1" dataDxfId="204"/>
    <tableColumn id="4" name="G1 Count" dataDxfId="203"/>
    <tableColumn id="5" name="Top Words in Tweet in G2" dataDxfId="202"/>
    <tableColumn id="6" name="G2 Count" dataDxfId="201"/>
    <tableColumn id="7" name="Top Words in Tweet in G3" dataDxfId="200"/>
    <tableColumn id="8" name="G3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H48" totalsRowShown="0" headerRowDxfId="197" dataDxfId="196">
  <autoFilter ref="A38:H48"/>
  <tableColumns count="8">
    <tableColumn id="1" name="Top Word Pairs in Tweet in Entire Graph" dataDxfId="195"/>
    <tableColumn id="2" name="Entire Graph Count" dataDxfId="194"/>
    <tableColumn id="3" name="Top Word Pairs in Tweet in G1" dataDxfId="193"/>
    <tableColumn id="4" name="G1 Count" dataDxfId="192"/>
    <tableColumn id="5" name="Top Word Pairs in Tweet in G2" dataDxfId="191"/>
    <tableColumn id="6" name="G2 Count" dataDxfId="190"/>
    <tableColumn id="7" name="Top Word Pairs in Tweet in G3" dataDxfId="189"/>
    <tableColumn id="8" name="G3 Count" dataDxfId="18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H52" totalsRowShown="0" headerRowDxfId="186" dataDxfId="185">
  <autoFilter ref="A51:H52"/>
  <tableColumns count="8">
    <tableColumn id="1" name="Top Replied-To in Entire Graph" dataDxfId="184"/>
    <tableColumn id="2" name="Entire Graph Count" dataDxfId="180"/>
    <tableColumn id="3" name="Top Replied-To in G1" dataDxfId="179"/>
    <tableColumn id="4" name="G1 Count" dataDxfId="176"/>
    <tableColumn id="5" name="Top Replied-To in G2" dataDxfId="175"/>
    <tableColumn id="6" name="G2 Count" dataDxfId="172"/>
    <tableColumn id="7" name="Top Replied-To in G3" dataDxfId="171"/>
    <tableColumn id="8" name="G3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4:H64" totalsRowShown="0" headerRowDxfId="183" dataDxfId="182">
  <autoFilter ref="A54:H64"/>
  <tableColumns count="8">
    <tableColumn id="1" name="Top Mentioned in Entire Graph" dataDxfId="181"/>
    <tableColumn id="2" name="Entire Graph Count" dataDxfId="178"/>
    <tableColumn id="3" name="Top Mentioned in G1" dataDxfId="177"/>
    <tableColumn id="4" name="G1 Count" dataDxfId="174"/>
    <tableColumn id="5" name="Top Mentioned in G2" dataDxfId="173"/>
    <tableColumn id="6" name="G2 Count" dataDxfId="169"/>
    <tableColumn id="7" name="Top Mentioned in G3" dataDxfId="168"/>
    <tableColumn id="8" name="G3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7:H77" totalsRowShown="0" headerRowDxfId="164" dataDxfId="163">
  <autoFilter ref="A67:H77"/>
  <tableColumns count="8">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8" totalsRowShown="0" headerRowDxfId="143" dataDxfId="142">
  <autoFilter ref="A1:G168"/>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77" dataDxfId="376">
  <autoFilter ref="A2:BT22"/>
  <tableColumns count="72">
    <tableColumn id="1" name="Vertex" dataDxfId="375"/>
    <tableColumn id="72" name="Subgraph"/>
    <tableColumn id="2" name="Color" dataDxfId="374"/>
    <tableColumn id="5" name="Shape" dataDxfId="373"/>
    <tableColumn id="6" name="Size" dataDxfId="372"/>
    <tableColumn id="4" name="Opacity" dataDxfId="274"/>
    <tableColumn id="7" name="Image File" dataDxfId="272"/>
    <tableColumn id="3" name="Visibility" dataDxfId="273"/>
    <tableColumn id="10" name="Label" dataDxfId="371"/>
    <tableColumn id="16" name="Label Fill Color" dataDxfId="370"/>
    <tableColumn id="9" name="Label Position" dataDxfId="268"/>
    <tableColumn id="8" name="Tooltip" dataDxfId="266"/>
    <tableColumn id="18" name="Layout Order" dataDxfId="267"/>
    <tableColumn id="13" name="X" dataDxfId="369"/>
    <tableColumn id="14" name="Y" dataDxfId="368"/>
    <tableColumn id="12" name="Locked?" dataDxfId="367"/>
    <tableColumn id="19" name="Polar R" dataDxfId="366"/>
    <tableColumn id="20" name="Polar Angle" dataDxfId="365"/>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64"/>
    <tableColumn id="28" name="Dynamic Filter" dataDxfId="363"/>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1"/>
    <tableColumn id="49" name="Custom Menu Item Text" dataDxfId="270"/>
    <tableColumn id="50" name="Custom Menu Item Action" dataDxfId="269"/>
    <tableColumn id="51" name="Tweeted Search Term?" dataDxfId="258"/>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0" totalsRowShown="0" headerRowDxfId="134" dataDxfId="133">
  <autoFilter ref="A1:L190"/>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90" dataDxfId="89">
  <autoFilter ref="A2:C9"/>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62">
  <autoFilter ref="A2:AO5"/>
  <tableColumns count="41">
    <tableColumn id="1" name="Group" dataDxfId="265"/>
    <tableColumn id="2" name="Vertex Color" dataDxfId="264"/>
    <tableColumn id="3" name="Vertex Shape" dataDxfId="262"/>
    <tableColumn id="22" name="Visibility" dataDxfId="263"/>
    <tableColumn id="4" name="Collapsed?"/>
    <tableColumn id="18" name="Label" dataDxfId="361"/>
    <tableColumn id="20" name="Collapsed X"/>
    <tableColumn id="21" name="Collapsed Y"/>
    <tableColumn id="6" name="ID" dataDxfId="360"/>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231"/>
    <tableColumn id="23" name="Top URLs in Tweet" dataDxfId="220"/>
    <tableColumn id="26" name="Top Domains in Tweet" dataDxfId="209"/>
    <tableColumn id="27" name="Top Hashtags in Tweet" dataDxfId="198"/>
    <tableColumn id="28" name="Top Words in Tweet" dataDxfId="187"/>
    <tableColumn id="29" name="Top Word Pairs in Tweet" dataDxfId="166"/>
    <tableColumn id="30" name="Top Replied-To in Tweet" dataDxfId="165"/>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59" dataDxfId="358">
  <autoFilter ref="A1:C21"/>
  <tableColumns count="3">
    <tableColumn id="1" name="Group" dataDxfId="261"/>
    <tableColumn id="2" name="Vertex" dataDxfId="260"/>
    <tableColumn id="3" name="Vertex ID" dataDxfId="25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7"/>
    <tableColumn id="2" name="Degree Frequency" dataDxfId="356">
      <calculatedColumnFormula>COUNTIF(Vertices[Degree], "&gt;= " &amp; D2) - COUNTIF(Vertices[Degree], "&gt;=" &amp; D3)</calculatedColumnFormula>
    </tableColumn>
    <tableColumn id="3" name="In-Degree Bin" dataDxfId="355"/>
    <tableColumn id="4" name="In-Degree Frequency" dataDxfId="354">
      <calculatedColumnFormula>COUNTIF(Vertices[In-Degree], "&gt;= " &amp; F2) - COUNTIF(Vertices[In-Degree], "&gt;=" &amp; F3)</calculatedColumnFormula>
    </tableColumn>
    <tableColumn id="5" name="Out-Degree Bin" dataDxfId="353"/>
    <tableColumn id="6" name="Out-Degree Frequency" dataDxfId="352">
      <calculatedColumnFormula>COUNTIF(Vertices[Out-Degree], "&gt;= " &amp; H2) - COUNTIF(Vertices[Out-Degree], "&gt;=" &amp; H3)</calculatedColumnFormula>
    </tableColumn>
    <tableColumn id="7" name="Betweenness Centrality Bin" dataDxfId="351"/>
    <tableColumn id="8" name="Betweenness Centrality Frequency" dataDxfId="350">
      <calculatedColumnFormula>COUNTIF(Vertices[Betweenness Centrality], "&gt;= " &amp; J2) - COUNTIF(Vertices[Betweenness Centrality], "&gt;=" &amp; J3)</calculatedColumnFormula>
    </tableColumn>
    <tableColumn id="9" name="Closeness Centrality Bin" dataDxfId="349"/>
    <tableColumn id="10" name="Closeness Centrality Frequency" dataDxfId="348">
      <calculatedColumnFormula>COUNTIF(Vertices[Closeness Centrality], "&gt;= " &amp; L2) - COUNTIF(Vertices[Closeness Centrality], "&gt;=" &amp; L3)</calculatedColumnFormula>
    </tableColumn>
    <tableColumn id="11" name="Eigenvector Centrality Bin" dataDxfId="347"/>
    <tableColumn id="12" name="Eigenvector Centrality Frequency" dataDxfId="346">
      <calculatedColumnFormula>COUNTIF(Vertices[Eigenvector Centrality], "&gt;= " &amp; N2) - COUNTIF(Vertices[Eigenvector Centrality], "&gt;=" &amp; N3)</calculatedColumnFormula>
    </tableColumn>
    <tableColumn id="18" name="PageRank Bin" dataDxfId="345"/>
    <tableColumn id="17" name="PageRank Frequency" dataDxfId="344">
      <calculatedColumnFormula>COUNTIF(Vertices[Eigenvector Centrality], "&gt;= " &amp; P2) - COUNTIF(Vertices[Eigenvector Centrality], "&gt;=" &amp; P3)</calculatedColumnFormula>
    </tableColumn>
    <tableColumn id="13" name="Clustering Coefficient Bin" dataDxfId="343"/>
    <tableColumn id="14" name="Clustering Coefficient Frequency" dataDxfId="342">
      <calculatedColumnFormula>COUNTIF(Vertices[Clustering Coefficient], "&gt;= " &amp; R2) - COUNTIF(Vertices[Clustering Coefficient], "&gt;=" &amp; R3)</calculatedColumnFormula>
    </tableColumn>
    <tableColumn id="15" name="Dynamic Filter Bin" dataDxfId="341"/>
    <tableColumn id="16" name="Dynamic Filter Frequency" dataDxfId="3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6" insertRow="1" totalsRowShown="0">
  <autoFilter ref="A45: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2862" TargetMode="External" /><Relationship Id="rId2" Type="http://schemas.openxmlformats.org/officeDocument/2006/relationships/hyperlink" Target="https://nodexlgraphgallery.org/Pages/Graph.aspx?graphID=212862" TargetMode="External" /><Relationship Id="rId3" Type="http://schemas.openxmlformats.org/officeDocument/2006/relationships/hyperlink" Target="https://nodexlgraphgallery.org/Pages/Graph.aspx?graphID=212862" TargetMode="External" /><Relationship Id="rId4" Type="http://schemas.openxmlformats.org/officeDocument/2006/relationships/hyperlink" Target="https://nodexlgraphgallery.org/Pages/Graph.aspx?graphID=212862" TargetMode="External" /><Relationship Id="rId5" Type="http://schemas.openxmlformats.org/officeDocument/2006/relationships/hyperlink" Target="https://nodexlgraphgallery.org/Pages/Graph.aspx?graphID=212862" TargetMode="External" /><Relationship Id="rId6" Type="http://schemas.openxmlformats.org/officeDocument/2006/relationships/hyperlink" Target="https://nodexlgraphgallery.org/Pages/Graph.aspx?graphID=212862" TargetMode="External" /><Relationship Id="rId7" Type="http://schemas.openxmlformats.org/officeDocument/2006/relationships/hyperlink" Target="https://nodexlgraphgallery.org/Pages/Graph.aspx?graphID=212862" TargetMode="External" /><Relationship Id="rId8" Type="http://schemas.openxmlformats.org/officeDocument/2006/relationships/hyperlink" Target="https://nodexlgraphgallery.org/Pages/Graph.aspx?graphID=212862" TargetMode="External" /><Relationship Id="rId9" Type="http://schemas.openxmlformats.org/officeDocument/2006/relationships/hyperlink" Target="https://nodexlgraphgallery.org/Pages/Graph.aspx?graphID=212862" TargetMode="External" /><Relationship Id="rId10" Type="http://schemas.openxmlformats.org/officeDocument/2006/relationships/hyperlink" Target="https://nodexlgraphgallery.org/Pages/Graph.aspx?graphID=212862" TargetMode="External" /><Relationship Id="rId11" Type="http://schemas.openxmlformats.org/officeDocument/2006/relationships/hyperlink" Target="https://nodexlgraphgallery.org/Pages/Graph.aspx?graphID=212862" TargetMode="External" /><Relationship Id="rId12" Type="http://schemas.openxmlformats.org/officeDocument/2006/relationships/hyperlink" Target="https://nodexlgraphgallery.org/Pages/Graph.aspx?graphID=212862" TargetMode="External" /><Relationship Id="rId13" Type="http://schemas.openxmlformats.org/officeDocument/2006/relationships/hyperlink" Target="https://nodexlgraphgallery.org/Pages/Graph.aspx?graphID=212862" TargetMode="External" /><Relationship Id="rId14" Type="http://schemas.openxmlformats.org/officeDocument/2006/relationships/hyperlink" Target="https://nodexlgraphgallery.org/Pages/Graph.aspx?graphID=212862" TargetMode="External" /><Relationship Id="rId15" Type="http://schemas.openxmlformats.org/officeDocument/2006/relationships/hyperlink" Target="https://nodexlgraphgallery.org/Pages/Graph.aspx?graphID=212862" TargetMode="External" /><Relationship Id="rId16" Type="http://schemas.openxmlformats.org/officeDocument/2006/relationships/hyperlink" Target="https://nodexlgraphgallery.org/Pages/Graph.aspx?graphID=212862" TargetMode="External" /><Relationship Id="rId17" Type="http://schemas.openxmlformats.org/officeDocument/2006/relationships/hyperlink" Target="https://nodexlgraphgallery.org/Pages/Graph.aspx?graphID=212862" TargetMode="External" /><Relationship Id="rId18" Type="http://schemas.openxmlformats.org/officeDocument/2006/relationships/hyperlink" Target="https://nodexlgraphgallery.org/Pages/Graph.aspx?graphID=212862" TargetMode="External" /><Relationship Id="rId19" Type="http://schemas.openxmlformats.org/officeDocument/2006/relationships/hyperlink" Target="https://nodexlgraphgallery.org/Pages/Graph.aspx?graphID=212862" TargetMode="External" /><Relationship Id="rId20" Type="http://schemas.openxmlformats.org/officeDocument/2006/relationships/hyperlink" Target="https://nodexlgraphgallery.org/Pages/Graph.aspx?graphID=212862" TargetMode="External" /><Relationship Id="rId21" Type="http://schemas.openxmlformats.org/officeDocument/2006/relationships/hyperlink" Target="https://nodexlgraphgallery.org/Pages/Graph.aspx?graphID=212862" TargetMode="External" /><Relationship Id="rId22" Type="http://schemas.openxmlformats.org/officeDocument/2006/relationships/hyperlink" Target="https://nodexlgraphgallery.org/Pages/Graph.aspx?graphID=212862" TargetMode="External" /><Relationship Id="rId23" Type="http://schemas.openxmlformats.org/officeDocument/2006/relationships/hyperlink" Target="https://nodexlgraphgallery.org/Pages/Graph.aspx?graphID=212862" TargetMode="External" /><Relationship Id="rId24" Type="http://schemas.openxmlformats.org/officeDocument/2006/relationships/hyperlink" Target="https://nodexlgraphgallery.org/Pages/Graph.aspx?graphID=212862" TargetMode="External" /><Relationship Id="rId25" Type="http://schemas.openxmlformats.org/officeDocument/2006/relationships/hyperlink" Target="https://nodexlgraphgallery.org/Pages/Graph.aspx?graphID=212862" TargetMode="External" /><Relationship Id="rId26" Type="http://schemas.openxmlformats.org/officeDocument/2006/relationships/hyperlink" Target="https://nodexlgraphgallery.org/Pages/Graph.aspx?graphID=212862" TargetMode="External" /><Relationship Id="rId27" Type="http://schemas.openxmlformats.org/officeDocument/2006/relationships/hyperlink" Target="https://nodexlgraphgallery.org/Pages/Graph.aspx?graphID=212862" TargetMode="External" /><Relationship Id="rId28" Type="http://schemas.openxmlformats.org/officeDocument/2006/relationships/hyperlink" Target="https://nodexlgraphgallery.org/Pages/Graph.aspx?graphID=212862" TargetMode="External" /><Relationship Id="rId29" Type="http://schemas.openxmlformats.org/officeDocument/2006/relationships/hyperlink" Target="https://nodexlgraphgallery.org/Pages/Graph.aspx?graphID=212862" TargetMode="External" /><Relationship Id="rId30" Type="http://schemas.openxmlformats.org/officeDocument/2006/relationships/hyperlink" Target="https://nodexlgraphgallery.org/Pages/Graph.aspx?graphID=212862" TargetMode="External" /><Relationship Id="rId31" Type="http://schemas.openxmlformats.org/officeDocument/2006/relationships/hyperlink" Target="https://nodexlgraphgallery.org/Pages/Graph.aspx?graphID=212862" TargetMode="External" /><Relationship Id="rId32" Type="http://schemas.openxmlformats.org/officeDocument/2006/relationships/hyperlink" Target="https://nodexlgraphgallery.org/Pages/Graph.aspx?graphID=212831" TargetMode="External" /><Relationship Id="rId33" Type="http://schemas.openxmlformats.org/officeDocument/2006/relationships/hyperlink" Target="https://nodexlgraphgallery.org/Pages/Graph.aspx?graphID=212831" TargetMode="External" /><Relationship Id="rId34" Type="http://schemas.openxmlformats.org/officeDocument/2006/relationships/hyperlink" Target="https://nodexlgraphgallery.org/Pages/Graph.aspx?graphID=212831" TargetMode="External" /><Relationship Id="rId35" Type="http://schemas.openxmlformats.org/officeDocument/2006/relationships/hyperlink" Target="https://nodexlgraphgallery.org/Pages/Graph.aspx?graphID=212831" TargetMode="External" /><Relationship Id="rId36" Type="http://schemas.openxmlformats.org/officeDocument/2006/relationships/hyperlink" Target="https://nodexlgraphgallery.org/Pages/Graph.aspx?graphID=212831" TargetMode="External" /><Relationship Id="rId37" Type="http://schemas.openxmlformats.org/officeDocument/2006/relationships/hyperlink" Target="https://nodexlgraphgallery.org/Pages/Graph.aspx?graphID=212831" TargetMode="External" /><Relationship Id="rId38" Type="http://schemas.openxmlformats.org/officeDocument/2006/relationships/hyperlink" Target="https://nodexlgraphgallery.org/Pages/Graph.aspx?graphID=212831" TargetMode="External" /><Relationship Id="rId39" Type="http://schemas.openxmlformats.org/officeDocument/2006/relationships/hyperlink" Target="https://nodexlgraphgallery.org/Pages/Graph.aspx?graphID=212831" TargetMode="External" /><Relationship Id="rId40" Type="http://schemas.openxmlformats.org/officeDocument/2006/relationships/hyperlink" Target="https://nodexlgraphgallery.org/Pages/Graph.aspx?graphID=212831" TargetMode="External" /><Relationship Id="rId41" Type="http://schemas.openxmlformats.org/officeDocument/2006/relationships/hyperlink" Target="https://nodexlgraphgallery.org/Pages/Graph.aspx?graphID=212831" TargetMode="External" /><Relationship Id="rId42" Type="http://schemas.openxmlformats.org/officeDocument/2006/relationships/hyperlink" Target="https://nodexlgraphgallery.org/Pages/Graph.aspx?graphID=212831" TargetMode="External" /><Relationship Id="rId43" Type="http://schemas.openxmlformats.org/officeDocument/2006/relationships/hyperlink" Target="https://nodexlgraphgallery.org/Pages/Graph.aspx?graphID=212831" TargetMode="External" /><Relationship Id="rId44" Type="http://schemas.openxmlformats.org/officeDocument/2006/relationships/hyperlink" Target="https://nodexlgraphgallery.org/Pages/Graph.aspx?graphID=212831" TargetMode="External" /><Relationship Id="rId45" Type="http://schemas.openxmlformats.org/officeDocument/2006/relationships/hyperlink" Target="https://nodexlgraphgallery.org/Pages/Graph.aspx?graphID=212862" TargetMode="External" /><Relationship Id="rId46" Type="http://schemas.openxmlformats.org/officeDocument/2006/relationships/hyperlink" Target="https://nodexlgraphgallery.org/Pages/Graph.aspx?graphID=212862" TargetMode="External" /><Relationship Id="rId47" Type="http://schemas.openxmlformats.org/officeDocument/2006/relationships/hyperlink" Target="https://nodexlgraphgallery.org/Pages/Graph.aspx?graphID=212831" TargetMode="External" /><Relationship Id="rId48" Type="http://schemas.openxmlformats.org/officeDocument/2006/relationships/hyperlink" Target="https://nodexlgraphgallery.org/Pages/Graph.aspx?graphID=212862" TargetMode="External" /><Relationship Id="rId49" Type="http://schemas.openxmlformats.org/officeDocument/2006/relationships/hyperlink" Target="https://nodexlgraphgallery.org/Pages/Graph.aspx?graphID=212862" TargetMode="External" /><Relationship Id="rId50" Type="http://schemas.openxmlformats.org/officeDocument/2006/relationships/hyperlink" Target="https://nodexlgraphgallery.org/Pages/Graph.aspx?graphID=212831" TargetMode="External" /><Relationship Id="rId51" Type="http://schemas.openxmlformats.org/officeDocument/2006/relationships/hyperlink" Target="https://nodexlgraphgallery.org/Pages/Graph.aspx?graphID=212831" TargetMode="External" /><Relationship Id="rId52" Type="http://schemas.openxmlformats.org/officeDocument/2006/relationships/hyperlink" Target="https://nodexlgraphgallery.org/Pages/Graph.aspx?graphID=212862" TargetMode="External" /><Relationship Id="rId53" Type="http://schemas.openxmlformats.org/officeDocument/2006/relationships/hyperlink" Target="https://nodexlgraphgallery.org/Pages/Graph.aspx?graphID=212862" TargetMode="External" /><Relationship Id="rId54" Type="http://schemas.openxmlformats.org/officeDocument/2006/relationships/hyperlink" Target="https://nodexlgraphgallery.org/Pages/Graph.aspx?graphID=212862" TargetMode="External" /><Relationship Id="rId55" Type="http://schemas.openxmlformats.org/officeDocument/2006/relationships/hyperlink" Target="https://nodexlgraphgallery.org/Pages/Graph.aspx?graphID=212862" TargetMode="External" /><Relationship Id="rId56" Type="http://schemas.openxmlformats.org/officeDocument/2006/relationships/hyperlink" Target="https://nodexlgraphgallery.org/Pages/Graph.aspx?graphID=212862" TargetMode="External" /><Relationship Id="rId57" Type="http://schemas.openxmlformats.org/officeDocument/2006/relationships/hyperlink" Target="https://nodexlgraphgallery.org/Pages/Graph.aspx?graphID=212831" TargetMode="External" /><Relationship Id="rId58" Type="http://schemas.openxmlformats.org/officeDocument/2006/relationships/hyperlink" Target="https://nodexlgraphgallery.org/Pages/Graph.aspx?graphID=212862" TargetMode="External" /><Relationship Id="rId59" Type="http://schemas.openxmlformats.org/officeDocument/2006/relationships/hyperlink" Target="https://nodexlgraphgallery.org/Pages/Graph.aspx?graphID=212862" TargetMode="External" /><Relationship Id="rId60" Type="http://schemas.openxmlformats.org/officeDocument/2006/relationships/hyperlink" Target="https://nodexlgraphgallery.org/Pages/Graph.aspx?graphID=212831" TargetMode="External" /><Relationship Id="rId61" Type="http://schemas.openxmlformats.org/officeDocument/2006/relationships/hyperlink" Target="https://nodexlgraphgallery.org/Pages/Graph.aspx?graphID=212831" TargetMode="External" /><Relationship Id="rId62" Type="http://schemas.openxmlformats.org/officeDocument/2006/relationships/hyperlink" Target="https://nodexlgraphgallery.org/Pages/Graph.aspx?graphID=212831" TargetMode="External" /><Relationship Id="rId63" Type="http://schemas.openxmlformats.org/officeDocument/2006/relationships/hyperlink" Target="https://nodexlgraphgallery.org/Pages/Graph.aspx?graphID=212831" TargetMode="External" /><Relationship Id="rId64" Type="http://schemas.openxmlformats.org/officeDocument/2006/relationships/hyperlink" Target="https://nodexlgraphgallery.org/Pages/Graph.aspx?graphID=212831" TargetMode="External" /><Relationship Id="rId65" Type="http://schemas.openxmlformats.org/officeDocument/2006/relationships/hyperlink" Target="https://nodexlgraphgallery.org/Pages/Graph.aspx?graphID=212831" TargetMode="External" /><Relationship Id="rId66" Type="http://schemas.openxmlformats.org/officeDocument/2006/relationships/hyperlink" Target="https://nodexlgraphgallery.org/Pages/Graph.aspx?graphID=212862" TargetMode="External" /><Relationship Id="rId67" Type="http://schemas.openxmlformats.org/officeDocument/2006/relationships/hyperlink" Target="https://nodexlgraphgallery.org/Pages/Graph.aspx?graphID=212862" TargetMode="External" /><Relationship Id="rId68" Type="http://schemas.openxmlformats.org/officeDocument/2006/relationships/hyperlink" Target="https://nodexlgraphgallery.org/Pages/Graph.aspx?graphID=212831" TargetMode="External" /><Relationship Id="rId69" Type="http://schemas.openxmlformats.org/officeDocument/2006/relationships/hyperlink" Target="https://nodexlgraphgallery.org/Pages/Graph.aspx?graphID=212831" TargetMode="External" /><Relationship Id="rId70" Type="http://schemas.openxmlformats.org/officeDocument/2006/relationships/hyperlink" Target="https://nodexlgraphgallery.org/Pages/Graph.aspx?graphID=212862" TargetMode="External" /><Relationship Id="rId71" Type="http://schemas.openxmlformats.org/officeDocument/2006/relationships/hyperlink" Target="https://nodexlgraphgallery.org/Pages/Graph.aspx?graphID=212862" TargetMode="External" /><Relationship Id="rId72" Type="http://schemas.openxmlformats.org/officeDocument/2006/relationships/hyperlink" Target="https://nodexlgraphgallery.org/Pages/Graph.aspx?graphID=212862" TargetMode="External" /><Relationship Id="rId73" Type="http://schemas.openxmlformats.org/officeDocument/2006/relationships/hyperlink" Target="https://nodexlgraphgallery.org/Pages/Graph.aspx?graphID=212862" TargetMode="External" /><Relationship Id="rId74" Type="http://schemas.openxmlformats.org/officeDocument/2006/relationships/hyperlink" Target="https://nodexlgraphgallery.org/Pages/Graph.aspx?graphID=212831" TargetMode="External" /><Relationship Id="rId75" Type="http://schemas.openxmlformats.org/officeDocument/2006/relationships/hyperlink" Target="https://nodexlgraphgallery.org/Pages/Graph.aspx?graphID=212831" TargetMode="External" /><Relationship Id="rId76" Type="http://schemas.openxmlformats.org/officeDocument/2006/relationships/hyperlink" Target="https://nodexlgraphgallery.org/Pages/Graph.aspx?graphID=212831" TargetMode="External" /><Relationship Id="rId77" Type="http://schemas.openxmlformats.org/officeDocument/2006/relationships/hyperlink" Target="https://nodexlgraphgallery.org/Pages/Graph.aspx?graphID=212862" TargetMode="External" /><Relationship Id="rId78" Type="http://schemas.openxmlformats.org/officeDocument/2006/relationships/hyperlink" Target="https://nodexlgraphgallery.org/Pages/Graph.aspx?graphID=212862" TargetMode="External" /><Relationship Id="rId79" Type="http://schemas.openxmlformats.org/officeDocument/2006/relationships/hyperlink" Target="https://nodexlgraphgallery.org/Pages/Graph.aspx?graphID=212831" TargetMode="External" /><Relationship Id="rId80" Type="http://schemas.openxmlformats.org/officeDocument/2006/relationships/hyperlink" Target="https://nodexlgraphgallery.org/Pages/Graph.aspx?graphID=212862" TargetMode="External" /><Relationship Id="rId81" Type="http://schemas.openxmlformats.org/officeDocument/2006/relationships/hyperlink" Target="https://nodexlgraphgallery.org/Pages/Graph.aspx?graphID=212831" TargetMode="External" /><Relationship Id="rId82" Type="http://schemas.openxmlformats.org/officeDocument/2006/relationships/hyperlink" Target="https://www.heraldbulletin.com/news/local_news/briefs/good-morning-holly-renz-receives-state-torchbearer-award/article_46d51da6-e45a-11e9-907a-134f0d89da7b.html" TargetMode="External" /><Relationship Id="rId83" Type="http://schemas.openxmlformats.org/officeDocument/2006/relationships/hyperlink" Target="https://www.instagram.com/p/B3u6fbXlVYr/?igshid=15juzpn9nidor" TargetMode="External" /><Relationship Id="rId84" Type="http://schemas.openxmlformats.org/officeDocument/2006/relationships/hyperlink" Target="https://pbs.twimg.com/media/EGm8YcRWsAEkzsw.jpg" TargetMode="External" /><Relationship Id="rId85" Type="http://schemas.openxmlformats.org/officeDocument/2006/relationships/hyperlink" Target="https://pbs.twimg.com/media/EG7DyFtXUAAKNfr.jpg" TargetMode="External" /><Relationship Id="rId86" Type="http://schemas.openxmlformats.org/officeDocument/2006/relationships/hyperlink" Target="https://pbs.twimg.com/media/EHGERSfW4AAEb2G.png" TargetMode="External" /><Relationship Id="rId87" Type="http://schemas.openxmlformats.org/officeDocument/2006/relationships/hyperlink" Target="https://pbs.twimg.com/media/EHGayOjWwAMTqvN.jpg" TargetMode="External" /><Relationship Id="rId88" Type="http://schemas.openxmlformats.org/officeDocument/2006/relationships/hyperlink" Target="http://pbs.twimg.com/profile_images/1129333828911284226/h5buLdsA_normal.jpg" TargetMode="External" /><Relationship Id="rId89" Type="http://schemas.openxmlformats.org/officeDocument/2006/relationships/hyperlink" Target="http://pbs.twimg.com/profile_images/1129333828911284226/h5buLdsA_normal.jpg" TargetMode="External" /><Relationship Id="rId90" Type="http://schemas.openxmlformats.org/officeDocument/2006/relationships/hyperlink" Target="http://pbs.twimg.com/profile_images/1129333828911284226/h5buLdsA_normal.jpg" TargetMode="External" /><Relationship Id="rId91" Type="http://schemas.openxmlformats.org/officeDocument/2006/relationships/hyperlink" Target="http://pbs.twimg.com/profile_images/1129333828911284226/h5buLdsA_normal.jpg" TargetMode="External" /><Relationship Id="rId92" Type="http://schemas.openxmlformats.org/officeDocument/2006/relationships/hyperlink" Target="http://pbs.twimg.com/profile_images/1129333828911284226/h5buLdsA_normal.jpg" TargetMode="External" /><Relationship Id="rId93" Type="http://schemas.openxmlformats.org/officeDocument/2006/relationships/hyperlink" Target="http://pbs.twimg.com/profile_images/1129333828911284226/h5buLdsA_normal.jpg" TargetMode="External" /><Relationship Id="rId94" Type="http://schemas.openxmlformats.org/officeDocument/2006/relationships/hyperlink" Target="http://pbs.twimg.com/profile_images/1129333828911284226/h5buLdsA_normal.jpg" TargetMode="External" /><Relationship Id="rId95" Type="http://schemas.openxmlformats.org/officeDocument/2006/relationships/hyperlink" Target="http://pbs.twimg.com/profile_images/1129333828911284226/h5buLdsA_normal.jpg" TargetMode="External" /><Relationship Id="rId96" Type="http://schemas.openxmlformats.org/officeDocument/2006/relationships/hyperlink" Target="http://pbs.twimg.com/profile_images/1129333828911284226/h5buLdsA_normal.jpg" TargetMode="External" /><Relationship Id="rId97" Type="http://schemas.openxmlformats.org/officeDocument/2006/relationships/hyperlink" Target="http://pbs.twimg.com/profile_images/1129333828911284226/h5buLdsA_normal.jpg" TargetMode="External" /><Relationship Id="rId98" Type="http://schemas.openxmlformats.org/officeDocument/2006/relationships/hyperlink" Target="http://pbs.twimg.com/profile_images/1129333828911284226/h5buLdsA_normal.jpg" TargetMode="External" /><Relationship Id="rId99" Type="http://schemas.openxmlformats.org/officeDocument/2006/relationships/hyperlink" Target="http://pbs.twimg.com/profile_images/993645134372798469/pAZy1Q6j_normal.jpg" TargetMode="External" /><Relationship Id="rId100" Type="http://schemas.openxmlformats.org/officeDocument/2006/relationships/hyperlink" Target="http://pbs.twimg.com/profile_images/760774125522518016/jhzjWv0i_normal.jpg" TargetMode="External" /><Relationship Id="rId101" Type="http://schemas.openxmlformats.org/officeDocument/2006/relationships/hyperlink" Target="http://pbs.twimg.com/profile_images/1137012768303931392/_YNnZ4rm_normal.jpg" TargetMode="External" /><Relationship Id="rId102" Type="http://schemas.openxmlformats.org/officeDocument/2006/relationships/hyperlink" Target="http://pbs.twimg.com/profile_images/1806949120/aaaa_kiko_twitter_normal.jpg" TargetMode="External" /><Relationship Id="rId103" Type="http://schemas.openxmlformats.org/officeDocument/2006/relationships/hyperlink" Target="http://pbs.twimg.com/profile_images/993645134372798469/pAZy1Q6j_normal.jpg" TargetMode="External" /><Relationship Id="rId104" Type="http://schemas.openxmlformats.org/officeDocument/2006/relationships/hyperlink" Target="http://pbs.twimg.com/profile_images/760774125522518016/jhzjWv0i_normal.jpg" TargetMode="External" /><Relationship Id="rId105" Type="http://schemas.openxmlformats.org/officeDocument/2006/relationships/hyperlink" Target="http://pbs.twimg.com/profile_images/1137012768303931392/_YNnZ4rm_normal.jpg" TargetMode="External" /><Relationship Id="rId106" Type="http://schemas.openxmlformats.org/officeDocument/2006/relationships/hyperlink" Target="http://pbs.twimg.com/profile_images/1806949120/aaaa_kiko_twitter_normal.jpg" TargetMode="External" /><Relationship Id="rId107" Type="http://schemas.openxmlformats.org/officeDocument/2006/relationships/hyperlink" Target="http://pbs.twimg.com/profile_images/993645134372798469/pAZy1Q6j_normal.jpg" TargetMode="External" /><Relationship Id="rId108" Type="http://schemas.openxmlformats.org/officeDocument/2006/relationships/hyperlink" Target="http://pbs.twimg.com/profile_images/760774125522518016/jhzjWv0i_normal.jpg" TargetMode="External" /><Relationship Id="rId109" Type="http://schemas.openxmlformats.org/officeDocument/2006/relationships/hyperlink" Target="http://pbs.twimg.com/profile_images/1137012768303931392/_YNnZ4rm_normal.jpg" TargetMode="External" /><Relationship Id="rId110" Type="http://schemas.openxmlformats.org/officeDocument/2006/relationships/hyperlink" Target="http://pbs.twimg.com/profile_images/1806949120/aaaa_kiko_twitter_normal.jpg" TargetMode="External" /><Relationship Id="rId111" Type="http://schemas.openxmlformats.org/officeDocument/2006/relationships/hyperlink" Target="http://pbs.twimg.com/profile_images/993645134372798469/pAZy1Q6j_normal.jpg" TargetMode="External" /><Relationship Id="rId112" Type="http://schemas.openxmlformats.org/officeDocument/2006/relationships/hyperlink" Target="http://pbs.twimg.com/profile_images/760774125522518016/jhzjWv0i_normal.jpg" TargetMode="External" /><Relationship Id="rId113" Type="http://schemas.openxmlformats.org/officeDocument/2006/relationships/hyperlink" Target="http://pbs.twimg.com/profile_images/1137012768303931392/_YNnZ4rm_normal.jpg" TargetMode="External" /><Relationship Id="rId114" Type="http://schemas.openxmlformats.org/officeDocument/2006/relationships/hyperlink" Target="http://pbs.twimg.com/profile_images/1806949120/aaaa_kiko_twitter_normal.jpg" TargetMode="External" /><Relationship Id="rId115" Type="http://schemas.openxmlformats.org/officeDocument/2006/relationships/hyperlink" Target="http://pbs.twimg.com/profile_images/993645134372798469/pAZy1Q6j_normal.jpg" TargetMode="External" /><Relationship Id="rId116" Type="http://schemas.openxmlformats.org/officeDocument/2006/relationships/hyperlink" Target="http://pbs.twimg.com/profile_images/760774125522518016/jhzjWv0i_normal.jpg" TargetMode="External" /><Relationship Id="rId117" Type="http://schemas.openxmlformats.org/officeDocument/2006/relationships/hyperlink" Target="http://pbs.twimg.com/profile_images/1137012768303931392/_YNnZ4rm_normal.jpg" TargetMode="External" /><Relationship Id="rId118" Type="http://schemas.openxmlformats.org/officeDocument/2006/relationships/hyperlink" Target="http://pbs.twimg.com/profile_images/1806949120/aaaa_kiko_twitter_normal.jpg" TargetMode="External" /><Relationship Id="rId119" Type="http://schemas.openxmlformats.org/officeDocument/2006/relationships/hyperlink" Target="http://pbs.twimg.com/profile_images/993645134372798469/pAZy1Q6j_normal.jpg" TargetMode="External" /><Relationship Id="rId120" Type="http://schemas.openxmlformats.org/officeDocument/2006/relationships/hyperlink" Target="http://pbs.twimg.com/profile_images/1137012768303931392/_YNnZ4rm_normal.jpg" TargetMode="External" /><Relationship Id="rId121" Type="http://schemas.openxmlformats.org/officeDocument/2006/relationships/hyperlink" Target="http://pbs.twimg.com/profile_images/1806949120/aaaa_kiko_twitter_normal.jpg" TargetMode="External" /><Relationship Id="rId122" Type="http://schemas.openxmlformats.org/officeDocument/2006/relationships/hyperlink" Target="http://pbs.twimg.com/profile_images/993645134372798469/pAZy1Q6j_normal.jpg" TargetMode="External" /><Relationship Id="rId123" Type="http://schemas.openxmlformats.org/officeDocument/2006/relationships/hyperlink" Target="http://pbs.twimg.com/profile_images/1137012768303931392/_YNnZ4rm_normal.jpg" TargetMode="External" /><Relationship Id="rId124" Type="http://schemas.openxmlformats.org/officeDocument/2006/relationships/hyperlink" Target="http://pbs.twimg.com/profile_images/1806949120/aaaa_kiko_twitter_normal.jpg" TargetMode="External" /><Relationship Id="rId125" Type="http://schemas.openxmlformats.org/officeDocument/2006/relationships/hyperlink" Target="http://pbs.twimg.com/profile_images/993645134372798469/pAZy1Q6j_normal.jpg" TargetMode="External" /><Relationship Id="rId126" Type="http://schemas.openxmlformats.org/officeDocument/2006/relationships/hyperlink" Target="http://pbs.twimg.com/profile_images/1137012768303931392/_YNnZ4rm_normal.jpg" TargetMode="External" /><Relationship Id="rId127" Type="http://schemas.openxmlformats.org/officeDocument/2006/relationships/hyperlink" Target="http://pbs.twimg.com/profile_images/1806949120/aaaa_kiko_twitter_normal.jpg" TargetMode="External" /><Relationship Id="rId128" Type="http://schemas.openxmlformats.org/officeDocument/2006/relationships/hyperlink" Target="http://pbs.twimg.com/profile_images/993645134372798469/pAZy1Q6j_normal.jpg" TargetMode="External" /><Relationship Id="rId129" Type="http://schemas.openxmlformats.org/officeDocument/2006/relationships/hyperlink" Target="http://pbs.twimg.com/profile_images/1137012768303931392/_YNnZ4rm_normal.jpg" TargetMode="External" /><Relationship Id="rId130" Type="http://schemas.openxmlformats.org/officeDocument/2006/relationships/hyperlink" Target="http://pbs.twimg.com/profile_images/1806949120/aaaa_kiko_twitter_normal.jpg" TargetMode="External" /><Relationship Id="rId131" Type="http://schemas.openxmlformats.org/officeDocument/2006/relationships/hyperlink" Target="http://pbs.twimg.com/profile_images/993645134372798469/pAZy1Q6j_normal.jpg" TargetMode="External" /><Relationship Id="rId132" Type="http://schemas.openxmlformats.org/officeDocument/2006/relationships/hyperlink" Target="http://pbs.twimg.com/profile_images/993645134372798469/pAZy1Q6j_normal.jpg" TargetMode="External" /><Relationship Id="rId133" Type="http://schemas.openxmlformats.org/officeDocument/2006/relationships/hyperlink" Target="http://pbs.twimg.com/profile_images/760774125522518016/jhzjWv0i_normal.jpg" TargetMode="External" /><Relationship Id="rId134" Type="http://schemas.openxmlformats.org/officeDocument/2006/relationships/hyperlink" Target="http://pbs.twimg.com/profile_images/1137012768303931392/_YNnZ4rm_normal.jpg" TargetMode="External" /><Relationship Id="rId135" Type="http://schemas.openxmlformats.org/officeDocument/2006/relationships/hyperlink" Target="http://pbs.twimg.com/profile_images/1137012768303931392/_YNnZ4rm_normal.jpg" TargetMode="External" /><Relationship Id="rId136" Type="http://schemas.openxmlformats.org/officeDocument/2006/relationships/hyperlink" Target="http://pbs.twimg.com/profile_images/1806949120/aaaa_kiko_twitter_normal.jpg" TargetMode="External" /><Relationship Id="rId137" Type="http://schemas.openxmlformats.org/officeDocument/2006/relationships/hyperlink" Target="http://pbs.twimg.com/profile_images/1806949120/aaaa_kiko_twitter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993645134372798469/pAZy1Q6j_normal.jpg" TargetMode="External" /><Relationship Id="rId140" Type="http://schemas.openxmlformats.org/officeDocument/2006/relationships/hyperlink" Target="http://pbs.twimg.com/profile_images/760774125522518016/jhzjWv0i_normal.jpg" TargetMode="External" /><Relationship Id="rId141" Type="http://schemas.openxmlformats.org/officeDocument/2006/relationships/hyperlink" Target="http://pbs.twimg.com/profile_images/760774125522518016/jhzjWv0i_normal.jpg" TargetMode="External" /><Relationship Id="rId142" Type="http://schemas.openxmlformats.org/officeDocument/2006/relationships/hyperlink" Target="http://pbs.twimg.com/profile_images/760774125522518016/jhzjWv0i_normal.jpg" TargetMode="External" /><Relationship Id="rId143" Type="http://schemas.openxmlformats.org/officeDocument/2006/relationships/hyperlink" Target="http://pbs.twimg.com/profile_images/760774125522518016/jhzjWv0i_normal.jpg" TargetMode="External" /><Relationship Id="rId144" Type="http://schemas.openxmlformats.org/officeDocument/2006/relationships/hyperlink" Target="http://pbs.twimg.com/profile_images/1137012768303931392/_YNnZ4rm_normal.jpg" TargetMode="External" /><Relationship Id="rId145" Type="http://schemas.openxmlformats.org/officeDocument/2006/relationships/hyperlink" Target="http://pbs.twimg.com/profile_images/1137012768303931392/_YNnZ4rm_normal.jpg" TargetMode="External" /><Relationship Id="rId146" Type="http://schemas.openxmlformats.org/officeDocument/2006/relationships/hyperlink" Target="http://pbs.twimg.com/profile_images/1806949120/aaaa_kiko_twitter_normal.jpg" TargetMode="External" /><Relationship Id="rId147" Type="http://schemas.openxmlformats.org/officeDocument/2006/relationships/hyperlink" Target="http://pbs.twimg.com/profile_images/1806949120/aaaa_kiko_twitter_normal.jpg" TargetMode="External" /><Relationship Id="rId148" Type="http://schemas.openxmlformats.org/officeDocument/2006/relationships/hyperlink" Target="http://pbs.twimg.com/profile_images/993645134372798469/pAZy1Q6j_normal.jpg" TargetMode="External" /><Relationship Id="rId149" Type="http://schemas.openxmlformats.org/officeDocument/2006/relationships/hyperlink" Target="http://pbs.twimg.com/profile_images/1137012768303931392/_YNnZ4rm_normal.jpg" TargetMode="External" /><Relationship Id="rId150" Type="http://schemas.openxmlformats.org/officeDocument/2006/relationships/hyperlink" Target="http://pbs.twimg.com/profile_images/1806949120/aaaa_kiko_twitter_normal.jpg" TargetMode="External" /><Relationship Id="rId151" Type="http://schemas.openxmlformats.org/officeDocument/2006/relationships/hyperlink" Target="http://pbs.twimg.com/profile_images/993645134372798469/pAZy1Q6j_normal.jpg" TargetMode="External" /><Relationship Id="rId152" Type="http://schemas.openxmlformats.org/officeDocument/2006/relationships/hyperlink" Target="http://pbs.twimg.com/profile_images/993645134372798469/pAZy1Q6j_normal.jpg" TargetMode="External" /><Relationship Id="rId153" Type="http://schemas.openxmlformats.org/officeDocument/2006/relationships/hyperlink" Target="http://pbs.twimg.com/profile_images/993645134372798469/pAZy1Q6j_normal.jpg" TargetMode="External" /><Relationship Id="rId154" Type="http://schemas.openxmlformats.org/officeDocument/2006/relationships/hyperlink" Target="http://pbs.twimg.com/profile_images/993645134372798469/pAZy1Q6j_normal.jpg" TargetMode="External" /><Relationship Id="rId155" Type="http://schemas.openxmlformats.org/officeDocument/2006/relationships/hyperlink" Target="http://pbs.twimg.com/profile_images/1137012768303931392/_YNnZ4rm_normal.jpg" TargetMode="External" /><Relationship Id="rId156" Type="http://schemas.openxmlformats.org/officeDocument/2006/relationships/hyperlink" Target="http://pbs.twimg.com/profile_images/1137012768303931392/_YNnZ4rm_normal.jpg" TargetMode="External" /><Relationship Id="rId157" Type="http://schemas.openxmlformats.org/officeDocument/2006/relationships/hyperlink" Target="http://pbs.twimg.com/profile_images/1137012768303931392/_YNnZ4rm_normal.jpg" TargetMode="External" /><Relationship Id="rId158" Type="http://schemas.openxmlformats.org/officeDocument/2006/relationships/hyperlink" Target="http://pbs.twimg.com/profile_images/1137012768303931392/_YNnZ4rm_normal.jpg" TargetMode="External" /><Relationship Id="rId159" Type="http://schemas.openxmlformats.org/officeDocument/2006/relationships/hyperlink" Target="http://pbs.twimg.com/profile_images/1806949120/aaaa_kiko_twitter_normal.jpg" TargetMode="External" /><Relationship Id="rId160" Type="http://schemas.openxmlformats.org/officeDocument/2006/relationships/hyperlink" Target="http://pbs.twimg.com/profile_images/1806949120/aaaa_kiko_twitter_normal.jpg" TargetMode="External" /><Relationship Id="rId161" Type="http://schemas.openxmlformats.org/officeDocument/2006/relationships/hyperlink" Target="http://pbs.twimg.com/profile_images/1806949120/aaaa_kiko_twitter_normal.jpg" TargetMode="External" /><Relationship Id="rId162" Type="http://schemas.openxmlformats.org/officeDocument/2006/relationships/hyperlink" Target="http://pbs.twimg.com/profile_images/1806949120/aaaa_kiko_twitter_normal.jpg" TargetMode="External" /><Relationship Id="rId163" Type="http://schemas.openxmlformats.org/officeDocument/2006/relationships/hyperlink" Target="http://pbs.twimg.com/profile_images/1137012768303931392/_YNnZ4rm_normal.jpg" TargetMode="External" /><Relationship Id="rId164" Type="http://schemas.openxmlformats.org/officeDocument/2006/relationships/hyperlink" Target="http://pbs.twimg.com/profile_images/1137012768303931392/_YNnZ4rm_normal.jpg" TargetMode="External" /><Relationship Id="rId165" Type="http://schemas.openxmlformats.org/officeDocument/2006/relationships/hyperlink" Target="http://pbs.twimg.com/profile_images/1806949120/aaaa_kiko_twitter_normal.jpg" TargetMode="External" /><Relationship Id="rId166" Type="http://schemas.openxmlformats.org/officeDocument/2006/relationships/hyperlink" Target="http://pbs.twimg.com/profile_images/1806949120/aaaa_kiko_twitter_normal.jpg" TargetMode="External" /><Relationship Id="rId167" Type="http://schemas.openxmlformats.org/officeDocument/2006/relationships/hyperlink" Target="http://pbs.twimg.com/profile_images/1806949120/aaaa_kiko_twitter_normal.jpg" TargetMode="External" /><Relationship Id="rId168" Type="http://schemas.openxmlformats.org/officeDocument/2006/relationships/hyperlink" Target="http://pbs.twimg.com/profile_images/1806949120/aaaa_kiko_twitter_normal.jpg" TargetMode="External" /><Relationship Id="rId169" Type="http://schemas.openxmlformats.org/officeDocument/2006/relationships/hyperlink" Target="http://pbs.twimg.com/profile_images/1106532626532319232/BiRESKrF_normal.jpg" TargetMode="External" /><Relationship Id="rId170" Type="http://schemas.openxmlformats.org/officeDocument/2006/relationships/hyperlink" Target="http://pbs.twimg.com/profile_images/859094363015663617/WFhz0keD_normal.jpg" TargetMode="External" /><Relationship Id="rId171" Type="http://schemas.openxmlformats.org/officeDocument/2006/relationships/hyperlink" Target="http://pbs.twimg.com/profile_images/859094363015663617/WFhz0keD_normal.jpg" TargetMode="External" /><Relationship Id="rId172" Type="http://schemas.openxmlformats.org/officeDocument/2006/relationships/hyperlink" Target="https://pbs.twimg.com/media/EGm8YcRWsAEkzsw.jpg" TargetMode="External" /><Relationship Id="rId173" Type="http://schemas.openxmlformats.org/officeDocument/2006/relationships/hyperlink" Target="https://pbs.twimg.com/media/EG7DyFtXUAAKNfr.jpg" TargetMode="External" /><Relationship Id="rId174" Type="http://schemas.openxmlformats.org/officeDocument/2006/relationships/hyperlink" Target="http://pbs.twimg.com/profile_images/1123576928001306627/7zA4OAug_normal.png" TargetMode="External" /><Relationship Id="rId175" Type="http://schemas.openxmlformats.org/officeDocument/2006/relationships/hyperlink" Target="https://pbs.twimg.com/media/EHGERSfW4AAEb2G.png" TargetMode="External" /><Relationship Id="rId176" Type="http://schemas.openxmlformats.org/officeDocument/2006/relationships/hyperlink" Target="https://pbs.twimg.com/media/EHGayOjWwAMTqvN.jpg" TargetMode="External" /><Relationship Id="rId177" Type="http://schemas.openxmlformats.org/officeDocument/2006/relationships/hyperlink" Target="http://pbs.twimg.com/profile_images/570658932726861824/MSzOYUtx_normal.jpeg" TargetMode="External" /><Relationship Id="rId178" Type="http://schemas.openxmlformats.org/officeDocument/2006/relationships/hyperlink" Target="http://pbs.twimg.com/profile_images/570658932726861824/MSzOYUtx_normal.jpeg" TargetMode="External" /><Relationship Id="rId179" Type="http://schemas.openxmlformats.org/officeDocument/2006/relationships/hyperlink" Target="https://twitter.com/leadersadam/status/1183809627399622656" TargetMode="External" /><Relationship Id="rId180" Type="http://schemas.openxmlformats.org/officeDocument/2006/relationships/hyperlink" Target="https://twitter.com/leadersadam/status/1183809627399622656" TargetMode="External" /><Relationship Id="rId181" Type="http://schemas.openxmlformats.org/officeDocument/2006/relationships/hyperlink" Target="https://twitter.com/leadersadam/status/1183809627399622656" TargetMode="External" /><Relationship Id="rId182" Type="http://schemas.openxmlformats.org/officeDocument/2006/relationships/hyperlink" Target="https://twitter.com/leadersadam/status/1183809627399622656" TargetMode="External" /><Relationship Id="rId183" Type="http://schemas.openxmlformats.org/officeDocument/2006/relationships/hyperlink" Target="https://twitter.com/leadersadam/status/1183809627399622656" TargetMode="External" /><Relationship Id="rId184" Type="http://schemas.openxmlformats.org/officeDocument/2006/relationships/hyperlink" Target="https://twitter.com/leadersadam/status/1183809627399622656" TargetMode="External" /><Relationship Id="rId185" Type="http://schemas.openxmlformats.org/officeDocument/2006/relationships/hyperlink" Target="https://twitter.com/leadersadam/status/1183809627399622656" TargetMode="External" /><Relationship Id="rId186" Type="http://schemas.openxmlformats.org/officeDocument/2006/relationships/hyperlink" Target="https://twitter.com/leadersadam/status/1183809627399622656" TargetMode="External" /><Relationship Id="rId187" Type="http://schemas.openxmlformats.org/officeDocument/2006/relationships/hyperlink" Target="https://twitter.com/leadersadam/status/1183809627399622656" TargetMode="External" /><Relationship Id="rId188" Type="http://schemas.openxmlformats.org/officeDocument/2006/relationships/hyperlink" Target="https://twitter.com/leadersadam/status/1183809627399622656" TargetMode="External" /><Relationship Id="rId189" Type="http://schemas.openxmlformats.org/officeDocument/2006/relationships/hyperlink" Target="https://twitter.com/leadersadam/status/1183809627399622656" TargetMode="External" /><Relationship Id="rId190" Type="http://schemas.openxmlformats.org/officeDocument/2006/relationships/hyperlink" Target="https://twitter.com/docassar/status/1183719959265992704" TargetMode="External" /><Relationship Id="rId191" Type="http://schemas.openxmlformats.org/officeDocument/2006/relationships/hyperlink" Target="https://twitter.com/chidambara09/status/1183760079293534208" TargetMode="External" /><Relationship Id="rId192" Type="http://schemas.openxmlformats.org/officeDocument/2006/relationships/hyperlink" Target="https://twitter.com/likely75463987/status/1183823194018504704" TargetMode="External" /><Relationship Id="rId193" Type="http://schemas.openxmlformats.org/officeDocument/2006/relationships/hyperlink" Target="https://twitter.com/hawaiiankiko12/status/1184242317974093824" TargetMode="External" /><Relationship Id="rId194" Type="http://schemas.openxmlformats.org/officeDocument/2006/relationships/hyperlink" Target="https://twitter.com/docassar/status/1183719959265992704" TargetMode="External" /><Relationship Id="rId195" Type="http://schemas.openxmlformats.org/officeDocument/2006/relationships/hyperlink" Target="https://twitter.com/chidambara09/status/1183760079293534208" TargetMode="External" /><Relationship Id="rId196" Type="http://schemas.openxmlformats.org/officeDocument/2006/relationships/hyperlink" Target="https://twitter.com/likely75463987/status/1183823194018504704" TargetMode="External" /><Relationship Id="rId197" Type="http://schemas.openxmlformats.org/officeDocument/2006/relationships/hyperlink" Target="https://twitter.com/hawaiiankiko12/status/1184242317974093824" TargetMode="External" /><Relationship Id="rId198" Type="http://schemas.openxmlformats.org/officeDocument/2006/relationships/hyperlink" Target="https://twitter.com/docassar/status/1183719959265992704" TargetMode="External" /><Relationship Id="rId199" Type="http://schemas.openxmlformats.org/officeDocument/2006/relationships/hyperlink" Target="https://twitter.com/chidambara09/status/1183760079293534208" TargetMode="External" /><Relationship Id="rId200" Type="http://schemas.openxmlformats.org/officeDocument/2006/relationships/hyperlink" Target="https://twitter.com/likely75463987/status/1183823194018504704" TargetMode="External" /><Relationship Id="rId201" Type="http://schemas.openxmlformats.org/officeDocument/2006/relationships/hyperlink" Target="https://twitter.com/hawaiiankiko12/status/1184242317974093824" TargetMode="External" /><Relationship Id="rId202" Type="http://schemas.openxmlformats.org/officeDocument/2006/relationships/hyperlink" Target="https://twitter.com/docassar/status/1183719959265992704" TargetMode="External" /><Relationship Id="rId203" Type="http://schemas.openxmlformats.org/officeDocument/2006/relationships/hyperlink" Target="https://twitter.com/chidambara09/status/1183760079293534208" TargetMode="External" /><Relationship Id="rId204" Type="http://schemas.openxmlformats.org/officeDocument/2006/relationships/hyperlink" Target="https://twitter.com/likely75463987/status/1183823194018504704" TargetMode="External" /><Relationship Id="rId205" Type="http://schemas.openxmlformats.org/officeDocument/2006/relationships/hyperlink" Target="https://twitter.com/hawaiiankiko12/status/1184242317974093824" TargetMode="External" /><Relationship Id="rId206" Type="http://schemas.openxmlformats.org/officeDocument/2006/relationships/hyperlink" Target="https://twitter.com/docassar/status/1183719959265992704" TargetMode="External" /><Relationship Id="rId207" Type="http://schemas.openxmlformats.org/officeDocument/2006/relationships/hyperlink" Target="https://twitter.com/chidambara09/status/1183760079293534208" TargetMode="External" /><Relationship Id="rId208" Type="http://schemas.openxmlformats.org/officeDocument/2006/relationships/hyperlink" Target="https://twitter.com/likely75463987/status/1183823194018504704" TargetMode="External" /><Relationship Id="rId209" Type="http://schemas.openxmlformats.org/officeDocument/2006/relationships/hyperlink" Target="https://twitter.com/hawaiiankiko12/status/1184242317974093824" TargetMode="External" /><Relationship Id="rId210" Type="http://schemas.openxmlformats.org/officeDocument/2006/relationships/hyperlink" Target="https://twitter.com/docassar/status/1183375456814411776" TargetMode="External" /><Relationship Id="rId211" Type="http://schemas.openxmlformats.org/officeDocument/2006/relationships/hyperlink" Target="https://twitter.com/likely75463987/status/1183398262184796161" TargetMode="External" /><Relationship Id="rId212" Type="http://schemas.openxmlformats.org/officeDocument/2006/relationships/hyperlink" Target="https://twitter.com/hawaiiankiko12/status/1184243202380857344" TargetMode="External" /><Relationship Id="rId213" Type="http://schemas.openxmlformats.org/officeDocument/2006/relationships/hyperlink" Target="https://twitter.com/docassar/status/1183375456814411776" TargetMode="External" /><Relationship Id="rId214" Type="http://schemas.openxmlformats.org/officeDocument/2006/relationships/hyperlink" Target="https://twitter.com/likely75463987/status/1183398262184796161" TargetMode="External" /><Relationship Id="rId215" Type="http://schemas.openxmlformats.org/officeDocument/2006/relationships/hyperlink" Target="https://twitter.com/hawaiiankiko12/status/1184243202380857344" TargetMode="External" /><Relationship Id="rId216" Type="http://schemas.openxmlformats.org/officeDocument/2006/relationships/hyperlink" Target="https://twitter.com/docassar/status/1183375456814411776" TargetMode="External" /><Relationship Id="rId217" Type="http://schemas.openxmlformats.org/officeDocument/2006/relationships/hyperlink" Target="https://twitter.com/likely75463987/status/1183398262184796161" TargetMode="External" /><Relationship Id="rId218" Type="http://schemas.openxmlformats.org/officeDocument/2006/relationships/hyperlink" Target="https://twitter.com/hawaiiankiko12/status/1184243202380857344" TargetMode="External" /><Relationship Id="rId219" Type="http://schemas.openxmlformats.org/officeDocument/2006/relationships/hyperlink" Target="https://twitter.com/docassar/status/1183375456814411776" TargetMode="External" /><Relationship Id="rId220" Type="http://schemas.openxmlformats.org/officeDocument/2006/relationships/hyperlink" Target="https://twitter.com/likely75463987/status/1183398262184796161" TargetMode="External" /><Relationship Id="rId221" Type="http://schemas.openxmlformats.org/officeDocument/2006/relationships/hyperlink" Target="https://twitter.com/hawaiiankiko12/status/1184243202380857344" TargetMode="External" /><Relationship Id="rId222" Type="http://schemas.openxmlformats.org/officeDocument/2006/relationships/hyperlink" Target="https://twitter.com/docassar/status/1183375456814411776" TargetMode="External" /><Relationship Id="rId223" Type="http://schemas.openxmlformats.org/officeDocument/2006/relationships/hyperlink" Target="https://twitter.com/docassar/status/1183719959265992704" TargetMode="External" /><Relationship Id="rId224" Type="http://schemas.openxmlformats.org/officeDocument/2006/relationships/hyperlink" Target="https://twitter.com/chidambara09/status/1183760079293534208" TargetMode="External" /><Relationship Id="rId225" Type="http://schemas.openxmlformats.org/officeDocument/2006/relationships/hyperlink" Target="https://twitter.com/likely75463987/status/1183398262184796161" TargetMode="External" /><Relationship Id="rId226" Type="http://schemas.openxmlformats.org/officeDocument/2006/relationships/hyperlink" Target="https://twitter.com/likely75463987/status/1183823194018504704" TargetMode="External" /><Relationship Id="rId227" Type="http://schemas.openxmlformats.org/officeDocument/2006/relationships/hyperlink" Target="https://twitter.com/hawaiiankiko12/status/1184242317974093824" TargetMode="External" /><Relationship Id="rId228" Type="http://schemas.openxmlformats.org/officeDocument/2006/relationships/hyperlink" Target="https://twitter.com/hawaiiankiko12/status/1184243202380857344" TargetMode="External" /><Relationship Id="rId229" Type="http://schemas.openxmlformats.org/officeDocument/2006/relationships/hyperlink" Target="https://twitter.com/docassar/status/1183375456814411776" TargetMode="External" /><Relationship Id="rId230" Type="http://schemas.openxmlformats.org/officeDocument/2006/relationships/hyperlink" Target="https://twitter.com/docassar/status/1183719959265992704" TargetMode="External" /><Relationship Id="rId231" Type="http://schemas.openxmlformats.org/officeDocument/2006/relationships/hyperlink" Target="https://twitter.com/chidambara09/status/1183760079293534208" TargetMode="External" /><Relationship Id="rId232" Type="http://schemas.openxmlformats.org/officeDocument/2006/relationships/hyperlink" Target="https://twitter.com/chidambara09/status/1183760079293534208" TargetMode="External" /><Relationship Id="rId233" Type="http://schemas.openxmlformats.org/officeDocument/2006/relationships/hyperlink" Target="https://twitter.com/chidambara09/status/1183760079293534208" TargetMode="External" /><Relationship Id="rId234" Type="http://schemas.openxmlformats.org/officeDocument/2006/relationships/hyperlink" Target="https://twitter.com/chidambara09/status/1183760079293534208" TargetMode="External" /><Relationship Id="rId235" Type="http://schemas.openxmlformats.org/officeDocument/2006/relationships/hyperlink" Target="https://twitter.com/likely75463987/status/1183398262184796161" TargetMode="External" /><Relationship Id="rId236" Type="http://schemas.openxmlformats.org/officeDocument/2006/relationships/hyperlink" Target="https://twitter.com/likely75463987/status/1183823194018504704" TargetMode="External" /><Relationship Id="rId237" Type="http://schemas.openxmlformats.org/officeDocument/2006/relationships/hyperlink" Target="https://twitter.com/hawaiiankiko12/status/1184242317974093824" TargetMode="External" /><Relationship Id="rId238" Type="http://schemas.openxmlformats.org/officeDocument/2006/relationships/hyperlink" Target="https://twitter.com/hawaiiankiko12/status/1184243202380857344" TargetMode="External" /><Relationship Id="rId239" Type="http://schemas.openxmlformats.org/officeDocument/2006/relationships/hyperlink" Target="https://twitter.com/docassar/status/1183375456814411776" TargetMode="External" /><Relationship Id="rId240" Type="http://schemas.openxmlformats.org/officeDocument/2006/relationships/hyperlink" Target="https://twitter.com/likely75463987/status/1183398262184796161" TargetMode="External" /><Relationship Id="rId241" Type="http://schemas.openxmlformats.org/officeDocument/2006/relationships/hyperlink" Target="https://twitter.com/hawaiiankiko12/status/1184243202380857344" TargetMode="External" /><Relationship Id="rId242" Type="http://schemas.openxmlformats.org/officeDocument/2006/relationships/hyperlink" Target="https://twitter.com/docassar/status/1183375456814411776" TargetMode="External" /><Relationship Id="rId243" Type="http://schemas.openxmlformats.org/officeDocument/2006/relationships/hyperlink" Target="https://twitter.com/docassar/status/1183375456814411776" TargetMode="External" /><Relationship Id="rId244" Type="http://schemas.openxmlformats.org/officeDocument/2006/relationships/hyperlink" Target="https://twitter.com/docassar/status/1183719959265992704" TargetMode="External" /><Relationship Id="rId245" Type="http://schemas.openxmlformats.org/officeDocument/2006/relationships/hyperlink" Target="https://twitter.com/docassar/status/1183719959265992704" TargetMode="External" /><Relationship Id="rId246" Type="http://schemas.openxmlformats.org/officeDocument/2006/relationships/hyperlink" Target="https://twitter.com/likely75463987/status/1183398262184796161" TargetMode="External" /><Relationship Id="rId247" Type="http://schemas.openxmlformats.org/officeDocument/2006/relationships/hyperlink" Target="https://twitter.com/likely75463987/status/1183398262184796161" TargetMode="External" /><Relationship Id="rId248" Type="http://schemas.openxmlformats.org/officeDocument/2006/relationships/hyperlink" Target="https://twitter.com/likely75463987/status/1183823194018504704" TargetMode="External" /><Relationship Id="rId249" Type="http://schemas.openxmlformats.org/officeDocument/2006/relationships/hyperlink" Target="https://twitter.com/likely75463987/status/1183823194018504704" TargetMode="External" /><Relationship Id="rId250" Type="http://schemas.openxmlformats.org/officeDocument/2006/relationships/hyperlink" Target="https://twitter.com/hawaiiankiko12/status/1184242317974093824" TargetMode="External" /><Relationship Id="rId251" Type="http://schemas.openxmlformats.org/officeDocument/2006/relationships/hyperlink" Target="https://twitter.com/hawaiiankiko12/status/1184242317974093824" TargetMode="External" /><Relationship Id="rId252" Type="http://schemas.openxmlformats.org/officeDocument/2006/relationships/hyperlink" Target="https://twitter.com/hawaiiankiko12/status/1184243202380857344" TargetMode="External" /><Relationship Id="rId253" Type="http://schemas.openxmlformats.org/officeDocument/2006/relationships/hyperlink" Target="https://twitter.com/hawaiiankiko12/status/1184243202380857344" TargetMode="External" /><Relationship Id="rId254" Type="http://schemas.openxmlformats.org/officeDocument/2006/relationships/hyperlink" Target="https://twitter.com/likely75463987/status/1183398262184796161" TargetMode="External" /><Relationship Id="rId255" Type="http://schemas.openxmlformats.org/officeDocument/2006/relationships/hyperlink" Target="https://twitter.com/likely75463987/status/1183823194018504704" TargetMode="External" /><Relationship Id="rId256" Type="http://schemas.openxmlformats.org/officeDocument/2006/relationships/hyperlink" Target="https://twitter.com/hawaiiankiko12/status/1184242317974093824" TargetMode="External" /><Relationship Id="rId257" Type="http://schemas.openxmlformats.org/officeDocument/2006/relationships/hyperlink" Target="https://twitter.com/hawaiiankiko12/status/1184243202380857344" TargetMode="External" /><Relationship Id="rId258" Type="http://schemas.openxmlformats.org/officeDocument/2006/relationships/hyperlink" Target="https://twitter.com/hawaiiankiko12/status/1184242317974093824" TargetMode="External" /><Relationship Id="rId259" Type="http://schemas.openxmlformats.org/officeDocument/2006/relationships/hyperlink" Target="https://twitter.com/hawaiiankiko12/status/1184243202380857344" TargetMode="External" /><Relationship Id="rId260" Type="http://schemas.openxmlformats.org/officeDocument/2006/relationships/hyperlink" Target="https://twitter.com/tracey_edwards/status/1184278425600757760" TargetMode="External" /><Relationship Id="rId261" Type="http://schemas.openxmlformats.org/officeDocument/2006/relationships/hyperlink" Target="https://twitter.com/exchangeclublh/status/1184149168698413056" TargetMode="External" /><Relationship Id="rId262" Type="http://schemas.openxmlformats.org/officeDocument/2006/relationships/hyperlink" Target="https://twitter.com/exchangeclublh/status/1184911682407223296" TargetMode="External" /><Relationship Id="rId263" Type="http://schemas.openxmlformats.org/officeDocument/2006/relationships/hyperlink" Target="https://twitter.com/exchangeclub/status/1182683509082775552" TargetMode="External" /><Relationship Id="rId264" Type="http://schemas.openxmlformats.org/officeDocument/2006/relationships/hyperlink" Target="https://twitter.com/exchangeclub/status/1184099020257529861" TargetMode="External" /><Relationship Id="rId265" Type="http://schemas.openxmlformats.org/officeDocument/2006/relationships/hyperlink" Target="https://twitter.com/exchangeclub/status/1184495174757617667" TargetMode="External" /><Relationship Id="rId266" Type="http://schemas.openxmlformats.org/officeDocument/2006/relationships/hyperlink" Target="https://twitter.com/exchangeclub/status/1184873618376933376" TargetMode="External" /><Relationship Id="rId267" Type="http://schemas.openxmlformats.org/officeDocument/2006/relationships/hyperlink" Target="https://twitter.com/exchangeclub/status/1184898371061977098" TargetMode="External" /><Relationship Id="rId268" Type="http://schemas.openxmlformats.org/officeDocument/2006/relationships/hyperlink" Target="https://twitter.com/bsolder/status/1184115147847143424" TargetMode="External" /><Relationship Id="rId269" Type="http://schemas.openxmlformats.org/officeDocument/2006/relationships/hyperlink" Target="https://twitter.com/bsolder/status/1184931873459441664" TargetMode="External" /><Relationship Id="rId270" Type="http://schemas.openxmlformats.org/officeDocument/2006/relationships/comments" Target="../comments1.xml" /><Relationship Id="rId271" Type="http://schemas.openxmlformats.org/officeDocument/2006/relationships/vmlDrawing" Target="../drawings/vmlDrawing1.vml" /><Relationship Id="rId272" Type="http://schemas.openxmlformats.org/officeDocument/2006/relationships/table" Target="../tables/table1.xml" /><Relationship Id="rId2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odexlgraphgallery.org/Pages/Graph.aspx?graphID=212862" TargetMode="External" /><Relationship Id="rId2" Type="http://schemas.openxmlformats.org/officeDocument/2006/relationships/hyperlink" Target="https://nodexlgraphgallery.org/Pages/Graph.aspx?graphID=212862" TargetMode="External" /><Relationship Id="rId3" Type="http://schemas.openxmlformats.org/officeDocument/2006/relationships/hyperlink" Target="https://nodexlgraphgallery.org/Pages/Graph.aspx?graphID=212862" TargetMode="External" /><Relationship Id="rId4" Type="http://schemas.openxmlformats.org/officeDocument/2006/relationships/hyperlink" Target="https://nodexlgraphgallery.org/Pages/Graph.aspx?graphID=212862" TargetMode="External" /><Relationship Id="rId5" Type="http://schemas.openxmlformats.org/officeDocument/2006/relationships/hyperlink" Target="https://nodexlgraphgallery.org/Pages/Graph.aspx?graphID=212862" TargetMode="External" /><Relationship Id="rId6" Type="http://schemas.openxmlformats.org/officeDocument/2006/relationships/hyperlink" Target="https://nodexlgraphgallery.org/Pages/Graph.aspx?graphID=212831" TargetMode="External" /><Relationship Id="rId7" Type="http://schemas.openxmlformats.org/officeDocument/2006/relationships/hyperlink" Target="https://nodexlgraphgallery.org/Pages/Graph.aspx?graphID=212831" TargetMode="External" /><Relationship Id="rId8" Type="http://schemas.openxmlformats.org/officeDocument/2006/relationships/hyperlink" Target="https://nodexlgraphgallery.org/Pages/Graph.aspx?graphID=212831" TargetMode="External" /><Relationship Id="rId9" Type="http://schemas.openxmlformats.org/officeDocument/2006/relationships/hyperlink" Target="https://www.heraldbulletin.com/news/local_news/briefs/good-morning-holly-renz-receives-state-torchbearer-award/article_46d51da6-e45a-11e9-907a-134f0d89da7b.html" TargetMode="External" /><Relationship Id="rId10" Type="http://schemas.openxmlformats.org/officeDocument/2006/relationships/hyperlink" Target="https://www.instagram.com/p/B3u6fbXlVYr/?igshid=15juzpn9nidor" TargetMode="External" /><Relationship Id="rId11" Type="http://schemas.openxmlformats.org/officeDocument/2006/relationships/hyperlink" Target="https://pbs.twimg.com/media/EGm8YcRWsAEkzsw.jpg" TargetMode="External" /><Relationship Id="rId12" Type="http://schemas.openxmlformats.org/officeDocument/2006/relationships/hyperlink" Target="https://pbs.twimg.com/media/EG7DyFtXUAAKNfr.jpg" TargetMode="External" /><Relationship Id="rId13" Type="http://schemas.openxmlformats.org/officeDocument/2006/relationships/hyperlink" Target="https://pbs.twimg.com/media/EHGERSfW4AAEb2G.png" TargetMode="External" /><Relationship Id="rId14" Type="http://schemas.openxmlformats.org/officeDocument/2006/relationships/hyperlink" Target="https://pbs.twimg.com/media/EHGayOjWwAMTqvN.jpg" TargetMode="External" /><Relationship Id="rId15" Type="http://schemas.openxmlformats.org/officeDocument/2006/relationships/hyperlink" Target="http://pbs.twimg.com/profile_images/1129333828911284226/h5buLdsA_normal.jpg" TargetMode="External" /><Relationship Id="rId16" Type="http://schemas.openxmlformats.org/officeDocument/2006/relationships/hyperlink" Target="http://pbs.twimg.com/profile_images/993645134372798469/pAZy1Q6j_normal.jpg" TargetMode="External" /><Relationship Id="rId17" Type="http://schemas.openxmlformats.org/officeDocument/2006/relationships/hyperlink" Target="http://pbs.twimg.com/profile_images/760774125522518016/jhzjWv0i_normal.jpg" TargetMode="External" /><Relationship Id="rId18" Type="http://schemas.openxmlformats.org/officeDocument/2006/relationships/hyperlink" Target="http://pbs.twimg.com/profile_images/1137012768303931392/_YNnZ4rm_normal.jpg" TargetMode="External" /><Relationship Id="rId19" Type="http://schemas.openxmlformats.org/officeDocument/2006/relationships/hyperlink" Target="http://pbs.twimg.com/profile_images/1806949120/aaaa_kiko_twitter_normal.jpg" TargetMode="External" /><Relationship Id="rId20" Type="http://schemas.openxmlformats.org/officeDocument/2006/relationships/hyperlink" Target="http://pbs.twimg.com/profile_images/993645134372798469/pAZy1Q6j_normal.jpg" TargetMode="External" /><Relationship Id="rId21" Type="http://schemas.openxmlformats.org/officeDocument/2006/relationships/hyperlink" Target="http://pbs.twimg.com/profile_images/1137012768303931392/_YNnZ4rm_normal.jpg" TargetMode="External" /><Relationship Id="rId22" Type="http://schemas.openxmlformats.org/officeDocument/2006/relationships/hyperlink" Target="http://pbs.twimg.com/profile_images/1806949120/aaaa_kiko_twitter_normal.jpg" TargetMode="External" /><Relationship Id="rId23" Type="http://schemas.openxmlformats.org/officeDocument/2006/relationships/hyperlink" Target="http://pbs.twimg.com/profile_images/1106532626532319232/BiRESKrF_normal.jpg" TargetMode="External" /><Relationship Id="rId24" Type="http://schemas.openxmlformats.org/officeDocument/2006/relationships/hyperlink" Target="http://pbs.twimg.com/profile_images/859094363015663617/WFhz0keD_normal.jpg" TargetMode="External" /><Relationship Id="rId25" Type="http://schemas.openxmlformats.org/officeDocument/2006/relationships/hyperlink" Target="http://pbs.twimg.com/profile_images/859094363015663617/WFhz0keD_normal.jpg" TargetMode="External" /><Relationship Id="rId26" Type="http://schemas.openxmlformats.org/officeDocument/2006/relationships/hyperlink" Target="https://pbs.twimg.com/media/EGm8YcRWsAEkzsw.jpg" TargetMode="External" /><Relationship Id="rId27" Type="http://schemas.openxmlformats.org/officeDocument/2006/relationships/hyperlink" Target="https://pbs.twimg.com/media/EG7DyFtXUAAKNfr.jpg" TargetMode="External" /><Relationship Id="rId28" Type="http://schemas.openxmlformats.org/officeDocument/2006/relationships/hyperlink" Target="http://pbs.twimg.com/profile_images/1123576928001306627/7zA4OAug_normal.png" TargetMode="External" /><Relationship Id="rId29" Type="http://schemas.openxmlformats.org/officeDocument/2006/relationships/hyperlink" Target="https://pbs.twimg.com/media/EHGERSfW4AAEb2G.png" TargetMode="External" /><Relationship Id="rId30" Type="http://schemas.openxmlformats.org/officeDocument/2006/relationships/hyperlink" Target="https://pbs.twimg.com/media/EHGayOjWwAMTqvN.jpg" TargetMode="External" /><Relationship Id="rId31" Type="http://schemas.openxmlformats.org/officeDocument/2006/relationships/hyperlink" Target="http://pbs.twimg.com/profile_images/570658932726861824/MSzOYUtx_normal.jpeg" TargetMode="External" /><Relationship Id="rId32" Type="http://schemas.openxmlformats.org/officeDocument/2006/relationships/hyperlink" Target="http://pbs.twimg.com/profile_images/570658932726861824/MSzOYUtx_normal.jpeg" TargetMode="External" /><Relationship Id="rId33" Type="http://schemas.openxmlformats.org/officeDocument/2006/relationships/hyperlink" Target="https://twitter.com/leadersadam/status/1183809627399622656" TargetMode="External" /><Relationship Id="rId34" Type="http://schemas.openxmlformats.org/officeDocument/2006/relationships/hyperlink" Target="https://twitter.com/docassar/status/1183719959265992704" TargetMode="External" /><Relationship Id="rId35" Type="http://schemas.openxmlformats.org/officeDocument/2006/relationships/hyperlink" Target="https://twitter.com/chidambara09/status/1183760079293534208" TargetMode="External" /><Relationship Id="rId36" Type="http://schemas.openxmlformats.org/officeDocument/2006/relationships/hyperlink" Target="https://twitter.com/likely75463987/status/1183823194018504704" TargetMode="External" /><Relationship Id="rId37" Type="http://schemas.openxmlformats.org/officeDocument/2006/relationships/hyperlink" Target="https://twitter.com/hawaiiankiko12/status/1184242317974093824" TargetMode="External" /><Relationship Id="rId38" Type="http://schemas.openxmlformats.org/officeDocument/2006/relationships/hyperlink" Target="https://twitter.com/docassar/status/1183375456814411776" TargetMode="External" /><Relationship Id="rId39" Type="http://schemas.openxmlformats.org/officeDocument/2006/relationships/hyperlink" Target="https://twitter.com/likely75463987/status/1183398262184796161" TargetMode="External" /><Relationship Id="rId40" Type="http://schemas.openxmlformats.org/officeDocument/2006/relationships/hyperlink" Target="https://twitter.com/hawaiiankiko12/status/1184243202380857344" TargetMode="External" /><Relationship Id="rId41" Type="http://schemas.openxmlformats.org/officeDocument/2006/relationships/hyperlink" Target="https://twitter.com/tracey_edwards/status/1184278425600757760" TargetMode="External" /><Relationship Id="rId42" Type="http://schemas.openxmlformats.org/officeDocument/2006/relationships/hyperlink" Target="https://twitter.com/exchangeclublh/status/1184149168698413056" TargetMode="External" /><Relationship Id="rId43" Type="http://schemas.openxmlformats.org/officeDocument/2006/relationships/hyperlink" Target="https://twitter.com/exchangeclublh/status/1184911682407223296" TargetMode="External" /><Relationship Id="rId44" Type="http://schemas.openxmlformats.org/officeDocument/2006/relationships/hyperlink" Target="https://twitter.com/exchangeclub/status/1182683509082775552" TargetMode="External" /><Relationship Id="rId45" Type="http://schemas.openxmlformats.org/officeDocument/2006/relationships/hyperlink" Target="https://twitter.com/exchangeclub/status/1184099020257529861" TargetMode="External" /><Relationship Id="rId46" Type="http://schemas.openxmlformats.org/officeDocument/2006/relationships/hyperlink" Target="https://twitter.com/exchangeclub/status/1184495174757617667" TargetMode="External" /><Relationship Id="rId47" Type="http://schemas.openxmlformats.org/officeDocument/2006/relationships/hyperlink" Target="https://twitter.com/exchangeclub/status/1184873618376933376" TargetMode="External" /><Relationship Id="rId48" Type="http://schemas.openxmlformats.org/officeDocument/2006/relationships/hyperlink" Target="https://twitter.com/exchangeclub/status/1184898371061977098" TargetMode="External" /><Relationship Id="rId49" Type="http://schemas.openxmlformats.org/officeDocument/2006/relationships/hyperlink" Target="https://twitter.com/bsolder/status/1184115147847143424" TargetMode="External" /><Relationship Id="rId50" Type="http://schemas.openxmlformats.org/officeDocument/2006/relationships/hyperlink" Target="https://twitter.com/bsolder/status/1184931873459441664" TargetMode="External" /><Relationship Id="rId51" Type="http://schemas.openxmlformats.org/officeDocument/2006/relationships/comments" Target="../comments13.xml" /><Relationship Id="rId52" Type="http://schemas.openxmlformats.org/officeDocument/2006/relationships/vmlDrawing" Target="../drawings/vmlDrawing6.vml" /><Relationship Id="rId53" Type="http://schemas.openxmlformats.org/officeDocument/2006/relationships/table" Target="../tables/table23.xml" /><Relationship Id="rId5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uf3bpXFrd" TargetMode="External" /><Relationship Id="rId2" Type="http://schemas.openxmlformats.org/officeDocument/2006/relationships/hyperlink" Target="https://t.co/b6ey2HY6iZ" TargetMode="External" /><Relationship Id="rId3" Type="http://schemas.openxmlformats.org/officeDocument/2006/relationships/hyperlink" Target="http://t.co/bNDzslFkp3" TargetMode="External" /><Relationship Id="rId4" Type="http://schemas.openxmlformats.org/officeDocument/2006/relationships/hyperlink" Target="https://t.co/NUAsQRKMos" TargetMode="External" /><Relationship Id="rId5" Type="http://schemas.openxmlformats.org/officeDocument/2006/relationships/hyperlink" Target="http://t.co/m2q9w4HWkQ" TargetMode="External" /><Relationship Id="rId6" Type="http://schemas.openxmlformats.org/officeDocument/2006/relationships/hyperlink" Target="https://t.co/SMSEZHYEuf" TargetMode="External" /><Relationship Id="rId7" Type="http://schemas.openxmlformats.org/officeDocument/2006/relationships/hyperlink" Target="https://t.co/CYsKnOIlEZ" TargetMode="External" /><Relationship Id="rId8" Type="http://schemas.openxmlformats.org/officeDocument/2006/relationships/hyperlink" Target="https://t.co/o9hBFRdNcq" TargetMode="External" /><Relationship Id="rId9" Type="http://schemas.openxmlformats.org/officeDocument/2006/relationships/hyperlink" Target="https://t.co/FKcGDXZxzI" TargetMode="External" /><Relationship Id="rId10" Type="http://schemas.openxmlformats.org/officeDocument/2006/relationships/hyperlink" Target="https://t.co/YR1REhK4iE" TargetMode="External" /><Relationship Id="rId11" Type="http://schemas.openxmlformats.org/officeDocument/2006/relationships/hyperlink" Target="https://t.co/4x0yDB2Rue" TargetMode="External" /><Relationship Id="rId12" Type="http://schemas.openxmlformats.org/officeDocument/2006/relationships/hyperlink" Target="https://t.co/0WdNrs4tP5" TargetMode="External" /><Relationship Id="rId13" Type="http://schemas.openxmlformats.org/officeDocument/2006/relationships/hyperlink" Target="https://t.co/yL3yG495Np" TargetMode="External" /><Relationship Id="rId14" Type="http://schemas.openxmlformats.org/officeDocument/2006/relationships/hyperlink" Target="https://pbs.twimg.com/profile_banners/1126119716945371136/1558089144" TargetMode="External" /><Relationship Id="rId15" Type="http://schemas.openxmlformats.org/officeDocument/2006/relationships/hyperlink" Target="https://pbs.twimg.com/profile_banners/47893228/1536497307" TargetMode="External" /><Relationship Id="rId16" Type="http://schemas.openxmlformats.org/officeDocument/2006/relationships/hyperlink" Target="https://pbs.twimg.com/profile_banners/76935934/1571052477" TargetMode="External" /><Relationship Id="rId17" Type="http://schemas.openxmlformats.org/officeDocument/2006/relationships/hyperlink" Target="https://pbs.twimg.com/profile_banners/62649932/1542732791" TargetMode="External" /><Relationship Id="rId18" Type="http://schemas.openxmlformats.org/officeDocument/2006/relationships/hyperlink" Target="https://pbs.twimg.com/profile_banners/2434257232/1396228643" TargetMode="External" /><Relationship Id="rId19" Type="http://schemas.openxmlformats.org/officeDocument/2006/relationships/hyperlink" Target="https://pbs.twimg.com/profile_banners/1068226265256202240/1543520272" TargetMode="External" /><Relationship Id="rId20" Type="http://schemas.openxmlformats.org/officeDocument/2006/relationships/hyperlink" Target="https://pbs.twimg.com/profile_banners/380961468/1524838934" TargetMode="External" /><Relationship Id="rId21" Type="http://schemas.openxmlformats.org/officeDocument/2006/relationships/hyperlink" Target="https://pbs.twimg.com/profile_banners/737142202481016832/1538216794" TargetMode="External" /><Relationship Id="rId22" Type="http://schemas.openxmlformats.org/officeDocument/2006/relationships/hyperlink" Target="https://pbs.twimg.com/profile_banners/22968469/1546533846" TargetMode="External" /><Relationship Id="rId23" Type="http://schemas.openxmlformats.org/officeDocument/2006/relationships/hyperlink" Target="https://pbs.twimg.com/profile_banners/1137010912924250112/1559921382" TargetMode="External" /><Relationship Id="rId24" Type="http://schemas.openxmlformats.org/officeDocument/2006/relationships/hyperlink" Target="https://pbs.twimg.com/profile_banners/379109862/1429685153" TargetMode="External" /><Relationship Id="rId25" Type="http://schemas.openxmlformats.org/officeDocument/2006/relationships/hyperlink" Target="https://pbs.twimg.com/profile_banners/604978737/1376846374" TargetMode="External" /><Relationship Id="rId26" Type="http://schemas.openxmlformats.org/officeDocument/2006/relationships/hyperlink" Target="https://pbs.twimg.com/profile_banners/902989023999926274/1563426766" TargetMode="External" /><Relationship Id="rId27" Type="http://schemas.openxmlformats.org/officeDocument/2006/relationships/hyperlink" Target="https://pbs.twimg.com/profile_banners/740657505206960129/1465421954" TargetMode="External" /><Relationship Id="rId28" Type="http://schemas.openxmlformats.org/officeDocument/2006/relationships/hyperlink" Target="https://pbs.twimg.com/profile_banners/316331833/1431495420" TargetMode="External" /><Relationship Id="rId29" Type="http://schemas.openxmlformats.org/officeDocument/2006/relationships/hyperlink" Target="https://pbs.twimg.com/profile_banners/709448098/1386537035" TargetMode="External" /><Relationship Id="rId30" Type="http://schemas.openxmlformats.org/officeDocument/2006/relationships/hyperlink" Target="https://pbs.twimg.com/profile_banners/348868613/1382795305" TargetMode="External" /><Relationship Id="rId31" Type="http://schemas.openxmlformats.org/officeDocument/2006/relationships/hyperlink" Target="https://pbs.twimg.com/profile_banners/2560348958/1499366310" TargetMode="External" /><Relationship Id="rId32" Type="http://schemas.openxmlformats.org/officeDocument/2006/relationships/hyperlink" Target="https://pbs.twimg.com/profile_banners/481481181/1424890667" TargetMode="External" /><Relationship Id="rId33" Type="http://schemas.openxmlformats.org/officeDocument/2006/relationships/hyperlink" Target="http://abs.twimg.com/images/themes/theme4/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4/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pbs.twimg.com/profile_images/1129333828911284226/h5buLdsA_normal.jpg" TargetMode="External" /><Relationship Id="rId48" Type="http://schemas.openxmlformats.org/officeDocument/2006/relationships/hyperlink" Target="http://pbs.twimg.com/profile_images/993645134372798469/pAZy1Q6j_normal.jpg" TargetMode="External" /><Relationship Id="rId49" Type="http://schemas.openxmlformats.org/officeDocument/2006/relationships/hyperlink" Target="http://pbs.twimg.com/profile_images/1184702192336490499/xiuYhert_normal.jpg" TargetMode="External" /><Relationship Id="rId50" Type="http://schemas.openxmlformats.org/officeDocument/2006/relationships/hyperlink" Target="http://pbs.twimg.com/profile_images/722211828537954304/3ll9uiTx_normal.jpg" TargetMode="External" /><Relationship Id="rId51" Type="http://schemas.openxmlformats.org/officeDocument/2006/relationships/hyperlink" Target="http://pbs.twimg.com/profile_images/461582286970843136/Hb5GbLpr_normal.jpeg" TargetMode="External" /><Relationship Id="rId52" Type="http://schemas.openxmlformats.org/officeDocument/2006/relationships/hyperlink" Target="http://pbs.twimg.com/profile_images/776566941649477632/pW5qBQNG_normal.jpg" TargetMode="External" /><Relationship Id="rId53" Type="http://schemas.openxmlformats.org/officeDocument/2006/relationships/hyperlink" Target="http://pbs.twimg.com/profile_images/1068227765672050689/1VI7p8Ut_normal.jpg" TargetMode="External" /><Relationship Id="rId54" Type="http://schemas.openxmlformats.org/officeDocument/2006/relationships/hyperlink" Target="http://pbs.twimg.com/profile_images/868286413640531968/qvbzykRp_normal.jpg" TargetMode="External" /><Relationship Id="rId55" Type="http://schemas.openxmlformats.org/officeDocument/2006/relationships/hyperlink" Target="http://pbs.twimg.com/profile_images/760774125522518016/jhzjWv0i_normal.jpg" TargetMode="External" /><Relationship Id="rId56" Type="http://schemas.openxmlformats.org/officeDocument/2006/relationships/hyperlink" Target="http://pbs.twimg.com/profile_images/1123576928001306627/7zA4OAug_normal.png" TargetMode="External" /><Relationship Id="rId57" Type="http://schemas.openxmlformats.org/officeDocument/2006/relationships/hyperlink" Target="http://pbs.twimg.com/profile_images/1137012768303931392/_YNnZ4rm_normal.jpg" TargetMode="External" /><Relationship Id="rId58" Type="http://schemas.openxmlformats.org/officeDocument/2006/relationships/hyperlink" Target="http://pbs.twimg.com/profile_images/1806949120/aaaa_kiko_twitter_normal.jpg" TargetMode="External" /><Relationship Id="rId59" Type="http://schemas.openxmlformats.org/officeDocument/2006/relationships/hyperlink" Target="http://pbs.twimg.com/profile_images/1147412125305974784/xA5HyUu9_normal.jpg" TargetMode="External" /><Relationship Id="rId60" Type="http://schemas.openxmlformats.org/officeDocument/2006/relationships/hyperlink" Target="http://pbs.twimg.com/profile_images/1151720745304821760/T2RPTE3D_normal.jpg" TargetMode="External" /><Relationship Id="rId61" Type="http://schemas.openxmlformats.org/officeDocument/2006/relationships/hyperlink" Target="http://pbs.twimg.com/profile_images/740660555107696640/BxUo817I_normal.jpg" TargetMode="External" /><Relationship Id="rId62" Type="http://schemas.openxmlformats.org/officeDocument/2006/relationships/hyperlink" Target="http://pbs.twimg.com/profile_images/1404245782/igeek_normal.jpg" TargetMode="External" /><Relationship Id="rId63" Type="http://schemas.openxmlformats.org/officeDocument/2006/relationships/hyperlink" Target="http://pbs.twimg.com/profile_images/378800000580987070/db9078700d95a65749e683e090706d47_normal.jpeg" TargetMode="External" /><Relationship Id="rId64" Type="http://schemas.openxmlformats.org/officeDocument/2006/relationships/hyperlink" Target="http://pbs.twimg.com/profile_images/1106532626532319232/BiRESKrF_normal.jpg" TargetMode="External" /><Relationship Id="rId65" Type="http://schemas.openxmlformats.org/officeDocument/2006/relationships/hyperlink" Target="http://pbs.twimg.com/profile_images/859094363015663617/WFhz0keD_normal.jpg" TargetMode="External" /><Relationship Id="rId66" Type="http://schemas.openxmlformats.org/officeDocument/2006/relationships/hyperlink" Target="http://pbs.twimg.com/profile_images/570658932726861824/MSzOYUtx_normal.jpeg" TargetMode="External" /><Relationship Id="rId67" Type="http://schemas.openxmlformats.org/officeDocument/2006/relationships/hyperlink" Target="https://twitter.com/leadersadam" TargetMode="External" /><Relationship Id="rId68" Type="http://schemas.openxmlformats.org/officeDocument/2006/relationships/hyperlink" Target="https://twitter.com/docassar" TargetMode="External" /><Relationship Id="rId69" Type="http://schemas.openxmlformats.org/officeDocument/2006/relationships/hyperlink" Target="https://twitter.com/vivianfrancos" TargetMode="External" /><Relationship Id="rId70" Type="http://schemas.openxmlformats.org/officeDocument/2006/relationships/hyperlink" Target="https://twitter.com/allstatesw" TargetMode="External" /><Relationship Id="rId71" Type="http://schemas.openxmlformats.org/officeDocument/2006/relationships/hyperlink" Target="https://twitter.com/aaronleehammer" TargetMode="External" /><Relationship Id="rId72" Type="http://schemas.openxmlformats.org/officeDocument/2006/relationships/hyperlink" Target="https://twitter.com/spotsjaws" TargetMode="External" /><Relationship Id="rId73" Type="http://schemas.openxmlformats.org/officeDocument/2006/relationships/hyperlink" Target="https://twitter.com/donn_mendoza" TargetMode="External" /><Relationship Id="rId74" Type="http://schemas.openxmlformats.org/officeDocument/2006/relationships/hyperlink" Target="https://twitter.com/frf1313" TargetMode="External" /><Relationship Id="rId75" Type="http://schemas.openxmlformats.org/officeDocument/2006/relationships/hyperlink" Target="https://twitter.com/chidambara09" TargetMode="External" /><Relationship Id="rId76" Type="http://schemas.openxmlformats.org/officeDocument/2006/relationships/hyperlink" Target="https://twitter.com/exchangeclub" TargetMode="External" /><Relationship Id="rId77" Type="http://schemas.openxmlformats.org/officeDocument/2006/relationships/hyperlink" Target="https://twitter.com/likely75463987" TargetMode="External" /><Relationship Id="rId78" Type="http://schemas.openxmlformats.org/officeDocument/2006/relationships/hyperlink" Target="https://twitter.com/hawaiiankiko12" TargetMode="External" /><Relationship Id="rId79" Type="http://schemas.openxmlformats.org/officeDocument/2006/relationships/hyperlink" Target="https://twitter.com/jonathanotcher1" TargetMode="External" /><Relationship Id="rId80" Type="http://schemas.openxmlformats.org/officeDocument/2006/relationships/hyperlink" Target="https://twitter.com/exnorthwillco" TargetMode="External" /><Relationship Id="rId81" Type="http://schemas.openxmlformats.org/officeDocument/2006/relationships/hyperlink" Target="https://twitter.com/jacksonexchange" TargetMode="External" /><Relationship Id="rId82" Type="http://schemas.openxmlformats.org/officeDocument/2006/relationships/hyperlink" Target="https://twitter.com/gamergeeknews" TargetMode="External" /><Relationship Id="rId83" Type="http://schemas.openxmlformats.org/officeDocument/2006/relationships/hyperlink" Target="https://twitter.com/xcmuskogee" TargetMode="External" /><Relationship Id="rId84" Type="http://schemas.openxmlformats.org/officeDocument/2006/relationships/hyperlink" Target="https://twitter.com/tracey_edwards" TargetMode="External" /><Relationship Id="rId85" Type="http://schemas.openxmlformats.org/officeDocument/2006/relationships/hyperlink" Target="https://twitter.com/exchangeclublh" TargetMode="External" /><Relationship Id="rId86" Type="http://schemas.openxmlformats.org/officeDocument/2006/relationships/hyperlink" Target="https://twitter.com/bsolder" TargetMode="External" /><Relationship Id="rId87" Type="http://schemas.openxmlformats.org/officeDocument/2006/relationships/comments" Target="../comments2.xml" /><Relationship Id="rId88" Type="http://schemas.openxmlformats.org/officeDocument/2006/relationships/vmlDrawing" Target="../drawings/vmlDrawing2.vml" /><Relationship Id="rId89" Type="http://schemas.openxmlformats.org/officeDocument/2006/relationships/table" Target="../tables/table2.xml" /><Relationship Id="rId90" Type="http://schemas.openxmlformats.org/officeDocument/2006/relationships/drawing" Target="../drawings/drawing1.xml" /><Relationship Id="rId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2862" TargetMode="External" /><Relationship Id="rId2" Type="http://schemas.openxmlformats.org/officeDocument/2006/relationships/hyperlink" Target="https://nodexlgraphgallery.org/Pages/Graph.aspx?graphID=212831" TargetMode="External" /><Relationship Id="rId3" Type="http://schemas.openxmlformats.org/officeDocument/2006/relationships/hyperlink" Target="https://www.instagram.com/p/B3u6fbXlVYr/?igshid=15juzpn9nidor" TargetMode="External" /><Relationship Id="rId4" Type="http://schemas.openxmlformats.org/officeDocument/2006/relationships/hyperlink" Target="https://www.heraldbulletin.com/news/local_news/briefs/good-morning-holly-renz-receives-state-torchbearer-award/article_46d51da6-e45a-11e9-907a-134f0d89da7b.html" TargetMode="External" /><Relationship Id="rId5" Type="http://schemas.openxmlformats.org/officeDocument/2006/relationships/hyperlink" Target="https://nodexlgraphgallery.org/Pages/Graph.aspx?graphID=212862" TargetMode="External" /><Relationship Id="rId6" Type="http://schemas.openxmlformats.org/officeDocument/2006/relationships/hyperlink" Target="https://nodexlgraphgallery.org/Pages/Graph.aspx?graphID=212831" TargetMode="External" /><Relationship Id="rId7" Type="http://schemas.openxmlformats.org/officeDocument/2006/relationships/hyperlink" Target="https://nodexlgraphgallery.org/Pages/Graph.aspx?graphID=212831" TargetMode="External" /><Relationship Id="rId8" Type="http://schemas.openxmlformats.org/officeDocument/2006/relationships/hyperlink" Target="https://nodexlgraphgallery.org/Pages/Graph.aspx?graphID=212862" TargetMode="External" /><Relationship Id="rId9" Type="http://schemas.openxmlformats.org/officeDocument/2006/relationships/hyperlink" Target="https://www.instagram.com/p/B3u6fbXlVYr/?igshid=15juzpn9nidor" TargetMode="External" /><Relationship Id="rId10" Type="http://schemas.openxmlformats.org/officeDocument/2006/relationships/hyperlink" Target="https://www.heraldbulletin.com/news/local_news/briefs/good-morning-holly-renz-receives-state-torchbearer-award/article_46d51da6-e45a-11e9-907a-134f0d89da7b.html"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9.8515625" style="0" bestFit="1" customWidth="1"/>
    <col min="58" max="58" width="19.8515625" style="0" bestFit="1" customWidth="1"/>
    <col min="59" max="59" width="24.8515625" style="0" bestFit="1" customWidth="1"/>
    <col min="60" max="60" width="20.7109375" style="0" bestFit="1" customWidth="1"/>
    <col min="61" max="61" width="25.7109375" style="0" bestFit="1" customWidth="1"/>
    <col min="62" max="62" width="24.7109375" style="0" bestFit="1" customWidth="1"/>
    <col min="63" max="63" width="29.7109375" style="0" bestFit="1" customWidth="1"/>
    <col min="64" max="64" width="16.421875" style="0" bestFit="1" customWidth="1"/>
    <col min="65" max="65" width="20.421875" style="0" bestFit="1" customWidth="1"/>
    <col min="66" max="66" width="14.00390625" style="0" bestFit="1" customWidth="1"/>
  </cols>
  <sheetData>
    <row r="1" spans="3:14" ht="15">
      <c r="C1" s="18" t="s">
        <v>39</v>
      </c>
      <c r="D1" s="19"/>
      <c r="E1" s="19"/>
      <c r="F1" s="19"/>
      <c r="G1" s="18"/>
      <c r="H1" s="16" t="s">
        <v>43</v>
      </c>
      <c r="I1" s="64"/>
      <c r="J1" s="64"/>
      <c r="K1" s="35" t="s">
        <v>42</v>
      </c>
      <c r="L1" s="20" t="s">
        <v>40</v>
      </c>
      <c r="M1" s="20"/>
      <c r="N1" s="17"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515</v>
      </c>
      <c r="BD2" s="13" t="s">
        <v>523</v>
      </c>
      <c r="BE2" s="13" t="s">
        <v>524</v>
      </c>
      <c r="BF2" s="67" t="s">
        <v>728</v>
      </c>
      <c r="BG2" s="67" t="s">
        <v>729</v>
      </c>
      <c r="BH2" s="67" t="s">
        <v>730</v>
      </c>
      <c r="BI2" s="67" t="s">
        <v>731</v>
      </c>
      <c r="BJ2" s="67" t="s">
        <v>732</v>
      </c>
      <c r="BK2" s="67" t="s">
        <v>733</v>
      </c>
      <c r="BL2" s="67" t="s">
        <v>734</v>
      </c>
      <c r="BM2" s="67" t="s">
        <v>735</v>
      </c>
      <c r="BN2" s="67" t="s">
        <v>736</v>
      </c>
    </row>
    <row r="3" spans="1:66" ht="15" customHeight="1">
      <c r="A3" s="83" t="s">
        <v>235</v>
      </c>
      <c r="B3" s="83" t="s">
        <v>236</v>
      </c>
      <c r="C3" s="53" t="s">
        <v>772</v>
      </c>
      <c r="D3" s="54">
        <v>3</v>
      </c>
      <c r="E3" s="65" t="s">
        <v>132</v>
      </c>
      <c r="F3" s="55">
        <v>32</v>
      </c>
      <c r="G3" s="53"/>
      <c r="H3" s="57"/>
      <c r="I3" s="56"/>
      <c r="J3" s="56"/>
      <c r="K3" s="36" t="s">
        <v>65</v>
      </c>
      <c r="L3" s="62">
        <v>3</v>
      </c>
      <c r="M3" s="62"/>
      <c r="N3" s="63"/>
      <c r="O3" s="84" t="s">
        <v>255</v>
      </c>
      <c r="P3" s="86">
        <v>43752.76369212963</v>
      </c>
      <c r="Q3" s="84" t="s">
        <v>257</v>
      </c>
      <c r="R3" s="88" t="s">
        <v>265</v>
      </c>
      <c r="S3" s="84" t="s">
        <v>269</v>
      </c>
      <c r="T3" s="84"/>
      <c r="U3" s="84"/>
      <c r="V3" s="88" t="s">
        <v>286</v>
      </c>
      <c r="W3" s="86">
        <v>43752.76369212963</v>
      </c>
      <c r="X3" s="90">
        <v>43752</v>
      </c>
      <c r="Y3" s="92" t="s">
        <v>295</v>
      </c>
      <c r="Z3" s="88" t="s">
        <v>313</v>
      </c>
      <c r="AA3" s="84"/>
      <c r="AB3" s="84"/>
      <c r="AC3" s="92" t="s">
        <v>331</v>
      </c>
      <c r="AD3" s="84"/>
      <c r="AE3" s="84" t="b">
        <v>0</v>
      </c>
      <c r="AF3" s="84">
        <v>0</v>
      </c>
      <c r="AG3" s="92" t="s">
        <v>349</v>
      </c>
      <c r="AH3" s="84" t="b">
        <v>0</v>
      </c>
      <c r="AI3" s="84" t="s">
        <v>350</v>
      </c>
      <c r="AJ3" s="84"/>
      <c r="AK3" s="92" t="s">
        <v>349</v>
      </c>
      <c r="AL3" s="84" t="b">
        <v>0</v>
      </c>
      <c r="AM3" s="84">
        <v>4</v>
      </c>
      <c r="AN3" s="92" t="s">
        <v>332</v>
      </c>
      <c r="AO3" s="84" t="s">
        <v>351</v>
      </c>
      <c r="AP3" s="84" t="b">
        <v>0</v>
      </c>
      <c r="AQ3" s="92" t="s">
        <v>332</v>
      </c>
      <c r="AR3" s="84" t="s">
        <v>197</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2</v>
      </c>
      <c r="BF3" s="51"/>
      <c r="BG3" s="52"/>
      <c r="BH3" s="51"/>
      <c r="BI3" s="52"/>
      <c r="BJ3" s="51"/>
      <c r="BK3" s="52"/>
      <c r="BL3" s="51"/>
      <c r="BM3" s="52"/>
      <c r="BN3" s="51"/>
    </row>
    <row r="4" spans="1:66" ht="15" customHeight="1">
      <c r="A4" s="83" t="s">
        <v>235</v>
      </c>
      <c r="B4" s="83" t="s">
        <v>244</v>
      </c>
      <c r="C4" s="53" t="s">
        <v>772</v>
      </c>
      <c r="D4" s="54">
        <v>3</v>
      </c>
      <c r="E4" s="53" t="s">
        <v>132</v>
      </c>
      <c r="F4" s="55">
        <v>32</v>
      </c>
      <c r="G4" s="53"/>
      <c r="H4" s="57"/>
      <c r="I4" s="56"/>
      <c r="J4" s="56"/>
      <c r="K4" s="36" t="s">
        <v>65</v>
      </c>
      <c r="L4" s="62">
        <v>4</v>
      </c>
      <c r="M4" s="62"/>
      <c r="N4" s="63"/>
      <c r="O4" s="85" t="s">
        <v>256</v>
      </c>
      <c r="P4" s="87">
        <v>43752.76369212963</v>
      </c>
      <c r="Q4" s="85" t="s">
        <v>257</v>
      </c>
      <c r="R4" s="89" t="s">
        <v>265</v>
      </c>
      <c r="S4" s="85" t="s">
        <v>269</v>
      </c>
      <c r="T4" s="85"/>
      <c r="U4" s="85"/>
      <c r="V4" s="89" t="s">
        <v>286</v>
      </c>
      <c r="W4" s="87">
        <v>43752.76369212963</v>
      </c>
      <c r="X4" s="91">
        <v>43752</v>
      </c>
      <c r="Y4" s="93" t="s">
        <v>295</v>
      </c>
      <c r="Z4" s="89" t="s">
        <v>313</v>
      </c>
      <c r="AA4" s="85"/>
      <c r="AB4" s="85"/>
      <c r="AC4" s="93" t="s">
        <v>331</v>
      </c>
      <c r="AD4" s="85"/>
      <c r="AE4" s="85" t="b">
        <v>0</v>
      </c>
      <c r="AF4" s="85">
        <v>0</v>
      </c>
      <c r="AG4" s="93" t="s">
        <v>349</v>
      </c>
      <c r="AH4" s="85" t="b">
        <v>0</v>
      </c>
      <c r="AI4" s="85" t="s">
        <v>350</v>
      </c>
      <c r="AJ4" s="85"/>
      <c r="AK4" s="93" t="s">
        <v>349</v>
      </c>
      <c r="AL4" s="85" t="b">
        <v>0</v>
      </c>
      <c r="AM4" s="85">
        <v>4</v>
      </c>
      <c r="AN4" s="93" t="s">
        <v>332</v>
      </c>
      <c r="AO4" s="85" t="s">
        <v>351</v>
      </c>
      <c r="AP4" s="85" t="b">
        <v>0</v>
      </c>
      <c r="AQ4" s="93" t="s">
        <v>332</v>
      </c>
      <c r="AR4" s="85" t="s">
        <v>197</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c r="BF4" s="51"/>
      <c r="BG4" s="52"/>
      <c r="BH4" s="51"/>
      <c r="BI4" s="52"/>
      <c r="BJ4" s="51"/>
      <c r="BK4" s="52"/>
      <c r="BL4" s="51"/>
      <c r="BM4" s="52"/>
      <c r="BN4" s="51"/>
    </row>
    <row r="5" spans="1:66" ht="15">
      <c r="A5" s="83" t="s">
        <v>235</v>
      </c>
      <c r="B5" s="83" t="s">
        <v>245</v>
      </c>
      <c r="C5" s="53" t="s">
        <v>772</v>
      </c>
      <c r="D5" s="54">
        <v>3</v>
      </c>
      <c r="E5" s="53" t="s">
        <v>132</v>
      </c>
      <c r="F5" s="55">
        <v>32</v>
      </c>
      <c r="G5" s="53"/>
      <c r="H5" s="57"/>
      <c r="I5" s="56"/>
      <c r="J5" s="56"/>
      <c r="K5" s="36" t="s">
        <v>65</v>
      </c>
      <c r="L5" s="62">
        <v>5</v>
      </c>
      <c r="M5" s="62"/>
      <c r="N5" s="63"/>
      <c r="O5" s="85" t="s">
        <v>256</v>
      </c>
      <c r="P5" s="87">
        <v>43752.76369212963</v>
      </c>
      <c r="Q5" s="85" t="s">
        <v>257</v>
      </c>
      <c r="R5" s="89" t="s">
        <v>265</v>
      </c>
      <c r="S5" s="85" t="s">
        <v>269</v>
      </c>
      <c r="T5" s="85"/>
      <c r="U5" s="85"/>
      <c r="V5" s="89" t="s">
        <v>286</v>
      </c>
      <c r="W5" s="87">
        <v>43752.76369212963</v>
      </c>
      <c r="X5" s="91">
        <v>43752</v>
      </c>
      <c r="Y5" s="93" t="s">
        <v>295</v>
      </c>
      <c r="Z5" s="89" t="s">
        <v>313</v>
      </c>
      <c r="AA5" s="85"/>
      <c r="AB5" s="85"/>
      <c r="AC5" s="93" t="s">
        <v>331</v>
      </c>
      <c r="AD5" s="85"/>
      <c r="AE5" s="85" t="b">
        <v>0</v>
      </c>
      <c r="AF5" s="85">
        <v>0</v>
      </c>
      <c r="AG5" s="93" t="s">
        <v>349</v>
      </c>
      <c r="AH5" s="85" t="b">
        <v>0</v>
      </c>
      <c r="AI5" s="85" t="s">
        <v>350</v>
      </c>
      <c r="AJ5" s="85"/>
      <c r="AK5" s="93" t="s">
        <v>349</v>
      </c>
      <c r="AL5" s="85" t="b">
        <v>0</v>
      </c>
      <c r="AM5" s="85">
        <v>4</v>
      </c>
      <c r="AN5" s="93" t="s">
        <v>332</v>
      </c>
      <c r="AO5" s="85" t="s">
        <v>351</v>
      </c>
      <c r="AP5" s="85" t="b">
        <v>0</v>
      </c>
      <c r="AQ5" s="93" t="s">
        <v>332</v>
      </c>
      <c r="AR5" s="85" t="s">
        <v>197</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c r="BF5" s="51"/>
      <c r="BG5" s="52"/>
      <c r="BH5" s="51"/>
      <c r="BI5" s="52"/>
      <c r="BJ5" s="51"/>
      <c r="BK5" s="52"/>
      <c r="BL5" s="51"/>
      <c r="BM5" s="52"/>
      <c r="BN5" s="51"/>
    </row>
    <row r="6" spans="1:66" ht="15">
      <c r="A6" s="83" t="s">
        <v>235</v>
      </c>
      <c r="B6" s="83" t="s">
        <v>246</v>
      </c>
      <c r="C6" s="53" t="s">
        <v>772</v>
      </c>
      <c r="D6" s="54">
        <v>3</v>
      </c>
      <c r="E6" s="53" t="s">
        <v>132</v>
      </c>
      <c r="F6" s="55">
        <v>32</v>
      </c>
      <c r="G6" s="53"/>
      <c r="H6" s="57"/>
      <c r="I6" s="56"/>
      <c r="J6" s="56"/>
      <c r="K6" s="36" t="s">
        <v>65</v>
      </c>
      <c r="L6" s="62">
        <v>6</v>
      </c>
      <c r="M6" s="62"/>
      <c r="N6" s="63"/>
      <c r="O6" s="85" t="s">
        <v>256</v>
      </c>
      <c r="P6" s="87">
        <v>43752.76369212963</v>
      </c>
      <c r="Q6" s="85" t="s">
        <v>257</v>
      </c>
      <c r="R6" s="89" t="s">
        <v>265</v>
      </c>
      <c r="S6" s="85" t="s">
        <v>269</v>
      </c>
      <c r="T6" s="85"/>
      <c r="U6" s="85"/>
      <c r="V6" s="89" t="s">
        <v>286</v>
      </c>
      <c r="W6" s="87">
        <v>43752.76369212963</v>
      </c>
      <c r="X6" s="91">
        <v>43752</v>
      </c>
      <c r="Y6" s="93" t="s">
        <v>295</v>
      </c>
      <c r="Z6" s="89" t="s">
        <v>313</v>
      </c>
      <c r="AA6" s="85"/>
      <c r="AB6" s="85"/>
      <c r="AC6" s="93" t="s">
        <v>331</v>
      </c>
      <c r="AD6" s="85"/>
      <c r="AE6" s="85" t="b">
        <v>0</v>
      </c>
      <c r="AF6" s="85">
        <v>0</v>
      </c>
      <c r="AG6" s="93" t="s">
        <v>349</v>
      </c>
      <c r="AH6" s="85" t="b">
        <v>0</v>
      </c>
      <c r="AI6" s="85" t="s">
        <v>350</v>
      </c>
      <c r="AJ6" s="85"/>
      <c r="AK6" s="93" t="s">
        <v>349</v>
      </c>
      <c r="AL6" s="85" t="b">
        <v>0</v>
      </c>
      <c r="AM6" s="85">
        <v>4</v>
      </c>
      <c r="AN6" s="93" t="s">
        <v>332</v>
      </c>
      <c r="AO6" s="85" t="s">
        <v>351</v>
      </c>
      <c r="AP6" s="85" t="b">
        <v>0</v>
      </c>
      <c r="AQ6" s="93" t="s">
        <v>332</v>
      </c>
      <c r="AR6" s="85" t="s">
        <v>197</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c r="BF6" s="51"/>
      <c r="BG6" s="52"/>
      <c r="BH6" s="51"/>
      <c r="BI6" s="52"/>
      <c r="BJ6" s="51"/>
      <c r="BK6" s="52"/>
      <c r="BL6" s="51"/>
      <c r="BM6" s="52"/>
      <c r="BN6" s="51"/>
    </row>
    <row r="7" spans="1:66" ht="15">
      <c r="A7" s="83" t="s">
        <v>235</v>
      </c>
      <c r="B7" s="83" t="s">
        <v>247</v>
      </c>
      <c r="C7" s="53" t="s">
        <v>772</v>
      </c>
      <c r="D7" s="54">
        <v>3</v>
      </c>
      <c r="E7" s="53" t="s">
        <v>132</v>
      </c>
      <c r="F7" s="55">
        <v>32</v>
      </c>
      <c r="G7" s="53"/>
      <c r="H7" s="57"/>
      <c r="I7" s="56"/>
      <c r="J7" s="56"/>
      <c r="K7" s="36" t="s">
        <v>65</v>
      </c>
      <c r="L7" s="62">
        <v>7</v>
      </c>
      <c r="M7" s="62"/>
      <c r="N7" s="63"/>
      <c r="O7" s="85" t="s">
        <v>256</v>
      </c>
      <c r="P7" s="87">
        <v>43752.76369212963</v>
      </c>
      <c r="Q7" s="85" t="s">
        <v>257</v>
      </c>
      <c r="R7" s="89" t="s">
        <v>265</v>
      </c>
      <c r="S7" s="85" t="s">
        <v>269</v>
      </c>
      <c r="T7" s="85"/>
      <c r="U7" s="85"/>
      <c r="V7" s="89" t="s">
        <v>286</v>
      </c>
      <c r="W7" s="87">
        <v>43752.76369212963</v>
      </c>
      <c r="X7" s="91">
        <v>43752</v>
      </c>
      <c r="Y7" s="93" t="s">
        <v>295</v>
      </c>
      <c r="Z7" s="89" t="s">
        <v>313</v>
      </c>
      <c r="AA7" s="85"/>
      <c r="AB7" s="85"/>
      <c r="AC7" s="93" t="s">
        <v>331</v>
      </c>
      <c r="AD7" s="85"/>
      <c r="AE7" s="85" t="b">
        <v>0</v>
      </c>
      <c r="AF7" s="85">
        <v>0</v>
      </c>
      <c r="AG7" s="93" t="s">
        <v>349</v>
      </c>
      <c r="AH7" s="85" t="b">
        <v>0</v>
      </c>
      <c r="AI7" s="85" t="s">
        <v>350</v>
      </c>
      <c r="AJ7" s="85"/>
      <c r="AK7" s="93" t="s">
        <v>349</v>
      </c>
      <c r="AL7" s="85" t="b">
        <v>0</v>
      </c>
      <c r="AM7" s="85">
        <v>4</v>
      </c>
      <c r="AN7" s="93" t="s">
        <v>332</v>
      </c>
      <c r="AO7" s="85" t="s">
        <v>351</v>
      </c>
      <c r="AP7" s="85" t="b">
        <v>0</v>
      </c>
      <c r="AQ7" s="93" t="s">
        <v>332</v>
      </c>
      <c r="AR7" s="85" t="s">
        <v>197</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c r="BF7" s="51"/>
      <c r="BG7" s="52"/>
      <c r="BH7" s="51"/>
      <c r="BI7" s="52"/>
      <c r="BJ7" s="51"/>
      <c r="BK7" s="52"/>
      <c r="BL7" s="51"/>
      <c r="BM7" s="52"/>
      <c r="BN7" s="51"/>
    </row>
    <row r="8" spans="1:66" ht="15">
      <c r="A8" s="83" t="s">
        <v>235</v>
      </c>
      <c r="B8" s="83" t="s">
        <v>248</v>
      </c>
      <c r="C8" s="53" t="s">
        <v>772</v>
      </c>
      <c r="D8" s="54">
        <v>3</v>
      </c>
      <c r="E8" s="53" t="s">
        <v>132</v>
      </c>
      <c r="F8" s="55">
        <v>32</v>
      </c>
      <c r="G8" s="53"/>
      <c r="H8" s="57"/>
      <c r="I8" s="56"/>
      <c r="J8" s="56"/>
      <c r="K8" s="36" t="s">
        <v>65</v>
      </c>
      <c r="L8" s="62">
        <v>8</v>
      </c>
      <c r="M8" s="62"/>
      <c r="N8" s="63"/>
      <c r="O8" s="85" t="s">
        <v>256</v>
      </c>
      <c r="P8" s="87">
        <v>43752.76369212963</v>
      </c>
      <c r="Q8" s="85" t="s">
        <v>257</v>
      </c>
      <c r="R8" s="89" t="s">
        <v>265</v>
      </c>
      <c r="S8" s="85" t="s">
        <v>269</v>
      </c>
      <c r="T8" s="85"/>
      <c r="U8" s="85"/>
      <c r="V8" s="89" t="s">
        <v>286</v>
      </c>
      <c r="W8" s="87">
        <v>43752.76369212963</v>
      </c>
      <c r="X8" s="91">
        <v>43752</v>
      </c>
      <c r="Y8" s="93" t="s">
        <v>295</v>
      </c>
      <c r="Z8" s="89" t="s">
        <v>313</v>
      </c>
      <c r="AA8" s="85"/>
      <c r="AB8" s="85"/>
      <c r="AC8" s="93" t="s">
        <v>331</v>
      </c>
      <c r="AD8" s="85"/>
      <c r="AE8" s="85" t="b">
        <v>0</v>
      </c>
      <c r="AF8" s="85">
        <v>0</v>
      </c>
      <c r="AG8" s="93" t="s">
        <v>349</v>
      </c>
      <c r="AH8" s="85" t="b">
        <v>0</v>
      </c>
      <c r="AI8" s="85" t="s">
        <v>350</v>
      </c>
      <c r="AJ8" s="85"/>
      <c r="AK8" s="93" t="s">
        <v>349</v>
      </c>
      <c r="AL8" s="85" t="b">
        <v>0</v>
      </c>
      <c r="AM8" s="85">
        <v>4</v>
      </c>
      <c r="AN8" s="93" t="s">
        <v>332</v>
      </c>
      <c r="AO8" s="85" t="s">
        <v>351</v>
      </c>
      <c r="AP8" s="85" t="b">
        <v>0</v>
      </c>
      <c r="AQ8" s="93" t="s">
        <v>332</v>
      </c>
      <c r="AR8" s="85" t="s">
        <v>197</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c r="BF8" s="51"/>
      <c r="BG8" s="52"/>
      <c r="BH8" s="51"/>
      <c r="BI8" s="52"/>
      <c r="BJ8" s="51"/>
      <c r="BK8" s="52"/>
      <c r="BL8" s="51"/>
      <c r="BM8" s="52"/>
      <c r="BN8" s="51"/>
    </row>
    <row r="9" spans="1:66" ht="15">
      <c r="A9" s="83" t="s">
        <v>235</v>
      </c>
      <c r="B9" s="83" t="s">
        <v>249</v>
      </c>
      <c r="C9" s="53" t="s">
        <v>772</v>
      </c>
      <c r="D9" s="54">
        <v>3</v>
      </c>
      <c r="E9" s="53" t="s">
        <v>132</v>
      </c>
      <c r="F9" s="55">
        <v>32</v>
      </c>
      <c r="G9" s="53"/>
      <c r="H9" s="57"/>
      <c r="I9" s="56"/>
      <c r="J9" s="56"/>
      <c r="K9" s="36" t="s">
        <v>65</v>
      </c>
      <c r="L9" s="62">
        <v>9</v>
      </c>
      <c r="M9" s="62"/>
      <c r="N9" s="63"/>
      <c r="O9" s="85" t="s">
        <v>256</v>
      </c>
      <c r="P9" s="87">
        <v>43752.76369212963</v>
      </c>
      <c r="Q9" s="85" t="s">
        <v>257</v>
      </c>
      <c r="R9" s="89" t="s">
        <v>265</v>
      </c>
      <c r="S9" s="85" t="s">
        <v>269</v>
      </c>
      <c r="T9" s="85"/>
      <c r="U9" s="85"/>
      <c r="V9" s="89" t="s">
        <v>286</v>
      </c>
      <c r="W9" s="87">
        <v>43752.76369212963</v>
      </c>
      <c r="X9" s="91">
        <v>43752</v>
      </c>
      <c r="Y9" s="93" t="s">
        <v>295</v>
      </c>
      <c r="Z9" s="89" t="s">
        <v>313</v>
      </c>
      <c r="AA9" s="85"/>
      <c r="AB9" s="85"/>
      <c r="AC9" s="93" t="s">
        <v>331</v>
      </c>
      <c r="AD9" s="85"/>
      <c r="AE9" s="85" t="b">
        <v>0</v>
      </c>
      <c r="AF9" s="85">
        <v>0</v>
      </c>
      <c r="AG9" s="93" t="s">
        <v>349</v>
      </c>
      <c r="AH9" s="85" t="b">
        <v>0</v>
      </c>
      <c r="AI9" s="85" t="s">
        <v>350</v>
      </c>
      <c r="AJ9" s="85"/>
      <c r="AK9" s="93" t="s">
        <v>349</v>
      </c>
      <c r="AL9" s="85" t="b">
        <v>0</v>
      </c>
      <c r="AM9" s="85">
        <v>4</v>
      </c>
      <c r="AN9" s="93" t="s">
        <v>332</v>
      </c>
      <c r="AO9" s="85" t="s">
        <v>351</v>
      </c>
      <c r="AP9" s="85" t="b">
        <v>0</v>
      </c>
      <c r="AQ9" s="93" t="s">
        <v>332</v>
      </c>
      <c r="AR9" s="85" t="s">
        <v>197</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c r="BF9" s="51"/>
      <c r="BG9" s="52"/>
      <c r="BH9" s="51"/>
      <c r="BI9" s="52"/>
      <c r="BJ9" s="51"/>
      <c r="BK9" s="52"/>
      <c r="BL9" s="51"/>
      <c r="BM9" s="52"/>
      <c r="BN9" s="51"/>
    </row>
    <row r="10" spans="1:66" ht="15">
      <c r="A10" s="83" t="s">
        <v>235</v>
      </c>
      <c r="B10" s="83" t="s">
        <v>237</v>
      </c>
      <c r="C10" s="53" t="s">
        <v>772</v>
      </c>
      <c r="D10" s="54">
        <v>3</v>
      </c>
      <c r="E10" s="53" t="s">
        <v>132</v>
      </c>
      <c r="F10" s="55">
        <v>32</v>
      </c>
      <c r="G10" s="53"/>
      <c r="H10" s="57"/>
      <c r="I10" s="56"/>
      <c r="J10" s="56"/>
      <c r="K10" s="36" t="s">
        <v>65</v>
      </c>
      <c r="L10" s="62">
        <v>10</v>
      </c>
      <c r="M10" s="62"/>
      <c r="N10" s="63"/>
      <c r="O10" s="85" t="s">
        <v>256</v>
      </c>
      <c r="P10" s="87">
        <v>43752.76369212963</v>
      </c>
      <c r="Q10" s="85" t="s">
        <v>257</v>
      </c>
      <c r="R10" s="89" t="s">
        <v>265</v>
      </c>
      <c r="S10" s="85" t="s">
        <v>269</v>
      </c>
      <c r="T10" s="85"/>
      <c r="U10" s="85"/>
      <c r="V10" s="89" t="s">
        <v>286</v>
      </c>
      <c r="W10" s="87">
        <v>43752.76369212963</v>
      </c>
      <c r="X10" s="91">
        <v>43752</v>
      </c>
      <c r="Y10" s="93" t="s">
        <v>295</v>
      </c>
      <c r="Z10" s="89" t="s">
        <v>313</v>
      </c>
      <c r="AA10" s="85"/>
      <c r="AB10" s="85"/>
      <c r="AC10" s="93" t="s">
        <v>331</v>
      </c>
      <c r="AD10" s="85"/>
      <c r="AE10" s="85" t="b">
        <v>0</v>
      </c>
      <c r="AF10" s="85">
        <v>0</v>
      </c>
      <c r="AG10" s="93" t="s">
        <v>349</v>
      </c>
      <c r="AH10" s="85" t="b">
        <v>0</v>
      </c>
      <c r="AI10" s="85" t="s">
        <v>350</v>
      </c>
      <c r="AJ10" s="85"/>
      <c r="AK10" s="93" t="s">
        <v>349</v>
      </c>
      <c r="AL10" s="85" t="b">
        <v>0</v>
      </c>
      <c r="AM10" s="85">
        <v>4</v>
      </c>
      <c r="AN10" s="93" t="s">
        <v>332</v>
      </c>
      <c r="AO10" s="85" t="s">
        <v>351</v>
      </c>
      <c r="AP10" s="85" t="b">
        <v>0</v>
      </c>
      <c r="AQ10" s="93" t="s">
        <v>332</v>
      </c>
      <c r="AR10" s="85" t="s">
        <v>197</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c r="BF10" s="51"/>
      <c r="BG10" s="52"/>
      <c r="BH10" s="51"/>
      <c r="BI10" s="52"/>
      <c r="BJ10" s="51"/>
      <c r="BK10" s="52"/>
      <c r="BL10" s="51"/>
      <c r="BM10" s="52"/>
      <c r="BN10" s="51"/>
    </row>
    <row r="11" spans="1:66" ht="15">
      <c r="A11" s="83" t="s">
        <v>235</v>
      </c>
      <c r="B11" s="83" t="s">
        <v>236</v>
      </c>
      <c r="C11" s="53" t="s">
        <v>772</v>
      </c>
      <c r="D11" s="54">
        <v>3</v>
      </c>
      <c r="E11" s="53" t="s">
        <v>132</v>
      </c>
      <c r="F11" s="55">
        <v>32</v>
      </c>
      <c r="G11" s="53"/>
      <c r="H11" s="57"/>
      <c r="I11" s="56"/>
      <c r="J11" s="56"/>
      <c r="K11" s="36" t="s">
        <v>65</v>
      </c>
      <c r="L11" s="62">
        <v>11</v>
      </c>
      <c r="M11" s="62"/>
      <c r="N11" s="63"/>
      <c r="O11" s="85" t="s">
        <v>256</v>
      </c>
      <c r="P11" s="87">
        <v>43752.76369212963</v>
      </c>
      <c r="Q11" s="85" t="s">
        <v>257</v>
      </c>
      <c r="R11" s="89" t="s">
        <v>265</v>
      </c>
      <c r="S11" s="85" t="s">
        <v>269</v>
      </c>
      <c r="T11" s="85"/>
      <c r="U11" s="85"/>
      <c r="V11" s="89" t="s">
        <v>286</v>
      </c>
      <c r="W11" s="87">
        <v>43752.76369212963</v>
      </c>
      <c r="X11" s="91">
        <v>43752</v>
      </c>
      <c r="Y11" s="93" t="s">
        <v>295</v>
      </c>
      <c r="Z11" s="89" t="s">
        <v>313</v>
      </c>
      <c r="AA11" s="85"/>
      <c r="AB11" s="85"/>
      <c r="AC11" s="93" t="s">
        <v>331</v>
      </c>
      <c r="AD11" s="85"/>
      <c r="AE11" s="85" t="b">
        <v>0</v>
      </c>
      <c r="AF11" s="85">
        <v>0</v>
      </c>
      <c r="AG11" s="93" t="s">
        <v>349</v>
      </c>
      <c r="AH11" s="85" t="b">
        <v>0</v>
      </c>
      <c r="AI11" s="85" t="s">
        <v>350</v>
      </c>
      <c r="AJ11" s="85"/>
      <c r="AK11" s="93" t="s">
        <v>349</v>
      </c>
      <c r="AL11" s="85" t="b">
        <v>0</v>
      </c>
      <c r="AM11" s="85">
        <v>4</v>
      </c>
      <c r="AN11" s="93" t="s">
        <v>332</v>
      </c>
      <c r="AO11" s="85" t="s">
        <v>351</v>
      </c>
      <c r="AP11" s="85" t="b">
        <v>0</v>
      </c>
      <c r="AQ11" s="93" t="s">
        <v>332</v>
      </c>
      <c r="AR11" s="85" t="s">
        <v>197</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2</v>
      </c>
      <c r="BF11" s="51"/>
      <c r="BG11" s="52"/>
      <c r="BH11" s="51"/>
      <c r="BI11" s="52"/>
      <c r="BJ11" s="51"/>
      <c r="BK11" s="52"/>
      <c r="BL11" s="51"/>
      <c r="BM11" s="52"/>
      <c r="BN11" s="51"/>
    </row>
    <row r="12" spans="1:66" ht="15">
      <c r="A12" s="83" t="s">
        <v>235</v>
      </c>
      <c r="B12" s="83" t="s">
        <v>242</v>
      </c>
      <c r="C12" s="53" t="s">
        <v>772</v>
      </c>
      <c r="D12" s="54">
        <v>3</v>
      </c>
      <c r="E12" s="53" t="s">
        <v>132</v>
      </c>
      <c r="F12" s="55">
        <v>32</v>
      </c>
      <c r="G12" s="53"/>
      <c r="H12" s="57"/>
      <c r="I12" s="56"/>
      <c r="J12" s="56"/>
      <c r="K12" s="36" t="s">
        <v>65</v>
      </c>
      <c r="L12" s="62">
        <v>12</v>
      </c>
      <c r="M12" s="62"/>
      <c r="N12" s="63"/>
      <c r="O12" s="85" t="s">
        <v>256</v>
      </c>
      <c r="P12" s="87">
        <v>43752.76369212963</v>
      </c>
      <c r="Q12" s="85" t="s">
        <v>257</v>
      </c>
      <c r="R12" s="89" t="s">
        <v>265</v>
      </c>
      <c r="S12" s="85" t="s">
        <v>269</v>
      </c>
      <c r="T12" s="85"/>
      <c r="U12" s="85"/>
      <c r="V12" s="89" t="s">
        <v>286</v>
      </c>
      <c r="W12" s="87">
        <v>43752.76369212963</v>
      </c>
      <c r="X12" s="91">
        <v>43752</v>
      </c>
      <c r="Y12" s="93" t="s">
        <v>295</v>
      </c>
      <c r="Z12" s="89" t="s">
        <v>313</v>
      </c>
      <c r="AA12" s="85"/>
      <c r="AB12" s="85"/>
      <c r="AC12" s="93" t="s">
        <v>331</v>
      </c>
      <c r="AD12" s="85"/>
      <c r="AE12" s="85" t="b">
        <v>0</v>
      </c>
      <c r="AF12" s="85">
        <v>0</v>
      </c>
      <c r="AG12" s="93" t="s">
        <v>349</v>
      </c>
      <c r="AH12" s="85" t="b">
        <v>0</v>
      </c>
      <c r="AI12" s="85" t="s">
        <v>350</v>
      </c>
      <c r="AJ12" s="85"/>
      <c r="AK12" s="93" t="s">
        <v>349</v>
      </c>
      <c r="AL12" s="85" t="b">
        <v>0</v>
      </c>
      <c r="AM12" s="85">
        <v>4</v>
      </c>
      <c r="AN12" s="93" t="s">
        <v>332</v>
      </c>
      <c r="AO12" s="85" t="s">
        <v>351</v>
      </c>
      <c r="AP12" s="85" t="b">
        <v>0</v>
      </c>
      <c r="AQ12" s="93" t="s">
        <v>332</v>
      </c>
      <c r="AR12" s="85" t="s">
        <v>197</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3</v>
      </c>
      <c r="BF12" s="51"/>
      <c r="BG12" s="52"/>
      <c r="BH12" s="51"/>
      <c r="BI12" s="52"/>
      <c r="BJ12" s="51"/>
      <c r="BK12" s="52"/>
      <c r="BL12" s="51"/>
      <c r="BM12" s="52"/>
      <c r="BN12" s="51"/>
    </row>
    <row r="13" spans="1:66" ht="15">
      <c r="A13" s="83" t="s">
        <v>235</v>
      </c>
      <c r="B13" s="83" t="s">
        <v>238</v>
      </c>
      <c r="C13" s="53" t="s">
        <v>772</v>
      </c>
      <c r="D13" s="54">
        <v>3</v>
      </c>
      <c r="E13" s="53" t="s">
        <v>132</v>
      </c>
      <c r="F13" s="55">
        <v>32</v>
      </c>
      <c r="G13" s="53"/>
      <c r="H13" s="57"/>
      <c r="I13" s="56"/>
      <c r="J13" s="56"/>
      <c r="K13" s="36" t="s">
        <v>65</v>
      </c>
      <c r="L13" s="62">
        <v>13</v>
      </c>
      <c r="M13" s="62"/>
      <c r="N13" s="63"/>
      <c r="O13" s="85" t="s">
        <v>256</v>
      </c>
      <c r="P13" s="87">
        <v>43752.76369212963</v>
      </c>
      <c r="Q13" s="85" t="s">
        <v>257</v>
      </c>
      <c r="R13" s="89" t="s">
        <v>265</v>
      </c>
      <c r="S13" s="85" t="s">
        <v>269</v>
      </c>
      <c r="T13" s="85"/>
      <c r="U13" s="85"/>
      <c r="V13" s="89" t="s">
        <v>286</v>
      </c>
      <c r="W13" s="87">
        <v>43752.76369212963</v>
      </c>
      <c r="X13" s="91">
        <v>43752</v>
      </c>
      <c r="Y13" s="93" t="s">
        <v>295</v>
      </c>
      <c r="Z13" s="89" t="s">
        <v>313</v>
      </c>
      <c r="AA13" s="85"/>
      <c r="AB13" s="85"/>
      <c r="AC13" s="93" t="s">
        <v>331</v>
      </c>
      <c r="AD13" s="85"/>
      <c r="AE13" s="85" t="b">
        <v>0</v>
      </c>
      <c r="AF13" s="85">
        <v>0</v>
      </c>
      <c r="AG13" s="93" t="s">
        <v>349</v>
      </c>
      <c r="AH13" s="85" t="b">
        <v>0</v>
      </c>
      <c r="AI13" s="85" t="s">
        <v>350</v>
      </c>
      <c r="AJ13" s="85"/>
      <c r="AK13" s="93" t="s">
        <v>349</v>
      </c>
      <c r="AL13" s="85" t="b">
        <v>0</v>
      </c>
      <c r="AM13" s="85">
        <v>4</v>
      </c>
      <c r="AN13" s="93" t="s">
        <v>332</v>
      </c>
      <c r="AO13" s="85" t="s">
        <v>351</v>
      </c>
      <c r="AP13" s="85" t="b">
        <v>0</v>
      </c>
      <c r="AQ13" s="93" t="s">
        <v>332</v>
      </c>
      <c r="AR13" s="85" t="s">
        <v>197</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c r="BF13" s="51">
        <v>1</v>
      </c>
      <c r="BG13" s="52">
        <v>5.2631578947368425</v>
      </c>
      <c r="BH13" s="51">
        <v>0</v>
      </c>
      <c r="BI13" s="52">
        <v>0</v>
      </c>
      <c r="BJ13" s="51">
        <v>0</v>
      </c>
      <c r="BK13" s="52">
        <v>0</v>
      </c>
      <c r="BL13" s="51">
        <v>18</v>
      </c>
      <c r="BM13" s="52">
        <v>94.73684210526316</v>
      </c>
      <c r="BN13" s="51">
        <v>19</v>
      </c>
    </row>
    <row r="14" spans="1:66" ht="15">
      <c r="A14" s="83" t="s">
        <v>236</v>
      </c>
      <c r="B14" s="83" t="s">
        <v>245</v>
      </c>
      <c r="C14" s="53" t="s">
        <v>772</v>
      </c>
      <c r="D14" s="54">
        <v>3</v>
      </c>
      <c r="E14" s="53" t="s">
        <v>132</v>
      </c>
      <c r="F14" s="55">
        <v>32</v>
      </c>
      <c r="G14" s="53"/>
      <c r="H14" s="57"/>
      <c r="I14" s="56"/>
      <c r="J14" s="56"/>
      <c r="K14" s="36" t="s">
        <v>65</v>
      </c>
      <c r="L14" s="62">
        <v>14</v>
      </c>
      <c r="M14" s="62"/>
      <c r="N14" s="63"/>
      <c r="O14" s="85" t="s">
        <v>256</v>
      </c>
      <c r="P14" s="87">
        <v>43752.51626157408</v>
      </c>
      <c r="Q14" s="85" t="s">
        <v>257</v>
      </c>
      <c r="R14" s="89" t="s">
        <v>265</v>
      </c>
      <c r="S14" s="85" t="s">
        <v>269</v>
      </c>
      <c r="T14" s="85" t="s">
        <v>272</v>
      </c>
      <c r="U14" s="85"/>
      <c r="V14" s="89" t="s">
        <v>287</v>
      </c>
      <c r="W14" s="87">
        <v>43752.51626157408</v>
      </c>
      <c r="X14" s="91">
        <v>43752</v>
      </c>
      <c r="Y14" s="93" t="s">
        <v>296</v>
      </c>
      <c r="Z14" s="89" t="s">
        <v>314</v>
      </c>
      <c r="AA14" s="85"/>
      <c r="AB14" s="85"/>
      <c r="AC14" s="93" t="s">
        <v>332</v>
      </c>
      <c r="AD14" s="85"/>
      <c r="AE14" s="85" t="b">
        <v>0</v>
      </c>
      <c r="AF14" s="85">
        <v>8</v>
      </c>
      <c r="AG14" s="93" t="s">
        <v>349</v>
      </c>
      <c r="AH14" s="85" t="b">
        <v>0</v>
      </c>
      <c r="AI14" s="85" t="s">
        <v>350</v>
      </c>
      <c r="AJ14" s="85"/>
      <c r="AK14" s="93" t="s">
        <v>349</v>
      </c>
      <c r="AL14" s="85" t="b">
        <v>0</v>
      </c>
      <c r="AM14" s="85">
        <v>4</v>
      </c>
      <c r="AN14" s="93" t="s">
        <v>349</v>
      </c>
      <c r="AO14" s="85" t="s">
        <v>352</v>
      </c>
      <c r="AP14" s="85" t="b">
        <v>0</v>
      </c>
      <c r="AQ14" s="93" t="s">
        <v>332</v>
      </c>
      <c r="AR14" s="85" t="s">
        <v>197</v>
      </c>
      <c r="AS14" s="85">
        <v>0</v>
      </c>
      <c r="AT14" s="85">
        <v>0</v>
      </c>
      <c r="AU14" s="85"/>
      <c r="AV14" s="85"/>
      <c r="AW14" s="85"/>
      <c r="AX14" s="85"/>
      <c r="AY14" s="85"/>
      <c r="AZ14" s="85"/>
      <c r="BA14" s="85"/>
      <c r="BB14" s="85"/>
      <c r="BC14">
        <v>1</v>
      </c>
      <c r="BD14" s="84" t="str">
        <f>REPLACE(INDEX(GroupVertices[Group],MATCH(Edges[[#This Row],[Vertex 1]],GroupVertices[Vertex],0)),1,1,"")</f>
        <v>2</v>
      </c>
      <c r="BE14" s="84" t="str">
        <f>REPLACE(INDEX(GroupVertices[Group],MATCH(Edges[[#This Row],[Vertex 2]],GroupVertices[Vertex],0)),1,1,"")</f>
        <v>1</v>
      </c>
      <c r="BF14" s="51"/>
      <c r="BG14" s="52"/>
      <c r="BH14" s="51"/>
      <c r="BI14" s="52"/>
      <c r="BJ14" s="51"/>
      <c r="BK14" s="52"/>
      <c r="BL14" s="51"/>
      <c r="BM14" s="52"/>
      <c r="BN14" s="51"/>
    </row>
    <row r="15" spans="1:66" ht="15">
      <c r="A15" s="83" t="s">
        <v>237</v>
      </c>
      <c r="B15" s="83" t="s">
        <v>245</v>
      </c>
      <c r="C15" s="53" t="s">
        <v>772</v>
      </c>
      <c r="D15" s="54">
        <v>3</v>
      </c>
      <c r="E15" s="53" t="s">
        <v>132</v>
      </c>
      <c r="F15" s="55">
        <v>32</v>
      </c>
      <c r="G15" s="53"/>
      <c r="H15" s="57"/>
      <c r="I15" s="56"/>
      <c r="J15" s="56"/>
      <c r="K15" s="36" t="s">
        <v>65</v>
      </c>
      <c r="L15" s="62">
        <v>15</v>
      </c>
      <c r="M15" s="62"/>
      <c r="N15" s="63"/>
      <c r="O15" s="85" t="s">
        <v>256</v>
      </c>
      <c r="P15" s="87">
        <v>43752.626967592594</v>
      </c>
      <c r="Q15" s="85" t="s">
        <v>257</v>
      </c>
      <c r="R15" s="89" t="s">
        <v>265</v>
      </c>
      <c r="S15" s="85" t="s">
        <v>269</v>
      </c>
      <c r="T15" s="85"/>
      <c r="U15" s="85"/>
      <c r="V15" s="89" t="s">
        <v>288</v>
      </c>
      <c r="W15" s="87">
        <v>43752.626967592594</v>
      </c>
      <c r="X15" s="91">
        <v>43752</v>
      </c>
      <c r="Y15" s="93" t="s">
        <v>297</v>
      </c>
      <c r="Z15" s="89" t="s">
        <v>315</v>
      </c>
      <c r="AA15" s="85"/>
      <c r="AB15" s="85"/>
      <c r="AC15" s="93" t="s">
        <v>333</v>
      </c>
      <c r="AD15" s="85"/>
      <c r="AE15" s="85" t="b">
        <v>0</v>
      </c>
      <c r="AF15" s="85">
        <v>0</v>
      </c>
      <c r="AG15" s="93" t="s">
        <v>349</v>
      </c>
      <c r="AH15" s="85" t="b">
        <v>0</v>
      </c>
      <c r="AI15" s="85" t="s">
        <v>350</v>
      </c>
      <c r="AJ15" s="85"/>
      <c r="AK15" s="93" t="s">
        <v>349</v>
      </c>
      <c r="AL15" s="85" t="b">
        <v>0</v>
      </c>
      <c r="AM15" s="85">
        <v>4</v>
      </c>
      <c r="AN15" s="93" t="s">
        <v>332</v>
      </c>
      <c r="AO15" s="85" t="s">
        <v>353</v>
      </c>
      <c r="AP15" s="85" t="b">
        <v>0</v>
      </c>
      <c r="AQ15" s="93" t="s">
        <v>332</v>
      </c>
      <c r="AR15" s="85" t="s">
        <v>197</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c r="BF15" s="51"/>
      <c r="BG15" s="52"/>
      <c r="BH15" s="51"/>
      <c r="BI15" s="52"/>
      <c r="BJ15" s="51"/>
      <c r="BK15" s="52"/>
      <c r="BL15" s="51"/>
      <c r="BM15" s="52"/>
      <c r="BN15" s="51"/>
    </row>
    <row r="16" spans="1:66" ht="15">
      <c r="A16" s="83" t="s">
        <v>238</v>
      </c>
      <c r="B16" s="83" t="s">
        <v>245</v>
      </c>
      <c r="C16" s="53" t="s">
        <v>772</v>
      </c>
      <c r="D16" s="54">
        <v>3</v>
      </c>
      <c r="E16" s="53" t="s">
        <v>132</v>
      </c>
      <c r="F16" s="55">
        <v>32</v>
      </c>
      <c r="G16" s="53"/>
      <c r="H16" s="57"/>
      <c r="I16" s="56"/>
      <c r="J16" s="56"/>
      <c r="K16" s="36" t="s">
        <v>65</v>
      </c>
      <c r="L16" s="62">
        <v>16</v>
      </c>
      <c r="M16" s="62"/>
      <c r="N16" s="63"/>
      <c r="O16" s="85" t="s">
        <v>256</v>
      </c>
      <c r="P16" s="87">
        <v>43752.80113425926</v>
      </c>
      <c r="Q16" s="85" t="s">
        <v>257</v>
      </c>
      <c r="R16" s="89" t="s">
        <v>265</v>
      </c>
      <c r="S16" s="85" t="s">
        <v>269</v>
      </c>
      <c r="T16" s="85"/>
      <c r="U16" s="85"/>
      <c r="V16" s="89" t="s">
        <v>289</v>
      </c>
      <c r="W16" s="87">
        <v>43752.80113425926</v>
      </c>
      <c r="X16" s="91">
        <v>43752</v>
      </c>
      <c r="Y16" s="93" t="s">
        <v>298</v>
      </c>
      <c r="Z16" s="89" t="s">
        <v>316</v>
      </c>
      <c r="AA16" s="85"/>
      <c r="AB16" s="85"/>
      <c r="AC16" s="93" t="s">
        <v>334</v>
      </c>
      <c r="AD16" s="85"/>
      <c r="AE16" s="85" t="b">
        <v>0</v>
      </c>
      <c r="AF16" s="85">
        <v>0</v>
      </c>
      <c r="AG16" s="93" t="s">
        <v>349</v>
      </c>
      <c r="AH16" s="85" t="b">
        <v>0</v>
      </c>
      <c r="AI16" s="85" t="s">
        <v>350</v>
      </c>
      <c r="AJ16" s="85"/>
      <c r="AK16" s="93" t="s">
        <v>349</v>
      </c>
      <c r="AL16" s="85" t="b">
        <v>0</v>
      </c>
      <c r="AM16" s="85">
        <v>4</v>
      </c>
      <c r="AN16" s="93" t="s">
        <v>332</v>
      </c>
      <c r="AO16" s="85" t="s">
        <v>351</v>
      </c>
      <c r="AP16" s="85" t="b">
        <v>0</v>
      </c>
      <c r="AQ16" s="93" t="s">
        <v>332</v>
      </c>
      <c r="AR16" s="85" t="s">
        <v>197</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c r="BF16" s="51"/>
      <c r="BG16" s="52"/>
      <c r="BH16" s="51"/>
      <c r="BI16" s="52"/>
      <c r="BJ16" s="51"/>
      <c r="BK16" s="52"/>
      <c r="BL16" s="51"/>
      <c r="BM16" s="52"/>
      <c r="BN16" s="51"/>
    </row>
    <row r="17" spans="1:66" ht="15">
      <c r="A17" s="83" t="s">
        <v>239</v>
      </c>
      <c r="B17" s="83" t="s">
        <v>245</v>
      </c>
      <c r="C17" s="53" t="s">
        <v>772</v>
      </c>
      <c r="D17" s="54">
        <v>3</v>
      </c>
      <c r="E17" s="53" t="s">
        <v>132</v>
      </c>
      <c r="F17" s="55">
        <v>32</v>
      </c>
      <c r="G17" s="53"/>
      <c r="H17" s="57"/>
      <c r="I17" s="56"/>
      <c r="J17" s="56"/>
      <c r="K17" s="36" t="s">
        <v>65</v>
      </c>
      <c r="L17" s="62">
        <v>17</v>
      </c>
      <c r="M17" s="62"/>
      <c r="N17" s="63"/>
      <c r="O17" s="85" t="s">
        <v>256</v>
      </c>
      <c r="P17" s="87">
        <v>43753.95769675926</v>
      </c>
      <c r="Q17" s="85" t="s">
        <v>257</v>
      </c>
      <c r="R17" s="89" t="s">
        <v>265</v>
      </c>
      <c r="S17" s="85" t="s">
        <v>269</v>
      </c>
      <c r="T17" s="85"/>
      <c r="U17" s="85"/>
      <c r="V17" s="89" t="s">
        <v>290</v>
      </c>
      <c r="W17" s="87">
        <v>43753.95769675926</v>
      </c>
      <c r="X17" s="91">
        <v>43753</v>
      </c>
      <c r="Y17" s="93" t="s">
        <v>299</v>
      </c>
      <c r="Z17" s="89" t="s">
        <v>317</v>
      </c>
      <c r="AA17" s="85"/>
      <c r="AB17" s="85"/>
      <c r="AC17" s="93" t="s">
        <v>335</v>
      </c>
      <c r="AD17" s="85"/>
      <c r="AE17" s="85" t="b">
        <v>0</v>
      </c>
      <c r="AF17" s="85">
        <v>0</v>
      </c>
      <c r="AG17" s="93" t="s">
        <v>349</v>
      </c>
      <c r="AH17" s="85" t="b">
        <v>0</v>
      </c>
      <c r="AI17" s="85" t="s">
        <v>350</v>
      </c>
      <c r="AJ17" s="85"/>
      <c r="AK17" s="93" t="s">
        <v>349</v>
      </c>
      <c r="AL17" s="85" t="b">
        <v>0</v>
      </c>
      <c r="AM17" s="85">
        <v>4</v>
      </c>
      <c r="AN17" s="93" t="s">
        <v>332</v>
      </c>
      <c r="AO17" s="85" t="s">
        <v>353</v>
      </c>
      <c r="AP17" s="85" t="b">
        <v>0</v>
      </c>
      <c r="AQ17" s="93" t="s">
        <v>332</v>
      </c>
      <c r="AR17" s="85" t="s">
        <v>197</v>
      </c>
      <c r="AS17" s="85">
        <v>0</v>
      </c>
      <c r="AT17" s="85">
        <v>0</v>
      </c>
      <c r="AU17" s="85"/>
      <c r="AV17" s="85"/>
      <c r="AW17" s="85"/>
      <c r="AX17" s="85"/>
      <c r="AY17" s="85"/>
      <c r="AZ17" s="85"/>
      <c r="BA17" s="85"/>
      <c r="BB17" s="85"/>
      <c r="BC17">
        <v>1</v>
      </c>
      <c r="BD17" s="84" t="str">
        <f>REPLACE(INDEX(GroupVertices[Group],MATCH(Edges[[#This Row],[Vertex 1]],GroupVertices[Vertex],0)),1,1,"")</f>
        <v>2</v>
      </c>
      <c r="BE17" s="84" t="str">
        <f>REPLACE(INDEX(GroupVertices[Group],MATCH(Edges[[#This Row],[Vertex 2]],GroupVertices[Vertex],0)),1,1,"")</f>
        <v>1</v>
      </c>
      <c r="BF17" s="51"/>
      <c r="BG17" s="52"/>
      <c r="BH17" s="51"/>
      <c r="BI17" s="52"/>
      <c r="BJ17" s="51"/>
      <c r="BK17" s="52"/>
      <c r="BL17" s="51"/>
      <c r="BM17" s="52"/>
      <c r="BN17" s="51"/>
    </row>
    <row r="18" spans="1:66" ht="15">
      <c r="A18" s="83" t="s">
        <v>236</v>
      </c>
      <c r="B18" s="83" t="s">
        <v>246</v>
      </c>
      <c r="C18" s="53" t="s">
        <v>772</v>
      </c>
      <c r="D18" s="54">
        <v>3</v>
      </c>
      <c r="E18" s="53" t="s">
        <v>132</v>
      </c>
      <c r="F18" s="55">
        <v>32</v>
      </c>
      <c r="G18" s="53"/>
      <c r="H18" s="57"/>
      <c r="I18" s="56"/>
      <c r="J18" s="56"/>
      <c r="K18" s="36" t="s">
        <v>65</v>
      </c>
      <c r="L18" s="62">
        <v>18</v>
      </c>
      <c r="M18" s="62"/>
      <c r="N18" s="63"/>
      <c r="O18" s="85" t="s">
        <v>256</v>
      </c>
      <c r="P18" s="87">
        <v>43752.51626157408</v>
      </c>
      <c r="Q18" s="85" t="s">
        <v>257</v>
      </c>
      <c r="R18" s="89" t="s">
        <v>265</v>
      </c>
      <c r="S18" s="85" t="s">
        <v>269</v>
      </c>
      <c r="T18" s="85" t="s">
        <v>272</v>
      </c>
      <c r="U18" s="85"/>
      <c r="V18" s="89" t="s">
        <v>287</v>
      </c>
      <c r="W18" s="87">
        <v>43752.51626157408</v>
      </c>
      <c r="X18" s="91">
        <v>43752</v>
      </c>
      <c r="Y18" s="93" t="s">
        <v>296</v>
      </c>
      <c r="Z18" s="89" t="s">
        <v>314</v>
      </c>
      <c r="AA18" s="85"/>
      <c r="AB18" s="85"/>
      <c r="AC18" s="93" t="s">
        <v>332</v>
      </c>
      <c r="AD18" s="85"/>
      <c r="AE18" s="85" t="b">
        <v>0</v>
      </c>
      <c r="AF18" s="85">
        <v>8</v>
      </c>
      <c r="AG18" s="93" t="s">
        <v>349</v>
      </c>
      <c r="AH18" s="85" t="b">
        <v>0</v>
      </c>
      <c r="AI18" s="85" t="s">
        <v>350</v>
      </c>
      <c r="AJ18" s="85"/>
      <c r="AK18" s="93" t="s">
        <v>349</v>
      </c>
      <c r="AL18" s="85" t="b">
        <v>0</v>
      </c>
      <c r="AM18" s="85">
        <v>4</v>
      </c>
      <c r="AN18" s="93" t="s">
        <v>349</v>
      </c>
      <c r="AO18" s="85" t="s">
        <v>352</v>
      </c>
      <c r="AP18" s="85" t="b">
        <v>0</v>
      </c>
      <c r="AQ18" s="93" t="s">
        <v>332</v>
      </c>
      <c r="AR18" s="85" t="s">
        <v>197</v>
      </c>
      <c r="AS18" s="85">
        <v>0</v>
      </c>
      <c r="AT18" s="85">
        <v>0</v>
      </c>
      <c r="AU18" s="85"/>
      <c r="AV18" s="85"/>
      <c r="AW18" s="85"/>
      <c r="AX18" s="85"/>
      <c r="AY18" s="85"/>
      <c r="AZ18" s="85"/>
      <c r="BA18" s="85"/>
      <c r="BB18" s="85"/>
      <c r="BC18">
        <v>1</v>
      </c>
      <c r="BD18" s="84" t="str">
        <f>REPLACE(INDEX(GroupVertices[Group],MATCH(Edges[[#This Row],[Vertex 1]],GroupVertices[Vertex],0)),1,1,"")</f>
        <v>2</v>
      </c>
      <c r="BE18" s="84" t="str">
        <f>REPLACE(INDEX(GroupVertices[Group],MATCH(Edges[[#This Row],[Vertex 2]],GroupVertices[Vertex],0)),1,1,"")</f>
        <v>1</v>
      </c>
      <c r="BF18" s="51"/>
      <c r="BG18" s="52"/>
      <c r="BH18" s="51"/>
      <c r="BI18" s="52"/>
      <c r="BJ18" s="51"/>
      <c r="BK18" s="52"/>
      <c r="BL18" s="51"/>
      <c r="BM18" s="52"/>
      <c r="BN18" s="51"/>
    </row>
    <row r="19" spans="1:66" ht="15">
      <c r="A19" s="83" t="s">
        <v>237</v>
      </c>
      <c r="B19" s="83" t="s">
        <v>246</v>
      </c>
      <c r="C19" s="53" t="s">
        <v>772</v>
      </c>
      <c r="D19" s="54">
        <v>3</v>
      </c>
      <c r="E19" s="53" t="s">
        <v>132</v>
      </c>
      <c r="F19" s="55">
        <v>32</v>
      </c>
      <c r="G19" s="53"/>
      <c r="H19" s="57"/>
      <c r="I19" s="56"/>
      <c r="J19" s="56"/>
      <c r="K19" s="36" t="s">
        <v>65</v>
      </c>
      <c r="L19" s="62">
        <v>19</v>
      </c>
      <c r="M19" s="62"/>
      <c r="N19" s="63"/>
      <c r="O19" s="85" t="s">
        <v>256</v>
      </c>
      <c r="P19" s="87">
        <v>43752.626967592594</v>
      </c>
      <c r="Q19" s="85" t="s">
        <v>257</v>
      </c>
      <c r="R19" s="89" t="s">
        <v>265</v>
      </c>
      <c r="S19" s="85" t="s">
        <v>269</v>
      </c>
      <c r="T19" s="85"/>
      <c r="U19" s="85"/>
      <c r="V19" s="89" t="s">
        <v>288</v>
      </c>
      <c r="W19" s="87">
        <v>43752.626967592594</v>
      </c>
      <c r="X19" s="91">
        <v>43752</v>
      </c>
      <c r="Y19" s="93" t="s">
        <v>297</v>
      </c>
      <c r="Z19" s="89" t="s">
        <v>315</v>
      </c>
      <c r="AA19" s="85"/>
      <c r="AB19" s="85"/>
      <c r="AC19" s="93" t="s">
        <v>333</v>
      </c>
      <c r="AD19" s="85"/>
      <c r="AE19" s="85" t="b">
        <v>0</v>
      </c>
      <c r="AF19" s="85">
        <v>0</v>
      </c>
      <c r="AG19" s="93" t="s">
        <v>349</v>
      </c>
      <c r="AH19" s="85" t="b">
        <v>0</v>
      </c>
      <c r="AI19" s="85" t="s">
        <v>350</v>
      </c>
      <c r="AJ19" s="85"/>
      <c r="AK19" s="93" t="s">
        <v>349</v>
      </c>
      <c r="AL19" s="85" t="b">
        <v>0</v>
      </c>
      <c r="AM19" s="85">
        <v>4</v>
      </c>
      <c r="AN19" s="93" t="s">
        <v>332</v>
      </c>
      <c r="AO19" s="85" t="s">
        <v>353</v>
      </c>
      <c r="AP19" s="85" t="b">
        <v>0</v>
      </c>
      <c r="AQ19" s="93" t="s">
        <v>332</v>
      </c>
      <c r="AR19" s="85" t="s">
        <v>197</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c r="BF19" s="51"/>
      <c r="BG19" s="52"/>
      <c r="BH19" s="51"/>
      <c r="BI19" s="52"/>
      <c r="BJ19" s="51"/>
      <c r="BK19" s="52"/>
      <c r="BL19" s="51"/>
      <c r="BM19" s="52"/>
      <c r="BN19" s="51"/>
    </row>
    <row r="20" spans="1:66" ht="15">
      <c r="A20" s="83" t="s">
        <v>238</v>
      </c>
      <c r="B20" s="83" t="s">
        <v>246</v>
      </c>
      <c r="C20" s="53" t="s">
        <v>772</v>
      </c>
      <c r="D20" s="54">
        <v>3</v>
      </c>
      <c r="E20" s="53" t="s">
        <v>132</v>
      </c>
      <c r="F20" s="55">
        <v>32</v>
      </c>
      <c r="G20" s="53"/>
      <c r="H20" s="57"/>
      <c r="I20" s="56"/>
      <c r="J20" s="56"/>
      <c r="K20" s="36" t="s">
        <v>65</v>
      </c>
      <c r="L20" s="62">
        <v>20</v>
      </c>
      <c r="M20" s="62"/>
      <c r="N20" s="63"/>
      <c r="O20" s="85" t="s">
        <v>256</v>
      </c>
      <c r="P20" s="87">
        <v>43752.80113425926</v>
      </c>
      <c r="Q20" s="85" t="s">
        <v>257</v>
      </c>
      <c r="R20" s="89" t="s">
        <v>265</v>
      </c>
      <c r="S20" s="85" t="s">
        <v>269</v>
      </c>
      <c r="T20" s="85"/>
      <c r="U20" s="85"/>
      <c r="V20" s="89" t="s">
        <v>289</v>
      </c>
      <c r="W20" s="87">
        <v>43752.80113425926</v>
      </c>
      <c r="X20" s="91">
        <v>43752</v>
      </c>
      <c r="Y20" s="93" t="s">
        <v>298</v>
      </c>
      <c r="Z20" s="89" t="s">
        <v>316</v>
      </c>
      <c r="AA20" s="85"/>
      <c r="AB20" s="85"/>
      <c r="AC20" s="93" t="s">
        <v>334</v>
      </c>
      <c r="AD20" s="85"/>
      <c r="AE20" s="85" t="b">
        <v>0</v>
      </c>
      <c r="AF20" s="85">
        <v>0</v>
      </c>
      <c r="AG20" s="93" t="s">
        <v>349</v>
      </c>
      <c r="AH20" s="85" t="b">
        <v>0</v>
      </c>
      <c r="AI20" s="85" t="s">
        <v>350</v>
      </c>
      <c r="AJ20" s="85"/>
      <c r="AK20" s="93" t="s">
        <v>349</v>
      </c>
      <c r="AL20" s="85" t="b">
        <v>0</v>
      </c>
      <c r="AM20" s="85">
        <v>4</v>
      </c>
      <c r="AN20" s="93" t="s">
        <v>332</v>
      </c>
      <c r="AO20" s="85" t="s">
        <v>351</v>
      </c>
      <c r="AP20" s="85" t="b">
        <v>0</v>
      </c>
      <c r="AQ20" s="93" t="s">
        <v>332</v>
      </c>
      <c r="AR20" s="85" t="s">
        <v>197</v>
      </c>
      <c r="AS20" s="85">
        <v>0</v>
      </c>
      <c r="AT20" s="85">
        <v>0</v>
      </c>
      <c r="AU20" s="85"/>
      <c r="AV20" s="85"/>
      <c r="AW20" s="85"/>
      <c r="AX20" s="85"/>
      <c r="AY20" s="85"/>
      <c r="AZ20" s="85"/>
      <c r="BA20" s="85"/>
      <c r="BB20" s="85"/>
      <c r="BC20">
        <v>1</v>
      </c>
      <c r="BD20" s="84" t="str">
        <f>REPLACE(INDEX(GroupVertices[Group],MATCH(Edges[[#This Row],[Vertex 1]],GroupVertices[Vertex],0)),1,1,"")</f>
        <v>1</v>
      </c>
      <c r="BE20" s="84" t="str">
        <f>REPLACE(INDEX(GroupVertices[Group],MATCH(Edges[[#This Row],[Vertex 2]],GroupVertices[Vertex],0)),1,1,"")</f>
        <v>1</v>
      </c>
      <c r="BF20" s="51"/>
      <c r="BG20" s="52"/>
      <c r="BH20" s="51"/>
      <c r="BI20" s="52"/>
      <c r="BJ20" s="51"/>
      <c r="BK20" s="52"/>
      <c r="BL20" s="51"/>
      <c r="BM20" s="52"/>
      <c r="BN20" s="51"/>
    </row>
    <row r="21" spans="1:66" ht="15">
      <c r="A21" s="83" t="s">
        <v>239</v>
      </c>
      <c r="B21" s="83" t="s">
        <v>246</v>
      </c>
      <c r="C21" s="53" t="s">
        <v>772</v>
      </c>
      <c r="D21" s="54">
        <v>3</v>
      </c>
      <c r="E21" s="53" t="s">
        <v>132</v>
      </c>
      <c r="F21" s="55">
        <v>32</v>
      </c>
      <c r="G21" s="53"/>
      <c r="H21" s="57"/>
      <c r="I21" s="56"/>
      <c r="J21" s="56"/>
      <c r="K21" s="36" t="s">
        <v>65</v>
      </c>
      <c r="L21" s="62">
        <v>21</v>
      </c>
      <c r="M21" s="62"/>
      <c r="N21" s="63"/>
      <c r="O21" s="85" t="s">
        <v>256</v>
      </c>
      <c r="P21" s="87">
        <v>43753.95769675926</v>
      </c>
      <c r="Q21" s="85" t="s">
        <v>257</v>
      </c>
      <c r="R21" s="89" t="s">
        <v>265</v>
      </c>
      <c r="S21" s="85" t="s">
        <v>269</v>
      </c>
      <c r="T21" s="85"/>
      <c r="U21" s="85"/>
      <c r="V21" s="89" t="s">
        <v>290</v>
      </c>
      <c r="W21" s="87">
        <v>43753.95769675926</v>
      </c>
      <c r="X21" s="91">
        <v>43753</v>
      </c>
      <c r="Y21" s="93" t="s">
        <v>299</v>
      </c>
      <c r="Z21" s="89" t="s">
        <v>317</v>
      </c>
      <c r="AA21" s="85"/>
      <c r="AB21" s="85"/>
      <c r="AC21" s="93" t="s">
        <v>335</v>
      </c>
      <c r="AD21" s="85"/>
      <c r="AE21" s="85" t="b">
        <v>0</v>
      </c>
      <c r="AF21" s="85">
        <v>0</v>
      </c>
      <c r="AG21" s="93" t="s">
        <v>349</v>
      </c>
      <c r="AH21" s="85" t="b">
        <v>0</v>
      </c>
      <c r="AI21" s="85" t="s">
        <v>350</v>
      </c>
      <c r="AJ21" s="85"/>
      <c r="AK21" s="93" t="s">
        <v>349</v>
      </c>
      <c r="AL21" s="85" t="b">
        <v>0</v>
      </c>
      <c r="AM21" s="85">
        <v>4</v>
      </c>
      <c r="AN21" s="93" t="s">
        <v>332</v>
      </c>
      <c r="AO21" s="85" t="s">
        <v>353</v>
      </c>
      <c r="AP21" s="85" t="b">
        <v>0</v>
      </c>
      <c r="AQ21" s="93" t="s">
        <v>332</v>
      </c>
      <c r="AR21" s="85" t="s">
        <v>197</v>
      </c>
      <c r="AS21" s="85">
        <v>0</v>
      </c>
      <c r="AT21" s="85">
        <v>0</v>
      </c>
      <c r="AU21" s="85"/>
      <c r="AV21" s="85"/>
      <c r="AW21" s="85"/>
      <c r="AX21" s="85"/>
      <c r="AY21" s="85"/>
      <c r="AZ21" s="85"/>
      <c r="BA21" s="85"/>
      <c r="BB21" s="85"/>
      <c r="BC21">
        <v>1</v>
      </c>
      <c r="BD21" s="84" t="str">
        <f>REPLACE(INDEX(GroupVertices[Group],MATCH(Edges[[#This Row],[Vertex 1]],GroupVertices[Vertex],0)),1,1,"")</f>
        <v>2</v>
      </c>
      <c r="BE21" s="84" t="str">
        <f>REPLACE(INDEX(GroupVertices[Group],MATCH(Edges[[#This Row],[Vertex 2]],GroupVertices[Vertex],0)),1,1,"")</f>
        <v>1</v>
      </c>
      <c r="BF21" s="51"/>
      <c r="BG21" s="52"/>
      <c r="BH21" s="51"/>
      <c r="BI21" s="52"/>
      <c r="BJ21" s="51"/>
      <c r="BK21" s="52"/>
      <c r="BL21" s="51"/>
      <c r="BM21" s="52"/>
      <c r="BN21" s="51"/>
    </row>
    <row r="22" spans="1:66" ht="15">
      <c r="A22" s="83" t="s">
        <v>236</v>
      </c>
      <c r="B22" s="83" t="s">
        <v>247</v>
      </c>
      <c r="C22" s="53" t="s">
        <v>772</v>
      </c>
      <c r="D22" s="54">
        <v>3</v>
      </c>
      <c r="E22" s="53" t="s">
        <v>132</v>
      </c>
      <c r="F22" s="55">
        <v>32</v>
      </c>
      <c r="G22" s="53"/>
      <c r="H22" s="57"/>
      <c r="I22" s="56"/>
      <c r="J22" s="56"/>
      <c r="K22" s="36" t="s">
        <v>65</v>
      </c>
      <c r="L22" s="62">
        <v>22</v>
      </c>
      <c r="M22" s="62"/>
      <c r="N22" s="63"/>
      <c r="O22" s="85" t="s">
        <v>256</v>
      </c>
      <c r="P22" s="87">
        <v>43752.51626157408</v>
      </c>
      <c r="Q22" s="85" t="s">
        <v>257</v>
      </c>
      <c r="R22" s="89" t="s">
        <v>265</v>
      </c>
      <c r="S22" s="85" t="s">
        <v>269</v>
      </c>
      <c r="T22" s="85" t="s">
        <v>272</v>
      </c>
      <c r="U22" s="85"/>
      <c r="V22" s="89" t="s">
        <v>287</v>
      </c>
      <c r="W22" s="87">
        <v>43752.51626157408</v>
      </c>
      <c r="X22" s="91">
        <v>43752</v>
      </c>
      <c r="Y22" s="93" t="s">
        <v>296</v>
      </c>
      <c r="Z22" s="89" t="s">
        <v>314</v>
      </c>
      <c r="AA22" s="85"/>
      <c r="AB22" s="85"/>
      <c r="AC22" s="93" t="s">
        <v>332</v>
      </c>
      <c r="AD22" s="85"/>
      <c r="AE22" s="85" t="b">
        <v>0</v>
      </c>
      <c r="AF22" s="85">
        <v>8</v>
      </c>
      <c r="AG22" s="93" t="s">
        <v>349</v>
      </c>
      <c r="AH22" s="85" t="b">
        <v>0</v>
      </c>
      <c r="AI22" s="85" t="s">
        <v>350</v>
      </c>
      <c r="AJ22" s="85"/>
      <c r="AK22" s="93" t="s">
        <v>349</v>
      </c>
      <c r="AL22" s="85" t="b">
        <v>0</v>
      </c>
      <c r="AM22" s="85">
        <v>4</v>
      </c>
      <c r="AN22" s="93" t="s">
        <v>349</v>
      </c>
      <c r="AO22" s="85" t="s">
        <v>352</v>
      </c>
      <c r="AP22" s="85" t="b">
        <v>0</v>
      </c>
      <c r="AQ22" s="93" t="s">
        <v>332</v>
      </c>
      <c r="AR22" s="85" t="s">
        <v>197</v>
      </c>
      <c r="AS22" s="85">
        <v>0</v>
      </c>
      <c r="AT22" s="85">
        <v>0</v>
      </c>
      <c r="AU22" s="85"/>
      <c r="AV22" s="85"/>
      <c r="AW22" s="85"/>
      <c r="AX22" s="85"/>
      <c r="AY22" s="85"/>
      <c r="AZ22" s="85"/>
      <c r="BA22" s="85"/>
      <c r="BB22" s="85"/>
      <c r="BC22">
        <v>1</v>
      </c>
      <c r="BD22" s="84" t="str">
        <f>REPLACE(INDEX(GroupVertices[Group],MATCH(Edges[[#This Row],[Vertex 1]],GroupVertices[Vertex],0)),1,1,"")</f>
        <v>2</v>
      </c>
      <c r="BE22" s="84" t="str">
        <f>REPLACE(INDEX(GroupVertices[Group],MATCH(Edges[[#This Row],[Vertex 2]],GroupVertices[Vertex],0)),1,1,"")</f>
        <v>1</v>
      </c>
      <c r="BF22" s="51"/>
      <c r="BG22" s="52"/>
      <c r="BH22" s="51"/>
      <c r="BI22" s="52"/>
      <c r="BJ22" s="51"/>
      <c r="BK22" s="52"/>
      <c r="BL22" s="51"/>
      <c r="BM22" s="52"/>
      <c r="BN22" s="51"/>
    </row>
    <row r="23" spans="1:66" ht="15">
      <c r="A23" s="83" t="s">
        <v>237</v>
      </c>
      <c r="B23" s="83" t="s">
        <v>247</v>
      </c>
      <c r="C23" s="53" t="s">
        <v>772</v>
      </c>
      <c r="D23" s="54">
        <v>3</v>
      </c>
      <c r="E23" s="53" t="s">
        <v>132</v>
      </c>
      <c r="F23" s="55">
        <v>32</v>
      </c>
      <c r="G23" s="53"/>
      <c r="H23" s="57"/>
      <c r="I23" s="56"/>
      <c r="J23" s="56"/>
      <c r="K23" s="36" t="s">
        <v>65</v>
      </c>
      <c r="L23" s="62">
        <v>23</v>
      </c>
      <c r="M23" s="62"/>
      <c r="N23" s="63"/>
      <c r="O23" s="85" t="s">
        <v>256</v>
      </c>
      <c r="P23" s="87">
        <v>43752.626967592594</v>
      </c>
      <c r="Q23" s="85" t="s">
        <v>257</v>
      </c>
      <c r="R23" s="89" t="s">
        <v>265</v>
      </c>
      <c r="S23" s="85" t="s">
        <v>269</v>
      </c>
      <c r="T23" s="85"/>
      <c r="U23" s="85"/>
      <c r="V23" s="89" t="s">
        <v>288</v>
      </c>
      <c r="W23" s="87">
        <v>43752.626967592594</v>
      </c>
      <c r="X23" s="91">
        <v>43752</v>
      </c>
      <c r="Y23" s="93" t="s">
        <v>297</v>
      </c>
      <c r="Z23" s="89" t="s">
        <v>315</v>
      </c>
      <c r="AA23" s="85"/>
      <c r="AB23" s="85"/>
      <c r="AC23" s="93" t="s">
        <v>333</v>
      </c>
      <c r="AD23" s="85"/>
      <c r="AE23" s="85" t="b">
        <v>0</v>
      </c>
      <c r="AF23" s="85">
        <v>0</v>
      </c>
      <c r="AG23" s="93" t="s">
        <v>349</v>
      </c>
      <c r="AH23" s="85" t="b">
        <v>0</v>
      </c>
      <c r="AI23" s="85" t="s">
        <v>350</v>
      </c>
      <c r="AJ23" s="85"/>
      <c r="AK23" s="93" t="s">
        <v>349</v>
      </c>
      <c r="AL23" s="85" t="b">
        <v>0</v>
      </c>
      <c r="AM23" s="85">
        <v>4</v>
      </c>
      <c r="AN23" s="93" t="s">
        <v>332</v>
      </c>
      <c r="AO23" s="85" t="s">
        <v>353</v>
      </c>
      <c r="AP23" s="85" t="b">
        <v>0</v>
      </c>
      <c r="AQ23" s="93" t="s">
        <v>332</v>
      </c>
      <c r="AR23" s="85" t="s">
        <v>197</v>
      </c>
      <c r="AS23" s="85">
        <v>0</v>
      </c>
      <c r="AT23" s="85">
        <v>0</v>
      </c>
      <c r="AU23" s="85"/>
      <c r="AV23" s="85"/>
      <c r="AW23" s="85"/>
      <c r="AX23" s="85"/>
      <c r="AY23" s="85"/>
      <c r="AZ23" s="85"/>
      <c r="BA23" s="85"/>
      <c r="BB23" s="85"/>
      <c r="BC23">
        <v>1</v>
      </c>
      <c r="BD23" s="84" t="str">
        <f>REPLACE(INDEX(GroupVertices[Group],MATCH(Edges[[#This Row],[Vertex 1]],GroupVertices[Vertex],0)),1,1,"")</f>
        <v>1</v>
      </c>
      <c r="BE23" s="84" t="str">
        <f>REPLACE(INDEX(GroupVertices[Group],MATCH(Edges[[#This Row],[Vertex 2]],GroupVertices[Vertex],0)),1,1,"")</f>
        <v>1</v>
      </c>
      <c r="BF23" s="51"/>
      <c r="BG23" s="52"/>
      <c r="BH23" s="51"/>
      <c r="BI23" s="52"/>
      <c r="BJ23" s="51"/>
      <c r="BK23" s="52"/>
      <c r="BL23" s="51"/>
      <c r="BM23" s="52"/>
      <c r="BN23" s="51"/>
    </row>
    <row r="24" spans="1:66" ht="15">
      <c r="A24" s="83" t="s">
        <v>238</v>
      </c>
      <c r="B24" s="83" t="s">
        <v>247</v>
      </c>
      <c r="C24" s="53" t="s">
        <v>772</v>
      </c>
      <c r="D24" s="54">
        <v>3</v>
      </c>
      <c r="E24" s="53" t="s">
        <v>132</v>
      </c>
      <c r="F24" s="55">
        <v>32</v>
      </c>
      <c r="G24" s="53"/>
      <c r="H24" s="57"/>
      <c r="I24" s="56"/>
      <c r="J24" s="56"/>
      <c r="K24" s="36" t="s">
        <v>65</v>
      </c>
      <c r="L24" s="62">
        <v>24</v>
      </c>
      <c r="M24" s="62"/>
      <c r="N24" s="63"/>
      <c r="O24" s="85" t="s">
        <v>256</v>
      </c>
      <c r="P24" s="87">
        <v>43752.80113425926</v>
      </c>
      <c r="Q24" s="85" t="s">
        <v>257</v>
      </c>
      <c r="R24" s="89" t="s">
        <v>265</v>
      </c>
      <c r="S24" s="85" t="s">
        <v>269</v>
      </c>
      <c r="T24" s="85"/>
      <c r="U24" s="85"/>
      <c r="V24" s="89" t="s">
        <v>289</v>
      </c>
      <c r="W24" s="87">
        <v>43752.80113425926</v>
      </c>
      <c r="X24" s="91">
        <v>43752</v>
      </c>
      <c r="Y24" s="93" t="s">
        <v>298</v>
      </c>
      <c r="Z24" s="89" t="s">
        <v>316</v>
      </c>
      <c r="AA24" s="85"/>
      <c r="AB24" s="85"/>
      <c r="AC24" s="93" t="s">
        <v>334</v>
      </c>
      <c r="AD24" s="85"/>
      <c r="AE24" s="85" t="b">
        <v>0</v>
      </c>
      <c r="AF24" s="85">
        <v>0</v>
      </c>
      <c r="AG24" s="93" t="s">
        <v>349</v>
      </c>
      <c r="AH24" s="85" t="b">
        <v>0</v>
      </c>
      <c r="AI24" s="85" t="s">
        <v>350</v>
      </c>
      <c r="AJ24" s="85"/>
      <c r="AK24" s="93" t="s">
        <v>349</v>
      </c>
      <c r="AL24" s="85" t="b">
        <v>0</v>
      </c>
      <c r="AM24" s="85">
        <v>4</v>
      </c>
      <c r="AN24" s="93" t="s">
        <v>332</v>
      </c>
      <c r="AO24" s="85" t="s">
        <v>351</v>
      </c>
      <c r="AP24" s="85" t="b">
        <v>0</v>
      </c>
      <c r="AQ24" s="93" t="s">
        <v>332</v>
      </c>
      <c r="AR24" s="85" t="s">
        <v>197</v>
      </c>
      <c r="AS24" s="85">
        <v>0</v>
      </c>
      <c r="AT24" s="85">
        <v>0</v>
      </c>
      <c r="AU24" s="85"/>
      <c r="AV24" s="85"/>
      <c r="AW24" s="85"/>
      <c r="AX24" s="85"/>
      <c r="AY24" s="85"/>
      <c r="AZ24" s="85"/>
      <c r="BA24" s="85"/>
      <c r="BB24" s="85"/>
      <c r="BC24">
        <v>1</v>
      </c>
      <c r="BD24" s="84" t="str">
        <f>REPLACE(INDEX(GroupVertices[Group],MATCH(Edges[[#This Row],[Vertex 1]],GroupVertices[Vertex],0)),1,1,"")</f>
        <v>1</v>
      </c>
      <c r="BE24" s="84" t="str">
        <f>REPLACE(INDEX(GroupVertices[Group],MATCH(Edges[[#This Row],[Vertex 2]],GroupVertices[Vertex],0)),1,1,"")</f>
        <v>1</v>
      </c>
      <c r="BF24" s="51"/>
      <c r="BG24" s="52"/>
      <c r="BH24" s="51"/>
      <c r="BI24" s="52"/>
      <c r="BJ24" s="51"/>
      <c r="BK24" s="52"/>
      <c r="BL24" s="51"/>
      <c r="BM24" s="52"/>
      <c r="BN24" s="51"/>
    </row>
    <row r="25" spans="1:66" ht="15">
      <c r="A25" s="83" t="s">
        <v>239</v>
      </c>
      <c r="B25" s="83" t="s">
        <v>247</v>
      </c>
      <c r="C25" s="53" t="s">
        <v>772</v>
      </c>
      <c r="D25" s="54">
        <v>3</v>
      </c>
      <c r="E25" s="53" t="s">
        <v>132</v>
      </c>
      <c r="F25" s="55">
        <v>32</v>
      </c>
      <c r="G25" s="53"/>
      <c r="H25" s="57"/>
      <c r="I25" s="56"/>
      <c r="J25" s="56"/>
      <c r="K25" s="36" t="s">
        <v>65</v>
      </c>
      <c r="L25" s="62">
        <v>25</v>
      </c>
      <c r="M25" s="62"/>
      <c r="N25" s="63"/>
      <c r="O25" s="85" t="s">
        <v>256</v>
      </c>
      <c r="P25" s="87">
        <v>43753.95769675926</v>
      </c>
      <c r="Q25" s="85" t="s">
        <v>257</v>
      </c>
      <c r="R25" s="89" t="s">
        <v>265</v>
      </c>
      <c r="S25" s="85" t="s">
        <v>269</v>
      </c>
      <c r="T25" s="85"/>
      <c r="U25" s="85"/>
      <c r="V25" s="89" t="s">
        <v>290</v>
      </c>
      <c r="W25" s="87">
        <v>43753.95769675926</v>
      </c>
      <c r="X25" s="91">
        <v>43753</v>
      </c>
      <c r="Y25" s="93" t="s">
        <v>299</v>
      </c>
      <c r="Z25" s="89" t="s">
        <v>317</v>
      </c>
      <c r="AA25" s="85"/>
      <c r="AB25" s="85"/>
      <c r="AC25" s="93" t="s">
        <v>335</v>
      </c>
      <c r="AD25" s="85"/>
      <c r="AE25" s="85" t="b">
        <v>0</v>
      </c>
      <c r="AF25" s="85">
        <v>0</v>
      </c>
      <c r="AG25" s="93" t="s">
        <v>349</v>
      </c>
      <c r="AH25" s="85" t="b">
        <v>0</v>
      </c>
      <c r="AI25" s="85" t="s">
        <v>350</v>
      </c>
      <c r="AJ25" s="85"/>
      <c r="AK25" s="93" t="s">
        <v>349</v>
      </c>
      <c r="AL25" s="85" t="b">
        <v>0</v>
      </c>
      <c r="AM25" s="85">
        <v>4</v>
      </c>
      <c r="AN25" s="93" t="s">
        <v>332</v>
      </c>
      <c r="AO25" s="85" t="s">
        <v>353</v>
      </c>
      <c r="AP25" s="85" t="b">
        <v>0</v>
      </c>
      <c r="AQ25" s="93" t="s">
        <v>332</v>
      </c>
      <c r="AR25" s="85" t="s">
        <v>197</v>
      </c>
      <c r="AS25" s="85">
        <v>0</v>
      </c>
      <c r="AT25" s="85">
        <v>0</v>
      </c>
      <c r="AU25" s="85"/>
      <c r="AV25" s="85"/>
      <c r="AW25" s="85"/>
      <c r="AX25" s="85"/>
      <c r="AY25" s="85"/>
      <c r="AZ25" s="85"/>
      <c r="BA25" s="85"/>
      <c r="BB25" s="85"/>
      <c r="BC25">
        <v>1</v>
      </c>
      <c r="BD25" s="84" t="str">
        <f>REPLACE(INDEX(GroupVertices[Group],MATCH(Edges[[#This Row],[Vertex 1]],GroupVertices[Vertex],0)),1,1,"")</f>
        <v>2</v>
      </c>
      <c r="BE25" s="84" t="str">
        <f>REPLACE(INDEX(GroupVertices[Group],MATCH(Edges[[#This Row],[Vertex 2]],GroupVertices[Vertex],0)),1,1,"")</f>
        <v>1</v>
      </c>
      <c r="BF25" s="51"/>
      <c r="BG25" s="52"/>
      <c r="BH25" s="51"/>
      <c r="BI25" s="52"/>
      <c r="BJ25" s="51"/>
      <c r="BK25" s="52"/>
      <c r="BL25" s="51"/>
      <c r="BM25" s="52"/>
      <c r="BN25" s="51"/>
    </row>
    <row r="26" spans="1:66" ht="15">
      <c r="A26" s="83" t="s">
        <v>236</v>
      </c>
      <c r="B26" s="83" t="s">
        <v>248</v>
      </c>
      <c r="C26" s="53" t="s">
        <v>772</v>
      </c>
      <c r="D26" s="54">
        <v>3</v>
      </c>
      <c r="E26" s="53" t="s">
        <v>132</v>
      </c>
      <c r="F26" s="55">
        <v>32</v>
      </c>
      <c r="G26" s="53"/>
      <c r="H26" s="57"/>
      <c r="I26" s="56"/>
      <c r="J26" s="56"/>
      <c r="K26" s="36" t="s">
        <v>65</v>
      </c>
      <c r="L26" s="62">
        <v>26</v>
      </c>
      <c r="M26" s="62"/>
      <c r="N26" s="63"/>
      <c r="O26" s="85" t="s">
        <v>256</v>
      </c>
      <c r="P26" s="87">
        <v>43752.51626157408</v>
      </c>
      <c r="Q26" s="85" t="s">
        <v>257</v>
      </c>
      <c r="R26" s="89" t="s">
        <v>265</v>
      </c>
      <c r="S26" s="85" t="s">
        <v>269</v>
      </c>
      <c r="T26" s="85" t="s">
        <v>272</v>
      </c>
      <c r="U26" s="85"/>
      <c r="V26" s="89" t="s">
        <v>287</v>
      </c>
      <c r="W26" s="87">
        <v>43752.51626157408</v>
      </c>
      <c r="X26" s="91">
        <v>43752</v>
      </c>
      <c r="Y26" s="93" t="s">
        <v>296</v>
      </c>
      <c r="Z26" s="89" t="s">
        <v>314</v>
      </c>
      <c r="AA26" s="85"/>
      <c r="AB26" s="85"/>
      <c r="AC26" s="93" t="s">
        <v>332</v>
      </c>
      <c r="AD26" s="85"/>
      <c r="AE26" s="85" t="b">
        <v>0</v>
      </c>
      <c r="AF26" s="85">
        <v>8</v>
      </c>
      <c r="AG26" s="93" t="s">
        <v>349</v>
      </c>
      <c r="AH26" s="85" t="b">
        <v>0</v>
      </c>
      <c r="AI26" s="85" t="s">
        <v>350</v>
      </c>
      <c r="AJ26" s="85"/>
      <c r="AK26" s="93" t="s">
        <v>349</v>
      </c>
      <c r="AL26" s="85" t="b">
        <v>0</v>
      </c>
      <c r="AM26" s="85">
        <v>4</v>
      </c>
      <c r="AN26" s="93" t="s">
        <v>349</v>
      </c>
      <c r="AO26" s="85" t="s">
        <v>352</v>
      </c>
      <c r="AP26" s="85" t="b">
        <v>0</v>
      </c>
      <c r="AQ26" s="93" t="s">
        <v>332</v>
      </c>
      <c r="AR26" s="85" t="s">
        <v>197</v>
      </c>
      <c r="AS26" s="85">
        <v>0</v>
      </c>
      <c r="AT26" s="85">
        <v>0</v>
      </c>
      <c r="AU26" s="85"/>
      <c r="AV26" s="85"/>
      <c r="AW26" s="85"/>
      <c r="AX26" s="85"/>
      <c r="AY26" s="85"/>
      <c r="AZ26" s="85"/>
      <c r="BA26" s="85"/>
      <c r="BB26" s="85"/>
      <c r="BC26">
        <v>1</v>
      </c>
      <c r="BD26" s="84" t="str">
        <f>REPLACE(INDEX(GroupVertices[Group],MATCH(Edges[[#This Row],[Vertex 1]],GroupVertices[Vertex],0)),1,1,"")</f>
        <v>2</v>
      </c>
      <c r="BE26" s="84" t="str">
        <f>REPLACE(INDEX(GroupVertices[Group],MATCH(Edges[[#This Row],[Vertex 2]],GroupVertices[Vertex],0)),1,1,"")</f>
        <v>1</v>
      </c>
      <c r="BF26" s="51"/>
      <c r="BG26" s="52"/>
      <c r="BH26" s="51"/>
      <c r="BI26" s="52"/>
      <c r="BJ26" s="51"/>
      <c r="BK26" s="52"/>
      <c r="BL26" s="51"/>
      <c r="BM26" s="52"/>
      <c r="BN26" s="51"/>
    </row>
    <row r="27" spans="1:66" ht="15">
      <c r="A27" s="83" t="s">
        <v>237</v>
      </c>
      <c r="B27" s="83" t="s">
        <v>248</v>
      </c>
      <c r="C27" s="53" t="s">
        <v>772</v>
      </c>
      <c r="D27" s="54">
        <v>3</v>
      </c>
      <c r="E27" s="53" t="s">
        <v>132</v>
      </c>
      <c r="F27" s="55">
        <v>32</v>
      </c>
      <c r="G27" s="53"/>
      <c r="H27" s="57"/>
      <c r="I27" s="56"/>
      <c r="J27" s="56"/>
      <c r="K27" s="36" t="s">
        <v>65</v>
      </c>
      <c r="L27" s="62">
        <v>27</v>
      </c>
      <c r="M27" s="62"/>
      <c r="N27" s="63"/>
      <c r="O27" s="85" t="s">
        <v>256</v>
      </c>
      <c r="P27" s="87">
        <v>43752.626967592594</v>
      </c>
      <c r="Q27" s="85" t="s">
        <v>257</v>
      </c>
      <c r="R27" s="89" t="s">
        <v>265</v>
      </c>
      <c r="S27" s="85" t="s">
        <v>269</v>
      </c>
      <c r="T27" s="85"/>
      <c r="U27" s="85"/>
      <c r="V27" s="89" t="s">
        <v>288</v>
      </c>
      <c r="W27" s="87">
        <v>43752.626967592594</v>
      </c>
      <c r="X27" s="91">
        <v>43752</v>
      </c>
      <c r="Y27" s="93" t="s">
        <v>297</v>
      </c>
      <c r="Z27" s="89" t="s">
        <v>315</v>
      </c>
      <c r="AA27" s="85"/>
      <c r="AB27" s="85"/>
      <c r="AC27" s="93" t="s">
        <v>333</v>
      </c>
      <c r="AD27" s="85"/>
      <c r="AE27" s="85" t="b">
        <v>0</v>
      </c>
      <c r="AF27" s="85">
        <v>0</v>
      </c>
      <c r="AG27" s="93" t="s">
        <v>349</v>
      </c>
      <c r="AH27" s="85" t="b">
        <v>0</v>
      </c>
      <c r="AI27" s="85" t="s">
        <v>350</v>
      </c>
      <c r="AJ27" s="85"/>
      <c r="AK27" s="93" t="s">
        <v>349</v>
      </c>
      <c r="AL27" s="85" t="b">
        <v>0</v>
      </c>
      <c r="AM27" s="85">
        <v>4</v>
      </c>
      <c r="AN27" s="93" t="s">
        <v>332</v>
      </c>
      <c r="AO27" s="85" t="s">
        <v>353</v>
      </c>
      <c r="AP27" s="85" t="b">
        <v>0</v>
      </c>
      <c r="AQ27" s="93" t="s">
        <v>332</v>
      </c>
      <c r="AR27" s="85" t="s">
        <v>197</v>
      </c>
      <c r="AS27" s="85">
        <v>0</v>
      </c>
      <c r="AT27" s="85">
        <v>0</v>
      </c>
      <c r="AU27" s="85"/>
      <c r="AV27" s="85"/>
      <c r="AW27" s="85"/>
      <c r="AX27" s="85"/>
      <c r="AY27" s="85"/>
      <c r="AZ27" s="85"/>
      <c r="BA27" s="85"/>
      <c r="BB27" s="85"/>
      <c r="BC27">
        <v>1</v>
      </c>
      <c r="BD27" s="84" t="str">
        <f>REPLACE(INDEX(GroupVertices[Group],MATCH(Edges[[#This Row],[Vertex 1]],GroupVertices[Vertex],0)),1,1,"")</f>
        <v>1</v>
      </c>
      <c r="BE27" s="84" t="str">
        <f>REPLACE(INDEX(GroupVertices[Group],MATCH(Edges[[#This Row],[Vertex 2]],GroupVertices[Vertex],0)),1,1,"")</f>
        <v>1</v>
      </c>
      <c r="BF27" s="51"/>
      <c r="BG27" s="52"/>
      <c r="BH27" s="51"/>
      <c r="BI27" s="52"/>
      <c r="BJ27" s="51"/>
      <c r="BK27" s="52"/>
      <c r="BL27" s="51"/>
      <c r="BM27" s="52"/>
      <c r="BN27" s="51"/>
    </row>
    <row r="28" spans="1:66" ht="15">
      <c r="A28" s="83" t="s">
        <v>238</v>
      </c>
      <c r="B28" s="83" t="s">
        <v>248</v>
      </c>
      <c r="C28" s="53" t="s">
        <v>772</v>
      </c>
      <c r="D28" s="54">
        <v>3</v>
      </c>
      <c r="E28" s="53" t="s">
        <v>132</v>
      </c>
      <c r="F28" s="55">
        <v>32</v>
      </c>
      <c r="G28" s="53"/>
      <c r="H28" s="57"/>
      <c r="I28" s="56"/>
      <c r="J28" s="56"/>
      <c r="K28" s="36" t="s">
        <v>65</v>
      </c>
      <c r="L28" s="62">
        <v>28</v>
      </c>
      <c r="M28" s="62"/>
      <c r="N28" s="63"/>
      <c r="O28" s="85" t="s">
        <v>256</v>
      </c>
      <c r="P28" s="87">
        <v>43752.80113425926</v>
      </c>
      <c r="Q28" s="85" t="s">
        <v>257</v>
      </c>
      <c r="R28" s="89" t="s">
        <v>265</v>
      </c>
      <c r="S28" s="85" t="s">
        <v>269</v>
      </c>
      <c r="T28" s="85"/>
      <c r="U28" s="85"/>
      <c r="V28" s="89" t="s">
        <v>289</v>
      </c>
      <c r="W28" s="87">
        <v>43752.80113425926</v>
      </c>
      <c r="X28" s="91">
        <v>43752</v>
      </c>
      <c r="Y28" s="93" t="s">
        <v>298</v>
      </c>
      <c r="Z28" s="89" t="s">
        <v>316</v>
      </c>
      <c r="AA28" s="85"/>
      <c r="AB28" s="85"/>
      <c r="AC28" s="93" t="s">
        <v>334</v>
      </c>
      <c r="AD28" s="85"/>
      <c r="AE28" s="85" t="b">
        <v>0</v>
      </c>
      <c r="AF28" s="85">
        <v>0</v>
      </c>
      <c r="AG28" s="93" t="s">
        <v>349</v>
      </c>
      <c r="AH28" s="85" t="b">
        <v>0</v>
      </c>
      <c r="AI28" s="85" t="s">
        <v>350</v>
      </c>
      <c r="AJ28" s="85"/>
      <c r="AK28" s="93" t="s">
        <v>349</v>
      </c>
      <c r="AL28" s="85" t="b">
        <v>0</v>
      </c>
      <c r="AM28" s="85">
        <v>4</v>
      </c>
      <c r="AN28" s="93" t="s">
        <v>332</v>
      </c>
      <c r="AO28" s="85" t="s">
        <v>351</v>
      </c>
      <c r="AP28" s="85" t="b">
        <v>0</v>
      </c>
      <c r="AQ28" s="93" t="s">
        <v>332</v>
      </c>
      <c r="AR28" s="85" t="s">
        <v>197</v>
      </c>
      <c r="AS28" s="85">
        <v>0</v>
      </c>
      <c r="AT28" s="85">
        <v>0</v>
      </c>
      <c r="AU28" s="85"/>
      <c r="AV28" s="85"/>
      <c r="AW28" s="85"/>
      <c r="AX28" s="85"/>
      <c r="AY28" s="85"/>
      <c r="AZ28" s="85"/>
      <c r="BA28" s="85"/>
      <c r="BB28" s="85"/>
      <c r="BC28">
        <v>1</v>
      </c>
      <c r="BD28" s="84" t="str">
        <f>REPLACE(INDEX(GroupVertices[Group],MATCH(Edges[[#This Row],[Vertex 1]],GroupVertices[Vertex],0)),1,1,"")</f>
        <v>1</v>
      </c>
      <c r="BE28" s="84" t="str">
        <f>REPLACE(INDEX(GroupVertices[Group],MATCH(Edges[[#This Row],[Vertex 2]],GroupVertices[Vertex],0)),1,1,"")</f>
        <v>1</v>
      </c>
      <c r="BF28" s="51"/>
      <c r="BG28" s="52"/>
      <c r="BH28" s="51"/>
      <c r="BI28" s="52"/>
      <c r="BJ28" s="51"/>
      <c r="BK28" s="52"/>
      <c r="BL28" s="51"/>
      <c r="BM28" s="52"/>
      <c r="BN28" s="51"/>
    </row>
    <row r="29" spans="1:66" ht="15">
      <c r="A29" s="83" t="s">
        <v>239</v>
      </c>
      <c r="B29" s="83" t="s">
        <v>248</v>
      </c>
      <c r="C29" s="53" t="s">
        <v>772</v>
      </c>
      <c r="D29" s="54">
        <v>3</v>
      </c>
      <c r="E29" s="53" t="s">
        <v>132</v>
      </c>
      <c r="F29" s="55">
        <v>32</v>
      </c>
      <c r="G29" s="53"/>
      <c r="H29" s="57"/>
      <c r="I29" s="56"/>
      <c r="J29" s="56"/>
      <c r="K29" s="36" t="s">
        <v>65</v>
      </c>
      <c r="L29" s="62">
        <v>29</v>
      </c>
      <c r="M29" s="62"/>
      <c r="N29" s="63"/>
      <c r="O29" s="85" t="s">
        <v>256</v>
      </c>
      <c r="P29" s="87">
        <v>43753.95769675926</v>
      </c>
      <c r="Q29" s="85" t="s">
        <v>257</v>
      </c>
      <c r="R29" s="89" t="s">
        <v>265</v>
      </c>
      <c r="S29" s="85" t="s">
        <v>269</v>
      </c>
      <c r="T29" s="85"/>
      <c r="U29" s="85"/>
      <c r="V29" s="89" t="s">
        <v>290</v>
      </c>
      <c r="W29" s="87">
        <v>43753.95769675926</v>
      </c>
      <c r="X29" s="91">
        <v>43753</v>
      </c>
      <c r="Y29" s="93" t="s">
        <v>299</v>
      </c>
      <c r="Z29" s="89" t="s">
        <v>317</v>
      </c>
      <c r="AA29" s="85"/>
      <c r="AB29" s="85"/>
      <c r="AC29" s="93" t="s">
        <v>335</v>
      </c>
      <c r="AD29" s="85"/>
      <c r="AE29" s="85" t="b">
        <v>0</v>
      </c>
      <c r="AF29" s="85">
        <v>0</v>
      </c>
      <c r="AG29" s="93" t="s">
        <v>349</v>
      </c>
      <c r="AH29" s="85" t="b">
        <v>0</v>
      </c>
      <c r="AI29" s="85" t="s">
        <v>350</v>
      </c>
      <c r="AJ29" s="85"/>
      <c r="AK29" s="93" t="s">
        <v>349</v>
      </c>
      <c r="AL29" s="85" t="b">
        <v>0</v>
      </c>
      <c r="AM29" s="85">
        <v>4</v>
      </c>
      <c r="AN29" s="93" t="s">
        <v>332</v>
      </c>
      <c r="AO29" s="85" t="s">
        <v>353</v>
      </c>
      <c r="AP29" s="85" t="b">
        <v>0</v>
      </c>
      <c r="AQ29" s="93" t="s">
        <v>332</v>
      </c>
      <c r="AR29" s="85" t="s">
        <v>197</v>
      </c>
      <c r="AS29" s="85">
        <v>0</v>
      </c>
      <c r="AT29" s="85">
        <v>0</v>
      </c>
      <c r="AU29" s="85"/>
      <c r="AV29" s="85"/>
      <c r="AW29" s="85"/>
      <c r="AX29" s="85"/>
      <c r="AY29" s="85"/>
      <c r="AZ29" s="85"/>
      <c r="BA29" s="85"/>
      <c r="BB29" s="85"/>
      <c r="BC29">
        <v>1</v>
      </c>
      <c r="BD29" s="84" t="str">
        <f>REPLACE(INDEX(GroupVertices[Group],MATCH(Edges[[#This Row],[Vertex 1]],GroupVertices[Vertex],0)),1,1,"")</f>
        <v>2</v>
      </c>
      <c r="BE29" s="84" t="str">
        <f>REPLACE(INDEX(GroupVertices[Group],MATCH(Edges[[#This Row],[Vertex 2]],GroupVertices[Vertex],0)),1,1,"")</f>
        <v>1</v>
      </c>
      <c r="BF29" s="51"/>
      <c r="BG29" s="52"/>
      <c r="BH29" s="51"/>
      <c r="BI29" s="52"/>
      <c r="BJ29" s="51"/>
      <c r="BK29" s="52"/>
      <c r="BL29" s="51"/>
      <c r="BM29" s="52"/>
      <c r="BN29" s="51"/>
    </row>
    <row r="30" spans="1:66" ht="15">
      <c r="A30" s="83" t="s">
        <v>236</v>
      </c>
      <c r="B30" s="83" t="s">
        <v>249</v>
      </c>
      <c r="C30" s="53" t="s">
        <v>772</v>
      </c>
      <c r="D30" s="54">
        <v>3</v>
      </c>
      <c r="E30" s="53" t="s">
        <v>132</v>
      </c>
      <c r="F30" s="55">
        <v>32</v>
      </c>
      <c r="G30" s="53"/>
      <c r="H30" s="57"/>
      <c r="I30" s="56"/>
      <c r="J30" s="56"/>
      <c r="K30" s="36" t="s">
        <v>65</v>
      </c>
      <c r="L30" s="62">
        <v>30</v>
      </c>
      <c r="M30" s="62"/>
      <c r="N30" s="63"/>
      <c r="O30" s="85" t="s">
        <v>256</v>
      </c>
      <c r="P30" s="87">
        <v>43752.51626157408</v>
      </c>
      <c r="Q30" s="85" t="s">
        <v>257</v>
      </c>
      <c r="R30" s="89" t="s">
        <v>265</v>
      </c>
      <c r="S30" s="85" t="s">
        <v>269</v>
      </c>
      <c r="T30" s="85" t="s">
        <v>272</v>
      </c>
      <c r="U30" s="85"/>
      <c r="V30" s="89" t="s">
        <v>287</v>
      </c>
      <c r="W30" s="87">
        <v>43752.51626157408</v>
      </c>
      <c r="X30" s="91">
        <v>43752</v>
      </c>
      <c r="Y30" s="93" t="s">
        <v>296</v>
      </c>
      <c r="Z30" s="89" t="s">
        <v>314</v>
      </c>
      <c r="AA30" s="85"/>
      <c r="AB30" s="85"/>
      <c r="AC30" s="93" t="s">
        <v>332</v>
      </c>
      <c r="AD30" s="85"/>
      <c r="AE30" s="85" t="b">
        <v>0</v>
      </c>
      <c r="AF30" s="85">
        <v>8</v>
      </c>
      <c r="AG30" s="93" t="s">
        <v>349</v>
      </c>
      <c r="AH30" s="85" t="b">
        <v>0</v>
      </c>
      <c r="AI30" s="85" t="s">
        <v>350</v>
      </c>
      <c r="AJ30" s="85"/>
      <c r="AK30" s="93" t="s">
        <v>349</v>
      </c>
      <c r="AL30" s="85" t="b">
        <v>0</v>
      </c>
      <c r="AM30" s="85">
        <v>4</v>
      </c>
      <c r="AN30" s="93" t="s">
        <v>349</v>
      </c>
      <c r="AO30" s="85" t="s">
        <v>352</v>
      </c>
      <c r="AP30" s="85" t="b">
        <v>0</v>
      </c>
      <c r="AQ30" s="93" t="s">
        <v>332</v>
      </c>
      <c r="AR30" s="85" t="s">
        <v>197</v>
      </c>
      <c r="AS30" s="85">
        <v>0</v>
      </c>
      <c r="AT30" s="85">
        <v>0</v>
      </c>
      <c r="AU30" s="85"/>
      <c r="AV30" s="85"/>
      <c r="AW30" s="85"/>
      <c r="AX30" s="85"/>
      <c r="AY30" s="85"/>
      <c r="AZ30" s="85"/>
      <c r="BA30" s="85"/>
      <c r="BB30" s="85"/>
      <c r="BC30">
        <v>1</v>
      </c>
      <c r="BD30" s="84" t="str">
        <f>REPLACE(INDEX(GroupVertices[Group],MATCH(Edges[[#This Row],[Vertex 1]],GroupVertices[Vertex],0)),1,1,"")</f>
        <v>2</v>
      </c>
      <c r="BE30" s="84" t="str">
        <f>REPLACE(INDEX(GroupVertices[Group],MATCH(Edges[[#This Row],[Vertex 2]],GroupVertices[Vertex],0)),1,1,"")</f>
        <v>1</v>
      </c>
      <c r="BF30" s="51"/>
      <c r="BG30" s="52"/>
      <c r="BH30" s="51"/>
      <c r="BI30" s="52"/>
      <c r="BJ30" s="51"/>
      <c r="BK30" s="52"/>
      <c r="BL30" s="51"/>
      <c r="BM30" s="52"/>
      <c r="BN30" s="51"/>
    </row>
    <row r="31" spans="1:66" ht="15">
      <c r="A31" s="83" t="s">
        <v>237</v>
      </c>
      <c r="B31" s="83" t="s">
        <v>249</v>
      </c>
      <c r="C31" s="53" t="s">
        <v>772</v>
      </c>
      <c r="D31" s="54">
        <v>3</v>
      </c>
      <c r="E31" s="53" t="s">
        <v>132</v>
      </c>
      <c r="F31" s="55">
        <v>32</v>
      </c>
      <c r="G31" s="53"/>
      <c r="H31" s="57"/>
      <c r="I31" s="56"/>
      <c r="J31" s="56"/>
      <c r="K31" s="36" t="s">
        <v>65</v>
      </c>
      <c r="L31" s="62">
        <v>31</v>
      </c>
      <c r="M31" s="62"/>
      <c r="N31" s="63"/>
      <c r="O31" s="85" t="s">
        <v>256</v>
      </c>
      <c r="P31" s="87">
        <v>43752.626967592594</v>
      </c>
      <c r="Q31" s="85" t="s">
        <v>257</v>
      </c>
      <c r="R31" s="89" t="s">
        <v>265</v>
      </c>
      <c r="S31" s="85" t="s">
        <v>269</v>
      </c>
      <c r="T31" s="85"/>
      <c r="U31" s="85"/>
      <c r="V31" s="89" t="s">
        <v>288</v>
      </c>
      <c r="W31" s="87">
        <v>43752.626967592594</v>
      </c>
      <c r="X31" s="91">
        <v>43752</v>
      </c>
      <c r="Y31" s="93" t="s">
        <v>297</v>
      </c>
      <c r="Z31" s="89" t="s">
        <v>315</v>
      </c>
      <c r="AA31" s="85"/>
      <c r="AB31" s="85"/>
      <c r="AC31" s="93" t="s">
        <v>333</v>
      </c>
      <c r="AD31" s="85"/>
      <c r="AE31" s="85" t="b">
        <v>0</v>
      </c>
      <c r="AF31" s="85">
        <v>0</v>
      </c>
      <c r="AG31" s="93" t="s">
        <v>349</v>
      </c>
      <c r="AH31" s="85" t="b">
        <v>0</v>
      </c>
      <c r="AI31" s="85" t="s">
        <v>350</v>
      </c>
      <c r="AJ31" s="85"/>
      <c r="AK31" s="93" t="s">
        <v>349</v>
      </c>
      <c r="AL31" s="85" t="b">
        <v>0</v>
      </c>
      <c r="AM31" s="85">
        <v>4</v>
      </c>
      <c r="AN31" s="93" t="s">
        <v>332</v>
      </c>
      <c r="AO31" s="85" t="s">
        <v>353</v>
      </c>
      <c r="AP31" s="85" t="b">
        <v>0</v>
      </c>
      <c r="AQ31" s="93" t="s">
        <v>332</v>
      </c>
      <c r="AR31" s="85" t="s">
        <v>197</v>
      </c>
      <c r="AS31" s="85">
        <v>0</v>
      </c>
      <c r="AT31" s="85">
        <v>0</v>
      </c>
      <c r="AU31" s="85"/>
      <c r="AV31" s="85"/>
      <c r="AW31" s="85"/>
      <c r="AX31" s="85"/>
      <c r="AY31" s="85"/>
      <c r="AZ31" s="85"/>
      <c r="BA31" s="85"/>
      <c r="BB31" s="85"/>
      <c r="BC31">
        <v>1</v>
      </c>
      <c r="BD31" s="84" t="str">
        <f>REPLACE(INDEX(GroupVertices[Group],MATCH(Edges[[#This Row],[Vertex 1]],GroupVertices[Vertex],0)),1,1,"")</f>
        <v>1</v>
      </c>
      <c r="BE31" s="84" t="str">
        <f>REPLACE(INDEX(GroupVertices[Group],MATCH(Edges[[#This Row],[Vertex 2]],GroupVertices[Vertex],0)),1,1,"")</f>
        <v>1</v>
      </c>
      <c r="BF31" s="51"/>
      <c r="BG31" s="52"/>
      <c r="BH31" s="51"/>
      <c r="BI31" s="52"/>
      <c r="BJ31" s="51"/>
      <c r="BK31" s="52"/>
      <c r="BL31" s="51"/>
      <c r="BM31" s="52"/>
      <c r="BN31" s="51"/>
    </row>
    <row r="32" spans="1:66" ht="15">
      <c r="A32" s="83" t="s">
        <v>238</v>
      </c>
      <c r="B32" s="83" t="s">
        <v>249</v>
      </c>
      <c r="C32" s="53" t="s">
        <v>772</v>
      </c>
      <c r="D32" s="54">
        <v>3</v>
      </c>
      <c r="E32" s="53" t="s">
        <v>132</v>
      </c>
      <c r="F32" s="55">
        <v>32</v>
      </c>
      <c r="G32" s="53"/>
      <c r="H32" s="57"/>
      <c r="I32" s="56"/>
      <c r="J32" s="56"/>
      <c r="K32" s="36" t="s">
        <v>65</v>
      </c>
      <c r="L32" s="62">
        <v>32</v>
      </c>
      <c r="M32" s="62"/>
      <c r="N32" s="63"/>
      <c r="O32" s="85" t="s">
        <v>256</v>
      </c>
      <c r="P32" s="87">
        <v>43752.80113425926</v>
      </c>
      <c r="Q32" s="85" t="s">
        <v>257</v>
      </c>
      <c r="R32" s="89" t="s">
        <v>265</v>
      </c>
      <c r="S32" s="85" t="s">
        <v>269</v>
      </c>
      <c r="T32" s="85"/>
      <c r="U32" s="85"/>
      <c r="V32" s="89" t="s">
        <v>289</v>
      </c>
      <c r="W32" s="87">
        <v>43752.80113425926</v>
      </c>
      <c r="X32" s="91">
        <v>43752</v>
      </c>
      <c r="Y32" s="93" t="s">
        <v>298</v>
      </c>
      <c r="Z32" s="89" t="s">
        <v>316</v>
      </c>
      <c r="AA32" s="85"/>
      <c r="AB32" s="85"/>
      <c r="AC32" s="93" t="s">
        <v>334</v>
      </c>
      <c r="AD32" s="85"/>
      <c r="AE32" s="85" t="b">
        <v>0</v>
      </c>
      <c r="AF32" s="85">
        <v>0</v>
      </c>
      <c r="AG32" s="93" t="s">
        <v>349</v>
      </c>
      <c r="AH32" s="85" t="b">
        <v>0</v>
      </c>
      <c r="AI32" s="85" t="s">
        <v>350</v>
      </c>
      <c r="AJ32" s="85"/>
      <c r="AK32" s="93" t="s">
        <v>349</v>
      </c>
      <c r="AL32" s="85" t="b">
        <v>0</v>
      </c>
      <c r="AM32" s="85">
        <v>4</v>
      </c>
      <c r="AN32" s="93" t="s">
        <v>332</v>
      </c>
      <c r="AO32" s="85" t="s">
        <v>351</v>
      </c>
      <c r="AP32" s="85" t="b">
        <v>0</v>
      </c>
      <c r="AQ32" s="93" t="s">
        <v>332</v>
      </c>
      <c r="AR32" s="85" t="s">
        <v>197</v>
      </c>
      <c r="AS32" s="85">
        <v>0</v>
      </c>
      <c r="AT32" s="85">
        <v>0</v>
      </c>
      <c r="AU32" s="85"/>
      <c r="AV32" s="85"/>
      <c r="AW32" s="85"/>
      <c r="AX32" s="85"/>
      <c r="AY32" s="85"/>
      <c r="AZ32" s="85"/>
      <c r="BA32" s="85"/>
      <c r="BB32" s="85"/>
      <c r="BC32">
        <v>1</v>
      </c>
      <c r="BD32" s="84" t="str">
        <f>REPLACE(INDEX(GroupVertices[Group],MATCH(Edges[[#This Row],[Vertex 1]],GroupVertices[Vertex],0)),1,1,"")</f>
        <v>1</v>
      </c>
      <c r="BE32" s="84" t="str">
        <f>REPLACE(INDEX(GroupVertices[Group],MATCH(Edges[[#This Row],[Vertex 2]],GroupVertices[Vertex],0)),1,1,"")</f>
        <v>1</v>
      </c>
      <c r="BF32" s="51"/>
      <c r="BG32" s="52"/>
      <c r="BH32" s="51"/>
      <c r="BI32" s="52"/>
      <c r="BJ32" s="51"/>
      <c r="BK32" s="52"/>
      <c r="BL32" s="51"/>
      <c r="BM32" s="52"/>
      <c r="BN32" s="51"/>
    </row>
    <row r="33" spans="1:66" ht="15">
      <c r="A33" s="83" t="s">
        <v>239</v>
      </c>
      <c r="B33" s="83" t="s">
        <v>249</v>
      </c>
      <c r="C33" s="53" t="s">
        <v>772</v>
      </c>
      <c r="D33" s="54">
        <v>3</v>
      </c>
      <c r="E33" s="53" t="s">
        <v>132</v>
      </c>
      <c r="F33" s="55">
        <v>32</v>
      </c>
      <c r="G33" s="53"/>
      <c r="H33" s="57"/>
      <c r="I33" s="56"/>
      <c r="J33" s="56"/>
      <c r="K33" s="36" t="s">
        <v>65</v>
      </c>
      <c r="L33" s="62">
        <v>33</v>
      </c>
      <c r="M33" s="62"/>
      <c r="N33" s="63"/>
      <c r="O33" s="85" t="s">
        <v>256</v>
      </c>
      <c r="P33" s="87">
        <v>43753.95769675926</v>
      </c>
      <c r="Q33" s="85" t="s">
        <v>257</v>
      </c>
      <c r="R33" s="89" t="s">
        <v>265</v>
      </c>
      <c r="S33" s="85" t="s">
        <v>269</v>
      </c>
      <c r="T33" s="85"/>
      <c r="U33" s="85"/>
      <c r="V33" s="89" t="s">
        <v>290</v>
      </c>
      <c r="W33" s="87">
        <v>43753.95769675926</v>
      </c>
      <c r="X33" s="91">
        <v>43753</v>
      </c>
      <c r="Y33" s="93" t="s">
        <v>299</v>
      </c>
      <c r="Z33" s="89" t="s">
        <v>317</v>
      </c>
      <c r="AA33" s="85"/>
      <c r="AB33" s="85"/>
      <c r="AC33" s="93" t="s">
        <v>335</v>
      </c>
      <c r="AD33" s="85"/>
      <c r="AE33" s="85" t="b">
        <v>0</v>
      </c>
      <c r="AF33" s="85">
        <v>0</v>
      </c>
      <c r="AG33" s="93" t="s">
        <v>349</v>
      </c>
      <c r="AH33" s="85" t="b">
        <v>0</v>
      </c>
      <c r="AI33" s="85" t="s">
        <v>350</v>
      </c>
      <c r="AJ33" s="85"/>
      <c r="AK33" s="93" t="s">
        <v>349</v>
      </c>
      <c r="AL33" s="85" t="b">
        <v>0</v>
      </c>
      <c r="AM33" s="85">
        <v>4</v>
      </c>
      <c r="AN33" s="93" t="s">
        <v>332</v>
      </c>
      <c r="AO33" s="85" t="s">
        <v>353</v>
      </c>
      <c r="AP33" s="85" t="b">
        <v>0</v>
      </c>
      <c r="AQ33" s="93" t="s">
        <v>332</v>
      </c>
      <c r="AR33" s="85" t="s">
        <v>197</v>
      </c>
      <c r="AS33" s="85">
        <v>0</v>
      </c>
      <c r="AT33" s="85">
        <v>0</v>
      </c>
      <c r="AU33" s="85"/>
      <c r="AV33" s="85"/>
      <c r="AW33" s="85"/>
      <c r="AX33" s="85"/>
      <c r="AY33" s="85"/>
      <c r="AZ33" s="85"/>
      <c r="BA33" s="85"/>
      <c r="BB33" s="85"/>
      <c r="BC33">
        <v>1</v>
      </c>
      <c r="BD33" s="84" t="str">
        <f>REPLACE(INDEX(GroupVertices[Group],MATCH(Edges[[#This Row],[Vertex 1]],GroupVertices[Vertex],0)),1,1,"")</f>
        <v>2</v>
      </c>
      <c r="BE33" s="84" t="str">
        <f>REPLACE(INDEX(GroupVertices[Group],MATCH(Edges[[#This Row],[Vertex 2]],GroupVertices[Vertex],0)),1,1,"")</f>
        <v>1</v>
      </c>
      <c r="BF33" s="51"/>
      <c r="BG33" s="52"/>
      <c r="BH33" s="51"/>
      <c r="BI33" s="52"/>
      <c r="BJ33" s="51"/>
      <c r="BK33" s="52"/>
      <c r="BL33" s="51"/>
      <c r="BM33" s="52"/>
      <c r="BN33" s="51"/>
    </row>
    <row r="34" spans="1:66" ht="15">
      <c r="A34" s="83" t="s">
        <v>236</v>
      </c>
      <c r="B34" s="83" t="s">
        <v>250</v>
      </c>
      <c r="C34" s="53" t="s">
        <v>772</v>
      </c>
      <c r="D34" s="54">
        <v>3</v>
      </c>
      <c r="E34" s="53" t="s">
        <v>132</v>
      </c>
      <c r="F34" s="55">
        <v>32</v>
      </c>
      <c r="G34" s="53"/>
      <c r="H34" s="57"/>
      <c r="I34" s="56"/>
      <c r="J34" s="56"/>
      <c r="K34" s="36" t="s">
        <v>65</v>
      </c>
      <c r="L34" s="62">
        <v>34</v>
      </c>
      <c r="M34" s="62"/>
      <c r="N34" s="63"/>
      <c r="O34" s="85" t="s">
        <v>256</v>
      </c>
      <c r="P34" s="87">
        <v>43751.565613425926</v>
      </c>
      <c r="Q34" s="85" t="s">
        <v>258</v>
      </c>
      <c r="R34" s="89" t="s">
        <v>266</v>
      </c>
      <c r="S34" s="85" t="s">
        <v>269</v>
      </c>
      <c r="T34" s="85" t="s">
        <v>273</v>
      </c>
      <c r="U34" s="85"/>
      <c r="V34" s="89" t="s">
        <v>287</v>
      </c>
      <c r="W34" s="87">
        <v>43751.565613425926</v>
      </c>
      <c r="X34" s="91">
        <v>43751</v>
      </c>
      <c r="Y34" s="93" t="s">
        <v>300</v>
      </c>
      <c r="Z34" s="89" t="s">
        <v>318</v>
      </c>
      <c r="AA34" s="85"/>
      <c r="AB34" s="85"/>
      <c r="AC34" s="93" t="s">
        <v>336</v>
      </c>
      <c r="AD34" s="85"/>
      <c r="AE34" s="85" t="b">
        <v>0</v>
      </c>
      <c r="AF34" s="85">
        <v>5</v>
      </c>
      <c r="AG34" s="93" t="s">
        <v>349</v>
      </c>
      <c r="AH34" s="85" t="b">
        <v>0</v>
      </c>
      <c r="AI34" s="85" t="s">
        <v>350</v>
      </c>
      <c r="AJ34" s="85"/>
      <c r="AK34" s="93" t="s">
        <v>349</v>
      </c>
      <c r="AL34" s="85" t="b">
        <v>0</v>
      </c>
      <c r="AM34" s="85">
        <v>2</v>
      </c>
      <c r="AN34" s="93" t="s">
        <v>349</v>
      </c>
      <c r="AO34" s="85" t="s">
        <v>352</v>
      </c>
      <c r="AP34" s="85" t="b">
        <v>0</v>
      </c>
      <c r="AQ34" s="93" t="s">
        <v>336</v>
      </c>
      <c r="AR34" s="85" t="s">
        <v>197</v>
      </c>
      <c r="AS34" s="85">
        <v>0</v>
      </c>
      <c r="AT34" s="85">
        <v>0</v>
      </c>
      <c r="AU34" s="85"/>
      <c r="AV34" s="85"/>
      <c r="AW34" s="85"/>
      <c r="AX34" s="85"/>
      <c r="AY34" s="85"/>
      <c r="AZ34" s="85"/>
      <c r="BA34" s="85"/>
      <c r="BB34" s="85"/>
      <c r="BC34">
        <v>1</v>
      </c>
      <c r="BD34" s="84" t="str">
        <f>REPLACE(INDEX(GroupVertices[Group],MATCH(Edges[[#This Row],[Vertex 1]],GroupVertices[Vertex],0)),1,1,"")</f>
        <v>2</v>
      </c>
      <c r="BE34" s="84" t="str">
        <f>REPLACE(INDEX(GroupVertices[Group],MATCH(Edges[[#This Row],[Vertex 2]],GroupVertices[Vertex],0)),1,1,"")</f>
        <v>2</v>
      </c>
      <c r="BF34" s="51"/>
      <c r="BG34" s="52"/>
      <c r="BH34" s="51"/>
      <c r="BI34" s="52"/>
      <c r="BJ34" s="51"/>
      <c r="BK34" s="52"/>
      <c r="BL34" s="51"/>
      <c r="BM34" s="52"/>
      <c r="BN34" s="51"/>
    </row>
    <row r="35" spans="1:66" ht="15">
      <c r="A35" s="83" t="s">
        <v>238</v>
      </c>
      <c r="B35" s="83" t="s">
        <v>250</v>
      </c>
      <c r="C35" s="53" t="s">
        <v>772</v>
      </c>
      <c r="D35" s="54">
        <v>3</v>
      </c>
      <c r="E35" s="53" t="s">
        <v>132</v>
      </c>
      <c r="F35" s="55">
        <v>32</v>
      </c>
      <c r="G35" s="53"/>
      <c r="H35" s="57"/>
      <c r="I35" s="56"/>
      <c r="J35" s="56"/>
      <c r="K35" s="36" t="s">
        <v>65</v>
      </c>
      <c r="L35" s="62">
        <v>35</v>
      </c>
      <c r="M35" s="62"/>
      <c r="N35" s="63"/>
      <c r="O35" s="85" t="s">
        <v>256</v>
      </c>
      <c r="P35" s="87">
        <v>43751.628541666665</v>
      </c>
      <c r="Q35" s="85" t="s">
        <v>258</v>
      </c>
      <c r="R35" s="89" t="s">
        <v>266</v>
      </c>
      <c r="S35" s="85" t="s">
        <v>269</v>
      </c>
      <c r="T35" s="85" t="s">
        <v>274</v>
      </c>
      <c r="U35" s="85"/>
      <c r="V35" s="89" t="s">
        <v>289</v>
      </c>
      <c r="W35" s="87">
        <v>43751.628541666665</v>
      </c>
      <c r="X35" s="91">
        <v>43751</v>
      </c>
      <c r="Y35" s="93" t="s">
        <v>301</v>
      </c>
      <c r="Z35" s="89" t="s">
        <v>319</v>
      </c>
      <c r="AA35" s="85"/>
      <c r="AB35" s="85"/>
      <c r="AC35" s="93" t="s">
        <v>337</v>
      </c>
      <c r="AD35" s="85"/>
      <c r="AE35" s="85" t="b">
        <v>0</v>
      </c>
      <c r="AF35" s="85">
        <v>0</v>
      </c>
      <c r="AG35" s="93" t="s">
        <v>349</v>
      </c>
      <c r="AH35" s="85" t="b">
        <v>0</v>
      </c>
      <c r="AI35" s="85" t="s">
        <v>350</v>
      </c>
      <c r="AJ35" s="85"/>
      <c r="AK35" s="93" t="s">
        <v>349</v>
      </c>
      <c r="AL35" s="85" t="b">
        <v>0</v>
      </c>
      <c r="AM35" s="85">
        <v>2</v>
      </c>
      <c r="AN35" s="93" t="s">
        <v>336</v>
      </c>
      <c r="AO35" s="85" t="s">
        <v>351</v>
      </c>
      <c r="AP35" s="85" t="b">
        <v>0</v>
      </c>
      <c r="AQ35" s="93" t="s">
        <v>336</v>
      </c>
      <c r="AR35" s="85" t="s">
        <v>197</v>
      </c>
      <c r="AS35" s="85">
        <v>0</v>
      </c>
      <c r="AT35" s="85">
        <v>0</v>
      </c>
      <c r="AU35" s="85"/>
      <c r="AV35" s="85"/>
      <c r="AW35" s="85"/>
      <c r="AX35" s="85"/>
      <c r="AY35" s="85"/>
      <c r="AZ35" s="85"/>
      <c r="BA35" s="85"/>
      <c r="BB35" s="85"/>
      <c r="BC35">
        <v>1</v>
      </c>
      <c r="BD35" s="84" t="str">
        <f>REPLACE(INDEX(GroupVertices[Group],MATCH(Edges[[#This Row],[Vertex 1]],GroupVertices[Vertex],0)),1,1,"")</f>
        <v>1</v>
      </c>
      <c r="BE35" s="84" t="str">
        <f>REPLACE(INDEX(GroupVertices[Group],MATCH(Edges[[#This Row],[Vertex 2]],GroupVertices[Vertex],0)),1,1,"")</f>
        <v>2</v>
      </c>
      <c r="BF35" s="51"/>
      <c r="BG35" s="52"/>
      <c r="BH35" s="51"/>
      <c r="BI35" s="52"/>
      <c r="BJ35" s="51"/>
      <c r="BK35" s="52"/>
      <c r="BL35" s="51"/>
      <c r="BM35" s="52"/>
      <c r="BN35" s="51"/>
    </row>
    <row r="36" spans="1:66" ht="15">
      <c r="A36" s="83" t="s">
        <v>239</v>
      </c>
      <c r="B36" s="83" t="s">
        <v>250</v>
      </c>
      <c r="C36" s="53" t="s">
        <v>772</v>
      </c>
      <c r="D36" s="54">
        <v>3</v>
      </c>
      <c r="E36" s="53" t="s">
        <v>132</v>
      </c>
      <c r="F36" s="55">
        <v>32</v>
      </c>
      <c r="G36" s="53"/>
      <c r="H36" s="57"/>
      <c r="I36" s="56"/>
      <c r="J36" s="56"/>
      <c r="K36" s="36" t="s">
        <v>65</v>
      </c>
      <c r="L36" s="62">
        <v>36</v>
      </c>
      <c r="M36" s="62"/>
      <c r="N36" s="63"/>
      <c r="O36" s="85" t="s">
        <v>256</v>
      </c>
      <c r="P36" s="87">
        <v>43753.96013888889</v>
      </c>
      <c r="Q36" s="85" t="s">
        <v>258</v>
      </c>
      <c r="R36" s="89" t="s">
        <v>266</v>
      </c>
      <c r="S36" s="85" t="s">
        <v>269</v>
      </c>
      <c r="T36" s="85" t="s">
        <v>274</v>
      </c>
      <c r="U36" s="85"/>
      <c r="V36" s="89" t="s">
        <v>290</v>
      </c>
      <c r="W36" s="87">
        <v>43753.96013888889</v>
      </c>
      <c r="X36" s="91">
        <v>43753</v>
      </c>
      <c r="Y36" s="93" t="s">
        <v>302</v>
      </c>
      <c r="Z36" s="89" t="s">
        <v>320</v>
      </c>
      <c r="AA36" s="85"/>
      <c r="AB36" s="85"/>
      <c r="AC36" s="93" t="s">
        <v>338</v>
      </c>
      <c r="AD36" s="85"/>
      <c r="AE36" s="85" t="b">
        <v>0</v>
      </c>
      <c r="AF36" s="85">
        <v>0</v>
      </c>
      <c r="AG36" s="93" t="s">
        <v>349</v>
      </c>
      <c r="AH36" s="85" t="b">
        <v>0</v>
      </c>
      <c r="AI36" s="85" t="s">
        <v>350</v>
      </c>
      <c r="AJ36" s="85"/>
      <c r="AK36" s="93" t="s">
        <v>349</v>
      </c>
      <c r="AL36" s="85" t="b">
        <v>0</v>
      </c>
      <c r="AM36" s="85">
        <v>2</v>
      </c>
      <c r="AN36" s="93" t="s">
        <v>336</v>
      </c>
      <c r="AO36" s="85" t="s">
        <v>353</v>
      </c>
      <c r="AP36" s="85" t="b">
        <v>0</v>
      </c>
      <c r="AQ36" s="93" t="s">
        <v>336</v>
      </c>
      <c r="AR36" s="85" t="s">
        <v>197</v>
      </c>
      <c r="AS36" s="85">
        <v>0</v>
      </c>
      <c r="AT36" s="85">
        <v>0</v>
      </c>
      <c r="AU36" s="85"/>
      <c r="AV36" s="85"/>
      <c r="AW36" s="85"/>
      <c r="AX36" s="85"/>
      <c r="AY36" s="85"/>
      <c r="AZ36" s="85"/>
      <c r="BA36" s="85"/>
      <c r="BB36" s="85"/>
      <c r="BC36">
        <v>1</v>
      </c>
      <c r="BD36" s="84" t="str">
        <f>REPLACE(INDEX(GroupVertices[Group],MATCH(Edges[[#This Row],[Vertex 1]],GroupVertices[Vertex],0)),1,1,"")</f>
        <v>2</v>
      </c>
      <c r="BE36" s="84" t="str">
        <f>REPLACE(INDEX(GroupVertices[Group],MATCH(Edges[[#This Row],[Vertex 2]],GroupVertices[Vertex],0)),1,1,"")</f>
        <v>2</v>
      </c>
      <c r="BF36" s="51"/>
      <c r="BG36" s="52"/>
      <c r="BH36" s="51"/>
      <c r="BI36" s="52"/>
      <c r="BJ36" s="51"/>
      <c r="BK36" s="52"/>
      <c r="BL36" s="51"/>
      <c r="BM36" s="52"/>
      <c r="BN36" s="51"/>
    </row>
    <row r="37" spans="1:66" ht="15">
      <c r="A37" s="83" t="s">
        <v>236</v>
      </c>
      <c r="B37" s="83" t="s">
        <v>251</v>
      </c>
      <c r="C37" s="53" t="s">
        <v>772</v>
      </c>
      <c r="D37" s="54">
        <v>3</v>
      </c>
      <c r="E37" s="53" t="s">
        <v>132</v>
      </c>
      <c r="F37" s="55">
        <v>32</v>
      </c>
      <c r="G37" s="53"/>
      <c r="H37" s="57"/>
      <c r="I37" s="56"/>
      <c r="J37" s="56"/>
      <c r="K37" s="36" t="s">
        <v>65</v>
      </c>
      <c r="L37" s="62">
        <v>37</v>
      </c>
      <c r="M37" s="62"/>
      <c r="N37" s="63"/>
      <c r="O37" s="85" t="s">
        <v>256</v>
      </c>
      <c r="P37" s="87">
        <v>43751.565613425926</v>
      </c>
      <c r="Q37" s="85" t="s">
        <v>258</v>
      </c>
      <c r="R37" s="89" t="s">
        <v>266</v>
      </c>
      <c r="S37" s="85" t="s">
        <v>269</v>
      </c>
      <c r="T37" s="85" t="s">
        <v>273</v>
      </c>
      <c r="U37" s="85"/>
      <c r="V37" s="89" t="s">
        <v>287</v>
      </c>
      <c r="W37" s="87">
        <v>43751.565613425926</v>
      </c>
      <c r="X37" s="91">
        <v>43751</v>
      </c>
      <c r="Y37" s="93" t="s">
        <v>300</v>
      </c>
      <c r="Z37" s="89" t="s">
        <v>318</v>
      </c>
      <c r="AA37" s="85"/>
      <c r="AB37" s="85"/>
      <c r="AC37" s="93" t="s">
        <v>336</v>
      </c>
      <c r="AD37" s="85"/>
      <c r="AE37" s="85" t="b">
        <v>0</v>
      </c>
      <c r="AF37" s="85">
        <v>5</v>
      </c>
      <c r="AG37" s="93" t="s">
        <v>349</v>
      </c>
      <c r="AH37" s="85" t="b">
        <v>0</v>
      </c>
      <c r="AI37" s="85" t="s">
        <v>350</v>
      </c>
      <c r="AJ37" s="85"/>
      <c r="AK37" s="93" t="s">
        <v>349</v>
      </c>
      <c r="AL37" s="85" t="b">
        <v>0</v>
      </c>
      <c r="AM37" s="85">
        <v>2</v>
      </c>
      <c r="AN37" s="93" t="s">
        <v>349</v>
      </c>
      <c r="AO37" s="85" t="s">
        <v>352</v>
      </c>
      <c r="AP37" s="85" t="b">
        <v>0</v>
      </c>
      <c r="AQ37" s="93" t="s">
        <v>336</v>
      </c>
      <c r="AR37" s="85" t="s">
        <v>197</v>
      </c>
      <c r="AS37" s="85">
        <v>0</v>
      </c>
      <c r="AT37" s="85">
        <v>0</v>
      </c>
      <c r="AU37" s="85"/>
      <c r="AV37" s="85"/>
      <c r="AW37" s="85"/>
      <c r="AX37" s="85"/>
      <c r="AY37" s="85"/>
      <c r="AZ37" s="85"/>
      <c r="BA37" s="85"/>
      <c r="BB37" s="85"/>
      <c r="BC37">
        <v>1</v>
      </c>
      <c r="BD37" s="84" t="str">
        <f>REPLACE(INDEX(GroupVertices[Group],MATCH(Edges[[#This Row],[Vertex 1]],GroupVertices[Vertex],0)),1,1,"")</f>
        <v>2</v>
      </c>
      <c r="BE37" s="84" t="str">
        <f>REPLACE(INDEX(GroupVertices[Group],MATCH(Edges[[#This Row],[Vertex 2]],GroupVertices[Vertex],0)),1,1,"")</f>
        <v>2</v>
      </c>
      <c r="BF37" s="51"/>
      <c r="BG37" s="52"/>
      <c r="BH37" s="51"/>
      <c r="BI37" s="52"/>
      <c r="BJ37" s="51"/>
      <c r="BK37" s="52"/>
      <c r="BL37" s="51"/>
      <c r="BM37" s="52"/>
      <c r="BN37" s="51"/>
    </row>
    <row r="38" spans="1:66" ht="15">
      <c r="A38" s="83" t="s">
        <v>238</v>
      </c>
      <c r="B38" s="83" t="s">
        <v>251</v>
      </c>
      <c r="C38" s="53" t="s">
        <v>772</v>
      </c>
      <c r="D38" s="54">
        <v>3</v>
      </c>
      <c r="E38" s="53" t="s">
        <v>132</v>
      </c>
      <c r="F38" s="55">
        <v>32</v>
      </c>
      <c r="G38" s="53"/>
      <c r="H38" s="57"/>
      <c r="I38" s="56"/>
      <c r="J38" s="56"/>
      <c r="K38" s="36" t="s">
        <v>65</v>
      </c>
      <c r="L38" s="62">
        <v>38</v>
      </c>
      <c r="M38" s="62"/>
      <c r="N38" s="63"/>
      <c r="O38" s="85" t="s">
        <v>256</v>
      </c>
      <c r="P38" s="87">
        <v>43751.628541666665</v>
      </c>
      <c r="Q38" s="85" t="s">
        <v>258</v>
      </c>
      <c r="R38" s="89" t="s">
        <v>266</v>
      </c>
      <c r="S38" s="85" t="s">
        <v>269</v>
      </c>
      <c r="T38" s="85" t="s">
        <v>274</v>
      </c>
      <c r="U38" s="85"/>
      <c r="V38" s="89" t="s">
        <v>289</v>
      </c>
      <c r="W38" s="87">
        <v>43751.628541666665</v>
      </c>
      <c r="X38" s="91">
        <v>43751</v>
      </c>
      <c r="Y38" s="93" t="s">
        <v>301</v>
      </c>
      <c r="Z38" s="89" t="s">
        <v>319</v>
      </c>
      <c r="AA38" s="85"/>
      <c r="AB38" s="85"/>
      <c r="AC38" s="93" t="s">
        <v>337</v>
      </c>
      <c r="AD38" s="85"/>
      <c r="AE38" s="85" t="b">
        <v>0</v>
      </c>
      <c r="AF38" s="85">
        <v>0</v>
      </c>
      <c r="AG38" s="93" t="s">
        <v>349</v>
      </c>
      <c r="AH38" s="85" t="b">
        <v>0</v>
      </c>
      <c r="AI38" s="85" t="s">
        <v>350</v>
      </c>
      <c r="AJ38" s="85"/>
      <c r="AK38" s="93" t="s">
        <v>349</v>
      </c>
      <c r="AL38" s="85" t="b">
        <v>0</v>
      </c>
      <c r="AM38" s="85">
        <v>2</v>
      </c>
      <c r="AN38" s="93" t="s">
        <v>336</v>
      </c>
      <c r="AO38" s="85" t="s">
        <v>351</v>
      </c>
      <c r="AP38" s="85" t="b">
        <v>0</v>
      </c>
      <c r="AQ38" s="93" t="s">
        <v>336</v>
      </c>
      <c r="AR38" s="85" t="s">
        <v>197</v>
      </c>
      <c r="AS38" s="85">
        <v>0</v>
      </c>
      <c r="AT38" s="85">
        <v>0</v>
      </c>
      <c r="AU38" s="85"/>
      <c r="AV38" s="85"/>
      <c r="AW38" s="85"/>
      <c r="AX38" s="85"/>
      <c r="AY38" s="85"/>
      <c r="AZ38" s="85"/>
      <c r="BA38" s="85"/>
      <c r="BB38" s="85"/>
      <c r="BC38">
        <v>1</v>
      </c>
      <c r="BD38" s="84" t="str">
        <f>REPLACE(INDEX(GroupVertices[Group],MATCH(Edges[[#This Row],[Vertex 1]],GroupVertices[Vertex],0)),1,1,"")</f>
        <v>1</v>
      </c>
      <c r="BE38" s="84" t="str">
        <f>REPLACE(INDEX(GroupVertices[Group],MATCH(Edges[[#This Row],[Vertex 2]],GroupVertices[Vertex],0)),1,1,"")</f>
        <v>2</v>
      </c>
      <c r="BF38" s="51"/>
      <c r="BG38" s="52"/>
      <c r="BH38" s="51"/>
      <c r="BI38" s="52"/>
      <c r="BJ38" s="51"/>
      <c r="BK38" s="52"/>
      <c r="BL38" s="51"/>
      <c r="BM38" s="52"/>
      <c r="BN38" s="51"/>
    </row>
    <row r="39" spans="1:66" ht="15">
      <c r="A39" s="83" t="s">
        <v>239</v>
      </c>
      <c r="B39" s="83" t="s">
        <v>251</v>
      </c>
      <c r="C39" s="53" t="s">
        <v>772</v>
      </c>
      <c r="D39" s="54">
        <v>3</v>
      </c>
      <c r="E39" s="53" t="s">
        <v>132</v>
      </c>
      <c r="F39" s="55">
        <v>32</v>
      </c>
      <c r="G39" s="53"/>
      <c r="H39" s="57"/>
      <c r="I39" s="56"/>
      <c r="J39" s="56"/>
      <c r="K39" s="36" t="s">
        <v>65</v>
      </c>
      <c r="L39" s="62">
        <v>39</v>
      </c>
      <c r="M39" s="62"/>
      <c r="N39" s="63"/>
      <c r="O39" s="85" t="s">
        <v>256</v>
      </c>
      <c r="P39" s="87">
        <v>43753.96013888889</v>
      </c>
      <c r="Q39" s="85" t="s">
        <v>258</v>
      </c>
      <c r="R39" s="89" t="s">
        <v>266</v>
      </c>
      <c r="S39" s="85" t="s">
        <v>269</v>
      </c>
      <c r="T39" s="85" t="s">
        <v>274</v>
      </c>
      <c r="U39" s="85"/>
      <c r="V39" s="89" t="s">
        <v>290</v>
      </c>
      <c r="W39" s="87">
        <v>43753.96013888889</v>
      </c>
      <c r="X39" s="91">
        <v>43753</v>
      </c>
      <c r="Y39" s="93" t="s">
        <v>302</v>
      </c>
      <c r="Z39" s="89" t="s">
        <v>320</v>
      </c>
      <c r="AA39" s="85"/>
      <c r="AB39" s="85"/>
      <c r="AC39" s="93" t="s">
        <v>338</v>
      </c>
      <c r="AD39" s="85"/>
      <c r="AE39" s="85" t="b">
        <v>0</v>
      </c>
      <c r="AF39" s="85">
        <v>0</v>
      </c>
      <c r="AG39" s="93" t="s">
        <v>349</v>
      </c>
      <c r="AH39" s="85" t="b">
        <v>0</v>
      </c>
      <c r="AI39" s="85" t="s">
        <v>350</v>
      </c>
      <c r="AJ39" s="85"/>
      <c r="AK39" s="93" t="s">
        <v>349</v>
      </c>
      <c r="AL39" s="85" t="b">
        <v>0</v>
      </c>
      <c r="AM39" s="85">
        <v>2</v>
      </c>
      <c r="AN39" s="93" t="s">
        <v>336</v>
      </c>
      <c r="AO39" s="85" t="s">
        <v>353</v>
      </c>
      <c r="AP39" s="85" t="b">
        <v>0</v>
      </c>
      <c r="AQ39" s="93" t="s">
        <v>336</v>
      </c>
      <c r="AR39" s="85" t="s">
        <v>197</v>
      </c>
      <c r="AS39" s="85">
        <v>0</v>
      </c>
      <c r="AT39" s="85">
        <v>0</v>
      </c>
      <c r="AU39" s="85"/>
      <c r="AV39" s="85"/>
      <c r="AW39" s="85"/>
      <c r="AX39" s="85"/>
      <c r="AY39" s="85"/>
      <c r="AZ39" s="85"/>
      <c r="BA39" s="85"/>
      <c r="BB39" s="85"/>
      <c r="BC39">
        <v>1</v>
      </c>
      <c r="BD39" s="84" t="str">
        <f>REPLACE(INDEX(GroupVertices[Group],MATCH(Edges[[#This Row],[Vertex 1]],GroupVertices[Vertex],0)),1,1,"")</f>
        <v>2</v>
      </c>
      <c r="BE39" s="84" t="str">
        <f>REPLACE(INDEX(GroupVertices[Group],MATCH(Edges[[#This Row],[Vertex 2]],GroupVertices[Vertex],0)),1,1,"")</f>
        <v>2</v>
      </c>
      <c r="BF39" s="51"/>
      <c r="BG39" s="52"/>
      <c r="BH39" s="51"/>
      <c r="BI39" s="52"/>
      <c r="BJ39" s="51"/>
      <c r="BK39" s="52"/>
      <c r="BL39" s="51"/>
      <c r="BM39" s="52"/>
      <c r="BN39" s="51"/>
    </row>
    <row r="40" spans="1:66" ht="15">
      <c r="A40" s="83" t="s">
        <v>236</v>
      </c>
      <c r="B40" s="83" t="s">
        <v>252</v>
      </c>
      <c r="C40" s="53" t="s">
        <v>772</v>
      </c>
      <c r="D40" s="54">
        <v>3</v>
      </c>
      <c r="E40" s="53" t="s">
        <v>132</v>
      </c>
      <c r="F40" s="55">
        <v>32</v>
      </c>
      <c r="G40" s="53"/>
      <c r="H40" s="57"/>
      <c r="I40" s="56"/>
      <c r="J40" s="56"/>
      <c r="K40" s="36" t="s">
        <v>65</v>
      </c>
      <c r="L40" s="62">
        <v>40</v>
      </c>
      <c r="M40" s="62"/>
      <c r="N40" s="63"/>
      <c r="O40" s="85" t="s">
        <v>256</v>
      </c>
      <c r="P40" s="87">
        <v>43751.565613425926</v>
      </c>
      <c r="Q40" s="85" t="s">
        <v>258</v>
      </c>
      <c r="R40" s="89" t="s">
        <v>266</v>
      </c>
      <c r="S40" s="85" t="s">
        <v>269</v>
      </c>
      <c r="T40" s="85" t="s">
        <v>273</v>
      </c>
      <c r="U40" s="85"/>
      <c r="V40" s="89" t="s">
        <v>287</v>
      </c>
      <c r="W40" s="87">
        <v>43751.565613425926</v>
      </c>
      <c r="X40" s="91">
        <v>43751</v>
      </c>
      <c r="Y40" s="93" t="s">
        <v>300</v>
      </c>
      <c r="Z40" s="89" t="s">
        <v>318</v>
      </c>
      <c r="AA40" s="85"/>
      <c r="AB40" s="85"/>
      <c r="AC40" s="93" t="s">
        <v>336</v>
      </c>
      <c r="AD40" s="85"/>
      <c r="AE40" s="85" t="b">
        <v>0</v>
      </c>
      <c r="AF40" s="85">
        <v>5</v>
      </c>
      <c r="AG40" s="93" t="s">
        <v>349</v>
      </c>
      <c r="AH40" s="85" t="b">
        <v>0</v>
      </c>
      <c r="AI40" s="85" t="s">
        <v>350</v>
      </c>
      <c r="AJ40" s="85"/>
      <c r="AK40" s="93" t="s">
        <v>349</v>
      </c>
      <c r="AL40" s="85" t="b">
        <v>0</v>
      </c>
      <c r="AM40" s="85">
        <v>2</v>
      </c>
      <c r="AN40" s="93" t="s">
        <v>349</v>
      </c>
      <c r="AO40" s="85" t="s">
        <v>352</v>
      </c>
      <c r="AP40" s="85" t="b">
        <v>0</v>
      </c>
      <c r="AQ40" s="93" t="s">
        <v>336</v>
      </c>
      <c r="AR40" s="85" t="s">
        <v>197</v>
      </c>
      <c r="AS40" s="85">
        <v>0</v>
      </c>
      <c r="AT40" s="85">
        <v>0</v>
      </c>
      <c r="AU40" s="85"/>
      <c r="AV40" s="85"/>
      <c r="AW40" s="85"/>
      <c r="AX40" s="85"/>
      <c r="AY40" s="85"/>
      <c r="AZ40" s="85"/>
      <c r="BA40" s="85"/>
      <c r="BB40" s="85"/>
      <c r="BC40">
        <v>1</v>
      </c>
      <c r="BD40" s="84" t="str">
        <f>REPLACE(INDEX(GroupVertices[Group],MATCH(Edges[[#This Row],[Vertex 1]],GroupVertices[Vertex],0)),1,1,"")</f>
        <v>2</v>
      </c>
      <c r="BE40" s="84" t="str">
        <f>REPLACE(INDEX(GroupVertices[Group],MATCH(Edges[[#This Row],[Vertex 2]],GroupVertices[Vertex],0)),1,1,"")</f>
        <v>2</v>
      </c>
      <c r="BF40" s="51"/>
      <c r="BG40" s="52"/>
      <c r="BH40" s="51"/>
      <c r="BI40" s="52"/>
      <c r="BJ40" s="51"/>
      <c r="BK40" s="52"/>
      <c r="BL40" s="51"/>
      <c r="BM40" s="52"/>
      <c r="BN40" s="51"/>
    </row>
    <row r="41" spans="1:66" ht="15">
      <c r="A41" s="83" t="s">
        <v>238</v>
      </c>
      <c r="B41" s="83" t="s">
        <v>252</v>
      </c>
      <c r="C41" s="53" t="s">
        <v>772</v>
      </c>
      <c r="D41" s="54">
        <v>3</v>
      </c>
      <c r="E41" s="53" t="s">
        <v>132</v>
      </c>
      <c r="F41" s="55">
        <v>32</v>
      </c>
      <c r="G41" s="53"/>
      <c r="H41" s="57"/>
      <c r="I41" s="56"/>
      <c r="J41" s="56"/>
      <c r="K41" s="36" t="s">
        <v>65</v>
      </c>
      <c r="L41" s="62">
        <v>41</v>
      </c>
      <c r="M41" s="62"/>
      <c r="N41" s="63"/>
      <c r="O41" s="85" t="s">
        <v>256</v>
      </c>
      <c r="P41" s="87">
        <v>43751.628541666665</v>
      </c>
      <c r="Q41" s="85" t="s">
        <v>258</v>
      </c>
      <c r="R41" s="89" t="s">
        <v>266</v>
      </c>
      <c r="S41" s="85" t="s">
        <v>269</v>
      </c>
      <c r="T41" s="85" t="s">
        <v>274</v>
      </c>
      <c r="U41" s="85"/>
      <c r="V41" s="89" t="s">
        <v>289</v>
      </c>
      <c r="W41" s="87">
        <v>43751.628541666665</v>
      </c>
      <c r="X41" s="91">
        <v>43751</v>
      </c>
      <c r="Y41" s="93" t="s">
        <v>301</v>
      </c>
      <c r="Z41" s="89" t="s">
        <v>319</v>
      </c>
      <c r="AA41" s="85"/>
      <c r="AB41" s="85"/>
      <c r="AC41" s="93" t="s">
        <v>337</v>
      </c>
      <c r="AD41" s="85"/>
      <c r="AE41" s="85" t="b">
        <v>0</v>
      </c>
      <c r="AF41" s="85">
        <v>0</v>
      </c>
      <c r="AG41" s="93" t="s">
        <v>349</v>
      </c>
      <c r="AH41" s="85" t="b">
        <v>0</v>
      </c>
      <c r="AI41" s="85" t="s">
        <v>350</v>
      </c>
      <c r="AJ41" s="85"/>
      <c r="AK41" s="93" t="s">
        <v>349</v>
      </c>
      <c r="AL41" s="85" t="b">
        <v>0</v>
      </c>
      <c r="AM41" s="85">
        <v>2</v>
      </c>
      <c r="AN41" s="93" t="s">
        <v>336</v>
      </c>
      <c r="AO41" s="85" t="s">
        <v>351</v>
      </c>
      <c r="AP41" s="85" t="b">
        <v>0</v>
      </c>
      <c r="AQ41" s="93" t="s">
        <v>336</v>
      </c>
      <c r="AR41" s="85" t="s">
        <v>197</v>
      </c>
      <c r="AS41" s="85">
        <v>0</v>
      </c>
      <c r="AT41" s="85">
        <v>0</v>
      </c>
      <c r="AU41" s="85"/>
      <c r="AV41" s="85"/>
      <c r="AW41" s="85"/>
      <c r="AX41" s="85"/>
      <c r="AY41" s="85"/>
      <c r="AZ41" s="85"/>
      <c r="BA41" s="85"/>
      <c r="BB41" s="85"/>
      <c r="BC41">
        <v>1</v>
      </c>
      <c r="BD41" s="84" t="str">
        <f>REPLACE(INDEX(GroupVertices[Group],MATCH(Edges[[#This Row],[Vertex 1]],GroupVertices[Vertex],0)),1,1,"")</f>
        <v>1</v>
      </c>
      <c r="BE41" s="84" t="str">
        <f>REPLACE(INDEX(GroupVertices[Group],MATCH(Edges[[#This Row],[Vertex 2]],GroupVertices[Vertex],0)),1,1,"")</f>
        <v>2</v>
      </c>
      <c r="BF41" s="51"/>
      <c r="BG41" s="52"/>
      <c r="BH41" s="51"/>
      <c r="BI41" s="52"/>
      <c r="BJ41" s="51"/>
      <c r="BK41" s="52"/>
      <c r="BL41" s="51"/>
      <c r="BM41" s="52"/>
      <c r="BN41" s="51"/>
    </row>
    <row r="42" spans="1:66" ht="15">
      <c r="A42" s="83" t="s">
        <v>239</v>
      </c>
      <c r="B42" s="83" t="s">
        <v>252</v>
      </c>
      <c r="C42" s="53" t="s">
        <v>772</v>
      </c>
      <c r="D42" s="54">
        <v>3</v>
      </c>
      <c r="E42" s="53" t="s">
        <v>132</v>
      </c>
      <c r="F42" s="55">
        <v>32</v>
      </c>
      <c r="G42" s="53"/>
      <c r="H42" s="57"/>
      <c r="I42" s="56"/>
      <c r="J42" s="56"/>
      <c r="K42" s="36" t="s">
        <v>65</v>
      </c>
      <c r="L42" s="62">
        <v>42</v>
      </c>
      <c r="M42" s="62"/>
      <c r="N42" s="63"/>
      <c r="O42" s="85" t="s">
        <v>256</v>
      </c>
      <c r="P42" s="87">
        <v>43753.96013888889</v>
      </c>
      <c r="Q42" s="85" t="s">
        <v>258</v>
      </c>
      <c r="R42" s="89" t="s">
        <v>266</v>
      </c>
      <c r="S42" s="85" t="s">
        <v>269</v>
      </c>
      <c r="T42" s="85" t="s">
        <v>274</v>
      </c>
      <c r="U42" s="85"/>
      <c r="V42" s="89" t="s">
        <v>290</v>
      </c>
      <c r="W42" s="87">
        <v>43753.96013888889</v>
      </c>
      <c r="X42" s="91">
        <v>43753</v>
      </c>
      <c r="Y42" s="93" t="s">
        <v>302</v>
      </c>
      <c r="Z42" s="89" t="s">
        <v>320</v>
      </c>
      <c r="AA42" s="85"/>
      <c r="AB42" s="85"/>
      <c r="AC42" s="93" t="s">
        <v>338</v>
      </c>
      <c r="AD42" s="85"/>
      <c r="AE42" s="85" t="b">
        <v>0</v>
      </c>
      <c r="AF42" s="85">
        <v>0</v>
      </c>
      <c r="AG42" s="93" t="s">
        <v>349</v>
      </c>
      <c r="AH42" s="85" t="b">
        <v>0</v>
      </c>
      <c r="AI42" s="85" t="s">
        <v>350</v>
      </c>
      <c r="AJ42" s="85"/>
      <c r="AK42" s="93" t="s">
        <v>349</v>
      </c>
      <c r="AL42" s="85" t="b">
        <v>0</v>
      </c>
      <c r="AM42" s="85">
        <v>2</v>
      </c>
      <c r="AN42" s="93" t="s">
        <v>336</v>
      </c>
      <c r="AO42" s="85" t="s">
        <v>353</v>
      </c>
      <c r="AP42" s="85" t="b">
        <v>0</v>
      </c>
      <c r="AQ42" s="93" t="s">
        <v>336</v>
      </c>
      <c r="AR42" s="85" t="s">
        <v>197</v>
      </c>
      <c r="AS42" s="85">
        <v>0</v>
      </c>
      <c r="AT42" s="85">
        <v>0</v>
      </c>
      <c r="AU42" s="85"/>
      <c r="AV42" s="85"/>
      <c r="AW42" s="85"/>
      <c r="AX42" s="85"/>
      <c r="AY42" s="85"/>
      <c r="AZ42" s="85"/>
      <c r="BA42" s="85"/>
      <c r="BB42" s="85"/>
      <c r="BC42">
        <v>1</v>
      </c>
      <c r="BD42" s="84" t="str">
        <f>REPLACE(INDEX(GroupVertices[Group],MATCH(Edges[[#This Row],[Vertex 1]],GroupVertices[Vertex],0)),1,1,"")</f>
        <v>2</v>
      </c>
      <c r="BE42" s="84" t="str">
        <f>REPLACE(INDEX(GroupVertices[Group],MATCH(Edges[[#This Row],[Vertex 2]],GroupVertices[Vertex],0)),1,1,"")</f>
        <v>2</v>
      </c>
      <c r="BF42" s="51"/>
      <c r="BG42" s="52"/>
      <c r="BH42" s="51"/>
      <c r="BI42" s="52"/>
      <c r="BJ42" s="51"/>
      <c r="BK42" s="52"/>
      <c r="BL42" s="51"/>
      <c r="BM42" s="52"/>
      <c r="BN42" s="51"/>
    </row>
    <row r="43" spans="1:66" ht="15">
      <c r="A43" s="83" t="s">
        <v>236</v>
      </c>
      <c r="B43" s="83" t="s">
        <v>253</v>
      </c>
      <c r="C43" s="53" t="s">
        <v>772</v>
      </c>
      <c r="D43" s="54">
        <v>3</v>
      </c>
      <c r="E43" s="53" t="s">
        <v>132</v>
      </c>
      <c r="F43" s="55">
        <v>32</v>
      </c>
      <c r="G43" s="53"/>
      <c r="H43" s="57"/>
      <c r="I43" s="56"/>
      <c r="J43" s="56"/>
      <c r="K43" s="36" t="s">
        <v>65</v>
      </c>
      <c r="L43" s="62">
        <v>43</v>
      </c>
      <c r="M43" s="62"/>
      <c r="N43" s="63"/>
      <c r="O43" s="85" t="s">
        <v>256</v>
      </c>
      <c r="P43" s="87">
        <v>43751.565613425926</v>
      </c>
      <c r="Q43" s="85" t="s">
        <v>258</v>
      </c>
      <c r="R43" s="89" t="s">
        <v>266</v>
      </c>
      <c r="S43" s="85" t="s">
        <v>269</v>
      </c>
      <c r="T43" s="85" t="s">
        <v>273</v>
      </c>
      <c r="U43" s="85"/>
      <c r="V43" s="89" t="s">
        <v>287</v>
      </c>
      <c r="W43" s="87">
        <v>43751.565613425926</v>
      </c>
      <c r="X43" s="91">
        <v>43751</v>
      </c>
      <c r="Y43" s="93" t="s">
        <v>300</v>
      </c>
      <c r="Z43" s="89" t="s">
        <v>318</v>
      </c>
      <c r="AA43" s="85"/>
      <c r="AB43" s="85"/>
      <c r="AC43" s="93" t="s">
        <v>336</v>
      </c>
      <c r="AD43" s="85"/>
      <c r="AE43" s="85" t="b">
        <v>0</v>
      </c>
      <c r="AF43" s="85">
        <v>5</v>
      </c>
      <c r="AG43" s="93" t="s">
        <v>349</v>
      </c>
      <c r="AH43" s="85" t="b">
        <v>0</v>
      </c>
      <c r="AI43" s="85" t="s">
        <v>350</v>
      </c>
      <c r="AJ43" s="85"/>
      <c r="AK43" s="93" t="s">
        <v>349</v>
      </c>
      <c r="AL43" s="85" t="b">
        <v>0</v>
      </c>
      <c r="AM43" s="85">
        <v>2</v>
      </c>
      <c r="AN43" s="93" t="s">
        <v>349</v>
      </c>
      <c r="AO43" s="85" t="s">
        <v>352</v>
      </c>
      <c r="AP43" s="85" t="b">
        <v>0</v>
      </c>
      <c r="AQ43" s="93" t="s">
        <v>336</v>
      </c>
      <c r="AR43" s="85" t="s">
        <v>197</v>
      </c>
      <c r="AS43" s="85">
        <v>0</v>
      </c>
      <c r="AT43" s="85">
        <v>0</v>
      </c>
      <c r="AU43" s="85"/>
      <c r="AV43" s="85"/>
      <c r="AW43" s="85"/>
      <c r="AX43" s="85"/>
      <c r="AY43" s="85"/>
      <c r="AZ43" s="85"/>
      <c r="BA43" s="85"/>
      <c r="BB43" s="85"/>
      <c r="BC43">
        <v>1</v>
      </c>
      <c r="BD43" s="84" t="str">
        <f>REPLACE(INDEX(GroupVertices[Group],MATCH(Edges[[#This Row],[Vertex 1]],GroupVertices[Vertex],0)),1,1,"")</f>
        <v>2</v>
      </c>
      <c r="BE43" s="84" t="str">
        <f>REPLACE(INDEX(GroupVertices[Group],MATCH(Edges[[#This Row],[Vertex 2]],GroupVertices[Vertex],0)),1,1,"")</f>
        <v>2</v>
      </c>
      <c r="BF43" s="51"/>
      <c r="BG43" s="52"/>
      <c r="BH43" s="51"/>
      <c r="BI43" s="52"/>
      <c r="BJ43" s="51"/>
      <c r="BK43" s="52"/>
      <c r="BL43" s="51"/>
      <c r="BM43" s="52"/>
      <c r="BN43" s="51"/>
    </row>
    <row r="44" spans="1:66" ht="15">
      <c r="A44" s="83" t="s">
        <v>238</v>
      </c>
      <c r="B44" s="83" t="s">
        <v>253</v>
      </c>
      <c r="C44" s="53" t="s">
        <v>772</v>
      </c>
      <c r="D44" s="54">
        <v>3</v>
      </c>
      <c r="E44" s="53" t="s">
        <v>132</v>
      </c>
      <c r="F44" s="55">
        <v>32</v>
      </c>
      <c r="G44" s="53"/>
      <c r="H44" s="57"/>
      <c r="I44" s="56"/>
      <c r="J44" s="56"/>
      <c r="K44" s="36" t="s">
        <v>65</v>
      </c>
      <c r="L44" s="62">
        <v>44</v>
      </c>
      <c r="M44" s="62"/>
      <c r="N44" s="63"/>
      <c r="O44" s="85" t="s">
        <v>256</v>
      </c>
      <c r="P44" s="87">
        <v>43751.628541666665</v>
      </c>
      <c r="Q44" s="85" t="s">
        <v>258</v>
      </c>
      <c r="R44" s="89" t="s">
        <v>266</v>
      </c>
      <c r="S44" s="85" t="s">
        <v>269</v>
      </c>
      <c r="T44" s="85" t="s">
        <v>274</v>
      </c>
      <c r="U44" s="85"/>
      <c r="V44" s="89" t="s">
        <v>289</v>
      </c>
      <c r="W44" s="87">
        <v>43751.628541666665</v>
      </c>
      <c r="X44" s="91">
        <v>43751</v>
      </c>
      <c r="Y44" s="93" t="s">
        <v>301</v>
      </c>
      <c r="Z44" s="89" t="s">
        <v>319</v>
      </c>
      <c r="AA44" s="85"/>
      <c r="AB44" s="85"/>
      <c r="AC44" s="93" t="s">
        <v>337</v>
      </c>
      <c r="AD44" s="85"/>
      <c r="AE44" s="85" t="b">
        <v>0</v>
      </c>
      <c r="AF44" s="85">
        <v>0</v>
      </c>
      <c r="AG44" s="93" t="s">
        <v>349</v>
      </c>
      <c r="AH44" s="85" t="b">
        <v>0</v>
      </c>
      <c r="AI44" s="85" t="s">
        <v>350</v>
      </c>
      <c r="AJ44" s="85"/>
      <c r="AK44" s="93" t="s">
        <v>349</v>
      </c>
      <c r="AL44" s="85" t="b">
        <v>0</v>
      </c>
      <c r="AM44" s="85">
        <v>2</v>
      </c>
      <c r="AN44" s="93" t="s">
        <v>336</v>
      </c>
      <c r="AO44" s="85" t="s">
        <v>351</v>
      </c>
      <c r="AP44" s="85" t="b">
        <v>0</v>
      </c>
      <c r="AQ44" s="93" t="s">
        <v>336</v>
      </c>
      <c r="AR44" s="85" t="s">
        <v>197</v>
      </c>
      <c r="AS44" s="85">
        <v>0</v>
      </c>
      <c r="AT44" s="85">
        <v>0</v>
      </c>
      <c r="AU44" s="85"/>
      <c r="AV44" s="85"/>
      <c r="AW44" s="85"/>
      <c r="AX44" s="85"/>
      <c r="AY44" s="85"/>
      <c r="AZ44" s="85"/>
      <c r="BA44" s="85"/>
      <c r="BB44" s="85"/>
      <c r="BC44">
        <v>1</v>
      </c>
      <c r="BD44" s="84" t="str">
        <f>REPLACE(INDEX(GroupVertices[Group],MATCH(Edges[[#This Row],[Vertex 1]],GroupVertices[Vertex],0)),1,1,"")</f>
        <v>1</v>
      </c>
      <c r="BE44" s="84" t="str">
        <f>REPLACE(INDEX(GroupVertices[Group],MATCH(Edges[[#This Row],[Vertex 2]],GroupVertices[Vertex],0)),1,1,"")</f>
        <v>2</v>
      </c>
      <c r="BF44" s="51"/>
      <c r="BG44" s="52"/>
      <c r="BH44" s="51"/>
      <c r="BI44" s="52"/>
      <c r="BJ44" s="51"/>
      <c r="BK44" s="52"/>
      <c r="BL44" s="51"/>
      <c r="BM44" s="52"/>
      <c r="BN44" s="51"/>
    </row>
    <row r="45" spans="1:66" ht="15">
      <c r="A45" s="83" t="s">
        <v>239</v>
      </c>
      <c r="B45" s="83" t="s">
        <v>253</v>
      </c>
      <c r="C45" s="53" t="s">
        <v>772</v>
      </c>
      <c r="D45" s="54">
        <v>3</v>
      </c>
      <c r="E45" s="53" t="s">
        <v>132</v>
      </c>
      <c r="F45" s="55">
        <v>32</v>
      </c>
      <c r="G45" s="53"/>
      <c r="H45" s="57"/>
      <c r="I45" s="56"/>
      <c r="J45" s="56"/>
      <c r="K45" s="36" t="s">
        <v>65</v>
      </c>
      <c r="L45" s="62">
        <v>45</v>
      </c>
      <c r="M45" s="62"/>
      <c r="N45" s="63"/>
      <c r="O45" s="85" t="s">
        <v>256</v>
      </c>
      <c r="P45" s="87">
        <v>43753.96013888889</v>
      </c>
      <c r="Q45" s="85" t="s">
        <v>258</v>
      </c>
      <c r="R45" s="89" t="s">
        <v>266</v>
      </c>
      <c r="S45" s="85" t="s">
        <v>269</v>
      </c>
      <c r="T45" s="85" t="s">
        <v>274</v>
      </c>
      <c r="U45" s="85"/>
      <c r="V45" s="89" t="s">
        <v>290</v>
      </c>
      <c r="W45" s="87">
        <v>43753.96013888889</v>
      </c>
      <c r="X45" s="91">
        <v>43753</v>
      </c>
      <c r="Y45" s="93" t="s">
        <v>302</v>
      </c>
      <c r="Z45" s="89" t="s">
        <v>320</v>
      </c>
      <c r="AA45" s="85"/>
      <c r="AB45" s="85"/>
      <c r="AC45" s="93" t="s">
        <v>338</v>
      </c>
      <c r="AD45" s="85"/>
      <c r="AE45" s="85" t="b">
        <v>0</v>
      </c>
      <c r="AF45" s="85">
        <v>0</v>
      </c>
      <c r="AG45" s="93" t="s">
        <v>349</v>
      </c>
      <c r="AH45" s="85" t="b">
        <v>0</v>
      </c>
      <c r="AI45" s="85" t="s">
        <v>350</v>
      </c>
      <c r="AJ45" s="85"/>
      <c r="AK45" s="93" t="s">
        <v>349</v>
      </c>
      <c r="AL45" s="85" t="b">
        <v>0</v>
      </c>
      <c r="AM45" s="85">
        <v>2</v>
      </c>
      <c r="AN45" s="93" t="s">
        <v>336</v>
      </c>
      <c r="AO45" s="85" t="s">
        <v>353</v>
      </c>
      <c r="AP45" s="85" t="b">
        <v>0</v>
      </c>
      <c r="AQ45" s="93" t="s">
        <v>336</v>
      </c>
      <c r="AR45" s="85" t="s">
        <v>197</v>
      </c>
      <c r="AS45" s="85">
        <v>0</v>
      </c>
      <c r="AT45" s="85">
        <v>0</v>
      </c>
      <c r="AU45" s="85"/>
      <c r="AV45" s="85"/>
      <c r="AW45" s="85"/>
      <c r="AX45" s="85"/>
      <c r="AY45" s="85"/>
      <c r="AZ45" s="85"/>
      <c r="BA45" s="85"/>
      <c r="BB45" s="85"/>
      <c r="BC45">
        <v>1</v>
      </c>
      <c r="BD45" s="84" t="str">
        <f>REPLACE(INDEX(GroupVertices[Group],MATCH(Edges[[#This Row],[Vertex 1]],GroupVertices[Vertex],0)),1,1,"")</f>
        <v>2</v>
      </c>
      <c r="BE45" s="84" t="str">
        <f>REPLACE(INDEX(GroupVertices[Group],MATCH(Edges[[#This Row],[Vertex 2]],GroupVertices[Vertex],0)),1,1,"")</f>
        <v>2</v>
      </c>
      <c r="BF45" s="51"/>
      <c r="BG45" s="52"/>
      <c r="BH45" s="51"/>
      <c r="BI45" s="52"/>
      <c r="BJ45" s="51"/>
      <c r="BK45" s="52"/>
      <c r="BL45" s="51"/>
      <c r="BM45" s="52"/>
      <c r="BN45" s="51"/>
    </row>
    <row r="46" spans="1:66" ht="28.55">
      <c r="A46" s="83" t="s">
        <v>236</v>
      </c>
      <c r="B46" s="83" t="s">
        <v>244</v>
      </c>
      <c r="C46" s="53" t="s">
        <v>773</v>
      </c>
      <c r="D46" s="54">
        <v>10</v>
      </c>
      <c r="E46" s="53" t="s">
        <v>136</v>
      </c>
      <c r="F46" s="55">
        <v>25.5</v>
      </c>
      <c r="G46" s="53"/>
      <c r="H46" s="57"/>
      <c r="I46" s="56"/>
      <c r="J46" s="56"/>
      <c r="K46" s="36" t="s">
        <v>65</v>
      </c>
      <c r="L46" s="62">
        <v>46</v>
      </c>
      <c r="M46" s="62"/>
      <c r="N46" s="63"/>
      <c r="O46" s="85" t="s">
        <v>256</v>
      </c>
      <c r="P46" s="87">
        <v>43751.565613425926</v>
      </c>
      <c r="Q46" s="85" t="s">
        <v>258</v>
      </c>
      <c r="R46" s="89" t="s">
        <v>266</v>
      </c>
      <c r="S46" s="85" t="s">
        <v>269</v>
      </c>
      <c r="T46" s="85" t="s">
        <v>273</v>
      </c>
      <c r="U46" s="85"/>
      <c r="V46" s="89" t="s">
        <v>287</v>
      </c>
      <c r="W46" s="87">
        <v>43751.565613425926</v>
      </c>
      <c r="X46" s="91">
        <v>43751</v>
      </c>
      <c r="Y46" s="93" t="s">
        <v>300</v>
      </c>
      <c r="Z46" s="89" t="s">
        <v>318</v>
      </c>
      <c r="AA46" s="85"/>
      <c r="AB46" s="85"/>
      <c r="AC46" s="93" t="s">
        <v>336</v>
      </c>
      <c r="AD46" s="85"/>
      <c r="AE46" s="85" t="b">
        <v>0</v>
      </c>
      <c r="AF46" s="85">
        <v>5</v>
      </c>
      <c r="AG46" s="93" t="s">
        <v>349</v>
      </c>
      <c r="AH46" s="85" t="b">
        <v>0</v>
      </c>
      <c r="AI46" s="85" t="s">
        <v>350</v>
      </c>
      <c r="AJ46" s="85"/>
      <c r="AK46" s="93" t="s">
        <v>349</v>
      </c>
      <c r="AL46" s="85" t="b">
        <v>0</v>
      </c>
      <c r="AM46" s="85">
        <v>2</v>
      </c>
      <c r="AN46" s="93" t="s">
        <v>349</v>
      </c>
      <c r="AO46" s="85" t="s">
        <v>352</v>
      </c>
      <c r="AP46" s="85" t="b">
        <v>0</v>
      </c>
      <c r="AQ46" s="93" t="s">
        <v>336</v>
      </c>
      <c r="AR46" s="85" t="s">
        <v>197</v>
      </c>
      <c r="AS46" s="85">
        <v>0</v>
      </c>
      <c r="AT46" s="85">
        <v>0</v>
      </c>
      <c r="AU46" s="85"/>
      <c r="AV46" s="85"/>
      <c r="AW46" s="85"/>
      <c r="AX46" s="85"/>
      <c r="AY46" s="85"/>
      <c r="AZ46" s="85"/>
      <c r="BA46" s="85"/>
      <c r="BB46" s="85"/>
      <c r="BC46">
        <v>2</v>
      </c>
      <c r="BD46" s="84" t="str">
        <f>REPLACE(INDEX(GroupVertices[Group],MATCH(Edges[[#This Row],[Vertex 1]],GroupVertices[Vertex],0)),1,1,"")</f>
        <v>2</v>
      </c>
      <c r="BE46" s="84" t="str">
        <f>REPLACE(INDEX(GroupVertices[Group],MATCH(Edges[[#This Row],[Vertex 2]],GroupVertices[Vertex],0)),1,1,"")</f>
        <v>1</v>
      </c>
      <c r="BF46" s="51"/>
      <c r="BG46" s="52"/>
      <c r="BH46" s="51"/>
      <c r="BI46" s="52"/>
      <c r="BJ46" s="51"/>
      <c r="BK46" s="52"/>
      <c r="BL46" s="51"/>
      <c r="BM46" s="52"/>
      <c r="BN46" s="51"/>
    </row>
    <row r="47" spans="1:66" ht="28.55">
      <c r="A47" s="83" t="s">
        <v>236</v>
      </c>
      <c r="B47" s="83" t="s">
        <v>244</v>
      </c>
      <c r="C47" s="53" t="s">
        <v>773</v>
      </c>
      <c r="D47" s="54">
        <v>10</v>
      </c>
      <c r="E47" s="53" t="s">
        <v>136</v>
      </c>
      <c r="F47" s="55">
        <v>25.5</v>
      </c>
      <c r="G47" s="53"/>
      <c r="H47" s="57"/>
      <c r="I47" s="56"/>
      <c r="J47" s="56"/>
      <c r="K47" s="36" t="s">
        <v>65</v>
      </c>
      <c r="L47" s="62">
        <v>47</v>
      </c>
      <c r="M47" s="62"/>
      <c r="N47" s="63"/>
      <c r="O47" s="85" t="s">
        <v>256</v>
      </c>
      <c r="P47" s="87">
        <v>43752.51626157408</v>
      </c>
      <c r="Q47" s="85" t="s">
        <v>257</v>
      </c>
      <c r="R47" s="89" t="s">
        <v>265</v>
      </c>
      <c r="S47" s="85" t="s">
        <v>269</v>
      </c>
      <c r="T47" s="85" t="s">
        <v>272</v>
      </c>
      <c r="U47" s="85"/>
      <c r="V47" s="89" t="s">
        <v>287</v>
      </c>
      <c r="W47" s="87">
        <v>43752.51626157408</v>
      </c>
      <c r="X47" s="91">
        <v>43752</v>
      </c>
      <c r="Y47" s="93" t="s">
        <v>296</v>
      </c>
      <c r="Z47" s="89" t="s">
        <v>314</v>
      </c>
      <c r="AA47" s="85"/>
      <c r="AB47" s="85"/>
      <c r="AC47" s="93" t="s">
        <v>332</v>
      </c>
      <c r="AD47" s="85"/>
      <c r="AE47" s="85" t="b">
        <v>0</v>
      </c>
      <c r="AF47" s="85">
        <v>8</v>
      </c>
      <c r="AG47" s="93" t="s">
        <v>349</v>
      </c>
      <c r="AH47" s="85" t="b">
        <v>0</v>
      </c>
      <c r="AI47" s="85" t="s">
        <v>350</v>
      </c>
      <c r="AJ47" s="85"/>
      <c r="AK47" s="93" t="s">
        <v>349</v>
      </c>
      <c r="AL47" s="85" t="b">
        <v>0</v>
      </c>
      <c r="AM47" s="85">
        <v>4</v>
      </c>
      <c r="AN47" s="93" t="s">
        <v>349</v>
      </c>
      <c r="AO47" s="85" t="s">
        <v>352</v>
      </c>
      <c r="AP47" s="85" t="b">
        <v>0</v>
      </c>
      <c r="AQ47" s="93" t="s">
        <v>332</v>
      </c>
      <c r="AR47" s="85" t="s">
        <v>197</v>
      </c>
      <c r="AS47" s="85">
        <v>0</v>
      </c>
      <c r="AT47" s="85">
        <v>0</v>
      </c>
      <c r="AU47" s="85"/>
      <c r="AV47" s="85"/>
      <c r="AW47" s="85"/>
      <c r="AX47" s="85"/>
      <c r="AY47" s="85"/>
      <c r="AZ47" s="85"/>
      <c r="BA47" s="85"/>
      <c r="BB47" s="85"/>
      <c r="BC47">
        <v>2</v>
      </c>
      <c r="BD47" s="84" t="str">
        <f>REPLACE(INDEX(GroupVertices[Group],MATCH(Edges[[#This Row],[Vertex 1]],GroupVertices[Vertex],0)),1,1,"")</f>
        <v>2</v>
      </c>
      <c r="BE47" s="84" t="str">
        <f>REPLACE(INDEX(GroupVertices[Group],MATCH(Edges[[#This Row],[Vertex 2]],GroupVertices[Vertex],0)),1,1,"")</f>
        <v>1</v>
      </c>
      <c r="BF47" s="51"/>
      <c r="BG47" s="52"/>
      <c r="BH47" s="51"/>
      <c r="BI47" s="52"/>
      <c r="BJ47" s="51"/>
      <c r="BK47" s="52"/>
      <c r="BL47" s="51"/>
      <c r="BM47" s="52"/>
      <c r="BN47" s="51"/>
    </row>
    <row r="48" spans="1:66" ht="15">
      <c r="A48" s="83" t="s">
        <v>237</v>
      </c>
      <c r="B48" s="83" t="s">
        <v>244</v>
      </c>
      <c r="C48" s="53" t="s">
        <v>772</v>
      </c>
      <c r="D48" s="54">
        <v>3</v>
      </c>
      <c r="E48" s="53" t="s">
        <v>132</v>
      </c>
      <c r="F48" s="55">
        <v>32</v>
      </c>
      <c r="G48" s="53"/>
      <c r="H48" s="57"/>
      <c r="I48" s="56"/>
      <c r="J48" s="56"/>
      <c r="K48" s="36" t="s">
        <v>65</v>
      </c>
      <c r="L48" s="62">
        <v>48</v>
      </c>
      <c r="M48" s="62"/>
      <c r="N48" s="63"/>
      <c r="O48" s="85" t="s">
        <v>256</v>
      </c>
      <c r="P48" s="87">
        <v>43752.626967592594</v>
      </c>
      <c r="Q48" s="85" t="s">
        <v>257</v>
      </c>
      <c r="R48" s="89" t="s">
        <v>265</v>
      </c>
      <c r="S48" s="85" t="s">
        <v>269</v>
      </c>
      <c r="T48" s="85"/>
      <c r="U48" s="85"/>
      <c r="V48" s="89" t="s">
        <v>288</v>
      </c>
      <c r="W48" s="87">
        <v>43752.626967592594</v>
      </c>
      <c r="X48" s="91">
        <v>43752</v>
      </c>
      <c r="Y48" s="93" t="s">
        <v>297</v>
      </c>
      <c r="Z48" s="89" t="s">
        <v>315</v>
      </c>
      <c r="AA48" s="85"/>
      <c r="AB48" s="85"/>
      <c r="AC48" s="93" t="s">
        <v>333</v>
      </c>
      <c r="AD48" s="85"/>
      <c r="AE48" s="85" t="b">
        <v>0</v>
      </c>
      <c r="AF48" s="85">
        <v>0</v>
      </c>
      <c r="AG48" s="93" t="s">
        <v>349</v>
      </c>
      <c r="AH48" s="85" t="b">
        <v>0</v>
      </c>
      <c r="AI48" s="85" t="s">
        <v>350</v>
      </c>
      <c r="AJ48" s="85"/>
      <c r="AK48" s="93" t="s">
        <v>349</v>
      </c>
      <c r="AL48" s="85" t="b">
        <v>0</v>
      </c>
      <c r="AM48" s="85">
        <v>4</v>
      </c>
      <c r="AN48" s="93" t="s">
        <v>332</v>
      </c>
      <c r="AO48" s="85" t="s">
        <v>353</v>
      </c>
      <c r="AP48" s="85" t="b">
        <v>0</v>
      </c>
      <c r="AQ48" s="93" t="s">
        <v>332</v>
      </c>
      <c r="AR48" s="85" t="s">
        <v>197</v>
      </c>
      <c r="AS48" s="85">
        <v>0</v>
      </c>
      <c r="AT48" s="85">
        <v>0</v>
      </c>
      <c r="AU48" s="85"/>
      <c r="AV48" s="85"/>
      <c r="AW48" s="85"/>
      <c r="AX48" s="85"/>
      <c r="AY48" s="85"/>
      <c r="AZ48" s="85"/>
      <c r="BA48" s="85"/>
      <c r="BB48" s="85"/>
      <c r="BC48">
        <v>1</v>
      </c>
      <c r="BD48" s="84" t="str">
        <f>REPLACE(INDEX(GroupVertices[Group],MATCH(Edges[[#This Row],[Vertex 1]],GroupVertices[Vertex],0)),1,1,"")</f>
        <v>1</v>
      </c>
      <c r="BE48" s="84" t="str">
        <f>REPLACE(INDEX(GroupVertices[Group],MATCH(Edges[[#This Row],[Vertex 2]],GroupVertices[Vertex],0)),1,1,"")</f>
        <v>1</v>
      </c>
      <c r="BF48" s="51"/>
      <c r="BG48" s="52"/>
      <c r="BH48" s="51"/>
      <c r="BI48" s="52"/>
      <c r="BJ48" s="51"/>
      <c r="BK48" s="52"/>
      <c r="BL48" s="51"/>
      <c r="BM48" s="52"/>
      <c r="BN48" s="51"/>
    </row>
    <row r="49" spans="1:66" ht="28.55">
      <c r="A49" s="83" t="s">
        <v>238</v>
      </c>
      <c r="B49" s="83" t="s">
        <v>244</v>
      </c>
      <c r="C49" s="53" t="s">
        <v>773</v>
      </c>
      <c r="D49" s="54">
        <v>10</v>
      </c>
      <c r="E49" s="53" t="s">
        <v>136</v>
      </c>
      <c r="F49" s="55">
        <v>25.5</v>
      </c>
      <c r="G49" s="53"/>
      <c r="H49" s="57"/>
      <c r="I49" s="56"/>
      <c r="J49" s="56"/>
      <c r="K49" s="36" t="s">
        <v>65</v>
      </c>
      <c r="L49" s="62">
        <v>49</v>
      </c>
      <c r="M49" s="62"/>
      <c r="N49" s="63"/>
      <c r="O49" s="85" t="s">
        <v>256</v>
      </c>
      <c r="P49" s="87">
        <v>43751.628541666665</v>
      </c>
      <c r="Q49" s="85" t="s">
        <v>258</v>
      </c>
      <c r="R49" s="89" t="s">
        <v>266</v>
      </c>
      <c r="S49" s="85" t="s">
        <v>269</v>
      </c>
      <c r="T49" s="85" t="s">
        <v>274</v>
      </c>
      <c r="U49" s="85"/>
      <c r="V49" s="89" t="s">
        <v>289</v>
      </c>
      <c r="W49" s="87">
        <v>43751.628541666665</v>
      </c>
      <c r="X49" s="91">
        <v>43751</v>
      </c>
      <c r="Y49" s="93" t="s">
        <v>301</v>
      </c>
      <c r="Z49" s="89" t="s">
        <v>319</v>
      </c>
      <c r="AA49" s="85"/>
      <c r="AB49" s="85"/>
      <c r="AC49" s="93" t="s">
        <v>337</v>
      </c>
      <c r="AD49" s="85"/>
      <c r="AE49" s="85" t="b">
        <v>0</v>
      </c>
      <c r="AF49" s="85">
        <v>0</v>
      </c>
      <c r="AG49" s="93" t="s">
        <v>349</v>
      </c>
      <c r="AH49" s="85" t="b">
        <v>0</v>
      </c>
      <c r="AI49" s="85" t="s">
        <v>350</v>
      </c>
      <c r="AJ49" s="85"/>
      <c r="AK49" s="93" t="s">
        <v>349</v>
      </c>
      <c r="AL49" s="85" t="b">
        <v>0</v>
      </c>
      <c r="AM49" s="85">
        <v>2</v>
      </c>
      <c r="AN49" s="93" t="s">
        <v>336</v>
      </c>
      <c r="AO49" s="85" t="s">
        <v>351</v>
      </c>
      <c r="AP49" s="85" t="b">
        <v>0</v>
      </c>
      <c r="AQ49" s="93" t="s">
        <v>336</v>
      </c>
      <c r="AR49" s="85" t="s">
        <v>197</v>
      </c>
      <c r="AS49" s="85">
        <v>0</v>
      </c>
      <c r="AT49" s="85">
        <v>0</v>
      </c>
      <c r="AU49" s="85"/>
      <c r="AV49" s="85"/>
      <c r="AW49" s="85"/>
      <c r="AX49" s="85"/>
      <c r="AY49" s="85"/>
      <c r="AZ49" s="85"/>
      <c r="BA49" s="85"/>
      <c r="BB49" s="85"/>
      <c r="BC49">
        <v>2</v>
      </c>
      <c r="BD49" s="84" t="str">
        <f>REPLACE(INDEX(GroupVertices[Group],MATCH(Edges[[#This Row],[Vertex 1]],GroupVertices[Vertex],0)),1,1,"")</f>
        <v>1</v>
      </c>
      <c r="BE49" s="84" t="str">
        <f>REPLACE(INDEX(GroupVertices[Group],MATCH(Edges[[#This Row],[Vertex 2]],GroupVertices[Vertex],0)),1,1,"")</f>
        <v>1</v>
      </c>
      <c r="BF49" s="51"/>
      <c r="BG49" s="52"/>
      <c r="BH49" s="51"/>
      <c r="BI49" s="52"/>
      <c r="BJ49" s="51"/>
      <c r="BK49" s="52"/>
      <c r="BL49" s="51"/>
      <c r="BM49" s="52"/>
      <c r="BN49" s="51"/>
    </row>
    <row r="50" spans="1:66" ht="28.55">
      <c r="A50" s="83" t="s">
        <v>238</v>
      </c>
      <c r="B50" s="83" t="s">
        <v>244</v>
      </c>
      <c r="C50" s="53" t="s">
        <v>773</v>
      </c>
      <c r="D50" s="54">
        <v>10</v>
      </c>
      <c r="E50" s="53" t="s">
        <v>136</v>
      </c>
      <c r="F50" s="55">
        <v>25.5</v>
      </c>
      <c r="G50" s="53"/>
      <c r="H50" s="57"/>
      <c r="I50" s="56"/>
      <c r="J50" s="56"/>
      <c r="K50" s="36" t="s">
        <v>65</v>
      </c>
      <c r="L50" s="62">
        <v>50</v>
      </c>
      <c r="M50" s="62"/>
      <c r="N50" s="63"/>
      <c r="O50" s="85" t="s">
        <v>256</v>
      </c>
      <c r="P50" s="87">
        <v>43752.80113425926</v>
      </c>
      <c r="Q50" s="85" t="s">
        <v>257</v>
      </c>
      <c r="R50" s="89" t="s">
        <v>265</v>
      </c>
      <c r="S50" s="85" t="s">
        <v>269</v>
      </c>
      <c r="T50" s="85"/>
      <c r="U50" s="85"/>
      <c r="V50" s="89" t="s">
        <v>289</v>
      </c>
      <c r="W50" s="87">
        <v>43752.80113425926</v>
      </c>
      <c r="X50" s="91">
        <v>43752</v>
      </c>
      <c r="Y50" s="93" t="s">
        <v>298</v>
      </c>
      <c r="Z50" s="89" t="s">
        <v>316</v>
      </c>
      <c r="AA50" s="85"/>
      <c r="AB50" s="85"/>
      <c r="AC50" s="93" t="s">
        <v>334</v>
      </c>
      <c r="AD50" s="85"/>
      <c r="AE50" s="85" t="b">
        <v>0</v>
      </c>
      <c r="AF50" s="85">
        <v>0</v>
      </c>
      <c r="AG50" s="93" t="s">
        <v>349</v>
      </c>
      <c r="AH50" s="85" t="b">
        <v>0</v>
      </c>
      <c r="AI50" s="85" t="s">
        <v>350</v>
      </c>
      <c r="AJ50" s="85"/>
      <c r="AK50" s="93" t="s">
        <v>349</v>
      </c>
      <c r="AL50" s="85" t="b">
        <v>0</v>
      </c>
      <c r="AM50" s="85">
        <v>4</v>
      </c>
      <c r="AN50" s="93" t="s">
        <v>332</v>
      </c>
      <c r="AO50" s="85" t="s">
        <v>351</v>
      </c>
      <c r="AP50" s="85" t="b">
        <v>0</v>
      </c>
      <c r="AQ50" s="93" t="s">
        <v>332</v>
      </c>
      <c r="AR50" s="85" t="s">
        <v>197</v>
      </c>
      <c r="AS50" s="85">
        <v>0</v>
      </c>
      <c r="AT50" s="85">
        <v>0</v>
      </c>
      <c r="AU50" s="85"/>
      <c r="AV50" s="85"/>
      <c r="AW50" s="85"/>
      <c r="AX50" s="85"/>
      <c r="AY50" s="85"/>
      <c r="AZ50" s="85"/>
      <c r="BA50" s="85"/>
      <c r="BB50" s="85"/>
      <c r="BC50">
        <v>2</v>
      </c>
      <c r="BD50" s="84" t="str">
        <f>REPLACE(INDEX(GroupVertices[Group],MATCH(Edges[[#This Row],[Vertex 1]],GroupVertices[Vertex],0)),1,1,"")</f>
        <v>1</v>
      </c>
      <c r="BE50" s="84" t="str">
        <f>REPLACE(INDEX(GroupVertices[Group],MATCH(Edges[[#This Row],[Vertex 2]],GroupVertices[Vertex],0)),1,1,"")</f>
        <v>1</v>
      </c>
      <c r="BF50" s="51"/>
      <c r="BG50" s="52"/>
      <c r="BH50" s="51"/>
      <c r="BI50" s="52"/>
      <c r="BJ50" s="51"/>
      <c r="BK50" s="52"/>
      <c r="BL50" s="51"/>
      <c r="BM50" s="52"/>
      <c r="BN50" s="51"/>
    </row>
    <row r="51" spans="1:66" ht="28.55">
      <c r="A51" s="83" t="s">
        <v>239</v>
      </c>
      <c r="B51" s="83" t="s">
        <v>244</v>
      </c>
      <c r="C51" s="53" t="s">
        <v>773</v>
      </c>
      <c r="D51" s="54">
        <v>10</v>
      </c>
      <c r="E51" s="53" t="s">
        <v>136</v>
      </c>
      <c r="F51" s="55">
        <v>25.5</v>
      </c>
      <c r="G51" s="53"/>
      <c r="H51" s="57"/>
      <c r="I51" s="56"/>
      <c r="J51" s="56"/>
      <c r="K51" s="36" t="s">
        <v>65</v>
      </c>
      <c r="L51" s="62">
        <v>51</v>
      </c>
      <c r="M51" s="62"/>
      <c r="N51" s="63"/>
      <c r="O51" s="85" t="s">
        <v>256</v>
      </c>
      <c r="P51" s="87">
        <v>43753.95769675926</v>
      </c>
      <c r="Q51" s="85" t="s">
        <v>257</v>
      </c>
      <c r="R51" s="89" t="s">
        <v>265</v>
      </c>
      <c r="S51" s="85" t="s">
        <v>269</v>
      </c>
      <c r="T51" s="85"/>
      <c r="U51" s="85"/>
      <c r="V51" s="89" t="s">
        <v>290</v>
      </c>
      <c r="W51" s="87">
        <v>43753.95769675926</v>
      </c>
      <c r="X51" s="91">
        <v>43753</v>
      </c>
      <c r="Y51" s="93" t="s">
        <v>299</v>
      </c>
      <c r="Z51" s="89" t="s">
        <v>317</v>
      </c>
      <c r="AA51" s="85"/>
      <c r="AB51" s="85"/>
      <c r="AC51" s="93" t="s">
        <v>335</v>
      </c>
      <c r="AD51" s="85"/>
      <c r="AE51" s="85" t="b">
        <v>0</v>
      </c>
      <c r="AF51" s="85">
        <v>0</v>
      </c>
      <c r="AG51" s="93" t="s">
        <v>349</v>
      </c>
      <c r="AH51" s="85" t="b">
        <v>0</v>
      </c>
      <c r="AI51" s="85" t="s">
        <v>350</v>
      </c>
      <c r="AJ51" s="85"/>
      <c r="AK51" s="93" t="s">
        <v>349</v>
      </c>
      <c r="AL51" s="85" t="b">
        <v>0</v>
      </c>
      <c r="AM51" s="85">
        <v>4</v>
      </c>
      <c r="AN51" s="93" t="s">
        <v>332</v>
      </c>
      <c r="AO51" s="85" t="s">
        <v>353</v>
      </c>
      <c r="AP51" s="85" t="b">
        <v>0</v>
      </c>
      <c r="AQ51" s="93" t="s">
        <v>332</v>
      </c>
      <c r="AR51" s="85" t="s">
        <v>197</v>
      </c>
      <c r="AS51" s="85">
        <v>0</v>
      </c>
      <c r="AT51" s="85">
        <v>0</v>
      </c>
      <c r="AU51" s="85"/>
      <c r="AV51" s="85"/>
      <c r="AW51" s="85"/>
      <c r="AX51" s="85"/>
      <c r="AY51" s="85"/>
      <c r="AZ51" s="85"/>
      <c r="BA51" s="85"/>
      <c r="BB51" s="85"/>
      <c r="BC51">
        <v>2</v>
      </c>
      <c r="BD51" s="84" t="str">
        <f>REPLACE(INDEX(GroupVertices[Group],MATCH(Edges[[#This Row],[Vertex 1]],GroupVertices[Vertex],0)),1,1,"")</f>
        <v>2</v>
      </c>
      <c r="BE51" s="84" t="str">
        <f>REPLACE(INDEX(GroupVertices[Group],MATCH(Edges[[#This Row],[Vertex 2]],GroupVertices[Vertex],0)),1,1,"")</f>
        <v>1</v>
      </c>
      <c r="BF51" s="51"/>
      <c r="BG51" s="52"/>
      <c r="BH51" s="51"/>
      <c r="BI51" s="52"/>
      <c r="BJ51" s="51"/>
      <c r="BK51" s="52"/>
      <c r="BL51" s="51"/>
      <c r="BM51" s="52"/>
      <c r="BN51" s="51"/>
    </row>
    <row r="52" spans="1:66" ht="28.55">
      <c r="A52" s="83" t="s">
        <v>239</v>
      </c>
      <c r="B52" s="83" t="s">
        <v>244</v>
      </c>
      <c r="C52" s="53" t="s">
        <v>773</v>
      </c>
      <c r="D52" s="54">
        <v>10</v>
      </c>
      <c r="E52" s="53" t="s">
        <v>136</v>
      </c>
      <c r="F52" s="55">
        <v>25.5</v>
      </c>
      <c r="G52" s="53"/>
      <c r="H52" s="57"/>
      <c r="I52" s="56"/>
      <c r="J52" s="56"/>
      <c r="K52" s="36" t="s">
        <v>65</v>
      </c>
      <c r="L52" s="62">
        <v>52</v>
      </c>
      <c r="M52" s="62"/>
      <c r="N52" s="63"/>
      <c r="O52" s="85" t="s">
        <v>256</v>
      </c>
      <c r="P52" s="87">
        <v>43753.96013888889</v>
      </c>
      <c r="Q52" s="85" t="s">
        <v>258</v>
      </c>
      <c r="R52" s="89" t="s">
        <v>266</v>
      </c>
      <c r="S52" s="85" t="s">
        <v>269</v>
      </c>
      <c r="T52" s="85" t="s">
        <v>274</v>
      </c>
      <c r="U52" s="85"/>
      <c r="V52" s="89" t="s">
        <v>290</v>
      </c>
      <c r="W52" s="87">
        <v>43753.96013888889</v>
      </c>
      <c r="X52" s="91">
        <v>43753</v>
      </c>
      <c r="Y52" s="93" t="s">
        <v>302</v>
      </c>
      <c r="Z52" s="89" t="s">
        <v>320</v>
      </c>
      <c r="AA52" s="85"/>
      <c r="AB52" s="85"/>
      <c r="AC52" s="93" t="s">
        <v>338</v>
      </c>
      <c r="AD52" s="85"/>
      <c r="AE52" s="85" t="b">
        <v>0</v>
      </c>
      <c r="AF52" s="85">
        <v>0</v>
      </c>
      <c r="AG52" s="93" t="s">
        <v>349</v>
      </c>
      <c r="AH52" s="85" t="b">
        <v>0</v>
      </c>
      <c r="AI52" s="85" t="s">
        <v>350</v>
      </c>
      <c r="AJ52" s="85"/>
      <c r="AK52" s="93" t="s">
        <v>349</v>
      </c>
      <c r="AL52" s="85" t="b">
        <v>0</v>
      </c>
      <c r="AM52" s="85">
        <v>2</v>
      </c>
      <c r="AN52" s="93" t="s">
        <v>336</v>
      </c>
      <c r="AO52" s="85" t="s">
        <v>353</v>
      </c>
      <c r="AP52" s="85" t="b">
        <v>0</v>
      </c>
      <c r="AQ52" s="93" t="s">
        <v>336</v>
      </c>
      <c r="AR52" s="85" t="s">
        <v>197</v>
      </c>
      <c r="AS52" s="85">
        <v>0</v>
      </c>
      <c r="AT52" s="85">
        <v>0</v>
      </c>
      <c r="AU52" s="85"/>
      <c r="AV52" s="85"/>
      <c r="AW52" s="85"/>
      <c r="AX52" s="85"/>
      <c r="AY52" s="85"/>
      <c r="AZ52" s="85"/>
      <c r="BA52" s="85"/>
      <c r="BB52" s="85"/>
      <c r="BC52">
        <v>2</v>
      </c>
      <c r="BD52" s="84" t="str">
        <f>REPLACE(INDEX(GroupVertices[Group],MATCH(Edges[[#This Row],[Vertex 1]],GroupVertices[Vertex],0)),1,1,"")</f>
        <v>2</v>
      </c>
      <c r="BE52" s="84" t="str">
        <f>REPLACE(INDEX(GroupVertices[Group],MATCH(Edges[[#This Row],[Vertex 2]],GroupVertices[Vertex],0)),1,1,"")</f>
        <v>1</v>
      </c>
      <c r="BF52" s="51"/>
      <c r="BG52" s="52"/>
      <c r="BH52" s="51"/>
      <c r="BI52" s="52"/>
      <c r="BJ52" s="51"/>
      <c r="BK52" s="52"/>
      <c r="BL52" s="51"/>
      <c r="BM52" s="52"/>
      <c r="BN52" s="51"/>
    </row>
    <row r="53" spans="1:66" ht="28.55">
      <c r="A53" s="83" t="s">
        <v>236</v>
      </c>
      <c r="B53" s="83" t="s">
        <v>237</v>
      </c>
      <c r="C53" s="53" t="s">
        <v>773</v>
      </c>
      <c r="D53" s="54">
        <v>10</v>
      </c>
      <c r="E53" s="53" t="s">
        <v>136</v>
      </c>
      <c r="F53" s="55">
        <v>25.5</v>
      </c>
      <c r="G53" s="53"/>
      <c r="H53" s="57"/>
      <c r="I53" s="56"/>
      <c r="J53" s="56"/>
      <c r="K53" s="36" t="s">
        <v>66</v>
      </c>
      <c r="L53" s="62">
        <v>53</v>
      </c>
      <c r="M53" s="62"/>
      <c r="N53" s="63"/>
      <c r="O53" s="85" t="s">
        <v>256</v>
      </c>
      <c r="P53" s="87">
        <v>43751.565613425926</v>
      </c>
      <c r="Q53" s="85" t="s">
        <v>258</v>
      </c>
      <c r="R53" s="89" t="s">
        <v>266</v>
      </c>
      <c r="S53" s="85" t="s">
        <v>269</v>
      </c>
      <c r="T53" s="85" t="s">
        <v>273</v>
      </c>
      <c r="U53" s="85"/>
      <c r="V53" s="89" t="s">
        <v>287</v>
      </c>
      <c r="W53" s="87">
        <v>43751.565613425926</v>
      </c>
      <c r="X53" s="91">
        <v>43751</v>
      </c>
      <c r="Y53" s="93" t="s">
        <v>300</v>
      </c>
      <c r="Z53" s="89" t="s">
        <v>318</v>
      </c>
      <c r="AA53" s="85"/>
      <c r="AB53" s="85"/>
      <c r="AC53" s="93" t="s">
        <v>336</v>
      </c>
      <c r="AD53" s="85"/>
      <c r="AE53" s="85" t="b">
        <v>0</v>
      </c>
      <c r="AF53" s="85">
        <v>5</v>
      </c>
      <c r="AG53" s="93" t="s">
        <v>349</v>
      </c>
      <c r="AH53" s="85" t="b">
        <v>0</v>
      </c>
      <c r="AI53" s="85" t="s">
        <v>350</v>
      </c>
      <c r="AJ53" s="85"/>
      <c r="AK53" s="93" t="s">
        <v>349</v>
      </c>
      <c r="AL53" s="85" t="b">
        <v>0</v>
      </c>
      <c r="AM53" s="85">
        <v>2</v>
      </c>
      <c r="AN53" s="93" t="s">
        <v>349</v>
      </c>
      <c r="AO53" s="85" t="s">
        <v>352</v>
      </c>
      <c r="AP53" s="85" t="b">
        <v>0</v>
      </c>
      <c r="AQ53" s="93" t="s">
        <v>336</v>
      </c>
      <c r="AR53" s="85" t="s">
        <v>197</v>
      </c>
      <c r="AS53" s="85">
        <v>0</v>
      </c>
      <c r="AT53" s="85">
        <v>0</v>
      </c>
      <c r="AU53" s="85"/>
      <c r="AV53" s="85"/>
      <c r="AW53" s="85"/>
      <c r="AX53" s="85"/>
      <c r="AY53" s="85"/>
      <c r="AZ53" s="85"/>
      <c r="BA53" s="85"/>
      <c r="BB53" s="85"/>
      <c r="BC53">
        <v>2</v>
      </c>
      <c r="BD53" s="84" t="str">
        <f>REPLACE(INDEX(GroupVertices[Group],MATCH(Edges[[#This Row],[Vertex 1]],GroupVertices[Vertex],0)),1,1,"")</f>
        <v>2</v>
      </c>
      <c r="BE53" s="84" t="str">
        <f>REPLACE(INDEX(GroupVertices[Group],MATCH(Edges[[#This Row],[Vertex 2]],GroupVertices[Vertex],0)),1,1,"")</f>
        <v>1</v>
      </c>
      <c r="BF53" s="51"/>
      <c r="BG53" s="52"/>
      <c r="BH53" s="51"/>
      <c r="BI53" s="52"/>
      <c r="BJ53" s="51"/>
      <c r="BK53" s="52"/>
      <c r="BL53" s="51"/>
      <c r="BM53" s="52"/>
      <c r="BN53" s="51"/>
    </row>
    <row r="54" spans="1:66" ht="28.55">
      <c r="A54" s="83" t="s">
        <v>236</v>
      </c>
      <c r="B54" s="83" t="s">
        <v>237</v>
      </c>
      <c r="C54" s="53" t="s">
        <v>773</v>
      </c>
      <c r="D54" s="54">
        <v>10</v>
      </c>
      <c r="E54" s="53" t="s">
        <v>136</v>
      </c>
      <c r="F54" s="55">
        <v>25.5</v>
      </c>
      <c r="G54" s="53"/>
      <c r="H54" s="57"/>
      <c r="I54" s="56"/>
      <c r="J54" s="56"/>
      <c r="K54" s="36" t="s">
        <v>66</v>
      </c>
      <c r="L54" s="62">
        <v>54</v>
      </c>
      <c r="M54" s="62"/>
      <c r="N54" s="63"/>
      <c r="O54" s="85" t="s">
        <v>256</v>
      </c>
      <c r="P54" s="87">
        <v>43752.51626157408</v>
      </c>
      <c r="Q54" s="85" t="s">
        <v>257</v>
      </c>
      <c r="R54" s="89" t="s">
        <v>265</v>
      </c>
      <c r="S54" s="85" t="s">
        <v>269</v>
      </c>
      <c r="T54" s="85" t="s">
        <v>272</v>
      </c>
      <c r="U54" s="85"/>
      <c r="V54" s="89" t="s">
        <v>287</v>
      </c>
      <c r="W54" s="87">
        <v>43752.51626157408</v>
      </c>
      <c r="X54" s="91">
        <v>43752</v>
      </c>
      <c r="Y54" s="93" t="s">
        <v>296</v>
      </c>
      <c r="Z54" s="89" t="s">
        <v>314</v>
      </c>
      <c r="AA54" s="85"/>
      <c r="AB54" s="85"/>
      <c r="AC54" s="93" t="s">
        <v>332</v>
      </c>
      <c r="AD54" s="85"/>
      <c r="AE54" s="85" t="b">
        <v>0</v>
      </c>
      <c r="AF54" s="85">
        <v>8</v>
      </c>
      <c r="AG54" s="93" t="s">
        <v>349</v>
      </c>
      <c r="AH54" s="85" t="b">
        <v>0</v>
      </c>
      <c r="AI54" s="85" t="s">
        <v>350</v>
      </c>
      <c r="AJ54" s="85"/>
      <c r="AK54" s="93" t="s">
        <v>349</v>
      </c>
      <c r="AL54" s="85" t="b">
        <v>0</v>
      </c>
      <c r="AM54" s="85">
        <v>4</v>
      </c>
      <c r="AN54" s="93" t="s">
        <v>349</v>
      </c>
      <c r="AO54" s="85" t="s">
        <v>352</v>
      </c>
      <c r="AP54" s="85" t="b">
        <v>0</v>
      </c>
      <c r="AQ54" s="93" t="s">
        <v>332</v>
      </c>
      <c r="AR54" s="85" t="s">
        <v>197</v>
      </c>
      <c r="AS54" s="85">
        <v>0</v>
      </c>
      <c r="AT54" s="85">
        <v>0</v>
      </c>
      <c r="AU54" s="85"/>
      <c r="AV54" s="85"/>
      <c r="AW54" s="85"/>
      <c r="AX54" s="85"/>
      <c r="AY54" s="85"/>
      <c r="AZ54" s="85"/>
      <c r="BA54" s="85"/>
      <c r="BB54" s="85"/>
      <c r="BC54">
        <v>2</v>
      </c>
      <c r="BD54" s="84" t="str">
        <f>REPLACE(INDEX(GroupVertices[Group],MATCH(Edges[[#This Row],[Vertex 1]],GroupVertices[Vertex],0)),1,1,"")</f>
        <v>2</v>
      </c>
      <c r="BE54" s="84" t="str">
        <f>REPLACE(INDEX(GroupVertices[Group],MATCH(Edges[[#This Row],[Vertex 2]],GroupVertices[Vertex],0)),1,1,"")</f>
        <v>1</v>
      </c>
      <c r="BF54" s="51"/>
      <c r="BG54" s="52"/>
      <c r="BH54" s="51"/>
      <c r="BI54" s="52"/>
      <c r="BJ54" s="51"/>
      <c r="BK54" s="52"/>
      <c r="BL54" s="51"/>
      <c r="BM54" s="52"/>
      <c r="BN54" s="51"/>
    </row>
    <row r="55" spans="1:66" ht="15">
      <c r="A55" s="83" t="s">
        <v>237</v>
      </c>
      <c r="B55" s="83" t="s">
        <v>236</v>
      </c>
      <c r="C55" s="53" t="s">
        <v>772</v>
      </c>
      <c r="D55" s="54">
        <v>3</v>
      </c>
      <c r="E55" s="53" t="s">
        <v>132</v>
      </c>
      <c r="F55" s="55">
        <v>32</v>
      </c>
      <c r="G55" s="53"/>
      <c r="H55" s="57"/>
      <c r="I55" s="56"/>
      <c r="J55" s="56"/>
      <c r="K55" s="36" t="s">
        <v>66</v>
      </c>
      <c r="L55" s="62">
        <v>55</v>
      </c>
      <c r="M55" s="62"/>
      <c r="N55" s="63"/>
      <c r="O55" s="85" t="s">
        <v>255</v>
      </c>
      <c r="P55" s="87">
        <v>43752.626967592594</v>
      </c>
      <c r="Q55" s="85" t="s">
        <v>257</v>
      </c>
      <c r="R55" s="89" t="s">
        <v>265</v>
      </c>
      <c r="S55" s="85" t="s">
        <v>269</v>
      </c>
      <c r="T55" s="85"/>
      <c r="U55" s="85"/>
      <c r="V55" s="89" t="s">
        <v>288</v>
      </c>
      <c r="W55" s="87">
        <v>43752.626967592594</v>
      </c>
      <c r="X55" s="91">
        <v>43752</v>
      </c>
      <c r="Y55" s="93" t="s">
        <v>297</v>
      </c>
      <c r="Z55" s="89" t="s">
        <v>315</v>
      </c>
      <c r="AA55" s="85"/>
      <c r="AB55" s="85"/>
      <c r="AC55" s="93" t="s">
        <v>333</v>
      </c>
      <c r="AD55" s="85"/>
      <c r="AE55" s="85" t="b">
        <v>0</v>
      </c>
      <c r="AF55" s="85">
        <v>0</v>
      </c>
      <c r="AG55" s="93" t="s">
        <v>349</v>
      </c>
      <c r="AH55" s="85" t="b">
        <v>0</v>
      </c>
      <c r="AI55" s="85" t="s">
        <v>350</v>
      </c>
      <c r="AJ55" s="85"/>
      <c r="AK55" s="93" t="s">
        <v>349</v>
      </c>
      <c r="AL55" s="85" t="b">
        <v>0</v>
      </c>
      <c r="AM55" s="85">
        <v>4</v>
      </c>
      <c r="AN55" s="93" t="s">
        <v>332</v>
      </c>
      <c r="AO55" s="85" t="s">
        <v>353</v>
      </c>
      <c r="AP55" s="85" t="b">
        <v>0</v>
      </c>
      <c r="AQ55" s="93" t="s">
        <v>332</v>
      </c>
      <c r="AR55" s="85" t="s">
        <v>197</v>
      </c>
      <c r="AS55" s="85">
        <v>0</v>
      </c>
      <c r="AT55" s="85">
        <v>0</v>
      </c>
      <c r="AU55" s="85"/>
      <c r="AV55" s="85"/>
      <c r="AW55" s="85"/>
      <c r="AX55" s="85"/>
      <c r="AY55" s="85"/>
      <c r="AZ55" s="85"/>
      <c r="BA55" s="85"/>
      <c r="BB55" s="85"/>
      <c r="BC55">
        <v>1</v>
      </c>
      <c r="BD55" s="84" t="str">
        <f>REPLACE(INDEX(GroupVertices[Group],MATCH(Edges[[#This Row],[Vertex 1]],GroupVertices[Vertex],0)),1,1,"")</f>
        <v>1</v>
      </c>
      <c r="BE55" s="84" t="str">
        <f>REPLACE(INDEX(GroupVertices[Group],MATCH(Edges[[#This Row],[Vertex 2]],GroupVertices[Vertex],0)),1,1,"")</f>
        <v>2</v>
      </c>
      <c r="BF55" s="51"/>
      <c r="BG55" s="52"/>
      <c r="BH55" s="51"/>
      <c r="BI55" s="52"/>
      <c r="BJ55" s="51"/>
      <c r="BK55" s="52"/>
      <c r="BL55" s="51"/>
      <c r="BM55" s="52"/>
      <c r="BN55" s="51"/>
    </row>
    <row r="56" spans="1:66" ht="15">
      <c r="A56" s="83" t="s">
        <v>237</v>
      </c>
      <c r="B56" s="83" t="s">
        <v>236</v>
      </c>
      <c r="C56" s="53" t="s">
        <v>772</v>
      </c>
      <c r="D56" s="54">
        <v>3</v>
      </c>
      <c r="E56" s="53" t="s">
        <v>132</v>
      </c>
      <c r="F56" s="55">
        <v>32</v>
      </c>
      <c r="G56" s="53"/>
      <c r="H56" s="57"/>
      <c r="I56" s="56"/>
      <c r="J56" s="56"/>
      <c r="K56" s="36" t="s">
        <v>66</v>
      </c>
      <c r="L56" s="62">
        <v>56</v>
      </c>
      <c r="M56" s="62"/>
      <c r="N56" s="63"/>
      <c r="O56" s="85" t="s">
        <v>256</v>
      </c>
      <c r="P56" s="87">
        <v>43752.626967592594</v>
      </c>
      <c r="Q56" s="85" t="s">
        <v>257</v>
      </c>
      <c r="R56" s="89" t="s">
        <v>265</v>
      </c>
      <c r="S56" s="85" t="s">
        <v>269</v>
      </c>
      <c r="T56" s="85"/>
      <c r="U56" s="85"/>
      <c r="V56" s="89" t="s">
        <v>288</v>
      </c>
      <c r="W56" s="87">
        <v>43752.626967592594</v>
      </c>
      <c r="X56" s="91">
        <v>43752</v>
      </c>
      <c r="Y56" s="93" t="s">
        <v>297</v>
      </c>
      <c r="Z56" s="89" t="s">
        <v>315</v>
      </c>
      <c r="AA56" s="85"/>
      <c r="AB56" s="85"/>
      <c r="AC56" s="93" t="s">
        <v>333</v>
      </c>
      <c r="AD56" s="85"/>
      <c r="AE56" s="85" t="b">
        <v>0</v>
      </c>
      <c r="AF56" s="85">
        <v>0</v>
      </c>
      <c r="AG56" s="93" t="s">
        <v>349</v>
      </c>
      <c r="AH56" s="85" t="b">
        <v>0</v>
      </c>
      <c r="AI56" s="85" t="s">
        <v>350</v>
      </c>
      <c r="AJ56" s="85"/>
      <c r="AK56" s="93" t="s">
        <v>349</v>
      </c>
      <c r="AL56" s="85" t="b">
        <v>0</v>
      </c>
      <c r="AM56" s="85">
        <v>4</v>
      </c>
      <c r="AN56" s="93" t="s">
        <v>332</v>
      </c>
      <c r="AO56" s="85" t="s">
        <v>353</v>
      </c>
      <c r="AP56" s="85" t="b">
        <v>0</v>
      </c>
      <c r="AQ56" s="93" t="s">
        <v>332</v>
      </c>
      <c r="AR56" s="85" t="s">
        <v>197</v>
      </c>
      <c r="AS56" s="85">
        <v>0</v>
      </c>
      <c r="AT56" s="85">
        <v>0</v>
      </c>
      <c r="AU56" s="85"/>
      <c r="AV56" s="85"/>
      <c r="AW56" s="85"/>
      <c r="AX56" s="85"/>
      <c r="AY56" s="85"/>
      <c r="AZ56" s="85"/>
      <c r="BA56" s="85"/>
      <c r="BB56" s="85"/>
      <c r="BC56">
        <v>1</v>
      </c>
      <c r="BD56" s="84" t="str">
        <f>REPLACE(INDEX(GroupVertices[Group],MATCH(Edges[[#This Row],[Vertex 1]],GroupVertices[Vertex],0)),1,1,"")</f>
        <v>1</v>
      </c>
      <c r="BE56" s="84" t="str">
        <f>REPLACE(INDEX(GroupVertices[Group],MATCH(Edges[[#This Row],[Vertex 2]],GroupVertices[Vertex],0)),1,1,"")</f>
        <v>2</v>
      </c>
      <c r="BF56" s="51"/>
      <c r="BG56" s="52"/>
      <c r="BH56" s="51"/>
      <c r="BI56" s="52"/>
      <c r="BJ56" s="51"/>
      <c r="BK56" s="52"/>
      <c r="BL56" s="51"/>
      <c r="BM56" s="52"/>
      <c r="BN56" s="51"/>
    </row>
    <row r="57" spans="1:66" ht="15">
      <c r="A57" s="83" t="s">
        <v>237</v>
      </c>
      <c r="B57" s="83" t="s">
        <v>242</v>
      </c>
      <c r="C57" s="53" t="s">
        <v>772</v>
      </c>
      <c r="D57" s="54">
        <v>3</v>
      </c>
      <c r="E57" s="53" t="s">
        <v>132</v>
      </c>
      <c r="F57" s="55">
        <v>32</v>
      </c>
      <c r="G57" s="53"/>
      <c r="H57" s="57"/>
      <c r="I57" s="56"/>
      <c r="J57" s="56"/>
      <c r="K57" s="36" t="s">
        <v>65</v>
      </c>
      <c r="L57" s="62">
        <v>57</v>
      </c>
      <c r="M57" s="62"/>
      <c r="N57" s="63"/>
      <c r="O57" s="85" t="s">
        <v>256</v>
      </c>
      <c r="P57" s="87">
        <v>43752.626967592594</v>
      </c>
      <c r="Q57" s="85" t="s">
        <v>257</v>
      </c>
      <c r="R57" s="89" t="s">
        <v>265</v>
      </c>
      <c r="S57" s="85" t="s">
        <v>269</v>
      </c>
      <c r="T57" s="85"/>
      <c r="U57" s="85"/>
      <c r="V57" s="89" t="s">
        <v>288</v>
      </c>
      <c r="W57" s="87">
        <v>43752.626967592594</v>
      </c>
      <c r="X57" s="91">
        <v>43752</v>
      </c>
      <c r="Y57" s="93" t="s">
        <v>297</v>
      </c>
      <c r="Z57" s="89" t="s">
        <v>315</v>
      </c>
      <c r="AA57" s="85"/>
      <c r="AB57" s="85"/>
      <c r="AC57" s="93" t="s">
        <v>333</v>
      </c>
      <c r="AD57" s="85"/>
      <c r="AE57" s="85" t="b">
        <v>0</v>
      </c>
      <c r="AF57" s="85">
        <v>0</v>
      </c>
      <c r="AG57" s="93" t="s">
        <v>349</v>
      </c>
      <c r="AH57" s="85" t="b">
        <v>0</v>
      </c>
      <c r="AI57" s="85" t="s">
        <v>350</v>
      </c>
      <c r="AJ57" s="85"/>
      <c r="AK57" s="93" t="s">
        <v>349</v>
      </c>
      <c r="AL57" s="85" t="b">
        <v>0</v>
      </c>
      <c r="AM57" s="85">
        <v>4</v>
      </c>
      <c r="AN57" s="93" t="s">
        <v>332</v>
      </c>
      <c r="AO57" s="85" t="s">
        <v>353</v>
      </c>
      <c r="AP57" s="85" t="b">
        <v>0</v>
      </c>
      <c r="AQ57" s="93" t="s">
        <v>332</v>
      </c>
      <c r="AR57" s="85" t="s">
        <v>197</v>
      </c>
      <c r="AS57" s="85">
        <v>0</v>
      </c>
      <c r="AT57" s="85">
        <v>0</v>
      </c>
      <c r="AU57" s="85"/>
      <c r="AV57" s="85"/>
      <c r="AW57" s="85"/>
      <c r="AX57" s="85"/>
      <c r="AY57" s="85"/>
      <c r="AZ57" s="85"/>
      <c r="BA57" s="85"/>
      <c r="BB57" s="85"/>
      <c r="BC57">
        <v>1</v>
      </c>
      <c r="BD57" s="84" t="str">
        <f>REPLACE(INDEX(GroupVertices[Group],MATCH(Edges[[#This Row],[Vertex 1]],GroupVertices[Vertex],0)),1,1,"")</f>
        <v>1</v>
      </c>
      <c r="BE57" s="84" t="str">
        <f>REPLACE(INDEX(GroupVertices[Group],MATCH(Edges[[#This Row],[Vertex 2]],GroupVertices[Vertex],0)),1,1,"")</f>
        <v>3</v>
      </c>
      <c r="BF57" s="51"/>
      <c r="BG57" s="52"/>
      <c r="BH57" s="51"/>
      <c r="BI57" s="52"/>
      <c r="BJ57" s="51"/>
      <c r="BK57" s="52"/>
      <c r="BL57" s="51"/>
      <c r="BM57" s="52"/>
      <c r="BN57" s="51"/>
    </row>
    <row r="58" spans="1:66" ht="15">
      <c r="A58" s="83" t="s">
        <v>237</v>
      </c>
      <c r="B58" s="83" t="s">
        <v>238</v>
      </c>
      <c r="C58" s="53" t="s">
        <v>772</v>
      </c>
      <c r="D58" s="54">
        <v>3</v>
      </c>
      <c r="E58" s="53" t="s">
        <v>132</v>
      </c>
      <c r="F58" s="55">
        <v>32</v>
      </c>
      <c r="G58" s="53"/>
      <c r="H58" s="57"/>
      <c r="I58" s="56"/>
      <c r="J58" s="56"/>
      <c r="K58" s="36" t="s">
        <v>66</v>
      </c>
      <c r="L58" s="62">
        <v>58</v>
      </c>
      <c r="M58" s="62"/>
      <c r="N58" s="63"/>
      <c r="O58" s="85" t="s">
        <v>256</v>
      </c>
      <c r="P58" s="87">
        <v>43752.626967592594</v>
      </c>
      <c r="Q58" s="85" t="s">
        <v>257</v>
      </c>
      <c r="R58" s="89" t="s">
        <v>265</v>
      </c>
      <c r="S58" s="85" t="s">
        <v>269</v>
      </c>
      <c r="T58" s="85"/>
      <c r="U58" s="85"/>
      <c r="V58" s="89" t="s">
        <v>288</v>
      </c>
      <c r="W58" s="87">
        <v>43752.626967592594</v>
      </c>
      <c r="X58" s="91">
        <v>43752</v>
      </c>
      <c r="Y58" s="93" t="s">
        <v>297</v>
      </c>
      <c r="Z58" s="89" t="s">
        <v>315</v>
      </c>
      <c r="AA58" s="85"/>
      <c r="AB58" s="85"/>
      <c r="AC58" s="93" t="s">
        <v>333</v>
      </c>
      <c r="AD58" s="85"/>
      <c r="AE58" s="85" t="b">
        <v>0</v>
      </c>
      <c r="AF58" s="85">
        <v>0</v>
      </c>
      <c r="AG58" s="93" t="s">
        <v>349</v>
      </c>
      <c r="AH58" s="85" t="b">
        <v>0</v>
      </c>
      <c r="AI58" s="85" t="s">
        <v>350</v>
      </c>
      <c r="AJ58" s="85"/>
      <c r="AK58" s="93" t="s">
        <v>349</v>
      </c>
      <c r="AL58" s="85" t="b">
        <v>0</v>
      </c>
      <c r="AM58" s="85">
        <v>4</v>
      </c>
      <c r="AN58" s="93" t="s">
        <v>332</v>
      </c>
      <c r="AO58" s="85" t="s">
        <v>353</v>
      </c>
      <c r="AP58" s="85" t="b">
        <v>0</v>
      </c>
      <c r="AQ58" s="93" t="s">
        <v>332</v>
      </c>
      <c r="AR58" s="85" t="s">
        <v>197</v>
      </c>
      <c r="AS58" s="85">
        <v>0</v>
      </c>
      <c r="AT58" s="85">
        <v>0</v>
      </c>
      <c r="AU58" s="85"/>
      <c r="AV58" s="85"/>
      <c r="AW58" s="85"/>
      <c r="AX58" s="85"/>
      <c r="AY58" s="85"/>
      <c r="AZ58" s="85"/>
      <c r="BA58" s="85"/>
      <c r="BB58" s="85"/>
      <c r="BC58">
        <v>1</v>
      </c>
      <c r="BD58" s="84" t="str">
        <f>REPLACE(INDEX(GroupVertices[Group],MATCH(Edges[[#This Row],[Vertex 1]],GroupVertices[Vertex],0)),1,1,"")</f>
        <v>1</v>
      </c>
      <c r="BE58" s="84" t="str">
        <f>REPLACE(INDEX(GroupVertices[Group],MATCH(Edges[[#This Row],[Vertex 2]],GroupVertices[Vertex],0)),1,1,"")</f>
        <v>1</v>
      </c>
      <c r="BF58" s="51">
        <v>1</v>
      </c>
      <c r="BG58" s="52">
        <v>5.2631578947368425</v>
      </c>
      <c r="BH58" s="51">
        <v>0</v>
      </c>
      <c r="BI58" s="52">
        <v>0</v>
      </c>
      <c r="BJ58" s="51">
        <v>0</v>
      </c>
      <c r="BK58" s="52">
        <v>0</v>
      </c>
      <c r="BL58" s="51">
        <v>18</v>
      </c>
      <c r="BM58" s="52">
        <v>94.73684210526316</v>
      </c>
      <c r="BN58" s="51">
        <v>19</v>
      </c>
    </row>
    <row r="59" spans="1:66" ht="28.55">
      <c r="A59" s="83" t="s">
        <v>238</v>
      </c>
      <c r="B59" s="83" t="s">
        <v>237</v>
      </c>
      <c r="C59" s="53" t="s">
        <v>773</v>
      </c>
      <c r="D59" s="54">
        <v>10</v>
      </c>
      <c r="E59" s="53" t="s">
        <v>136</v>
      </c>
      <c r="F59" s="55">
        <v>25.5</v>
      </c>
      <c r="G59" s="53"/>
      <c r="H59" s="57"/>
      <c r="I59" s="56"/>
      <c r="J59" s="56"/>
      <c r="K59" s="36" t="s">
        <v>66</v>
      </c>
      <c r="L59" s="62">
        <v>59</v>
      </c>
      <c r="M59" s="62"/>
      <c r="N59" s="63"/>
      <c r="O59" s="85" t="s">
        <v>256</v>
      </c>
      <c r="P59" s="87">
        <v>43751.628541666665</v>
      </c>
      <c r="Q59" s="85" t="s">
        <v>258</v>
      </c>
      <c r="R59" s="89" t="s">
        <v>266</v>
      </c>
      <c r="S59" s="85" t="s">
        <v>269</v>
      </c>
      <c r="T59" s="85" t="s">
        <v>274</v>
      </c>
      <c r="U59" s="85"/>
      <c r="V59" s="89" t="s">
        <v>289</v>
      </c>
      <c r="W59" s="87">
        <v>43751.628541666665</v>
      </c>
      <c r="X59" s="91">
        <v>43751</v>
      </c>
      <c r="Y59" s="93" t="s">
        <v>301</v>
      </c>
      <c r="Z59" s="89" t="s">
        <v>319</v>
      </c>
      <c r="AA59" s="85"/>
      <c r="AB59" s="85"/>
      <c r="AC59" s="93" t="s">
        <v>337</v>
      </c>
      <c r="AD59" s="85"/>
      <c r="AE59" s="85" t="b">
        <v>0</v>
      </c>
      <c r="AF59" s="85">
        <v>0</v>
      </c>
      <c r="AG59" s="93" t="s">
        <v>349</v>
      </c>
      <c r="AH59" s="85" t="b">
        <v>0</v>
      </c>
      <c r="AI59" s="85" t="s">
        <v>350</v>
      </c>
      <c r="AJ59" s="85"/>
      <c r="AK59" s="93" t="s">
        <v>349</v>
      </c>
      <c r="AL59" s="85" t="b">
        <v>0</v>
      </c>
      <c r="AM59" s="85">
        <v>2</v>
      </c>
      <c r="AN59" s="93" t="s">
        <v>336</v>
      </c>
      <c r="AO59" s="85" t="s">
        <v>351</v>
      </c>
      <c r="AP59" s="85" t="b">
        <v>0</v>
      </c>
      <c r="AQ59" s="93" t="s">
        <v>336</v>
      </c>
      <c r="AR59" s="85" t="s">
        <v>197</v>
      </c>
      <c r="AS59" s="85">
        <v>0</v>
      </c>
      <c r="AT59" s="85">
        <v>0</v>
      </c>
      <c r="AU59" s="85"/>
      <c r="AV59" s="85"/>
      <c r="AW59" s="85"/>
      <c r="AX59" s="85"/>
      <c r="AY59" s="85"/>
      <c r="AZ59" s="85"/>
      <c r="BA59" s="85"/>
      <c r="BB59" s="85"/>
      <c r="BC59">
        <v>2</v>
      </c>
      <c r="BD59" s="84" t="str">
        <f>REPLACE(INDEX(GroupVertices[Group],MATCH(Edges[[#This Row],[Vertex 1]],GroupVertices[Vertex],0)),1,1,"")</f>
        <v>1</v>
      </c>
      <c r="BE59" s="84" t="str">
        <f>REPLACE(INDEX(GroupVertices[Group],MATCH(Edges[[#This Row],[Vertex 2]],GroupVertices[Vertex],0)),1,1,"")</f>
        <v>1</v>
      </c>
      <c r="BF59" s="51"/>
      <c r="BG59" s="52"/>
      <c r="BH59" s="51"/>
      <c r="BI59" s="52"/>
      <c r="BJ59" s="51"/>
      <c r="BK59" s="52"/>
      <c r="BL59" s="51"/>
      <c r="BM59" s="52"/>
      <c r="BN59" s="51"/>
    </row>
    <row r="60" spans="1:66" ht="28.55">
      <c r="A60" s="83" t="s">
        <v>238</v>
      </c>
      <c r="B60" s="83" t="s">
        <v>237</v>
      </c>
      <c r="C60" s="53" t="s">
        <v>773</v>
      </c>
      <c r="D60" s="54">
        <v>10</v>
      </c>
      <c r="E60" s="53" t="s">
        <v>136</v>
      </c>
      <c r="F60" s="55">
        <v>25.5</v>
      </c>
      <c r="G60" s="53"/>
      <c r="H60" s="57"/>
      <c r="I60" s="56"/>
      <c r="J60" s="56"/>
      <c r="K60" s="36" t="s">
        <v>66</v>
      </c>
      <c r="L60" s="62">
        <v>60</v>
      </c>
      <c r="M60" s="62"/>
      <c r="N60" s="63"/>
      <c r="O60" s="85" t="s">
        <v>256</v>
      </c>
      <c r="P60" s="87">
        <v>43752.80113425926</v>
      </c>
      <c r="Q60" s="85" t="s">
        <v>257</v>
      </c>
      <c r="R60" s="89" t="s">
        <v>265</v>
      </c>
      <c r="S60" s="85" t="s">
        <v>269</v>
      </c>
      <c r="T60" s="85"/>
      <c r="U60" s="85"/>
      <c r="V60" s="89" t="s">
        <v>289</v>
      </c>
      <c r="W60" s="87">
        <v>43752.80113425926</v>
      </c>
      <c r="X60" s="91">
        <v>43752</v>
      </c>
      <c r="Y60" s="93" t="s">
        <v>298</v>
      </c>
      <c r="Z60" s="89" t="s">
        <v>316</v>
      </c>
      <c r="AA60" s="85"/>
      <c r="AB60" s="85"/>
      <c r="AC60" s="93" t="s">
        <v>334</v>
      </c>
      <c r="AD60" s="85"/>
      <c r="AE60" s="85" t="b">
        <v>0</v>
      </c>
      <c r="AF60" s="85">
        <v>0</v>
      </c>
      <c r="AG60" s="93" t="s">
        <v>349</v>
      </c>
      <c r="AH60" s="85" t="b">
        <v>0</v>
      </c>
      <c r="AI60" s="85" t="s">
        <v>350</v>
      </c>
      <c r="AJ60" s="85"/>
      <c r="AK60" s="93" t="s">
        <v>349</v>
      </c>
      <c r="AL60" s="85" t="b">
        <v>0</v>
      </c>
      <c r="AM60" s="85">
        <v>4</v>
      </c>
      <c r="AN60" s="93" t="s">
        <v>332</v>
      </c>
      <c r="AO60" s="85" t="s">
        <v>351</v>
      </c>
      <c r="AP60" s="85" t="b">
        <v>0</v>
      </c>
      <c r="AQ60" s="93" t="s">
        <v>332</v>
      </c>
      <c r="AR60" s="85" t="s">
        <v>197</v>
      </c>
      <c r="AS60" s="85">
        <v>0</v>
      </c>
      <c r="AT60" s="85">
        <v>0</v>
      </c>
      <c r="AU60" s="85"/>
      <c r="AV60" s="85"/>
      <c r="AW60" s="85"/>
      <c r="AX60" s="85"/>
      <c r="AY60" s="85"/>
      <c r="AZ60" s="85"/>
      <c r="BA60" s="85"/>
      <c r="BB60" s="85"/>
      <c r="BC60">
        <v>2</v>
      </c>
      <c r="BD60" s="84" t="str">
        <f>REPLACE(INDEX(GroupVertices[Group],MATCH(Edges[[#This Row],[Vertex 1]],GroupVertices[Vertex],0)),1,1,"")</f>
        <v>1</v>
      </c>
      <c r="BE60" s="84" t="str">
        <f>REPLACE(INDEX(GroupVertices[Group],MATCH(Edges[[#This Row],[Vertex 2]],GroupVertices[Vertex],0)),1,1,"")</f>
        <v>1</v>
      </c>
      <c r="BF60" s="51"/>
      <c r="BG60" s="52"/>
      <c r="BH60" s="51"/>
      <c r="BI60" s="52"/>
      <c r="BJ60" s="51"/>
      <c r="BK60" s="52"/>
      <c r="BL60" s="51"/>
      <c r="BM60" s="52"/>
      <c r="BN60" s="51"/>
    </row>
    <row r="61" spans="1:66" ht="28.55">
      <c r="A61" s="83" t="s">
        <v>239</v>
      </c>
      <c r="B61" s="83" t="s">
        <v>237</v>
      </c>
      <c r="C61" s="53" t="s">
        <v>773</v>
      </c>
      <c r="D61" s="54">
        <v>10</v>
      </c>
      <c r="E61" s="53" t="s">
        <v>136</v>
      </c>
      <c r="F61" s="55">
        <v>25.5</v>
      </c>
      <c r="G61" s="53"/>
      <c r="H61" s="57"/>
      <c r="I61" s="56"/>
      <c r="J61" s="56"/>
      <c r="K61" s="36" t="s">
        <v>65</v>
      </c>
      <c r="L61" s="62">
        <v>61</v>
      </c>
      <c r="M61" s="62"/>
      <c r="N61" s="63"/>
      <c r="O61" s="85" t="s">
        <v>256</v>
      </c>
      <c r="P61" s="87">
        <v>43753.95769675926</v>
      </c>
      <c r="Q61" s="85" t="s">
        <v>257</v>
      </c>
      <c r="R61" s="89" t="s">
        <v>265</v>
      </c>
      <c r="S61" s="85" t="s">
        <v>269</v>
      </c>
      <c r="T61" s="85"/>
      <c r="U61" s="85"/>
      <c r="V61" s="89" t="s">
        <v>290</v>
      </c>
      <c r="W61" s="87">
        <v>43753.95769675926</v>
      </c>
      <c r="X61" s="91">
        <v>43753</v>
      </c>
      <c r="Y61" s="93" t="s">
        <v>299</v>
      </c>
      <c r="Z61" s="89" t="s">
        <v>317</v>
      </c>
      <c r="AA61" s="85"/>
      <c r="AB61" s="85"/>
      <c r="AC61" s="93" t="s">
        <v>335</v>
      </c>
      <c r="AD61" s="85"/>
      <c r="AE61" s="85" t="b">
        <v>0</v>
      </c>
      <c r="AF61" s="85">
        <v>0</v>
      </c>
      <c r="AG61" s="93" t="s">
        <v>349</v>
      </c>
      <c r="AH61" s="85" t="b">
        <v>0</v>
      </c>
      <c r="AI61" s="85" t="s">
        <v>350</v>
      </c>
      <c r="AJ61" s="85"/>
      <c r="AK61" s="93" t="s">
        <v>349</v>
      </c>
      <c r="AL61" s="85" t="b">
        <v>0</v>
      </c>
      <c r="AM61" s="85">
        <v>4</v>
      </c>
      <c r="AN61" s="93" t="s">
        <v>332</v>
      </c>
      <c r="AO61" s="85" t="s">
        <v>353</v>
      </c>
      <c r="AP61" s="85" t="b">
        <v>0</v>
      </c>
      <c r="AQ61" s="93" t="s">
        <v>332</v>
      </c>
      <c r="AR61" s="85" t="s">
        <v>197</v>
      </c>
      <c r="AS61" s="85">
        <v>0</v>
      </c>
      <c r="AT61" s="85">
        <v>0</v>
      </c>
      <c r="AU61" s="85"/>
      <c r="AV61" s="85"/>
      <c r="AW61" s="85"/>
      <c r="AX61" s="85"/>
      <c r="AY61" s="85"/>
      <c r="AZ61" s="85"/>
      <c r="BA61" s="85"/>
      <c r="BB61" s="85"/>
      <c r="BC61">
        <v>2</v>
      </c>
      <c r="BD61" s="84" t="str">
        <f>REPLACE(INDEX(GroupVertices[Group],MATCH(Edges[[#This Row],[Vertex 1]],GroupVertices[Vertex],0)),1,1,"")</f>
        <v>2</v>
      </c>
      <c r="BE61" s="84" t="str">
        <f>REPLACE(INDEX(GroupVertices[Group],MATCH(Edges[[#This Row],[Vertex 2]],GroupVertices[Vertex],0)),1,1,"")</f>
        <v>1</v>
      </c>
      <c r="BF61" s="51"/>
      <c r="BG61" s="52"/>
      <c r="BH61" s="51"/>
      <c r="BI61" s="52"/>
      <c r="BJ61" s="51"/>
      <c r="BK61" s="52"/>
      <c r="BL61" s="51"/>
      <c r="BM61" s="52"/>
      <c r="BN61" s="51"/>
    </row>
    <row r="62" spans="1:66" ht="28.55">
      <c r="A62" s="83" t="s">
        <v>239</v>
      </c>
      <c r="B62" s="83" t="s">
        <v>237</v>
      </c>
      <c r="C62" s="53" t="s">
        <v>773</v>
      </c>
      <c r="D62" s="54">
        <v>10</v>
      </c>
      <c r="E62" s="53" t="s">
        <v>136</v>
      </c>
      <c r="F62" s="55">
        <v>25.5</v>
      </c>
      <c r="G62" s="53"/>
      <c r="H62" s="57"/>
      <c r="I62" s="56"/>
      <c r="J62" s="56"/>
      <c r="K62" s="36" t="s">
        <v>65</v>
      </c>
      <c r="L62" s="62">
        <v>62</v>
      </c>
      <c r="M62" s="62"/>
      <c r="N62" s="63"/>
      <c r="O62" s="85" t="s">
        <v>256</v>
      </c>
      <c r="P62" s="87">
        <v>43753.96013888889</v>
      </c>
      <c r="Q62" s="85" t="s">
        <v>258</v>
      </c>
      <c r="R62" s="89" t="s">
        <v>266</v>
      </c>
      <c r="S62" s="85" t="s">
        <v>269</v>
      </c>
      <c r="T62" s="85" t="s">
        <v>274</v>
      </c>
      <c r="U62" s="85"/>
      <c r="V62" s="89" t="s">
        <v>290</v>
      </c>
      <c r="W62" s="87">
        <v>43753.96013888889</v>
      </c>
      <c r="X62" s="91">
        <v>43753</v>
      </c>
      <c r="Y62" s="93" t="s">
        <v>302</v>
      </c>
      <c r="Z62" s="89" t="s">
        <v>320</v>
      </c>
      <c r="AA62" s="85"/>
      <c r="AB62" s="85"/>
      <c r="AC62" s="93" t="s">
        <v>338</v>
      </c>
      <c r="AD62" s="85"/>
      <c r="AE62" s="85" t="b">
        <v>0</v>
      </c>
      <c r="AF62" s="85">
        <v>0</v>
      </c>
      <c r="AG62" s="93" t="s">
        <v>349</v>
      </c>
      <c r="AH62" s="85" t="b">
        <v>0</v>
      </c>
      <c r="AI62" s="85" t="s">
        <v>350</v>
      </c>
      <c r="AJ62" s="85"/>
      <c r="AK62" s="93" t="s">
        <v>349</v>
      </c>
      <c r="AL62" s="85" t="b">
        <v>0</v>
      </c>
      <c r="AM62" s="85">
        <v>2</v>
      </c>
      <c r="AN62" s="93" t="s">
        <v>336</v>
      </c>
      <c r="AO62" s="85" t="s">
        <v>353</v>
      </c>
      <c r="AP62" s="85" t="b">
        <v>0</v>
      </c>
      <c r="AQ62" s="93" t="s">
        <v>336</v>
      </c>
      <c r="AR62" s="85" t="s">
        <v>197</v>
      </c>
      <c r="AS62" s="85">
        <v>0</v>
      </c>
      <c r="AT62" s="85">
        <v>0</v>
      </c>
      <c r="AU62" s="85"/>
      <c r="AV62" s="85"/>
      <c r="AW62" s="85"/>
      <c r="AX62" s="85"/>
      <c r="AY62" s="85"/>
      <c r="AZ62" s="85"/>
      <c r="BA62" s="85"/>
      <c r="BB62" s="85"/>
      <c r="BC62">
        <v>2</v>
      </c>
      <c r="BD62" s="84" t="str">
        <f>REPLACE(INDEX(GroupVertices[Group],MATCH(Edges[[#This Row],[Vertex 1]],GroupVertices[Vertex],0)),1,1,"")</f>
        <v>2</v>
      </c>
      <c r="BE62" s="84" t="str">
        <f>REPLACE(INDEX(GroupVertices[Group],MATCH(Edges[[#This Row],[Vertex 2]],GroupVertices[Vertex],0)),1,1,"")</f>
        <v>1</v>
      </c>
      <c r="BF62" s="51"/>
      <c r="BG62" s="52"/>
      <c r="BH62" s="51"/>
      <c r="BI62" s="52"/>
      <c r="BJ62" s="51"/>
      <c r="BK62" s="52"/>
      <c r="BL62" s="51"/>
      <c r="BM62" s="52"/>
      <c r="BN62" s="51"/>
    </row>
    <row r="63" spans="1:66" ht="15">
      <c r="A63" s="83" t="s">
        <v>236</v>
      </c>
      <c r="B63" s="83" t="s">
        <v>254</v>
      </c>
      <c r="C63" s="53" t="s">
        <v>772</v>
      </c>
      <c r="D63" s="54">
        <v>3</v>
      </c>
      <c r="E63" s="53" t="s">
        <v>132</v>
      </c>
      <c r="F63" s="55">
        <v>32</v>
      </c>
      <c r="G63" s="53"/>
      <c r="H63" s="57"/>
      <c r="I63" s="56"/>
      <c r="J63" s="56"/>
      <c r="K63" s="36" t="s">
        <v>65</v>
      </c>
      <c r="L63" s="62">
        <v>63</v>
      </c>
      <c r="M63" s="62"/>
      <c r="N63" s="63"/>
      <c r="O63" s="85" t="s">
        <v>256</v>
      </c>
      <c r="P63" s="87">
        <v>43751.565613425926</v>
      </c>
      <c r="Q63" s="85" t="s">
        <v>258</v>
      </c>
      <c r="R63" s="89" t="s">
        <v>266</v>
      </c>
      <c r="S63" s="85" t="s">
        <v>269</v>
      </c>
      <c r="T63" s="85" t="s">
        <v>273</v>
      </c>
      <c r="U63" s="85"/>
      <c r="V63" s="89" t="s">
        <v>287</v>
      </c>
      <c r="W63" s="87">
        <v>43751.565613425926</v>
      </c>
      <c r="X63" s="91">
        <v>43751</v>
      </c>
      <c r="Y63" s="93" t="s">
        <v>300</v>
      </c>
      <c r="Z63" s="89" t="s">
        <v>318</v>
      </c>
      <c r="AA63" s="85"/>
      <c r="AB63" s="85"/>
      <c r="AC63" s="93" t="s">
        <v>336</v>
      </c>
      <c r="AD63" s="85"/>
      <c r="AE63" s="85" t="b">
        <v>0</v>
      </c>
      <c r="AF63" s="85">
        <v>5</v>
      </c>
      <c r="AG63" s="93" t="s">
        <v>349</v>
      </c>
      <c r="AH63" s="85" t="b">
        <v>0</v>
      </c>
      <c r="AI63" s="85" t="s">
        <v>350</v>
      </c>
      <c r="AJ63" s="85"/>
      <c r="AK63" s="93" t="s">
        <v>349</v>
      </c>
      <c r="AL63" s="85" t="b">
        <v>0</v>
      </c>
      <c r="AM63" s="85">
        <v>2</v>
      </c>
      <c r="AN63" s="93" t="s">
        <v>349</v>
      </c>
      <c r="AO63" s="85" t="s">
        <v>352</v>
      </c>
      <c r="AP63" s="85" t="b">
        <v>0</v>
      </c>
      <c r="AQ63" s="93" t="s">
        <v>336</v>
      </c>
      <c r="AR63" s="85" t="s">
        <v>197</v>
      </c>
      <c r="AS63" s="85">
        <v>0</v>
      </c>
      <c r="AT63" s="85">
        <v>0</v>
      </c>
      <c r="AU63" s="85"/>
      <c r="AV63" s="85"/>
      <c r="AW63" s="85"/>
      <c r="AX63" s="85"/>
      <c r="AY63" s="85"/>
      <c r="AZ63" s="85"/>
      <c r="BA63" s="85"/>
      <c r="BB63" s="85"/>
      <c r="BC63">
        <v>1</v>
      </c>
      <c r="BD63" s="84" t="str">
        <f>REPLACE(INDEX(GroupVertices[Group],MATCH(Edges[[#This Row],[Vertex 1]],GroupVertices[Vertex],0)),1,1,"")</f>
        <v>2</v>
      </c>
      <c r="BE63" s="84" t="str">
        <f>REPLACE(INDEX(GroupVertices[Group],MATCH(Edges[[#This Row],[Vertex 2]],GroupVertices[Vertex],0)),1,1,"")</f>
        <v>2</v>
      </c>
      <c r="BF63" s="51">
        <v>1</v>
      </c>
      <c r="BG63" s="52">
        <v>5.555555555555555</v>
      </c>
      <c r="BH63" s="51">
        <v>0</v>
      </c>
      <c r="BI63" s="52">
        <v>0</v>
      </c>
      <c r="BJ63" s="51">
        <v>0</v>
      </c>
      <c r="BK63" s="52">
        <v>0</v>
      </c>
      <c r="BL63" s="51">
        <v>17</v>
      </c>
      <c r="BM63" s="52">
        <v>94.44444444444444</v>
      </c>
      <c r="BN63" s="51">
        <v>18</v>
      </c>
    </row>
    <row r="64" spans="1:66" ht="15">
      <c r="A64" s="83" t="s">
        <v>238</v>
      </c>
      <c r="B64" s="83" t="s">
        <v>254</v>
      </c>
      <c r="C64" s="53" t="s">
        <v>772</v>
      </c>
      <c r="D64" s="54">
        <v>3</v>
      </c>
      <c r="E64" s="53" t="s">
        <v>132</v>
      </c>
      <c r="F64" s="55">
        <v>32</v>
      </c>
      <c r="G64" s="53"/>
      <c r="H64" s="57"/>
      <c r="I64" s="56"/>
      <c r="J64" s="56"/>
      <c r="K64" s="36" t="s">
        <v>65</v>
      </c>
      <c r="L64" s="62">
        <v>64</v>
      </c>
      <c r="M64" s="62"/>
      <c r="N64" s="63"/>
      <c r="O64" s="85" t="s">
        <v>256</v>
      </c>
      <c r="P64" s="87">
        <v>43751.628541666665</v>
      </c>
      <c r="Q64" s="85" t="s">
        <v>258</v>
      </c>
      <c r="R64" s="89" t="s">
        <v>266</v>
      </c>
      <c r="S64" s="85" t="s">
        <v>269</v>
      </c>
      <c r="T64" s="85" t="s">
        <v>274</v>
      </c>
      <c r="U64" s="85"/>
      <c r="V64" s="89" t="s">
        <v>289</v>
      </c>
      <c r="W64" s="87">
        <v>43751.628541666665</v>
      </c>
      <c r="X64" s="91">
        <v>43751</v>
      </c>
      <c r="Y64" s="93" t="s">
        <v>301</v>
      </c>
      <c r="Z64" s="89" t="s">
        <v>319</v>
      </c>
      <c r="AA64" s="85"/>
      <c r="AB64" s="85"/>
      <c r="AC64" s="93" t="s">
        <v>337</v>
      </c>
      <c r="AD64" s="85"/>
      <c r="AE64" s="85" t="b">
        <v>0</v>
      </c>
      <c r="AF64" s="85">
        <v>0</v>
      </c>
      <c r="AG64" s="93" t="s">
        <v>349</v>
      </c>
      <c r="AH64" s="85" t="b">
        <v>0</v>
      </c>
      <c r="AI64" s="85" t="s">
        <v>350</v>
      </c>
      <c r="AJ64" s="85"/>
      <c r="AK64" s="93" t="s">
        <v>349</v>
      </c>
      <c r="AL64" s="85" t="b">
        <v>0</v>
      </c>
      <c r="AM64" s="85">
        <v>2</v>
      </c>
      <c r="AN64" s="93" t="s">
        <v>336</v>
      </c>
      <c r="AO64" s="85" t="s">
        <v>351</v>
      </c>
      <c r="AP64" s="85" t="b">
        <v>0</v>
      </c>
      <c r="AQ64" s="93" t="s">
        <v>336</v>
      </c>
      <c r="AR64" s="85" t="s">
        <v>197</v>
      </c>
      <c r="AS64" s="85">
        <v>0</v>
      </c>
      <c r="AT64" s="85">
        <v>0</v>
      </c>
      <c r="AU64" s="85"/>
      <c r="AV64" s="85"/>
      <c r="AW64" s="85"/>
      <c r="AX64" s="85"/>
      <c r="AY64" s="85"/>
      <c r="AZ64" s="85"/>
      <c r="BA64" s="85"/>
      <c r="BB64" s="85"/>
      <c r="BC64">
        <v>1</v>
      </c>
      <c r="BD64" s="84" t="str">
        <f>REPLACE(INDEX(GroupVertices[Group],MATCH(Edges[[#This Row],[Vertex 1]],GroupVertices[Vertex],0)),1,1,"")</f>
        <v>1</v>
      </c>
      <c r="BE64" s="84" t="str">
        <f>REPLACE(INDEX(GroupVertices[Group],MATCH(Edges[[#This Row],[Vertex 2]],GroupVertices[Vertex],0)),1,1,"")</f>
        <v>2</v>
      </c>
      <c r="BF64" s="51">
        <v>1</v>
      </c>
      <c r="BG64" s="52">
        <v>5.555555555555555</v>
      </c>
      <c r="BH64" s="51">
        <v>0</v>
      </c>
      <c r="BI64" s="52">
        <v>0</v>
      </c>
      <c r="BJ64" s="51">
        <v>0</v>
      </c>
      <c r="BK64" s="52">
        <v>0</v>
      </c>
      <c r="BL64" s="51">
        <v>17</v>
      </c>
      <c r="BM64" s="52">
        <v>94.44444444444444</v>
      </c>
      <c r="BN64" s="51">
        <v>18</v>
      </c>
    </row>
    <row r="65" spans="1:66" ht="15">
      <c r="A65" s="83" t="s">
        <v>239</v>
      </c>
      <c r="B65" s="83" t="s">
        <v>254</v>
      </c>
      <c r="C65" s="53" t="s">
        <v>772</v>
      </c>
      <c r="D65" s="54">
        <v>3</v>
      </c>
      <c r="E65" s="53" t="s">
        <v>132</v>
      </c>
      <c r="F65" s="55">
        <v>32</v>
      </c>
      <c r="G65" s="53"/>
      <c r="H65" s="57"/>
      <c r="I65" s="56"/>
      <c r="J65" s="56"/>
      <c r="K65" s="36" t="s">
        <v>65</v>
      </c>
      <c r="L65" s="62">
        <v>65</v>
      </c>
      <c r="M65" s="62"/>
      <c r="N65" s="63"/>
      <c r="O65" s="85" t="s">
        <v>256</v>
      </c>
      <c r="P65" s="87">
        <v>43753.96013888889</v>
      </c>
      <c r="Q65" s="85" t="s">
        <v>258</v>
      </c>
      <c r="R65" s="89" t="s">
        <v>266</v>
      </c>
      <c r="S65" s="85" t="s">
        <v>269</v>
      </c>
      <c r="T65" s="85" t="s">
        <v>274</v>
      </c>
      <c r="U65" s="85"/>
      <c r="V65" s="89" t="s">
        <v>290</v>
      </c>
      <c r="W65" s="87">
        <v>43753.96013888889</v>
      </c>
      <c r="X65" s="91">
        <v>43753</v>
      </c>
      <c r="Y65" s="93" t="s">
        <v>302</v>
      </c>
      <c r="Z65" s="89" t="s">
        <v>320</v>
      </c>
      <c r="AA65" s="85"/>
      <c r="AB65" s="85"/>
      <c r="AC65" s="93" t="s">
        <v>338</v>
      </c>
      <c r="AD65" s="85"/>
      <c r="AE65" s="85" t="b">
        <v>0</v>
      </c>
      <c r="AF65" s="85">
        <v>0</v>
      </c>
      <c r="AG65" s="93" t="s">
        <v>349</v>
      </c>
      <c r="AH65" s="85" t="b">
        <v>0</v>
      </c>
      <c r="AI65" s="85" t="s">
        <v>350</v>
      </c>
      <c r="AJ65" s="85"/>
      <c r="AK65" s="93" t="s">
        <v>349</v>
      </c>
      <c r="AL65" s="85" t="b">
        <v>0</v>
      </c>
      <c r="AM65" s="85">
        <v>2</v>
      </c>
      <c r="AN65" s="93" t="s">
        <v>336</v>
      </c>
      <c r="AO65" s="85" t="s">
        <v>353</v>
      </c>
      <c r="AP65" s="85" t="b">
        <v>0</v>
      </c>
      <c r="AQ65" s="93" t="s">
        <v>336</v>
      </c>
      <c r="AR65" s="85" t="s">
        <v>197</v>
      </c>
      <c r="AS65" s="85">
        <v>0</v>
      </c>
      <c r="AT65" s="85">
        <v>0</v>
      </c>
      <c r="AU65" s="85"/>
      <c r="AV65" s="85"/>
      <c r="AW65" s="85"/>
      <c r="AX65" s="85"/>
      <c r="AY65" s="85"/>
      <c r="AZ65" s="85"/>
      <c r="BA65" s="85"/>
      <c r="BB65" s="85"/>
      <c r="BC65">
        <v>1</v>
      </c>
      <c r="BD65" s="84" t="str">
        <f>REPLACE(INDEX(GroupVertices[Group],MATCH(Edges[[#This Row],[Vertex 1]],GroupVertices[Vertex],0)),1,1,"")</f>
        <v>2</v>
      </c>
      <c r="BE65" s="84" t="str">
        <f>REPLACE(INDEX(GroupVertices[Group],MATCH(Edges[[#This Row],[Vertex 2]],GroupVertices[Vertex],0)),1,1,"")</f>
        <v>2</v>
      </c>
      <c r="BF65" s="51">
        <v>1</v>
      </c>
      <c r="BG65" s="52">
        <v>5.555555555555555</v>
      </c>
      <c r="BH65" s="51">
        <v>0</v>
      </c>
      <c r="BI65" s="52">
        <v>0</v>
      </c>
      <c r="BJ65" s="51">
        <v>0</v>
      </c>
      <c r="BK65" s="52">
        <v>0</v>
      </c>
      <c r="BL65" s="51">
        <v>17</v>
      </c>
      <c r="BM65" s="52">
        <v>94.44444444444444</v>
      </c>
      <c r="BN65" s="51">
        <v>18</v>
      </c>
    </row>
    <row r="66" spans="1:66" ht="28.55">
      <c r="A66" s="83" t="s">
        <v>236</v>
      </c>
      <c r="B66" s="83" t="s">
        <v>242</v>
      </c>
      <c r="C66" s="53" t="s">
        <v>773</v>
      </c>
      <c r="D66" s="54">
        <v>10</v>
      </c>
      <c r="E66" s="53" t="s">
        <v>136</v>
      </c>
      <c r="F66" s="55">
        <v>25.5</v>
      </c>
      <c r="G66" s="53"/>
      <c r="H66" s="57"/>
      <c r="I66" s="56"/>
      <c r="J66" s="56"/>
      <c r="K66" s="36" t="s">
        <v>65</v>
      </c>
      <c r="L66" s="62">
        <v>66</v>
      </c>
      <c r="M66" s="62"/>
      <c r="N66" s="63"/>
      <c r="O66" s="85" t="s">
        <v>256</v>
      </c>
      <c r="P66" s="87">
        <v>43751.565613425926</v>
      </c>
      <c r="Q66" s="85" t="s">
        <v>258</v>
      </c>
      <c r="R66" s="89" t="s">
        <v>266</v>
      </c>
      <c r="S66" s="85" t="s">
        <v>269</v>
      </c>
      <c r="T66" s="85" t="s">
        <v>273</v>
      </c>
      <c r="U66" s="85"/>
      <c r="V66" s="89" t="s">
        <v>287</v>
      </c>
      <c r="W66" s="87">
        <v>43751.565613425926</v>
      </c>
      <c r="X66" s="91">
        <v>43751</v>
      </c>
      <c r="Y66" s="93" t="s">
        <v>300</v>
      </c>
      <c r="Z66" s="89" t="s">
        <v>318</v>
      </c>
      <c r="AA66" s="85"/>
      <c r="AB66" s="85"/>
      <c r="AC66" s="93" t="s">
        <v>336</v>
      </c>
      <c r="AD66" s="85"/>
      <c r="AE66" s="85" t="b">
        <v>0</v>
      </c>
      <c r="AF66" s="85">
        <v>5</v>
      </c>
      <c r="AG66" s="93" t="s">
        <v>349</v>
      </c>
      <c r="AH66" s="85" t="b">
        <v>0</v>
      </c>
      <c r="AI66" s="85" t="s">
        <v>350</v>
      </c>
      <c r="AJ66" s="85"/>
      <c r="AK66" s="93" t="s">
        <v>349</v>
      </c>
      <c r="AL66" s="85" t="b">
        <v>0</v>
      </c>
      <c r="AM66" s="85">
        <v>2</v>
      </c>
      <c r="AN66" s="93" t="s">
        <v>349</v>
      </c>
      <c r="AO66" s="85" t="s">
        <v>352</v>
      </c>
      <c r="AP66" s="85" t="b">
        <v>0</v>
      </c>
      <c r="AQ66" s="93" t="s">
        <v>336</v>
      </c>
      <c r="AR66" s="85" t="s">
        <v>197</v>
      </c>
      <c r="AS66" s="85">
        <v>0</v>
      </c>
      <c r="AT66" s="85">
        <v>0</v>
      </c>
      <c r="AU66" s="85"/>
      <c r="AV66" s="85"/>
      <c r="AW66" s="85"/>
      <c r="AX66" s="85"/>
      <c r="AY66" s="85"/>
      <c r="AZ66" s="85"/>
      <c r="BA66" s="85"/>
      <c r="BB66" s="85"/>
      <c r="BC66">
        <v>2</v>
      </c>
      <c r="BD66" s="84" t="str">
        <f>REPLACE(INDEX(GroupVertices[Group],MATCH(Edges[[#This Row],[Vertex 1]],GroupVertices[Vertex],0)),1,1,"")</f>
        <v>2</v>
      </c>
      <c r="BE66" s="84" t="str">
        <f>REPLACE(INDEX(GroupVertices[Group],MATCH(Edges[[#This Row],[Vertex 2]],GroupVertices[Vertex],0)),1,1,"")</f>
        <v>3</v>
      </c>
      <c r="BF66" s="51"/>
      <c r="BG66" s="52"/>
      <c r="BH66" s="51"/>
      <c r="BI66" s="52"/>
      <c r="BJ66" s="51"/>
      <c r="BK66" s="52"/>
      <c r="BL66" s="51"/>
      <c r="BM66" s="52"/>
      <c r="BN66" s="51"/>
    </row>
    <row r="67" spans="1:66" ht="28.55">
      <c r="A67" s="83" t="s">
        <v>236</v>
      </c>
      <c r="B67" s="83" t="s">
        <v>238</v>
      </c>
      <c r="C67" s="53" t="s">
        <v>773</v>
      </c>
      <c r="D67" s="54">
        <v>10</v>
      </c>
      <c r="E67" s="53" t="s">
        <v>136</v>
      </c>
      <c r="F67" s="55">
        <v>25.5</v>
      </c>
      <c r="G67" s="53"/>
      <c r="H67" s="57"/>
      <c r="I67" s="56"/>
      <c r="J67" s="56"/>
      <c r="K67" s="36" t="s">
        <v>66</v>
      </c>
      <c r="L67" s="62">
        <v>67</v>
      </c>
      <c r="M67" s="62"/>
      <c r="N67" s="63"/>
      <c r="O67" s="85" t="s">
        <v>256</v>
      </c>
      <c r="P67" s="87">
        <v>43751.565613425926</v>
      </c>
      <c r="Q67" s="85" t="s">
        <v>258</v>
      </c>
      <c r="R67" s="89" t="s">
        <v>266</v>
      </c>
      <c r="S67" s="85" t="s">
        <v>269</v>
      </c>
      <c r="T67" s="85" t="s">
        <v>273</v>
      </c>
      <c r="U67" s="85"/>
      <c r="V67" s="89" t="s">
        <v>287</v>
      </c>
      <c r="W67" s="87">
        <v>43751.565613425926</v>
      </c>
      <c r="X67" s="91">
        <v>43751</v>
      </c>
      <c r="Y67" s="93" t="s">
        <v>300</v>
      </c>
      <c r="Z67" s="89" t="s">
        <v>318</v>
      </c>
      <c r="AA67" s="85"/>
      <c r="AB67" s="85"/>
      <c r="AC67" s="93" t="s">
        <v>336</v>
      </c>
      <c r="AD67" s="85"/>
      <c r="AE67" s="85" t="b">
        <v>0</v>
      </c>
      <c r="AF67" s="85">
        <v>5</v>
      </c>
      <c r="AG67" s="93" t="s">
        <v>349</v>
      </c>
      <c r="AH67" s="85" t="b">
        <v>0</v>
      </c>
      <c r="AI67" s="85" t="s">
        <v>350</v>
      </c>
      <c r="AJ67" s="85"/>
      <c r="AK67" s="93" t="s">
        <v>349</v>
      </c>
      <c r="AL67" s="85" t="b">
        <v>0</v>
      </c>
      <c r="AM67" s="85">
        <v>2</v>
      </c>
      <c r="AN67" s="93" t="s">
        <v>349</v>
      </c>
      <c r="AO67" s="85" t="s">
        <v>352</v>
      </c>
      <c r="AP67" s="85" t="b">
        <v>0</v>
      </c>
      <c r="AQ67" s="93" t="s">
        <v>336</v>
      </c>
      <c r="AR67" s="85" t="s">
        <v>197</v>
      </c>
      <c r="AS67" s="85">
        <v>0</v>
      </c>
      <c r="AT67" s="85">
        <v>0</v>
      </c>
      <c r="AU67" s="85"/>
      <c r="AV67" s="85"/>
      <c r="AW67" s="85"/>
      <c r="AX67" s="85"/>
      <c r="AY67" s="85"/>
      <c r="AZ67" s="85"/>
      <c r="BA67" s="85"/>
      <c r="BB67" s="85"/>
      <c r="BC67">
        <v>2</v>
      </c>
      <c r="BD67" s="84" t="str">
        <f>REPLACE(INDEX(GroupVertices[Group],MATCH(Edges[[#This Row],[Vertex 1]],GroupVertices[Vertex],0)),1,1,"")</f>
        <v>2</v>
      </c>
      <c r="BE67" s="84" t="str">
        <f>REPLACE(INDEX(GroupVertices[Group],MATCH(Edges[[#This Row],[Vertex 2]],GroupVertices[Vertex],0)),1,1,"")</f>
        <v>1</v>
      </c>
      <c r="BF67" s="51"/>
      <c r="BG67" s="52"/>
      <c r="BH67" s="51"/>
      <c r="BI67" s="52"/>
      <c r="BJ67" s="51"/>
      <c r="BK67" s="52"/>
      <c r="BL67" s="51"/>
      <c r="BM67" s="52"/>
      <c r="BN67" s="51"/>
    </row>
    <row r="68" spans="1:66" ht="28.55">
      <c r="A68" s="83" t="s">
        <v>236</v>
      </c>
      <c r="B68" s="83" t="s">
        <v>242</v>
      </c>
      <c r="C68" s="53" t="s">
        <v>773</v>
      </c>
      <c r="D68" s="54">
        <v>10</v>
      </c>
      <c r="E68" s="53" t="s">
        <v>136</v>
      </c>
      <c r="F68" s="55">
        <v>25.5</v>
      </c>
      <c r="G68" s="53"/>
      <c r="H68" s="57"/>
      <c r="I68" s="56"/>
      <c r="J68" s="56"/>
      <c r="K68" s="36" t="s">
        <v>65</v>
      </c>
      <c r="L68" s="62">
        <v>68</v>
      </c>
      <c r="M68" s="62"/>
      <c r="N68" s="63"/>
      <c r="O68" s="85" t="s">
        <v>256</v>
      </c>
      <c r="P68" s="87">
        <v>43752.51626157408</v>
      </c>
      <c r="Q68" s="85" t="s">
        <v>257</v>
      </c>
      <c r="R68" s="89" t="s">
        <v>265</v>
      </c>
      <c r="S68" s="85" t="s">
        <v>269</v>
      </c>
      <c r="T68" s="85" t="s">
        <v>272</v>
      </c>
      <c r="U68" s="85"/>
      <c r="V68" s="89" t="s">
        <v>287</v>
      </c>
      <c r="W68" s="87">
        <v>43752.51626157408</v>
      </c>
      <c r="X68" s="91">
        <v>43752</v>
      </c>
      <c r="Y68" s="93" t="s">
        <v>296</v>
      </c>
      <c r="Z68" s="89" t="s">
        <v>314</v>
      </c>
      <c r="AA68" s="85"/>
      <c r="AB68" s="85"/>
      <c r="AC68" s="93" t="s">
        <v>332</v>
      </c>
      <c r="AD68" s="85"/>
      <c r="AE68" s="85" t="b">
        <v>0</v>
      </c>
      <c r="AF68" s="85">
        <v>8</v>
      </c>
      <c r="AG68" s="93" t="s">
        <v>349</v>
      </c>
      <c r="AH68" s="85" t="b">
        <v>0</v>
      </c>
      <c r="AI68" s="85" t="s">
        <v>350</v>
      </c>
      <c r="AJ68" s="85"/>
      <c r="AK68" s="93" t="s">
        <v>349</v>
      </c>
      <c r="AL68" s="85" t="b">
        <v>0</v>
      </c>
      <c r="AM68" s="85">
        <v>4</v>
      </c>
      <c r="AN68" s="93" t="s">
        <v>349</v>
      </c>
      <c r="AO68" s="85" t="s">
        <v>352</v>
      </c>
      <c r="AP68" s="85" t="b">
        <v>0</v>
      </c>
      <c r="AQ68" s="93" t="s">
        <v>332</v>
      </c>
      <c r="AR68" s="85" t="s">
        <v>197</v>
      </c>
      <c r="AS68" s="85">
        <v>0</v>
      </c>
      <c r="AT68" s="85">
        <v>0</v>
      </c>
      <c r="AU68" s="85"/>
      <c r="AV68" s="85"/>
      <c r="AW68" s="85"/>
      <c r="AX68" s="85"/>
      <c r="AY68" s="85"/>
      <c r="AZ68" s="85"/>
      <c r="BA68" s="85"/>
      <c r="BB68" s="85"/>
      <c r="BC68">
        <v>2</v>
      </c>
      <c r="BD68" s="84" t="str">
        <f>REPLACE(INDEX(GroupVertices[Group],MATCH(Edges[[#This Row],[Vertex 1]],GroupVertices[Vertex],0)),1,1,"")</f>
        <v>2</v>
      </c>
      <c r="BE68" s="84" t="str">
        <f>REPLACE(INDEX(GroupVertices[Group],MATCH(Edges[[#This Row],[Vertex 2]],GroupVertices[Vertex],0)),1,1,"")</f>
        <v>3</v>
      </c>
      <c r="BF68" s="51"/>
      <c r="BG68" s="52"/>
      <c r="BH68" s="51"/>
      <c r="BI68" s="52"/>
      <c r="BJ68" s="51"/>
      <c r="BK68" s="52"/>
      <c r="BL68" s="51"/>
      <c r="BM68" s="52"/>
      <c r="BN68" s="51"/>
    </row>
    <row r="69" spans="1:66" ht="28.55">
      <c r="A69" s="83" t="s">
        <v>236</v>
      </c>
      <c r="B69" s="83" t="s">
        <v>238</v>
      </c>
      <c r="C69" s="53" t="s">
        <v>773</v>
      </c>
      <c r="D69" s="54">
        <v>10</v>
      </c>
      <c r="E69" s="53" t="s">
        <v>136</v>
      </c>
      <c r="F69" s="55">
        <v>25.5</v>
      </c>
      <c r="G69" s="53"/>
      <c r="H69" s="57"/>
      <c r="I69" s="56"/>
      <c r="J69" s="56"/>
      <c r="K69" s="36" t="s">
        <v>66</v>
      </c>
      <c r="L69" s="62">
        <v>69</v>
      </c>
      <c r="M69" s="62"/>
      <c r="N69" s="63"/>
      <c r="O69" s="85" t="s">
        <v>256</v>
      </c>
      <c r="P69" s="87">
        <v>43752.51626157408</v>
      </c>
      <c r="Q69" s="85" t="s">
        <v>257</v>
      </c>
      <c r="R69" s="89" t="s">
        <v>265</v>
      </c>
      <c r="S69" s="85" t="s">
        <v>269</v>
      </c>
      <c r="T69" s="85" t="s">
        <v>272</v>
      </c>
      <c r="U69" s="85"/>
      <c r="V69" s="89" t="s">
        <v>287</v>
      </c>
      <c r="W69" s="87">
        <v>43752.51626157408</v>
      </c>
      <c r="X69" s="91">
        <v>43752</v>
      </c>
      <c r="Y69" s="93" t="s">
        <v>296</v>
      </c>
      <c r="Z69" s="89" t="s">
        <v>314</v>
      </c>
      <c r="AA69" s="85"/>
      <c r="AB69" s="85"/>
      <c r="AC69" s="93" t="s">
        <v>332</v>
      </c>
      <c r="AD69" s="85"/>
      <c r="AE69" s="85" t="b">
        <v>0</v>
      </c>
      <c r="AF69" s="85">
        <v>8</v>
      </c>
      <c r="AG69" s="93" t="s">
        <v>349</v>
      </c>
      <c r="AH69" s="85" t="b">
        <v>0</v>
      </c>
      <c r="AI69" s="85" t="s">
        <v>350</v>
      </c>
      <c r="AJ69" s="85"/>
      <c r="AK69" s="93" t="s">
        <v>349</v>
      </c>
      <c r="AL69" s="85" t="b">
        <v>0</v>
      </c>
      <c r="AM69" s="85">
        <v>4</v>
      </c>
      <c r="AN69" s="93" t="s">
        <v>349</v>
      </c>
      <c r="AO69" s="85" t="s">
        <v>352</v>
      </c>
      <c r="AP69" s="85" t="b">
        <v>0</v>
      </c>
      <c r="AQ69" s="93" t="s">
        <v>332</v>
      </c>
      <c r="AR69" s="85" t="s">
        <v>197</v>
      </c>
      <c r="AS69" s="85">
        <v>0</v>
      </c>
      <c r="AT69" s="85">
        <v>0</v>
      </c>
      <c r="AU69" s="85"/>
      <c r="AV69" s="85"/>
      <c r="AW69" s="85"/>
      <c r="AX69" s="85"/>
      <c r="AY69" s="85"/>
      <c r="AZ69" s="85"/>
      <c r="BA69" s="85"/>
      <c r="BB69" s="85"/>
      <c r="BC69">
        <v>2</v>
      </c>
      <c r="BD69" s="84" t="str">
        <f>REPLACE(INDEX(GroupVertices[Group],MATCH(Edges[[#This Row],[Vertex 1]],GroupVertices[Vertex],0)),1,1,"")</f>
        <v>2</v>
      </c>
      <c r="BE69" s="84" t="str">
        <f>REPLACE(INDEX(GroupVertices[Group],MATCH(Edges[[#This Row],[Vertex 2]],GroupVertices[Vertex],0)),1,1,"")</f>
        <v>1</v>
      </c>
      <c r="BF69" s="51">
        <v>1</v>
      </c>
      <c r="BG69" s="52">
        <v>5.2631578947368425</v>
      </c>
      <c r="BH69" s="51">
        <v>0</v>
      </c>
      <c r="BI69" s="52">
        <v>0</v>
      </c>
      <c r="BJ69" s="51">
        <v>0</v>
      </c>
      <c r="BK69" s="52">
        <v>0</v>
      </c>
      <c r="BL69" s="51">
        <v>18</v>
      </c>
      <c r="BM69" s="52">
        <v>94.73684210526316</v>
      </c>
      <c r="BN69" s="51">
        <v>19</v>
      </c>
    </row>
    <row r="70" spans="1:66" ht="28.55">
      <c r="A70" s="83" t="s">
        <v>238</v>
      </c>
      <c r="B70" s="83" t="s">
        <v>236</v>
      </c>
      <c r="C70" s="53" t="s">
        <v>773</v>
      </c>
      <c r="D70" s="54">
        <v>10</v>
      </c>
      <c r="E70" s="53" t="s">
        <v>136</v>
      </c>
      <c r="F70" s="55">
        <v>25.5</v>
      </c>
      <c r="G70" s="53"/>
      <c r="H70" s="57"/>
      <c r="I70" s="56"/>
      <c r="J70" s="56"/>
      <c r="K70" s="36" t="s">
        <v>66</v>
      </c>
      <c r="L70" s="62">
        <v>70</v>
      </c>
      <c r="M70" s="62"/>
      <c r="N70" s="63"/>
      <c r="O70" s="85" t="s">
        <v>255</v>
      </c>
      <c r="P70" s="87">
        <v>43751.628541666665</v>
      </c>
      <c r="Q70" s="85" t="s">
        <v>258</v>
      </c>
      <c r="R70" s="89" t="s">
        <v>266</v>
      </c>
      <c r="S70" s="85" t="s">
        <v>269</v>
      </c>
      <c r="T70" s="85" t="s">
        <v>274</v>
      </c>
      <c r="U70" s="85"/>
      <c r="V70" s="89" t="s">
        <v>289</v>
      </c>
      <c r="W70" s="87">
        <v>43751.628541666665</v>
      </c>
      <c r="X70" s="91">
        <v>43751</v>
      </c>
      <c r="Y70" s="93" t="s">
        <v>301</v>
      </c>
      <c r="Z70" s="89" t="s">
        <v>319</v>
      </c>
      <c r="AA70" s="85"/>
      <c r="AB70" s="85"/>
      <c r="AC70" s="93" t="s">
        <v>337</v>
      </c>
      <c r="AD70" s="85"/>
      <c r="AE70" s="85" t="b">
        <v>0</v>
      </c>
      <c r="AF70" s="85">
        <v>0</v>
      </c>
      <c r="AG70" s="93" t="s">
        <v>349</v>
      </c>
      <c r="AH70" s="85" t="b">
        <v>0</v>
      </c>
      <c r="AI70" s="85" t="s">
        <v>350</v>
      </c>
      <c r="AJ70" s="85"/>
      <c r="AK70" s="93" t="s">
        <v>349</v>
      </c>
      <c r="AL70" s="85" t="b">
        <v>0</v>
      </c>
      <c r="AM70" s="85">
        <v>2</v>
      </c>
      <c r="AN70" s="93" t="s">
        <v>336</v>
      </c>
      <c r="AO70" s="85" t="s">
        <v>351</v>
      </c>
      <c r="AP70" s="85" t="b">
        <v>0</v>
      </c>
      <c r="AQ70" s="93" t="s">
        <v>336</v>
      </c>
      <c r="AR70" s="85" t="s">
        <v>197</v>
      </c>
      <c r="AS70" s="85">
        <v>0</v>
      </c>
      <c r="AT70" s="85">
        <v>0</v>
      </c>
      <c r="AU70" s="85"/>
      <c r="AV70" s="85"/>
      <c r="AW70" s="85"/>
      <c r="AX70" s="85"/>
      <c r="AY70" s="85"/>
      <c r="AZ70" s="85"/>
      <c r="BA70" s="85"/>
      <c r="BB70" s="85"/>
      <c r="BC70">
        <v>2</v>
      </c>
      <c r="BD70" s="84" t="str">
        <f>REPLACE(INDEX(GroupVertices[Group],MATCH(Edges[[#This Row],[Vertex 1]],GroupVertices[Vertex],0)),1,1,"")</f>
        <v>1</v>
      </c>
      <c r="BE70" s="84" t="str">
        <f>REPLACE(INDEX(GroupVertices[Group],MATCH(Edges[[#This Row],[Vertex 2]],GroupVertices[Vertex],0)),1,1,"")</f>
        <v>2</v>
      </c>
      <c r="BF70" s="51"/>
      <c r="BG70" s="52"/>
      <c r="BH70" s="51"/>
      <c r="BI70" s="52"/>
      <c r="BJ70" s="51"/>
      <c r="BK70" s="52"/>
      <c r="BL70" s="51"/>
      <c r="BM70" s="52"/>
      <c r="BN70" s="51"/>
    </row>
    <row r="71" spans="1:66" ht="28.55">
      <c r="A71" s="83" t="s">
        <v>238</v>
      </c>
      <c r="B71" s="83" t="s">
        <v>236</v>
      </c>
      <c r="C71" s="53" t="s">
        <v>773</v>
      </c>
      <c r="D71" s="54">
        <v>10</v>
      </c>
      <c r="E71" s="53" t="s">
        <v>136</v>
      </c>
      <c r="F71" s="55">
        <v>25.5</v>
      </c>
      <c r="G71" s="53"/>
      <c r="H71" s="57"/>
      <c r="I71" s="56"/>
      <c r="J71" s="56"/>
      <c r="K71" s="36" t="s">
        <v>66</v>
      </c>
      <c r="L71" s="62">
        <v>71</v>
      </c>
      <c r="M71" s="62"/>
      <c r="N71" s="63"/>
      <c r="O71" s="85" t="s">
        <v>256</v>
      </c>
      <c r="P71" s="87">
        <v>43751.628541666665</v>
      </c>
      <c r="Q71" s="85" t="s">
        <v>258</v>
      </c>
      <c r="R71" s="89" t="s">
        <v>266</v>
      </c>
      <c r="S71" s="85" t="s">
        <v>269</v>
      </c>
      <c r="T71" s="85" t="s">
        <v>274</v>
      </c>
      <c r="U71" s="85"/>
      <c r="V71" s="89" t="s">
        <v>289</v>
      </c>
      <c r="W71" s="87">
        <v>43751.628541666665</v>
      </c>
      <c r="X71" s="91">
        <v>43751</v>
      </c>
      <c r="Y71" s="93" t="s">
        <v>301</v>
      </c>
      <c r="Z71" s="89" t="s">
        <v>319</v>
      </c>
      <c r="AA71" s="85"/>
      <c r="AB71" s="85"/>
      <c r="AC71" s="93" t="s">
        <v>337</v>
      </c>
      <c r="AD71" s="85"/>
      <c r="AE71" s="85" t="b">
        <v>0</v>
      </c>
      <c r="AF71" s="85">
        <v>0</v>
      </c>
      <c r="AG71" s="93" t="s">
        <v>349</v>
      </c>
      <c r="AH71" s="85" t="b">
        <v>0</v>
      </c>
      <c r="AI71" s="85" t="s">
        <v>350</v>
      </c>
      <c r="AJ71" s="85"/>
      <c r="AK71" s="93" t="s">
        <v>349</v>
      </c>
      <c r="AL71" s="85" t="b">
        <v>0</v>
      </c>
      <c r="AM71" s="85">
        <v>2</v>
      </c>
      <c r="AN71" s="93" t="s">
        <v>336</v>
      </c>
      <c r="AO71" s="85" t="s">
        <v>351</v>
      </c>
      <c r="AP71" s="85" t="b">
        <v>0</v>
      </c>
      <c r="AQ71" s="93" t="s">
        <v>336</v>
      </c>
      <c r="AR71" s="85" t="s">
        <v>197</v>
      </c>
      <c r="AS71" s="85">
        <v>0</v>
      </c>
      <c r="AT71" s="85">
        <v>0</v>
      </c>
      <c r="AU71" s="85"/>
      <c r="AV71" s="85"/>
      <c r="AW71" s="85"/>
      <c r="AX71" s="85"/>
      <c r="AY71" s="85"/>
      <c r="AZ71" s="85"/>
      <c r="BA71" s="85"/>
      <c r="BB71" s="85"/>
      <c r="BC71">
        <v>2</v>
      </c>
      <c r="BD71" s="84" t="str">
        <f>REPLACE(INDEX(GroupVertices[Group],MATCH(Edges[[#This Row],[Vertex 1]],GroupVertices[Vertex],0)),1,1,"")</f>
        <v>1</v>
      </c>
      <c r="BE71" s="84" t="str">
        <f>REPLACE(INDEX(GroupVertices[Group],MATCH(Edges[[#This Row],[Vertex 2]],GroupVertices[Vertex],0)),1,1,"")</f>
        <v>2</v>
      </c>
      <c r="BF71" s="51"/>
      <c r="BG71" s="52"/>
      <c r="BH71" s="51"/>
      <c r="BI71" s="52"/>
      <c r="BJ71" s="51"/>
      <c r="BK71" s="52"/>
      <c r="BL71" s="51"/>
      <c r="BM71" s="52"/>
      <c r="BN71" s="51"/>
    </row>
    <row r="72" spans="1:66" ht="28.55">
      <c r="A72" s="83" t="s">
        <v>238</v>
      </c>
      <c r="B72" s="83" t="s">
        <v>236</v>
      </c>
      <c r="C72" s="53" t="s">
        <v>773</v>
      </c>
      <c r="D72" s="54">
        <v>10</v>
      </c>
      <c r="E72" s="53" t="s">
        <v>136</v>
      </c>
      <c r="F72" s="55">
        <v>25.5</v>
      </c>
      <c r="G72" s="53"/>
      <c r="H72" s="57"/>
      <c r="I72" s="56"/>
      <c r="J72" s="56"/>
      <c r="K72" s="36" t="s">
        <v>66</v>
      </c>
      <c r="L72" s="62">
        <v>72</v>
      </c>
      <c r="M72" s="62"/>
      <c r="N72" s="63"/>
      <c r="O72" s="85" t="s">
        <v>255</v>
      </c>
      <c r="P72" s="87">
        <v>43752.80113425926</v>
      </c>
      <c r="Q72" s="85" t="s">
        <v>257</v>
      </c>
      <c r="R72" s="89" t="s">
        <v>265</v>
      </c>
      <c r="S72" s="85" t="s">
        <v>269</v>
      </c>
      <c r="T72" s="85"/>
      <c r="U72" s="85"/>
      <c r="V72" s="89" t="s">
        <v>289</v>
      </c>
      <c r="W72" s="87">
        <v>43752.80113425926</v>
      </c>
      <c r="X72" s="91">
        <v>43752</v>
      </c>
      <c r="Y72" s="93" t="s">
        <v>298</v>
      </c>
      <c r="Z72" s="89" t="s">
        <v>316</v>
      </c>
      <c r="AA72" s="85"/>
      <c r="AB72" s="85"/>
      <c r="AC72" s="93" t="s">
        <v>334</v>
      </c>
      <c r="AD72" s="85"/>
      <c r="AE72" s="85" t="b">
        <v>0</v>
      </c>
      <c r="AF72" s="85">
        <v>0</v>
      </c>
      <c r="AG72" s="93" t="s">
        <v>349</v>
      </c>
      <c r="AH72" s="85" t="b">
        <v>0</v>
      </c>
      <c r="AI72" s="85" t="s">
        <v>350</v>
      </c>
      <c r="AJ72" s="85"/>
      <c r="AK72" s="93" t="s">
        <v>349</v>
      </c>
      <c r="AL72" s="85" t="b">
        <v>0</v>
      </c>
      <c r="AM72" s="85">
        <v>4</v>
      </c>
      <c r="AN72" s="93" t="s">
        <v>332</v>
      </c>
      <c r="AO72" s="85" t="s">
        <v>351</v>
      </c>
      <c r="AP72" s="85" t="b">
        <v>0</v>
      </c>
      <c r="AQ72" s="93" t="s">
        <v>332</v>
      </c>
      <c r="AR72" s="85" t="s">
        <v>197</v>
      </c>
      <c r="AS72" s="85">
        <v>0</v>
      </c>
      <c r="AT72" s="85">
        <v>0</v>
      </c>
      <c r="AU72" s="85"/>
      <c r="AV72" s="85"/>
      <c r="AW72" s="85"/>
      <c r="AX72" s="85"/>
      <c r="AY72" s="85"/>
      <c r="AZ72" s="85"/>
      <c r="BA72" s="85"/>
      <c r="BB72" s="85"/>
      <c r="BC72">
        <v>2</v>
      </c>
      <c r="BD72" s="84" t="str">
        <f>REPLACE(INDEX(GroupVertices[Group],MATCH(Edges[[#This Row],[Vertex 1]],GroupVertices[Vertex],0)),1,1,"")</f>
        <v>1</v>
      </c>
      <c r="BE72" s="84" t="str">
        <f>REPLACE(INDEX(GroupVertices[Group],MATCH(Edges[[#This Row],[Vertex 2]],GroupVertices[Vertex],0)),1,1,"")</f>
        <v>2</v>
      </c>
      <c r="BF72" s="51"/>
      <c r="BG72" s="52"/>
      <c r="BH72" s="51"/>
      <c r="BI72" s="52"/>
      <c r="BJ72" s="51"/>
      <c r="BK72" s="52"/>
      <c r="BL72" s="51"/>
      <c r="BM72" s="52"/>
      <c r="BN72" s="51"/>
    </row>
    <row r="73" spans="1:66" ht="28.55">
      <c r="A73" s="83" t="s">
        <v>238</v>
      </c>
      <c r="B73" s="83" t="s">
        <v>236</v>
      </c>
      <c r="C73" s="53" t="s">
        <v>773</v>
      </c>
      <c r="D73" s="54">
        <v>10</v>
      </c>
      <c r="E73" s="53" t="s">
        <v>136</v>
      </c>
      <c r="F73" s="55">
        <v>25.5</v>
      </c>
      <c r="G73" s="53"/>
      <c r="H73" s="57"/>
      <c r="I73" s="56"/>
      <c r="J73" s="56"/>
      <c r="K73" s="36" t="s">
        <v>66</v>
      </c>
      <c r="L73" s="62">
        <v>73</v>
      </c>
      <c r="M73" s="62"/>
      <c r="N73" s="63"/>
      <c r="O73" s="85" t="s">
        <v>256</v>
      </c>
      <c r="P73" s="87">
        <v>43752.80113425926</v>
      </c>
      <c r="Q73" s="85" t="s">
        <v>257</v>
      </c>
      <c r="R73" s="89" t="s">
        <v>265</v>
      </c>
      <c r="S73" s="85" t="s">
        <v>269</v>
      </c>
      <c r="T73" s="85"/>
      <c r="U73" s="85"/>
      <c r="V73" s="89" t="s">
        <v>289</v>
      </c>
      <c r="W73" s="87">
        <v>43752.80113425926</v>
      </c>
      <c r="X73" s="91">
        <v>43752</v>
      </c>
      <c r="Y73" s="93" t="s">
        <v>298</v>
      </c>
      <c r="Z73" s="89" t="s">
        <v>316</v>
      </c>
      <c r="AA73" s="85"/>
      <c r="AB73" s="85"/>
      <c r="AC73" s="93" t="s">
        <v>334</v>
      </c>
      <c r="AD73" s="85"/>
      <c r="AE73" s="85" t="b">
        <v>0</v>
      </c>
      <c r="AF73" s="85">
        <v>0</v>
      </c>
      <c r="AG73" s="93" t="s">
        <v>349</v>
      </c>
      <c r="AH73" s="85" t="b">
        <v>0</v>
      </c>
      <c r="AI73" s="85" t="s">
        <v>350</v>
      </c>
      <c r="AJ73" s="85"/>
      <c r="AK73" s="93" t="s">
        <v>349</v>
      </c>
      <c r="AL73" s="85" t="b">
        <v>0</v>
      </c>
      <c r="AM73" s="85">
        <v>4</v>
      </c>
      <c r="AN73" s="93" t="s">
        <v>332</v>
      </c>
      <c r="AO73" s="85" t="s">
        <v>351</v>
      </c>
      <c r="AP73" s="85" t="b">
        <v>0</v>
      </c>
      <c r="AQ73" s="93" t="s">
        <v>332</v>
      </c>
      <c r="AR73" s="85" t="s">
        <v>197</v>
      </c>
      <c r="AS73" s="85">
        <v>0</v>
      </c>
      <c r="AT73" s="85">
        <v>0</v>
      </c>
      <c r="AU73" s="85"/>
      <c r="AV73" s="85"/>
      <c r="AW73" s="85"/>
      <c r="AX73" s="85"/>
      <c r="AY73" s="85"/>
      <c r="AZ73" s="85"/>
      <c r="BA73" s="85"/>
      <c r="BB73" s="85"/>
      <c r="BC73">
        <v>2</v>
      </c>
      <c r="BD73" s="84" t="str">
        <f>REPLACE(INDEX(GroupVertices[Group],MATCH(Edges[[#This Row],[Vertex 1]],GroupVertices[Vertex],0)),1,1,"")</f>
        <v>1</v>
      </c>
      <c r="BE73" s="84" t="str">
        <f>REPLACE(INDEX(GroupVertices[Group],MATCH(Edges[[#This Row],[Vertex 2]],GroupVertices[Vertex],0)),1,1,"")</f>
        <v>2</v>
      </c>
      <c r="BF73" s="51"/>
      <c r="BG73" s="52"/>
      <c r="BH73" s="51"/>
      <c r="BI73" s="52"/>
      <c r="BJ73" s="51"/>
      <c r="BK73" s="52"/>
      <c r="BL73" s="51"/>
      <c r="BM73" s="52"/>
      <c r="BN73" s="51"/>
    </row>
    <row r="74" spans="1:66" ht="28.55">
      <c r="A74" s="83" t="s">
        <v>239</v>
      </c>
      <c r="B74" s="83" t="s">
        <v>236</v>
      </c>
      <c r="C74" s="53" t="s">
        <v>773</v>
      </c>
      <c r="D74" s="54">
        <v>10</v>
      </c>
      <c r="E74" s="53" t="s">
        <v>136</v>
      </c>
      <c r="F74" s="55">
        <v>25.5</v>
      </c>
      <c r="G74" s="53"/>
      <c r="H74" s="57"/>
      <c r="I74" s="56"/>
      <c r="J74" s="56"/>
      <c r="K74" s="36" t="s">
        <v>65</v>
      </c>
      <c r="L74" s="62">
        <v>74</v>
      </c>
      <c r="M74" s="62"/>
      <c r="N74" s="63"/>
      <c r="O74" s="85" t="s">
        <v>255</v>
      </c>
      <c r="P74" s="87">
        <v>43753.95769675926</v>
      </c>
      <c r="Q74" s="85" t="s">
        <v>257</v>
      </c>
      <c r="R74" s="89" t="s">
        <v>265</v>
      </c>
      <c r="S74" s="85" t="s">
        <v>269</v>
      </c>
      <c r="T74" s="85"/>
      <c r="U74" s="85"/>
      <c r="V74" s="89" t="s">
        <v>290</v>
      </c>
      <c r="W74" s="87">
        <v>43753.95769675926</v>
      </c>
      <c r="X74" s="91">
        <v>43753</v>
      </c>
      <c r="Y74" s="93" t="s">
        <v>299</v>
      </c>
      <c r="Z74" s="89" t="s">
        <v>317</v>
      </c>
      <c r="AA74" s="85"/>
      <c r="AB74" s="85"/>
      <c r="AC74" s="93" t="s">
        <v>335</v>
      </c>
      <c r="AD74" s="85"/>
      <c r="AE74" s="85" t="b">
        <v>0</v>
      </c>
      <c r="AF74" s="85">
        <v>0</v>
      </c>
      <c r="AG74" s="93" t="s">
        <v>349</v>
      </c>
      <c r="AH74" s="85" t="b">
        <v>0</v>
      </c>
      <c r="AI74" s="85" t="s">
        <v>350</v>
      </c>
      <c r="AJ74" s="85"/>
      <c r="AK74" s="93" t="s">
        <v>349</v>
      </c>
      <c r="AL74" s="85" t="b">
        <v>0</v>
      </c>
      <c r="AM74" s="85">
        <v>4</v>
      </c>
      <c r="AN74" s="93" t="s">
        <v>332</v>
      </c>
      <c r="AO74" s="85" t="s">
        <v>353</v>
      </c>
      <c r="AP74" s="85" t="b">
        <v>0</v>
      </c>
      <c r="AQ74" s="93" t="s">
        <v>332</v>
      </c>
      <c r="AR74" s="85" t="s">
        <v>197</v>
      </c>
      <c r="AS74" s="85">
        <v>0</v>
      </c>
      <c r="AT74" s="85">
        <v>0</v>
      </c>
      <c r="AU74" s="85"/>
      <c r="AV74" s="85"/>
      <c r="AW74" s="85"/>
      <c r="AX74" s="85"/>
      <c r="AY74" s="85"/>
      <c r="AZ74" s="85"/>
      <c r="BA74" s="85"/>
      <c r="BB74" s="85"/>
      <c r="BC74">
        <v>2</v>
      </c>
      <c r="BD74" s="84" t="str">
        <f>REPLACE(INDEX(GroupVertices[Group],MATCH(Edges[[#This Row],[Vertex 1]],GroupVertices[Vertex],0)),1,1,"")</f>
        <v>2</v>
      </c>
      <c r="BE74" s="84" t="str">
        <f>REPLACE(INDEX(GroupVertices[Group],MATCH(Edges[[#This Row],[Vertex 2]],GroupVertices[Vertex],0)),1,1,"")</f>
        <v>2</v>
      </c>
      <c r="BF74" s="51"/>
      <c r="BG74" s="52"/>
      <c r="BH74" s="51"/>
      <c r="BI74" s="52"/>
      <c r="BJ74" s="51"/>
      <c r="BK74" s="52"/>
      <c r="BL74" s="51"/>
      <c r="BM74" s="52"/>
      <c r="BN74" s="51"/>
    </row>
    <row r="75" spans="1:66" ht="28.55">
      <c r="A75" s="83" t="s">
        <v>239</v>
      </c>
      <c r="B75" s="83" t="s">
        <v>236</v>
      </c>
      <c r="C75" s="53" t="s">
        <v>773</v>
      </c>
      <c r="D75" s="54">
        <v>10</v>
      </c>
      <c r="E75" s="53" t="s">
        <v>136</v>
      </c>
      <c r="F75" s="55">
        <v>25.5</v>
      </c>
      <c r="G75" s="53"/>
      <c r="H75" s="57"/>
      <c r="I75" s="56"/>
      <c r="J75" s="56"/>
      <c r="K75" s="36" t="s">
        <v>65</v>
      </c>
      <c r="L75" s="62">
        <v>75</v>
      </c>
      <c r="M75" s="62"/>
      <c r="N75" s="63"/>
      <c r="O75" s="85" t="s">
        <v>256</v>
      </c>
      <c r="P75" s="87">
        <v>43753.95769675926</v>
      </c>
      <c r="Q75" s="85" t="s">
        <v>257</v>
      </c>
      <c r="R75" s="89" t="s">
        <v>265</v>
      </c>
      <c r="S75" s="85" t="s">
        <v>269</v>
      </c>
      <c r="T75" s="85"/>
      <c r="U75" s="85"/>
      <c r="V75" s="89" t="s">
        <v>290</v>
      </c>
      <c r="W75" s="87">
        <v>43753.95769675926</v>
      </c>
      <c r="X75" s="91">
        <v>43753</v>
      </c>
      <c r="Y75" s="93" t="s">
        <v>299</v>
      </c>
      <c r="Z75" s="89" t="s">
        <v>317</v>
      </c>
      <c r="AA75" s="85"/>
      <c r="AB75" s="85"/>
      <c r="AC75" s="93" t="s">
        <v>335</v>
      </c>
      <c r="AD75" s="85"/>
      <c r="AE75" s="85" t="b">
        <v>0</v>
      </c>
      <c r="AF75" s="85">
        <v>0</v>
      </c>
      <c r="AG75" s="93" t="s">
        <v>349</v>
      </c>
      <c r="AH75" s="85" t="b">
        <v>0</v>
      </c>
      <c r="AI75" s="85" t="s">
        <v>350</v>
      </c>
      <c r="AJ75" s="85"/>
      <c r="AK75" s="93" t="s">
        <v>349</v>
      </c>
      <c r="AL75" s="85" t="b">
        <v>0</v>
      </c>
      <c r="AM75" s="85">
        <v>4</v>
      </c>
      <c r="AN75" s="93" t="s">
        <v>332</v>
      </c>
      <c r="AO75" s="85" t="s">
        <v>353</v>
      </c>
      <c r="AP75" s="85" t="b">
        <v>0</v>
      </c>
      <c r="AQ75" s="93" t="s">
        <v>332</v>
      </c>
      <c r="AR75" s="85" t="s">
        <v>197</v>
      </c>
      <c r="AS75" s="85">
        <v>0</v>
      </c>
      <c r="AT75" s="85">
        <v>0</v>
      </c>
      <c r="AU75" s="85"/>
      <c r="AV75" s="85"/>
      <c r="AW75" s="85"/>
      <c r="AX75" s="85"/>
      <c r="AY75" s="85"/>
      <c r="AZ75" s="85"/>
      <c r="BA75" s="85"/>
      <c r="BB75" s="85"/>
      <c r="BC75">
        <v>2</v>
      </c>
      <c r="BD75" s="84" t="str">
        <f>REPLACE(INDEX(GroupVertices[Group],MATCH(Edges[[#This Row],[Vertex 1]],GroupVertices[Vertex],0)),1,1,"")</f>
        <v>2</v>
      </c>
      <c r="BE75" s="84" t="str">
        <f>REPLACE(INDEX(GroupVertices[Group],MATCH(Edges[[#This Row],[Vertex 2]],GroupVertices[Vertex],0)),1,1,"")</f>
        <v>2</v>
      </c>
      <c r="BF75" s="51"/>
      <c r="BG75" s="52"/>
      <c r="BH75" s="51"/>
      <c r="BI75" s="52"/>
      <c r="BJ75" s="51"/>
      <c r="BK75" s="52"/>
      <c r="BL75" s="51"/>
      <c r="BM75" s="52"/>
      <c r="BN75" s="51"/>
    </row>
    <row r="76" spans="1:66" ht="28.55">
      <c r="A76" s="83" t="s">
        <v>239</v>
      </c>
      <c r="B76" s="83" t="s">
        <v>236</v>
      </c>
      <c r="C76" s="53" t="s">
        <v>773</v>
      </c>
      <c r="D76" s="54">
        <v>10</v>
      </c>
      <c r="E76" s="53" t="s">
        <v>136</v>
      </c>
      <c r="F76" s="55">
        <v>25.5</v>
      </c>
      <c r="G76" s="53"/>
      <c r="H76" s="57"/>
      <c r="I76" s="56"/>
      <c r="J76" s="56"/>
      <c r="K76" s="36" t="s">
        <v>65</v>
      </c>
      <c r="L76" s="62">
        <v>76</v>
      </c>
      <c r="M76" s="62"/>
      <c r="N76" s="63"/>
      <c r="O76" s="85" t="s">
        <v>255</v>
      </c>
      <c r="P76" s="87">
        <v>43753.96013888889</v>
      </c>
      <c r="Q76" s="85" t="s">
        <v>258</v>
      </c>
      <c r="R76" s="89" t="s">
        <v>266</v>
      </c>
      <c r="S76" s="85" t="s">
        <v>269</v>
      </c>
      <c r="T76" s="85" t="s">
        <v>274</v>
      </c>
      <c r="U76" s="85"/>
      <c r="V76" s="89" t="s">
        <v>290</v>
      </c>
      <c r="W76" s="87">
        <v>43753.96013888889</v>
      </c>
      <c r="X76" s="91">
        <v>43753</v>
      </c>
      <c r="Y76" s="93" t="s">
        <v>302</v>
      </c>
      <c r="Z76" s="89" t="s">
        <v>320</v>
      </c>
      <c r="AA76" s="85"/>
      <c r="AB76" s="85"/>
      <c r="AC76" s="93" t="s">
        <v>338</v>
      </c>
      <c r="AD76" s="85"/>
      <c r="AE76" s="85" t="b">
        <v>0</v>
      </c>
      <c r="AF76" s="85">
        <v>0</v>
      </c>
      <c r="AG76" s="93" t="s">
        <v>349</v>
      </c>
      <c r="AH76" s="85" t="b">
        <v>0</v>
      </c>
      <c r="AI76" s="85" t="s">
        <v>350</v>
      </c>
      <c r="AJ76" s="85"/>
      <c r="AK76" s="93" t="s">
        <v>349</v>
      </c>
      <c r="AL76" s="85" t="b">
        <v>0</v>
      </c>
      <c r="AM76" s="85">
        <v>2</v>
      </c>
      <c r="AN76" s="93" t="s">
        <v>336</v>
      </c>
      <c r="AO76" s="85" t="s">
        <v>353</v>
      </c>
      <c r="AP76" s="85" t="b">
        <v>0</v>
      </c>
      <c r="AQ76" s="93" t="s">
        <v>336</v>
      </c>
      <c r="AR76" s="85" t="s">
        <v>197</v>
      </c>
      <c r="AS76" s="85">
        <v>0</v>
      </c>
      <c r="AT76" s="85">
        <v>0</v>
      </c>
      <c r="AU76" s="85"/>
      <c r="AV76" s="85"/>
      <c r="AW76" s="85"/>
      <c r="AX76" s="85"/>
      <c r="AY76" s="85"/>
      <c r="AZ76" s="85"/>
      <c r="BA76" s="85"/>
      <c r="BB76" s="85"/>
      <c r="BC76">
        <v>2</v>
      </c>
      <c r="BD76" s="84" t="str">
        <f>REPLACE(INDEX(GroupVertices[Group],MATCH(Edges[[#This Row],[Vertex 1]],GroupVertices[Vertex],0)),1,1,"")</f>
        <v>2</v>
      </c>
      <c r="BE76" s="84" t="str">
        <f>REPLACE(INDEX(GroupVertices[Group],MATCH(Edges[[#This Row],[Vertex 2]],GroupVertices[Vertex],0)),1,1,"")</f>
        <v>2</v>
      </c>
      <c r="BF76" s="51"/>
      <c r="BG76" s="52"/>
      <c r="BH76" s="51"/>
      <c r="BI76" s="52"/>
      <c r="BJ76" s="51"/>
      <c r="BK76" s="52"/>
      <c r="BL76" s="51"/>
      <c r="BM76" s="52"/>
      <c r="BN76" s="51"/>
    </row>
    <row r="77" spans="1:66" ht="28.55">
      <c r="A77" s="83" t="s">
        <v>239</v>
      </c>
      <c r="B77" s="83" t="s">
        <v>236</v>
      </c>
      <c r="C77" s="53" t="s">
        <v>773</v>
      </c>
      <c r="D77" s="54">
        <v>10</v>
      </c>
      <c r="E77" s="53" t="s">
        <v>136</v>
      </c>
      <c r="F77" s="55">
        <v>25.5</v>
      </c>
      <c r="G77" s="53"/>
      <c r="H77" s="57"/>
      <c r="I77" s="56"/>
      <c r="J77" s="56"/>
      <c r="K77" s="36" t="s">
        <v>65</v>
      </c>
      <c r="L77" s="62">
        <v>77</v>
      </c>
      <c r="M77" s="62"/>
      <c r="N77" s="63"/>
      <c r="O77" s="85" t="s">
        <v>256</v>
      </c>
      <c r="P77" s="87">
        <v>43753.96013888889</v>
      </c>
      <c r="Q77" s="85" t="s">
        <v>258</v>
      </c>
      <c r="R77" s="89" t="s">
        <v>266</v>
      </c>
      <c r="S77" s="85" t="s">
        <v>269</v>
      </c>
      <c r="T77" s="85" t="s">
        <v>274</v>
      </c>
      <c r="U77" s="85"/>
      <c r="V77" s="89" t="s">
        <v>290</v>
      </c>
      <c r="W77" s="87">
        <v>43753.96013888889</v>
      </c>
      <c r="X77" s="91">
        <v>43753</v>
      </c>
      <c r="Y77" s="93" t="s">
        <v>302</v>
      </c>
      <c r="Z77" s="89" t="s">
        <v>320</v>
      </c>
      <c r="AA77" s="85"/>
      <c r="AB77" s="85"/>
      <c r="AC77" s="93" t="s">
        <v>338</v>
      </c>
      <c r="AD77" s="85"/>
      <c r="AE77" s="85" t="b">
        <v>0</v>
      </c>
      <c r="AF77" s="85">
        <v>0</v>
      </c>
      <c r="AG77" s="93" t="s">
        <v>349</v>
      </c>
      <c r="AH77" s="85" t="b">
        <v>0</v>
      </c>
      <c r="AI77" s="85" t="s">
        <v>350</v>
      </c>
      <c r="AJ77" s="85"/>
      <c r="AK77" s="93" t="s">
        <v>349</v>
      </c>
      <c r="AL77" s="85" t="b">
        <v>0</v>
      </c>
      <c r="AM77" s="85">
        <v>2</v>
      </c>
      <c r="AN77" s="93" t="s">
        <v>336</v>
      </c>
      <c r="AO77" s="85" t="s">
        <v>353</v>
      </c>
      <c r="AP77" s="85" t="b">
        <v>0</v>
      </c>
      <c r="AQ77" s="93" t="s">
        <v>336</v>
      </c>
      <c r="AR77" s="85" t="s">
        <v>197</v>
      </c>
      <c r="AS77" s="85">
        <v>0</v>
      </c>
      <c r="AT77" s="85">
        <v>0</v>
      </c>
      <c r="AU77" s="85"/>
      <c r="AV77" s="85"/>
      <c r="AW77" s="85"/>
      <c r="AX77" s="85"/>
      <c r="AY77" s="85"/>
      <c r="AZ77" s="85"/>
      <c r="BA77" s="85"/>
      <c r="BB77" s="85"/>
      <c r="BC77">
        <v>2</v>
      </c>
      <c r="BD77" s="84" t="str">
        <f>REPLACE(INDEX(GroupVertices[Group],MATCH(Edges[[#This Row],[Vertex 1]],GroupVertices[Vertex],0)),1,1,"")</f>
        <v>2</v>
      </c>
      <c r="BE77" s="84" t="str">
        <f>REPLACE(INDEX(GroupVertices[Group],MATCH(Edges[[#This Row],[Vertex 2]],GroupVertices[Vertex],0)),1,1,"")</f>
        <v>2</v>
      </c>
      <c r="BF77" s="51"/>
      <c r="BG77" s="52"/>
      <c r="BH77" s="51"/>
      <c r="BI77" s="52"/>
      <c r="BJ77" s="51"/>
      <c r="BK77" s="52"/>
      <c r="BL77" s="51"/>
      <c r="BM77" s="52"/>
      <c r="BN77" s="51"/>
    </row>
    <row r="78" spans="1:66" ht="28.55">
      <c r="A78" s="83" t="s">
        <v>238</v>
      </c>
      <c r="B78" s="83" t="s">
        <v>242</v>
      </c>
      <c r="C78" s="53" t="s">
        <v>773</v>
      </c>
      <c r="D78" s="54">
        <v>10</v>
      </c>
      <c r="E78" s="53" t="s">
        <v>136</v>
      </c>
      <c r="F78" s="55">
        <v>25.5</v>
      </c>
      <c r="G78" s="53"/>
      <c r="H78" s="57"/>
      <c r="I78" s="56"/>
      <c r="J78" s="56"/>
      <c r="K78" s="36" t="s">
        <v>65</v>
      </c>
      <c r="L78" s="62">
        <v>78</v>
      </c>
      <c r="M78" s="62"/>
      <c r="N78" s="63"/>
      <c r="O78" s="85" t="s">
        <v>256</v>
      </c>
      <c r="P78" s="87">
        <v>43751.628541666665</v>
      </c>
      <c r="Q78" s="85" t="s">
        <v>258</v>
      </c>
      <c r="R78" s="89" t="s">
        <v>266</v>
      </c>
      <c r="S78" s="85" t="s">
        <v>269</v>
      </c>
      <c r="T78" s="85" t="s">
        <v>274</v>
      </c>
      <c r="U78" s="85"/>
      <c r="V78" s="89" t="s">
        <v>289</v>
      </c>
      <c r="W78" s="87">
        <v>43751.628541666665</v>
      </c>
      <c r="X78" s="91">
        <v>43751</v>
      </c>
      <c r="Y78" s="93" t="s">
        <v>301</v>
      </c>
      <c r="Z78" s="89" t="s">
        <v>319</v>
      </c>
      <c r="AA78" s="85"/>
      <c r="AB78" s="85"/>
      <c r="AC78" s="93" t="s">
        <v>337</v>
      </c>
      <c r="AD78" s="85"/>
      <c r="AE78" s="85" t="b">
        <v>0</v>
      </c>
      <c r="AF78" s="85">
        <v>0</v>
      </c>
      <c r="AG78" s="93" t="s">
        <v>349</v>
      </c>
      <c r="AH78" s="85" t="b">
        <v>0</v>
      </c>
      <c r="AI78" s="85" t="s">
        <v>350</v>
      </c>
      <c r="AJ78" s="85"/>
      <c r="AK78" s="93" t="s">
        <v>349</v>
      </c>
      <c r="AL78" s="85" t="b">
        <v>0</v>
      </c>
      <c r="AM78" s="85">
        <v>2</v>
      </c>
      <c r="AN78" s="93" t="s">
        <v>336</v>
      </c>
      <c r="AO78" s="85" t="s">
        <v>351</v>
      </c>
      <c r="AP78" s="85" t="b">
        <v>0</v>
      </c>
      <c r="AQ78" s="93" t="s">
        <v>336</v>
      </c>
      <c r="AR78" s="85" t="s">
        <v>197</v>
      </c>
      <c r="AS78" s="85">
        <v>0</v>
      </c>
      <c r="AT78" s="85">
        <v>0</v>
      </c>
      <c r="AU78" s="85"/>
      <c r="AV78" s="85"/>
      <c r="AW78" s="85"/>
      <c r="AX78" s="85"/>
      <c r="AY78" s="85"/>
      <c r="AZ78" s="85"/>
      <c r="BA78" s="85"/>
      <c r="BB78" s="85"/>
      <c r="BC78">
        <v>2</v>
      </c>
      <c r="BD78" s="84" t="str">
        <f>REPLACE(INDEX(GroupVertices[Group],MATCH(Edges[[#This Row],[Vertex 1]],GroupVertices[Vertex],0)),1,1,"")</f>
        <v>1</v>
      </c>
      <c r="BE78" s="84" t="str">
        <f>REPLACE(INDEX(GroupVertices[Group],MATCH(Edges[[#This Row],[Vertex 2]],GroupVertices[Vertex],0)),1,1,"")</f>
        <v>3</v>
      </c>
      <c r="BF78" s="51"/>
      <c r="BG78" s="52"/>
      <c r="BH78" s="51"/>
      <c r="BI78" s="52"/>
      <c r="BJ78" s="51"/>
      <c r="BK78" s="52"/>
      <c r="BL78" s="51"/>
      <c r="BM78" s="52"/>
      <c r="BN78" s="51"/>
    </row>
    <row r="79" spans="1:66" ht="28.55">
      <c r="A79" s="83" t="s">
        <v>238</v>
      </c>
      <c r="B79" s="83" t="s">
        <v>242</v>
      </c>
      <c r="C79" s="53" t="s">
        <v>773</v>
      </c>
      <c r="D79" s="54">
        <v>10</v>
      </c>
      <c r="E79" s="53" t="s">
        <v>136</v>
      </c>
      <c r="F79" s="55">
        <v>25.5</v>
      </c>
      <c r="G79" s="53"/>
      <c r="H79" s="57"/>
      <c r="I79" s="56"/>
      <c r="J79" s="56"/>
      <c r="K79" s="36" t="s">
        <v>65</v>
      </c>
      <c r="L79" s="62">
        <v>79</v>
      </c>
      <c r="M79" s="62"/>
      <c r="N79" s="63"/>
      <c r="O79" s="85" t="s">
        <v>256</v>
      </c>
      <c r="P79" s="87">
        <v>43752.80113425926</v>
      </c>
      <c r="Q79" s="85" t="s">
        <v>257</v>
      </c>
      <c r="R79" s="89" t="s">
        <v>265</v>
      </c>
      <c r="S79" s="85" t="s">
        <v>269</v>
      </c>
      <c r="T79" s="85"/>
      <c r="U79" s="85"/>
      <c r="V79" s="89" t="s">
        <v>289</v>
      </c>
      <c r="W79" s="87">
        <v>43752.80113425926</v>
      </c>
      <c r="X79" s="91">
        <v>43752</v>
      </c>
      <c r="Y79" s="93" t="s">
        <v>298</v>
      </c>
      <c r="Z79" s="89" t="s">
        <v>316</v>
      </c>
      <c r="AA79" s="85"/>
      <c r="AB79" s="85"/>
      <c r="AC79" s="93" t="s">
        <v>334</v>
      </c>
      <c r="AD79" s="85"/>
      <c r="AE79" s="85" t="b">
        <v>0</v>
      </c>
      <c r="AF79" s="85">
        <v>0</v>
      </c>
      <c r="AG79" s="93" t="s">
        <v>349</v>
      </c>
      <c r="AH79" s="85" t="b">
        <v>0</v>
      </c>
      <c r="AI79" s="85" t="s">
        <v>350</v>
      </c>
      <c r="AJ79" s="85"/>
      <c r="AK79" s="93" t="s">
        <v>349</v>
      </c>
      <c r="AL79" s="85" t="b">
        <v>0</v>
      </c>
      <c r="AM79" s="85">
        <v>4</v>
      </c>
      <c r="AN79" s="93" t="s">
        <v>332</v>
      </c>
      <c r="AO79" s="85" t="s">
        <v>351</v>
      </c>
      <c r="AP79" s="85" t="b">
        <v>0</v>
      </c>
      <c r="AQ79" s="93" t="s">
        <v>332</v>
      </c>
      <c r="AR79" s="85" t="s">
        <v>197</v>
      </c>
      <c r="AS79" s="85">
        <v>0</v>
      </c>
      <c r="AT79" s="85">
        <v>0</v>
      </c>
      <c r="AU79" s="85"/>
      <c r="AV79" s="85"/>
      <c r="AW79" s="85"/>
      <c r="AX79" s="85"/>
      <c r="AY79" s="85"/>
      <c r="AZ79" s="85"/>
      <c r="BA79" s="85"/>
      <c r="BB79" s="85"/>
      <c r="BC79">
        <v>2</v>
      </c>
      <c r="BD79" s="84" t="str">
        <f>REPLACE(INDEX(GroupVertices[Group],MATCH(Edges[[#This Row],[Vertex 1]],GroupVertices[Vertex],0)),1,1,"")</f>
        <v>1</v>
      </c>
      <c r="BE79" s="84" t="str">
        <f>REPLACE(INDEX(GroupVertices[Group],MATCH(Edges[[#This Row],[Vertex 2]],GroupVertices[Vertex],0)),1,1,"")</f>
        <v>3</v>
      </c>
      <c r="BF79" s="51">
        <v>1</v>
      </c>
      <c r="BG79" s="52">
        <v>5.2631578947368425</v>
      </c>
      <c r="BH79" s="51">
        <v>0</v>
      </c>
      <c r="BI79" s="52">
        <v>0</v>
      </c>
      <c r="BJ79" s="51">
        <v>0</v>
      </c>
      <c r="BK79" s="52">
        <v>0</v>
      </c>
      <c r="BL79" s="51">
        <v>18</v>
      </c>
      <c r="BM79" s="52">
        <v>94.73684210526316</v>
      </c>
      <c r="BN79" s="51">
        <v>19</v>
      </c>
    </row>
    <row r="80" spans="1:66" ht="28.55">
      <c r="A80" s="83" t="s">
        <v>239</v>
      </c>
      <c r="B80" s="83" t="s">
        <v>238</v>
      </c>
      <c r="C80" s="53" t="s">
        <v>773</v>
      </c>
      <c r="D80" s="54">
        <v>10</v>
      </c>
      <c r="E80" s="53" t="s">
        <v>136</v>
      </c>
      <c r="F80" s="55">
        <v>25.5</v>
      </c>
      <c r="G80" s="53"/>
      <c r="H80" s="57"/>
      <c r="I80" s="56"/>
      <c r="J80" s="56"/>
      <c r="K80" s="36" t="s">
        <v>65</v>
      </c>
      <c r="L80" s="62">
        <v>80</v>
      </c>
      <c r="M80" s="62"/>
      <c r="N80" s="63"/>
      <c r="O80" s="85" t="s">
        <v>256</v>
      </c>
      <c r="P80" s="87">
        <v>43753.95769675926</v>
      </c>
      <c r="Q80" s="85" t="s">
        <v>257</v>
      </c>
      <c r="R80" s="89" t="s">
        <v>265</v>
      </c>
      <c r="S80" s="85" t="s">
        <v>269</v>
      </c>
      <c r="T80" s="85"/>
      <c r="U80" s="85"/>
      <c r="V80" s="89" t="s">
        <v>290</v>
      </c>
      <c r="W80" s="87">
        <v>43753.95769675926</v>
      </c>
      <c r="X80" s="91">
        <v>43753</v>
      </c>
      <c r="Y80" s="93" t="s">
        <v>299</v>
      </c>
      <c r="Z80" s="89" t="s">
        <v>317</v>
      </c>
      <c r="AA80" s="85"/>
      <c r="AB80" s="85"/>
      <c r="AC80" s="93" t="s">
        <v>335</v>
      </c>
      <c r="AD80" s="85"/>
      <c r="AE80" s="85" t="b">
        <v>0</v>
      </c>
      <c r="AF80" s="85">
        <v>0</v>
      </c>
      <c r="AG80" s="93" t="s">
        <v>349</v>
      </c>
      <c r="AH80" s="85" t="b">
        <v>0</v>
      </c>
      <c r="AI80" s="85" t="s">
        <v>350</v>
      </c>
      <c r="AJ80" s="85"/>
      <c r="AK80" s="93" t="s">
        <v>349</v>
      </c>
      <c r="AL80" s="85" t="b">
        <v>0</v>
      </c>
      <c r="AM80" s="85">
        <v>4</v>
      </c>
      <c r="AN80" s="93" t="s">
        <v>332</v>
      </c>
      <c r="AO80" s="85" t="s">
        <v>353</v>
      </c>
      <c r="AP80" s="85" t="b">
        <v>0</v>
      </c>
      <c r="AQ80" s="93" t="s">
        <v>332</v>
      </c>
      <c r="AR80" s="85" t="s">
        <v>197</v>
      </c>
      <c r="AS80" s="85">
        <v>0</v>
      </c>
      <c r="AT80" s="85">
        <v>0</v>
      </c>
      <c r="AU80" s="85"/>
      <c r="AV80" s="85"/>
      <c r="AW80" s="85"/>
      <c r="AX80" s="85"/>
      <c r="AY80" s="85"/>
      <c r="AZ80" s="85"/>
      <c r="BA80" s="85"/>
      <c r="BB80" s="85"/>
      <c r="BC80">
        <v>2</v>
      </c>
      <c r="BD80" s="84" t="str">
        <f>REPLACE(INDEX(GroupVertices[Group],MATCH(Edges[[#This Row],[Vertex 1]],GroupVertices[Vertex],0)),1,1,"")</f>
        <v>2</v>
      </c>
      <c r="BE80" s="84" t="str">
        <f>REPLACE(INDEX(GroupVertices[Group],MATCH(Edges[[#This Row],[Vertex 2]],GroupVertices[Vertex],0)),1,1,"")</f>
        <v>1</v>
      </c>
      <c r="BF80" s="51"/>
      <c r="BG80" s="52"/>
      <c r="BH80" s="51"/>
      <c r="BI80" s="52"/>
      <c r="BJ80" s="51"/>
      <c r="BK80" s="52"/>
      <c r="BL80" s="51"/>
      <c r="BM80" s="52"/>
      <c r="BN80" s="51"/>
    </row>
    <row r="81" spans="1:66" ht="28.55">
      <c r="A81" s="83" t="s">
        <v>239</v>
      </c>
      <c r="B81" s="83" t="s">
        <v>238</v>
      </c>
      <c r="C81" s="53" t="s">
        <v>773</v>
      </c>
      <c r="D81" s="54">
        <v>10</v>
      </c>
      <c r="E81" s="53" t="s">
        <v>136</v>
      </c>
      <c r="F81" s="55">
        <v>25.5</v>
      </c>
      <c r="G81" s="53"/>
      <c r="H81" s="57"/>
      <c r="I81" s="56"/>
      <c r="J81" s="56"/>
      <c r="K81" s="36" t="s">
        <v>65</v>
      </c>
      <c r="L81" s="62">
        <v>81</v>
      </c>
      <c r="M81" s="62"/>
      <c r="N81" s="63"/>
      <c r="O81" s="85" t="s">
        <v>256</v>
      </c>
      <c r="P81" s="87">
        <v>43753.96013888889</v>
      </c>
      <c r="Q81" s="85" t="s">
        <v>258</v>
      </c>
      <c r="R81" s="89" t="s">
        <v>266</v>
      </c>
      <c r="S81" s="85" t="s">
        <v>269</v>
      </c>
      <c r="T81" s="85" t="s">
        <v>274</v>
      </c>
      <c r="U81" s="85"/>
      <c r="V81" s="89" t="s">
        <v>290</v>
      </c>
      <c r="W81" s="87">
        <v>43753.96013888889</v>
      </c>
      <c r="X81" s="91">
        <v>43753</v>
      </c>
      <c r="Y81" s="93" t="s">
        <v>302</v>
      </c>
      <c r="Z81" s="89" t="s">
        <v>320</v>
      </c>
      <c r="AA81" s="85"/>
      <c r="AB81" s="85"/>
      <c r="AC81" s="93" t="s">
        <v>338</v>
      </c>
      <c r="AD81" s="85"/>
      <c r="AE81" s="85" t="b">
        <v>0</v>
      </c>
      <c r="AF81" s="85">
        <v>0</v>
      </c>
      <c r="AG81" s="93" t="s">
        <v>349</v>
      </c>
      <c r="AH81" s="85" t="b">
        <v>0</v>
      </c>
      <c r="AI81" s="85" t="s">
        <v>350</v>
      </c>
      <c r="AJ81" s="85"/>
      <c r="AK81" s="93" t="s">
        <v>349</v>
      </c>
      <c r="AL81" s="85" t="b">
        <v>0</v>
      </c>
      <c r="AM81" s="85">
        <v>2</v>
      </c>
      <c r="AN81" s="93" t="s">
        <v>336</v>
      </c>
      <c r="AO81" s="85" t="s">
        <v>353</v>
      </c>
      <c r="AP81" s="85" t="b">
        <v>0</v>
      </c>
      <c r="AQ81" s="93" t="s">
        <v>336</v>
      </c>
      <c r="AR81" s="85" t="s">
        <v>197</v>
      </c>
      <c r="AS81" s="85">
        <v>0</v>
      </c>
      <c r="AT81" s="85">
        <v>0</v>
      </c>
      <c r="AU81" s="85"/>
      <c r="AV81" s="85"/>
      <c r="AW81" s="85"/>
      <c r="AX81" s="85"/>
      <c r="AY81" s="85"/>
      <c r="AZ81" s="85"/>
      <c r="BA81" s="85"/>
      <c r="BB81" s="85"/>
      <c r="BC81">
        <v>2</v>
      </c>
      <c r="BD81" s="84" t="str">
        <f>REPLACE(INDEX(GroupVertices[Group],MATCH(Edges[[#This Row],[Vertex 1]],GroupVertices[Vertex],0)),1,1,"")</f>
        <v>2</v>
      </c>
      <c r="BE81" s="84" t="str">
        <f>REPLACE(INDEX(GroupVertices[Group],MATCH(Edges[[#This Row],[Vertex 2]],GroupVertices[Vertex],0)),1,1,"")</f>
        <v>1</v>
      </c>
      <c r="BF81" s="51"/>
      <c r="BG81" s="52"/>
      <c r="BH81" s="51"/>
      <c r="BI81" s="52"/>
      <c r="BJ81" s="51"/>
      <c r="BK81" s="52"/>
      <c r="BL81" s="51"/>
      <c r="BM81" s="52"/>
      <c r="BN81" s="51"/>
    </row>
    <row r="82" spans="1:66" ht="28.55">
      <c r="A82" s="83" t="s">
        <v>239</v>
      </c>
      <c r="B82" s="83" t="s">
        <v>242</v>
      </c>
      <c r="C82" s="53" t="s">
        <v>773</v>
      </c>
      <c r="D82" s="54">
        <v>10</v>
      </c>
      <c r="E82" s="53" t="s">
        <v>136</v>
      </c>
      <c r="F82" s="55">
        <v>25.5</v>
      </c>
      <c r="G82" s="53"/>
      <c r="H82" s="57"/>
      <c r="I82" s="56"/>
      <c r="J82" s="56"/>
      <c r="K82" s="36" t="s">
        <v>65</v>
      </c>
      <c r="L82" s="62">
        <v>82</v>
      </c>
      <c r="M82" s="62"/>
      <c r="N82" s="63"/>
      <c r="O82" s="85" t="s">
        <v>256</v>
      </c>
      <c r="P82" s="87">
        <v>43753.95769675926</v>
      </c>
      <c r="Q82" s="85" t="s">
        <v>257</v>
      </c>
      <c r="R82" s="89" t="s">
        <v>265</v>
      </c>
      <c r="S82" s="85" t="s">
        <v>269</v>
      </c>
      <c r="T82" s="85"/>
      <c r="U82" s="85"/>
      <c r="V82" s="89" t="s">
        <v>290</v>
      </c>
      <c r="W82" s="87">
        <v>43753.95769675926</v>
      </c>
      <c r="X82" s="91">
        <v>43753</v>
      </c>
      <c r="Y82" s="93" t="s">
        <v>299</v>
      </c>
      <c r="Z82" s="89" t="s">
        <v>317</v>
      </c>
      <c r="AA82" s="85"/>
      <c r="AB82" s="85"/>
      <c r="AC82" s="93" t="s">
        <v>335</v>
      </c>
      <c r="AD82" s="85"/>
      <c r="AE82" s="85" t="b">
        <v>0</v>
      </c>
      <c r="AF82" s="85">
        <v>0</v>
      </c>
      <c r="AG82" s="93" t="s">
        <v>349</v>
      </c>
      <c r="AH82" s="85" t="b">
        <v>0</v>
      </c>
      <c r="AI82" s="85" t="s">
        <v>350</v>
      </c>
      <c r="AJ82" s="85"/>
      <c r="AK82" s="93" t="s">
        <v>349</v>
      </c>
      <c r="AL82" s="85" t="b">
        <v>0</v>
      </c>
      <c r="AM82" s="85">
        <v>4</v>
      </c>
      <c r="AN82" s="93" t="s">
        <v>332</v>
      </c>
      <c r="AO82" s="85" t="s">
        <v>353</v>
      </c>
      <c r="AP82" s="85" t="b">
        <v>0</v>
      </c>
      <c r="AQ82" s="93" t="s">
        <v>332</v>
      </c>
      <c r="AR82" s="85" t="s">
        <v>197</v>
      </c>
      <c r="AS82" s="85">
        <v>0</v>
      </c>
      <c r="AT82" s="85">
        <v>0</v>
      </c>
      <c r="AU82" s="85"/>
      <c r="AV82" s="85"/>
      <c r="AW82" s="85"/>
      <c r="AX82" s="85"/>
      <c r="AY82" s="85"/>
      <c r="AZ82" s="85"/>
      <c r="BA82" s="85"/>
      <c r="BB82" s="85"/>
      <c r="BC82">
        <v>2</v>
      </c>
      <c r="BD82" s="84" t="str">
        <f>REPLACE(INDEX(GroupVertices[Group],MATCH(Edges[[#This Row],[Vertex 1]],GroupVertices[Vertex],0)),1,1,"")</f>
        <v>2</v>
      </c>
      <c r="BE82" s="84" t="str">
        <f>REPLACE(INDEX(GroupVertices[Group],MATCH(Edges[[#This Row],[Vertex 2]],GroupVertices[Vertex],0)),1,1,"")</f>
        <v>3</v>
      </c>
      <c r="BF82" s="51">
        <v>1</v>
      </c>
      <c r="BG82" s="52">
        <v>5.2631578947368425</v>
      </c>
      <c r="BH82" s="51">
        <v>0</v>
      </c>
      <c r="BI82" s="52">
        <v>0</v>
      </c>
      <c r="BJ82" s="51">
        <v>0</v>
      </c>
      <c r="BK82" s="52">
        <v>0</v>
      </c>
      <c r="BL82" s="51">
        <v>18</v>
      </c>
      <c r="BM82" s="52">
        <v>94.73684210526316</v>
      </c>
      <c r="BN82" s="51">
        <v>19</v>
      </c>
    </row>
    <row r="83" spans="1:66" ht="28.55">
      <c r="A83" s="83" t="s">
        <v>239</v>
      </c>
      <c r="B83" s="83" t="s">
        <v>242</v>
      </c>
      <c r="C83" s="53" t="s">
        <v>773</v>
      </c>
      <c r="D83" s="54">
        <v>10</v>
      </c>
      <c r="E83" s="53" t="s">
        <v>136</v>
      </c>
      <c r="F83" s="55">
        <v>25.5</v>
      </c>
      <c r="G83" s="53"/>
      <c r="H83" s="57"/>
      <c r="I83" s="56"/>
      <c r="J83" s="56"/>
      <c r="K83" s="36" t="s">
        <v>65</v>
      </c>
      <c r="L83" s="62">
        <v>83</v>
      </c>
      <c r="M83" s="62"/>
      <c r="N83" s="63"/>
      <c r="O83" s="85" t="s">
        <v>256</v>
      </c>
      <c r="P83" s="87">
        <v>43753.96013888889</v>
      </c>
      <c r="Q83" s="85" t="s">
        <v>258</v>
      </c>
      <c r="R83" s="89" t="s">
        <v>266</v>
      </c>
      <c r="S83" s="85" t="s">
        <v>269</v>
      </c>
      <c r="T83" s="85" t="s">
        <v>274</v>
      </c>
      <c r="U83" s="85"/>
      <c r="V83" s="89" t="s">
        <v>290</v>
      </c>
      <c r="W83" s="87">
        <v>43753.96013888889</v>
      </c>
      <c r="X83" s="91">
        <v>43753</v>
      </c>
      <c r="Y83" s="93" t="s">
        <v>302</v>
      </c>
      <c r="Z83" s="89" t="s">
        <v>320</v>
      </c>
      <c r="AA83" s="85"/>
      <c r="AB83" s="85"/>
      <c r="AC83" s="93" t="s">
        <v>338</v>
      </c>
      <c r="AD83" s="85"/>
      <c r="AE83" s="85" t="b">
        <v>0</v>
      </c>
      <c r="AF83" s="85">
        <v>0</v>
      </c>
      <c r="AG83" s="93" t="s">
        <v>349</v>
      </c>
      <c r="AH83" s="85" t="b">
        <v>0</v>
      </c>
      <c r="AI83" s="85" t="s">
        <v>350</v>
      </c>
      <c r="AJ83" s="85"/>
      <c r="AK83" s="93" t="s">
        <v>349</v>
      </c>
      <c r="AL83" s="85" t="b">
        <v>0</v>
      </c>
      <c r="AM83" s="85">
        <v>2</v>
      </c>
      <c r="AN83" s="93" t="s">
        <v>336</v>
      </c>
      <c r="AO83" s="85" t="s">
        <v>353</v>
      </c>
      <c r="AP83" s="85" t="b">
        <v>0</v>
      </c>
      <c r="AQ83" s="93" t="s">
        <v>336</v>
      </c>
      <c r="AR83" s="85" t="s">
        <v>197</v>
      </c>
      <c r="AS83" s="85">
        <v>0</v>
      </c>
      <c r="AT83" s="85">
        <v>0</v>
      </c>
      <c r="AU83" s="85"/>
      <c r="AV83" s="85"/>
      <c r="AW83" s="85"/>
      <c r="AX83" s="85"/>
      <c r="AY83" s="85"/>
      <c r="AZ83" s="85"/>
      <c r="BA83" s="85"/>
      <c r="BB83" s="85"/>
      <c r="BC83">
        <v>2</v>
      </c>
      <c r="BD83" s="84" t="str">
        <f>REPLACE(INDEX(GroupVertices[Group],MATCH(Edges[[#This Row],[Vertex 1]],GroupVertices[Vertex],0)),1,1,"")</f>
        <v>2</v>
      </c>
      <c r="BE83" s="84" t="str">
        <f>REPLACE(INDEX(GroupVertices[Group],MATCH(Edges[[#This Row],[Vertex 2]],GroupVertices[Vertex],0)),1,1,"")</f>
        <v>3</v>
      </c>
      <c r="BF83" s="51"/>
      <c r="BG83" s="52"/>
      <c r="BH83" s="51"/>
      <c r="BI83" s="52"/>
      <c r="BJ83" s="51"/>
      <c r="BK83" s="52"/>
      <c r="BL83" s="51"/>
      <c r="BM83" s="52"/>
      <c r="BN83" s="51"/>
    </row>
    <row r="84" spans="1:66" ht="15">
      <c r="A84" s="83" t="s">
        <v>240</v>
      </c>
      <c r="B84" s="83" t="s">
        <v>242</v>
      </c>
      <c r="C84" s="53" t="s">
        <v>772</v>
      </c>
      <c r="D84" s="54">
        <v>3</v>
      </c>
      <c r="E84" s="53" t="s">
        <v>132</v>
      </c>
      <c r="F84" s="55">
        <v>32</v>
      </c>
      <c r="G84" s="53"/>
      <c r="H84" s="57"/>
      <c r="I84" s="56"/>
      <c r="J84" s="56"/>
      <c r="K84" s="36" t="s">
        <v>65</v>
      </c>
      <c r="L84" s="62">
        <v>84</v>
      </c>
      <c r="M84" s="62"/>
      <c r="N84" s="63"/>
      <c r="O84" s="85" t="s">
        <v>255</v>
      </c>
      <c r="P84" s="87">
        <v>43754.057337962964</v>
      </c>
      <c r="Q84" s="85" t="s">
        <v>259</v>
      </c>
      <c r="R84" s="85"/>
      <c r="S84" s="85"/>
      <c r="T84" s="85" t="s">
        <v>275</v>
      </c>
      <c r="U84" s="85"/>
      <c r="V84" s="89" t="s">
        <v>291</v>
      </c>
      <c r="W84" s="87">
        <v>43754.057337962964</v>
      </c>
      <c r="X84" s="91">
        <v>43754</v>
      </c>
      <c r="Y84" s="93" t="s">
        <v>303</v>
      </c>
      <c r="Z84" s="89" t="s">
        <v>321</v>
      </c>
      <c r="AA84" s="85"/>
      <c r="AB84" s="85"/>
      <c r="AC84" s="93" t="s">
        <v>339</v>
      </c>
      <c r="AD84" s="85"/>
      <c r="AE84" s="85" t="b">
        <v>0</v>
      </c>
      <c r="AF84" s="85">
        <v>0</v>
      </c>
      <c r="AG84" s="93" t="s">
        <v>349</v>
      </c>
      <c r="AH84" s="85" t="b">
        <v>0</v>
      </c>
      <c r="AI84" s="85" t="s">
        <v>350</v>
      </c>
      <c r="AJ84" s="85"/>
      <c r="AK84" s="93" t="s">
        <v>349</v>
      </c>
      <c r="AL84" s="85" t="b">
        <v>0</v>
      </c>
      <c r="AM84" s="85">
        <v>3</v>
      </c>
      <c r="AN84" s="93" t="s">
        <v>343</v>
      </c>
      <c r="AO84" s="85" t="s">
        <v>354</v>
      </c>
      <c r="AP84" s="85" t="b">
        <v>0</v>
      </c>
      <c r="AQ84" s="93" t="s">
        <v>343</v>
      </c>
      <c r="AR84" s="85" t="s">
        <v>197</v>
      </c>
      <c r="AS84" s="85">
        <v>0</v>
      </c>
      <c r="AT84" s="85">
        <v>0</v>
      </c>
      <c r="AU84" s="85"/>
      <c r="AV84" s="85"/>
      <c r="AW84" s="85"/>
      <c r="AX84" s="85"/>
      <c r="AY84" s="85"/>
      <c r="AZ84" s="85"/>
      <c r="BA84" s="85"/>
      <c r="BB84" s="85"/>
      <c r="BC84">
        <v>1</v>
      </c>
      <c r="BD84" s="84" t="str">
        <f>REPLACE(INDEX(GroupVertices[Group],MATCH(Edges[[#This Row],[Vertex 1]],GroupVertices[Vertex],0)),1,1,"")</f>
        <v>3</v>
      </c>
      <c r="BE84" s="84" t="str">
        <f>REPLACE(INDEX(GroupVertices[Group],MATCH(Edges[[#This Row],[Vertex 2]],GroupVertices[Vertex],0)),1,1,"")</f>
        <v>3</v>
      </c>
      <c r="BF84" s="51">
        <v>1</v>
      </c>
      <c r="BG84" s="52">
        <v>2.4390243902439024</v>
      </c>
      <c r="BH84" s="51">
        <v>0</v>
      </c>
      <c r="BI84" s="52">
        <v>0</v>
      </c>
      <c r="BJ84" s="51">
        <v>0</v>
      </c>
      <c r="BK84" s="52">
        <v>0</v>
      </c>
      <c r="BL84" s="51">
        <v>40</v>
      </c>
      <c r="BM84" s="52">
        <v>97.5609756097561</v>
      </c>
      <c r="BN84" s="51">
        <v>41</v>
      </c>
    </row>
    <row r="85" spans="1:66" ht="28.55">
      <c r="A85" s="83" t="s">
        <v>241</v>
      </c>
      <c r="B85" s="83" t="s">
        <v>242</v>
      </c>
      <c r="C85" s="53" t="s">
        <v>773</v>
      </c>
      <c r="D85" s="54">
        <v>10</v>
      </c>
      <c r="E85" s="53" t="s">
        <v>136</v>
      </c>
      <c r="F85" s="55">
        <v>25.5</v>
      </c>
      <c r="G85" s="53"/>
      <c r="H85" s="57"/>
      <c r="I85" s="56"/>
      <c r="J85" s="56"/>
      <c r="K85" s="36" t="s">
        <v>65</v>
      </c>
      <c r="L85" s="62">
        <v>85</v>
      </c>
      <c r="M85" s="62"/>
      <c r="N85" s="63"/>
      <c r="O85" s="85" t="s">
        <v>255</v>
      </c>
      <c r="P85" s="87">
        <v>43753.70064814815</v>
      </c>
      <c r="Q85" s="85" t="s">
        <v>259</v>
      </c>
      <c r="R85" s="85"/>
      <c r="S85" s="85"/>
      <c r="T85" s="85" t="s">
        <v>275</v>
      </c>
      <c r="U85" s="85"/>
      <c r="V85" s="89" t="s">
        <v>292</v>
      </c>
      <c r="W85" s="87">
        <v>43753.70064814815</v>
      </c>
      <c r="X85" s="91">
        <v>43753</v>
      </c>
      <c r="Y85" s="93" t="s">
        <v>304</v>
      </c>
      <c r="Z85" s="89" t="s">
        <v>322</v>
      </c>
      <c r="AA85" s="85"/>
      <c r="AB85" s="85"/>
      <c r="AC85" s="93" t="s">
        <v>340</v>
      </c>
      <c r="AD85" s="85"/>
      <c r="AE85" s="85" t="b">
        <v>0</v>
      </c>
      <c r="AF85" s="85">
        <v>0</v>
      </c>
      <c r="AG85" s="93" t="s">
        <v>349</v>
      </c>
      <c r="AH85" s="85" t="b">
        <v>0</v>
      </c>
      <c r="AI85" s="85" t="s">
        <v>350</v>
      </c>
      <c r="AJ85" s="85"/>
      <c r="AK85" s="93" t="s">
        <v>349</v>
      </c>
      <c r="AL85" s="85" t="b">
        <v>0</v>
      </c>
      <c r="AM85" s="85">
        <v>3</v>
      </c>
      <c r="AN85" s="93" t="s">
        <v>343</v>
      </c>
      <c r="AO85" s="85" t="s">
        <v>353</v>
      </c>
      <c r="AP85" s="85" t="b">
        <v>0</v>
      </c>
      <c r="AQ85" s="93" t="s">
        <v>343</v>
      </c>
      <c r="AR85" s="85" t="s">
        <v>197</v>
      </c>
      <c r="AS85" s="85">
        <v>0</v>
      </c>
      <c r="AT85" s="85">
        <v>0</v>
      </c>
      <c r="AU85" s="85"/>
      <c r="AV85" s="85"/>
      <c r="AW85" s="85"/>
      <c r="AX85" s="85"/>
      <c r="AY85" s="85"/>
      <c r="AZ85" s="85"/>
      <c r="BA85" s="85"/>
      <c r="BB85" s="85"/>
      <c r="BC85">
        <v>2</v>
      </c>
      <c r="BD85" s="84" t="str">
        <f>REPLACE(INDEX(GroupVertices[Group],MATCH(Edges[[#This Row],[Vertex 1]],GroupVertices[Vertex],0)),1,1,"")</f>
        <v>3</v>
      </c>
      <c r="BE85" s="84" t="str">
        <f>REPLACE(INDEX(GroupVertices[Group],MATCH(Edges[[#This Row],[Vertex 2]],GroupVertices[Vertex],0)),1,1,"")</f>
        <v>3</v>
      </c>
      <c r="BF85" s="51">
        <v>1</v>
      </c>
      <c r="BG85" s="52">
        <v>2.4390243902439024</v>
      </c>
      <c r="BH85" s="51">
        <v>0</v>
      </c>
      <c r="BI85" s="52">
        <v>0</v>
      </c>
      <c r="BJ85" s="51">
        <v>0</v>
      </c>
      <c r="BK85" s="52">
        <v>0</v>
      </c>
      <c r="BL85" s="51">
        <v>40</v>
      </c>
      <c r="BM85" s="52">
        <v>97.5609756097561</v>
      </c>
      <c r="BN85" s="51">
        <v>41</v>
      </c>
    </row>
    <row r="86" spans="1:66" ht="28.55">
      <c r="A86" s="83" t="s">
        <v>241</v>
      </c>
      <c r="B86" s="83" t="s">
        <v>242</v>
      </c>
      <c r="C86" s="53" t="s">
        <v>773</v>
      </c>
      <c r="D86" s="54">
        <v>10</v>
      </c>
      <c r="E86" s="53" t="s">
        <v>136</v>
      </c>
      <c r="F86" s="55">
        <v>25.5</v>
      </c>
      <c r="G86" s="53"/>
      <c r="H86" s="57"/>
      <c r="I86" s="56"/>
      <c r="J86" s="56"/>
      <c r="K86" s="36" t="s">
        <v>65</v>
      </c>
      <c r="L86" s="62">
        <v>86</v>
      </c>
      <c r="M86" s="62"/>
      <c r="N86" s="63"/>
      <c r="O86" s="85" t="s">
        <v>255</v>
      </c>
      <c r="P86" s="87">
        <v>43755.80479166667</v>
      </c>
      <c r="Q86" s="85" t="s">
        <v>260</v>
      </c>
      <c r="R86" s="85"/>
      <c r="S86" s="85"/>
      <c r="T86" s="85"/>
      <c r="U86" s="85"/>
      <c r="V86" s="89" t="s">
        <v>292</v>
      </c>
      <c r="W86" s="87">
        <v>43755.80479166667</v>
      </c>
      <c r="X86" s="91">
        <v>43755</v>
      </c>
      <c r="Y86" s="93" t="s">
        <v>305</v>
      </c>
      <c r="Z86" s="89" t="s">
        <v>323</v>
      </c>
      <c r="AA86" s="85"/>
      <c r="AB86" s="85"/>
      <c r="AC86" s="93" t="s">
        <v>341</v>
      </c>
      <c r="AD86" s="85"/>
      <c r="AE86" s="85" t="b">
        <v>0</v>
      </c>
      <c r="AF86" s="85">
        <v>0</v>
      </c>
      <c r="AG86" s="93" t="s">
        <v>349</v>
      </c>
      <c r="AH86" s="85" t="b">
        <v>0</v>
      </c>
      <c r="AI86" s="85" t="s">
        <v>350</v>
      </c>
      <c r="AJ86" s="85"/>
      <c r="AK86" s="93" t="s">
        <v>349</v>
      </c>
      <c r="AL86" s="85" t="b">
        <v>0</v>
      </c>
      <c r="AM86" s="85">
        <v>1</v>
      </c>
      <c r="AN86" s="93" t="s">
        <v>346</v>
      </c>
      <c r="AO86" s="85" t="s">
        <v>354</v>
      </c>
      <c r="AP86" s="85" t="b">
        <v>0</v>
      </c>
      <c r="AQ86" s="93" t="s">
        <v>346</v>
      </c>
      <c r="AR86" s="85" t="s">
        <v>197</v>
      </c>
      <c r="AS86" s="85">
        <v>0</v>
      </c>
      <c r="AT86" s="85">
        <v>0</v>
      </c>
      <c r="AU86" s="85"/>
      <c r="AV86" s="85"/>
      <c r="AW86" s="85"/>
      <c r="AX86" s="85"/>
      <c r="AY86" s="85"/>
      <c r="AZ86" s="85"/>
      <c r="BA86" s="85"/>
      <c r="BB86" s="85"/>
      <c r="BC86">
        <v>2</v>
      </c>
      <c r="BD86" s="84" t="str">
        <f>REPLACE(INDEX(GroupVertices[Group],MATCH(Edges[[#This Row],[Vertex 1]],GroupVertices[Vertex],0)),1,1,"")</f>
        <v>3</v>
      </c>
      <c r="BE86" s="84" t="str">
        <f>REPLACE(INDEX(GroupVertices[Group],MATCH(Edges[[#This Row],[Vertex 2]],GroupVertices[Vertex],0)),1,1,"")</f>
        <v>3</v>
      </c>
      <c r="BF86" s="51">
        <v>1</v>
      </c>
      <c r="BG86" s="52">
        <v>2.272727272727273</v>
      </c>
      <c r="BH86" s="51">
        <v>0</v>
      </c>
      <c r="BI86" s="52">
        <v>0</v>
      </c>
      <c r="BJ86" s="51">
        <v>0</v>
      </c>
      <c r="BK86" s="52">
        <v>0</v>
      </c>
      <c r="BL86" s="51">
        <v>43</v>
      </c>
      <c r="BM86" s="52">
        <v>97.72727272727273</v>
      </c>
      <c r="BN86" s="51">
        <v>44</v>
      </c>
    </row>
    <row r="87" spans="1:66" ht="28.55">
      <c r="A87" s="83" t="s">
        <v>242</v>
      </c>
      <c r="B87" s="83" t="s">
        <v>242</v>
      </c>
      <c r="C87" s="53" t="s">
        <v>774</v>
      </c>
      <c r="D87" s="54">
        <v>10</v>
      </c>
      <c r="E87" s="53" t="s">
        <v>136</v>
      </c>
      <c r="F87" s="55">
        <v>6</v>
      </c>
      <c r="G87" s="53"/>
      <c r="H87" s="57"/>
      <c r="I87" s="56"/>
      <c r="J87" s="56"/>
      <c r="K87" s="36" t="s">
        <v>65</v>
      </c>
      <c r="L87" s="62">
        <v>87</v>
      </c>
      <c r="M87" s="62"/>
      <c r="N87" s="63"/>
      <c r="O87" s="85" t="s">
        <v>197</v>
      </c>
      <c r="P87" s="87">
        <v>43749.6562037037</v>
      </c>
      <c r="Q87" s="85" t="s">
        <v>261</v>
      </c>
      <c r="R87" s="85"/>
      <c r="S87" s="85"/>
      <c r="T87" s="85" t="s">
        <v>276</v>
      </c>
      <c r="U87" s="89" t="s">
        <v>282</v>
      </c>
      <c r="V87" s="89" t="s">
        <v>282</v>
      </c>
      <c r="W87" s="87">
        <v>43749.6562037037</v>
      </c>
      <c r="X87" s="91">
        <v>43749</v>
      </c>
      <c r="Y87" s="93" t="s">
        <v>306</v>
      </c>
      <c r="Z87" s="89" t="s">
        <v>324</v>
      </c>
      <c r="AA87" s="85"/>
      <c r="AB87" s="85"/>
      <c r="AC87" s="93" t="s">
        <v>342</v>
      </c>
      <c r="AD87" s="85"/>
      <c r="AE87" s="85" t="b">
        <v>0</v>
      </c>
      <c r="AF87" s="85">
        <v>2</v>
      </c>
      <c r="AG87" s="93" t="s">
        <v>349</v>
      </c>
      <c r="AH87" s="85" t="b">
        <v>0</v>
      </c>
      <c r="AI87" s="85" t="s">
        <v>350</v>
      </c>
      <c r="AJ87" s="85"/>
      <c r="AK87" s="93" t="s">
        <v>349</v>
      </c>
      <c r="AL87" s="85" t="b">
        <v>0</v>
      </c>
      <c r="AM87" s="85">
        <v>0</v>
      </c>
      <c r="AN87" s="93" t="s">
        <v>349</v>
      </c>
      <c r="AO87" s="85" t="s">
        <v>353</v>
      </c>
      <c r="AP87" s="85" t="b">
        <v>0</v>
      </c>
      <c r="AQ87" s="93" t="s">
        <v>342</v>
      </c>
      <c r="AR87" s="85" t="s">
        <v>197</v>
      </c>
      <c r="AS87" s="85">
        <v>0</v>
      </c>
      <c r="AT87" s="85">
        <v>0</v>
      </c>
      <c r="AU87" s="85"/>
      <c r="AV87" s="85"/>
      <c r="AW87" s="85"/>
      <c r="AX87" s="85"/>
      <c r="AY87" s="85"/>
      <c r="AZ87" s="85"/>
      <c r="BA87" s="85"/>
      <c r="BB87" s="85"/>
      <c r="BC87">
        <v>5</v>
      </c>
      <c r="BD87" s="84" t="str">
        <f>REPLACE(INDEX(GroupVertices[Group],MATCH(Edges[[#This Row],[Vertex 1]],GroupVertices[Vertex],0)),1,1,"")</f>
        <v>3</v>
      </c>
      <c r="BE87" s="84" t="str">
        <f>REPLACE(INDEX(GroupVertices[Group],MATCH(Edges[[#This Row],[Vertex 2]],GroupVertices[Vertex],0)),1,1,"")</f>
        <v>3</v>
      </c>
      <c r="BF87" s="51">
        <v>1</v>
      </c>
      <c r="BG87" s="52">
        <v>2.3255813953488373</v>
      </c>
      <c r="BH87" s="51">
        <v>0</v>
      </c>
      <c r="BI87" s="52">
        <v>0</v>
      </c>
      <c r="BJ87" s="51">
        <v>0</v>
      </c>
      <c r="BK87" s="52">
        <v>0</v>
      </c>
      <c r="BL87" s="51">
        <v>42</v>
      </c>
      <c r="BM87" s="52">
        <v>97.67441860465117</v>
      </c>
      <c r="BN87" s="51">
        <v>43</v>
      </c>
    </row>
    <row r="88" spans="1:66" ht="28.55">
      <c r="A88" s="83" t="s">
        <v>242</v>
      </c>
      <c r="B88" s="83" t="s">
        <v>242</v>
      </c>
      <c r="C88" s="53" t="s">
        <v>774</v>
      </c>
      <c r="D88" s="54">
        <v>10</v>
      </c>
      <c r="E88" s="53" t="s">
        <v>136</v>
      </c>
      <c r="F88" s="55">
        <v>6</v>
      </c>
      <c r="G88" s="53"/>
      <c r="H88" s="57"/>
      <c r="I88" s="56"/>
      <c r="J88" s="56"/>
      <c r="K88" s="36" t="s">
        <v>65</v>
      </c>
      <c r="L88" s="62">
        <v>88</v>
      </c>
      <c r="M88" s="62"/>
      <c r="N88" s="63"/>
      <c r="O88" s="85" t="s">
        <v>197</v>
      </c>
      <c r="P88" s="87">
        <v>43753.562268518515</v>
      </c>
      <c r="Q88" s="85" t="s">
        <v>259</v>
      </c>
      <c r="R88" s="85"/>
      <c r="S88" s="85"/>
      <c r="T88" s="85" t="s">
        <v>277</v>
      </c>
      <c r="U88" s="89" t="s">
        <v>283</v>
      </c>
      <c r="V88" s="89" t="s">
        <v>283</v>
      </c>
      <c r="W88" s="87">
        <v>43753.562268518515</v>
      </c>
      <c r="X88" s="91">
        <v>43753</v>
      </c>
      <c r="Y88" s="93" t="s">
        <v>307</v>
      </c>
      <c r="Z88" s="89" t="s">
        <v>325</v>
      </c>
      <c r="AA88" s="85"/>
      <c r="AB88" s="85"/>
      <c r="AC88" s="93" t="s">
        <v>343</v>
      </c>
      <c r="AD88" s="85"/>
      <c r="AE88" s="85" t="b">
        <v>0</v>
      </c>
      <c r="AF88" s="85">
        <v>12</v>
      </c>
      <c r="AG88" s="93" t="s">
        <v>349</v>
      </c>
      <c r="AH88" s="85" t="b">
        <v>0</v>
      </c>
      <c r="AI88" s="85" t="s">
        <v>350</v>
      </c>
      <c r="AJ88" s="85"/>
      <c r="AK88" s="93" t="s">
        <v>349</v>
      </c>
      <c r="AL88" s="85" t="b">
        <v>0</v>
      </c>
      <c r="AM88" s="85">
        <v>3</v>
      </c>
      <c r="AN88" s="93" t="s">
        <v>349</v>
      </c>
      <c r="AO88" s="85" t="s">
        <v>353</v>
      </c>
      <c r="AP88" s="85" t="b">
        <v>0</v>
      </c>
      <c r="AQ88" s="93" t="s">
        <v>343</v>
      </c>
      <c r="AR88" s="85" t="s">
        <v>197</v>
      </c>
      <c r="AS88" s="85">
        <v>0</v>
      </c>
      <c r="AT88" s="85">
        <v>0</v>
      </c>
      <c r="AU88" s="85"/>
      <c r="AV88" s="85"/>
      <c r="AW88" s="85"/>
      <c r="AX88" s="85"/>
      <c r="AY88" s="85"/>
      <c r="AZ88" s="85"/>
      <c r="BA88" s="85"/>
      <c r="BB88" s="85"/>
      <c r="BC88">
        <v>5</v>
      </c>
      <c r="BD88" s="84" t="str">
        <f>REPLACE(INDEX(GroupVertices[Group],MATCH(Edges[[#This Row],[Vertex 1]],GroupVertices[Vertex],0)),1,1,"")</f>
        <v>3</v>
      </c>
      <c r="BE88" s="84" t="str">
        <f>REPLACE(INDEX(GroupVertices[Group],MATCH(Edges[[#This Row],[Vertex 2]],GroupVertices[Vertex],0)),1,1,"")</f>
        <v>3</v>
      </c>
      <c r="BF88" s="51">
        <v>1</v>
      </c>
      <c r="BG88" s="52">
        <v>2.4390243902439024</v>
      </c>
      <c r="BH88" s="51">
        <v>0</v>
      </c>
      <c r="BI88" s="52">
        <v>0</v>
      </c>
      <c r="BJ88" s="51">
        <v>0</v>
      </c>
      <c r="BK88" s="52">
        <v>0</v>
      </c>
      <c r="BL88" s="51">
        <v>40</v>
      </c>
      <c r="BM88" s="52">
        <v>97.5609756097561</v>
      </c>
      <c r="BN88" s="51">
        <v>41</v>
      </c>
    </row>
    <row r="89" spans="1:66" ht="28.55">
      <c r="A89" s="83" t="s">
        <v>242</v>
      </c>
      <c r="B89" s="83" t="s">
        <v>242</v>
      </c>
      <c r="C89" s="53" t="s">
        <v>774</v>
      </c>
      <c r="D89" s="54">
        <v>10</v>
      </c>
      <c r="E89" s="53" t="s">
        <v>136</v>
      </c>
      <c r="F89" s="55">
        <v>6</v>
      </c>
      <c r="G89" s="53"/>
      <c r="H89" s="57"/>
      <c r="I89" s="56"/>
      <c r="J89" s="56"/>
      <c r="K89" s="36" t="s">
        <v>65</v>
      </c>
      <c r="L89" s="62">
        <v>89</v>
      </c>
      <c r="M89" s="62"/>
      <c r="N89" s="63"/>
      <c r="O89" s="85" t="s">
        <v>197</v>
      </c>
      <c r="P89" s="87">
        <v>43754.65545138889</v>
      </c>
      <c r="Q89" s="85" t="s">
        <v>262</v>
      </c>
      <c r="R89" s="89" t="s">
        <v>267</v>
      </c>
      <c r="S89" s="85" t="s">
        <v>270</v>
      </c>
      <c r="T89" s="85" t="s">
        <v>278</v>
      </c>
      <c r="U89" s="85"/>
      <c r="V89" s="89" t="s">
        <v>293</v>
      </c>
      <c r="W89" s="87">
        <v>43754.65545138889</v>
      </c>
      <c r="X89" s="91">
        <v>43754</v>
      </c>
      <c r="Y89" s="93" t="s">
        <v>308</v>
      </c>
      <c r="Z89" s="89" t="s">
        <v>326</v>
      </c>
      <c r="AA89" s="85"/>
      <c r="AB89" s="85"/>
      <c r="AC89" s="93" t="s">
        <v>344</v>
      </c>
      <c r="AD89" s="85"/>
      <c r="AE89" s="85" t="b">
        <v>0</v>
      </c>
      <c r="AF89" s="85">
        <v>3</v>
      </c>
      <c r="AG89" s="93" t="s">
        <v>349</v>
      </c>
      <c r="AH89" s="85" t="b">
        <v>0</v>
      </c>
      <c r="AI89" s="85" t="s">
        <v>350</v>
      </c>
      <c r="AJ89" s="85"/>
      <c r="AK89" s="93" t="s">
        <v>349</v>
      </c>
      <c r="AL89" s="85" t="b">
        <v>0</v>
      </c>
      <c r="AM89" s="85">
        <v>0</v>
      </c>
      <c r="AN89" s="93" t="s">
        <v>349</v>
      </c>
      <c r="AO89" s="85" t="s">
        <v>353</v>
      </c>
      <c r="AP89" s="85" t="b">
        <v>0</v>
      </c>
      <c r="AQ89" s="93" t="s">
        <v>344</v>
      </c>
      <c r="AR89" s="85" t="s">
        <v>197</v>
      </c>
      <c r="AS89" s="85">
        <v>0</v>
      </c>
      <c r="AT89" s="85">
        <v>0</v>
      </c>
      <c r="AU89" s="85"/>
      <c r="AV89" s="85"/>
      <c r="AW89" s="85"/>
      <c r="AX89" s="85"/>
      <c r="AY89" s="85"/>
      <c r="AZ89" s="85"/>
      <c r="BA89" s="85"/>
      <c r="BB89" s="85"/>
      <c r="BC89">
        <v>5</v>
      </c>
      <c r="BD89" s="84" t="str">
        <f>REPLACE(INDEX(GroupVertices[Group],MATCH(Edges[[#This Row],[Vertex 1]],GroupVertices[Vertex],0)),1,1,"")</f>
        <v>3</v>
      </c>
      <c r="BE89" s="84" t="str">
        <f>REPLACE(INDEX(GroupVertices[Group],MATCH(Edges[[#This Row],[Vertex 2]],GroupVertices[Vertex],0)),1,1,"")</f>
        <v>3</v>
      </c>
      <c r="BF89" s="51">
        <v>2</v>
      </c>
      <c r="BG89" s="52">
        <v>14.285714285714286</v>
      </c>
      <c r="BH89" s="51">
        <v>0</v>
      </c>
      <c r="BI89" s="52">
        <v>0</v>
      </c>
      <c r="BJ89" s="51">
        <v>0</v>
      </c>
      <c r="BK89" s="52">
        <v>0</v>
      </c>
      <c r="BL89" s="51">
        <v>12</v>
      </c>
      <c r="BM89" s="52">
        <v>85.71428571428571</v>
      </c>
      <c r="BN89" s="51">
        <v>14</v>
      </c>
    </row>
    <row r="90" spans="1:66" ht="28.55">
      <c r="A90" s="83" t="s">
        <v>242</v>
      </c>
      <c r="B90" s="83" t="s">
        <v>242</v>
      </c>
      <c r="C90" s="53" t="s">
        <v>774</v>
      </c>
      <c r="D90" s="54">
        <v>10</v>
      </c>
      <c r="E90" s="53" t="s">
        <v>136</v>
      </c>
      <c r="F90" s="55">
        <v>6</v>
      </c>
      <c r="G90" s="53"/>
      <c r="H90" s="57"/>
      <c r="I90" s="56"/>
      <c r="J90" s="56"/>
      <c r="K90" s="36" t="s">
        <v>65</v>
      </c>
      <c r="L90" s="62">
        <v>90</v>
      </c>
      <c r="M90" s="62"/>
      <c r="N90" s="63"/>
      <c r="O90" s="85" t="s">
        <v>197</v>
      </c>
      <c r="P90" s="87">
        <v>43755.69975694444</v>
      </c>
      <c r="Q90" s="85" t="s">
        <v>263</v>
      </c>
      <c r="R90" s="85"/>
      <c r="S90" s="85"/>
      <c r="T90" s="85" t="s">
        <v>279</v>
      </c>
      <c r="U90" s="89" t="s">
        <v>284</v>
      </c>
      <c r="V90" s="89" t="s">
        <v>284</v>
      </c>
      <c r="W90" s="87">
        <v>43755.69975694444</v>
      </c>
      <c r="X90" s="91">
        <v>43755</v>
      </c>
      <c r="Y90" s="93" t="s">
        <v>309</v>
      </c>
      <c r="Z90" s="89" t="s">
        <v>327</v>
      </c>
      <c r="AA90" s="85"/>
      <c r="AB90" s="85"/>
      <c r="AC90" s="93" t="s">
        <v>345</v>
      </c>
      <c r="AD90" s="85"/>
      <c r="AE90" s="85" t="b">
        <v>0</v>
      </c>
      <c r="AF90" s="85">
        <v>4</v>
      </c>
      <c r="AG90" s="93" t="s">
        <v>349</v>
      </c>
      <c r="AH90" s="85" t="b">
        <v>0</v>
      </c>
      <c r="AI90" s="85" t="s">
        <v>350</v>
      </c>
      <c r="AJ90" s="85"/>
      <c r="AK90" s="93" t="s">
        <v>349</v>
      </c>
      <c r="AL90" s="85" t="b">
        <v>0</v>
      </c>
      <c r="AM90" s="85">
        <v>0</v>
      </c>
      <c r="AN90" s="93" t="s">
        <v>349</v>
      </c>
      <c r="AO90" s="85" t="s">
        <v>353</v>
      </c>
      <c r="AP90" s="85" t="b">
        <v>0</v>
      </c>
      <c r="AQ90" s="93" t="s">
        <v>345</v>
      </c>
      <c r="AR90" s="85" t="s">
        <v>197</v>
      </c>
      <c r="AS90" s="85">
        <v>0</v>
      </c>
      <c r="AT90" s="85">
        <v>0</v>
      </c>
      <c r="AU90" s="85"/>
      <c r="AV90" s="85"/>
      <c r="AW90" s="85"/>
      <c r="AX90" s="85"/>
      <c r="AY90" s="85"/>
      <c r="AZ90" s="85"/>
      <c r="BA90" s="85"/>
      <c r="BB90" s="85"/>
      <c r="BC90">
        <v>5</v>
      </c>
      <c r="BD90" s="84" t="str">
        <f>REPLACE(INDEX(GroupVertices[Group],MATCH(Edges[[#This Row],[Vertex 1]],GroupVertices[Vertex],0)),1,1,"")</f>
        <v>3</v>
      </c>
      <c r="BE90" s="84" t="str">
        <f>REPLACE(INDEX(GroupVertices[Group],MATCH(Edges[[#This Row],[Vertex 2]],GroupVertices[Vertex],0)),1,1,"")</f>
        <v>3</v>
      </c>
      <c r="BF90" s="51">
        <v>2</v>
      </c>
      <c r="BG90" s="52">
        <v>5.555555555555555</v>
      </c>
      <c r="BH90" s="51">
        <v>0</v>
      </c>
      <c r="BI90" s="52">
        <v>0</v>
      </c>
      <c r="BJ90" s="51">
        <v>0</v>
      </c>
      <c r="BK90" s="52">
        <v>0</v>
      </c>
      <c r="BL90" s="51">
        <v>34</v>
      </c>
      <c r="BM90" s="52">
        <v>94.44444444444444</v>
      </c>
      <c r="BN90" s="51">
        <v>36</v>
      </c>
    </row>
    <row r="91" spans="1:66" ht="28.55">
      <c r="A91" s="83" t="s">
        <v>242</v>
      </c>
      <c r="B91" s="83" t="s">
        <v>242</v>
      </c>
      <c r="C91" s="53" t="s">
        <v>774</v>
      </c>
      <c r="D91" s="54">
        <v>10</v>
      </c>
      <c r="E91" s="53" t="s">
        <v>136</v>
      </c>
      <c r="F91" s="55">
        <v>6</v>
      </c>
      <c r="G91" s="53"/>
      <c r="H91" s="57"/>
      <c r="I91" s="56"/>
      <c r="J91" s="56"/>
      <c r="K91" s="36" t="s">
        <v>65</v>
      </c>
      <c r="L91" s="62">
        <v>91</v>
      </c>
      <c r="M91" s="62"/>
      <c r="N91" s="63"/>
      <c r="O91" s="85" t="s">
        <v>197</v>
      </c>
      <c r="P91" s="87">
        <v>43755.768055555556</v>
      </c>
      <c r="Q91" s="85" t="s">
        <v>260</v>
      </c>
      <c r="R91" s="85"/>
      <c r="S91" s="85"/>
      <c r="T91" s="85" t="s">
        <v>280</v>
      </c>
      <c r="U91" s="89" t="s">
        <v>285</v>
      </c>
      <c r="V91" s="89" t="s">
        <v>285</v>
      </c>
      <c r="W91" s="87">
        <v>43755.768055555556</v>
      </c>
      <c r="X91" s="91">
        <v>43755</v>
      </c>
      <c r="Y91" s="93" t="s">
        <v>310</v>
      </c>
      <c r="Z91" s="89" t="s">
        <v>328</v>
      </c>
      <c r="AA91" s="85"/>
      <c r="AB91" s="85"/>
      <c r="AC91" s="93" t="s">
        <v>346</v>
      </c>
      <c r="AD91" s="85"/>
      <c r="AE91" s="85" t="b">
        <v>0</v>
      </c>
      <c r="AF91" s="85">
        <v>7</v>
      </c>
      <c r="AG91" s="93" t="s">
        <v>349</v>
      </c>
      <c r="AH91" s="85" t="b">
        <v>0</v>
      </c>
      <c r="AI91" s="85" t="s">
        <v>350</v>
      </c>
      <c r="AJ91" s="85"/>
      <c r="AK91" s="93" t="s">
        <v>349</v>
      </c>
      <c r="AL91" s="85" t="b">
        <v>0</v>
      </c>
      <c r="AM91" s="85">
        <v>1</v>
      </c>
      <c r="AN91" s="93" t="s">
        <v>349</v>
      </c>
      <c r="AO91" s="85" t="s">
        <v>353</v>
      </c>
      <c r="AP91" s="85" t="b">
        <v>0</v>
      </c>
      <c r="AQ91" s="93" t="s">
        <v>346</v>
      </c>
      <c r="AR91" s="85" t="s">
        <v>197</v>
      </c>
      <c r="AS91" s="85">
        <v>0</v>
      </c>
      <c r="AT91" s="85">
        <v>0</v>
      </c>
      <c r="AU91" s="85"/>
      <c r="AV91" s="85"/>
      <c r="AW91" s="85"/>
      <c r="AX91" s="85"/>
      <c r="AY91" s="85"/>
      <c r="AZ91" s="85"/>
      <c r="BA91" s="85"/>
      <c r="BB91" s="85"/>
      <c r="BC91">
        <v>5</v>
      </c>
      <c r="BD91" s="84" t="str">
        <f>REPLACE(INDEX(GroupVertices[Group],MATCH(Edges[[#This Row],[Vertex 1]],GroupVertices[Vertex],0)),1,1,"")</f>
        <v>3</v>
      </c>
      <c r="BE91" s="84" t="str">
        <f>REPLACE(INDEX(GroupVertices[Group],MATCH(Edges[[#This Row],[Vertex 2]],GroupVertices[Vertex],0)),1,1,"")</f>
        <v>3</v>
      </c>
      <c r="BF91" s="51">
        <v>1</v>
      </c>
      <c r="BG91" s="52">
        <v>2.272727272727273</v>
      </c>
      <c r="BH91" s="51">
        <v>0</v>
      </c>
      <c r="BI91" s="52">
        <v>0</v>
      </c>
      <c r="BJ91" s="51">
        <v>0</v>
      </c>
      <c r="BK91" s="52">
        <v>0</v>
      </c>
      <c r="BL91" s="51">
        <v>43</v>
      </c>
      <c r="BM91" s="52">
        <v>97.72727272727273</v>
      </c>
      <c r="BN91" s="51">
        <v>44</v>
      </c>
    </row>
    <row r="92" spans="1:66" ht="15">
      <c r="A92" s="83" t="s">
        <v>243</v>
      </c>
      <c r="B92" s="83" t="s">
        <v>242</v>
      </c>
      <c r="C92" s="53" t="s">
        <v>772</v>
      </c>
      <c r="D92" s="54">
        <v>3</v>
      </c>
      <c r="E92" s="53" t="s">
        <v>132</v>
      </c>
      <c r="F92" s="55">
        <v>32</v>
      </c>
      <c r="G92" s="53"/>
      <c r="H92" s="57"/>
      <c r="I92" s="56"/>
      <c r="J92" s="56"/>
      <c r="K92" s="36" t="s">
        <v>65</v>
      </c>
      <c r="L92" s="62">
        <v>92</v>
      </c>
      <c r="M92" s="62"/>
      <c r="N92" s="63"/>
      <c r="O92" s="85" t="s">
        <v>255</v>
      </c>
      <c r="P92" s="87">
        <v>43753.606770833336</v>
      </c>
      <c r="Q92" s="85" t="s">
        <v>259</v>
      </c>
      <c r="R92" s="85"/>
      <c r="S92" s="85"/>
      <c r="T92" s="85" t="s">
        <v>275</v>
      </c>
      <c r="U92" s="85"/>
      <c r="V92" s="89" t="s">
        <v>294</v>
      </c>
      <c r="W92" s="87">
        <v>43753.606770833336</v>
      </c>
      <c r="X92" s="91">
        <v>43753</v>
      </c>
      <c r="Y92" s="93" t="s">
        <v>311</v>
      </c>
      <c r="Z92" s="89" t="s">
        <v>329</v>
      </c>
      <c r="AA92" s="85"/>
      <c r="AB92" s="85"/>
      <c r="AC92" s="93" t="s">
        <v>347</v>
      </c>
      <c r="AD92" s="85"/>
      <c r="AE92" s="85" t="b">
        <v>0</v>
      </c>
      <c r="AF92" s="85">
        <v>0</v>
      </c>
      <c r="AG92" s="93" t="s">
        <v>349</v>
      </c>
      <c r="AH92" s="85" t="b">
        <v>0</v>
      </c>
      <c r="AI92" s="85" t="s">
        <v>350</v>
      </c>
      <c r="AJ92" s="85"/>
      <c r="AK92" s="93" t="s">
        <v>349</v>
      </c>
      <c r="AL92" s="85" t="b">
        <v>0</v>
      </c>
      <c r="AM92" s="85">
        <v>3</v>
      </c>
      <c r="AN92" s="93" t="s">
        <v>343</v>
      </c>
      <c r="AO92" s="85" t="s">
        <v>354</v>
      </c>
      <c r="AP92" s="85" t="b">
        <v>0</v>
      </c>
      <c r="AQ92" s="93" t="s">
        <v>343</v>
      </c>
      <c r="AR92" s="85" t="s">
        <v>197</v>
      </c>
      <c r="AS92" s="85">
        <v>0</v>
      </c>
      <c r="AT92" s="85">
        <v>0</v>
      </c>
      <c r="AU92" s="85"/>
      <c r="AV92" s="85"/>
      <c r="AW92" s="85"/>
      <c r="AX92" s="85"/>
      <c r="AY92" s="85"/>
      <c r="AZ92" s="85"/>
      <c r="BA92" s="85"/>
      <c r="BB92" s="85"/>
      <c r="BC92">
        <v>1</v>
      </c>
      <c r="BD92" s="84" t="str">
        <f>REPLACE(INDEX(GroupVertices[Group],MATCH(Edges[[#This Row],[Vertex 1]],GroupVertices[Vertex],0)),1,1,"")</f>
        <v>3</v>
      </c>
      <c r="BE92" s="84" t="str">
        <f>REPLACE(INDEX(GroupVertices[Group],MATCH(Edges[[#This Row],[Vertex 2]],GroupVertices[Vertex],0)),1,1,"")</f>
        <v>3</v>
      </c>
      <c r="BF92" s="51">
        <v>1</v>
      </c>
      <c r="BG92" s="52">
        <v>2.4390243902439024</v>
      </c>
      <c r="BH92" s="51">
        <v>0</v>
      </c>
      <c r="BI92" s="52">
        <v>0</v>
      </c>
      <c r="BJ92" s="51">
        <v>0</v>
      </c>
      <c r="BK92" s="52">
        <v>0</v>
      </c>
      <c r="BL92" s="51">
        <v>40</v>
      </c>
      <c r="BM92" s="52">
        <v>97.5609756097561</v>
      </c>
      <c r="BN92" s="51">
        <v>41</v>
      </c>
    </row>
    <row r="93" spans="1:66" ht="15">
      <c r="A93" s="83" t="s">
        <v>243</v>
      </c>
      <c r="B93" s="83" t="s">
        <v>243</v>
      </c>
      <c r="C93" s="53" t="s">
        <v>772</v>
      </c>
      <c r="D93" s="54">
        <v>3</v>
      </c>
      <c r="E93" s="53" t="s">
        <v>132</v>
      </c>
      <c r="F93" s="55">
        <v>32</v>
      </c>
      <c r="G93" s="53"/>
      <c r="H93" s="57"/>
      <c r="I93" s="56"/>
      <c r="J93" s="56"/>
      <c r="K93" s="36" t="s">
        <v>65</v>
      </c>
      <c r="L93" s="62">
        <v>93</v>
      </c>
      <c r="M93" s="62"/>
      <c r="N93" s="63"/>
      <c r="O93" s="85" t="s">
        <v>197</v>
      </c>
      <c r="P93" s="87">
        <v>43755.86050925926</v>
      </c>
      <c r="Q93" s="85" t="s">
        <v>264</v>
      </c>
      <c r="R93" s="89" t="s">
        <v>268</v>
      </c>
      <c r="S93" s="85" t="s">
        <v>271</v>
      </c>
      <c r="T93" s="85" t="s">
        <v>281</v>
      </c>
      <c r="U93" s="85"/>
      <c r="V93" s="89" t="s">
        <v>294</v>
      </c>
      <c r="W93" s="87">
        <v>43755.86050925926</v>
      </c>
      <c r="X93" s="91">
        <v>43755</v>
      </c>
      <c r="Y93" s="93" t="s">
        <v>312</v>
      </c>
      <c r="Z93" s="89" t="s">
        <v>330</v>
      </c>
      <c r="AA93" s="85"/>
      <c r="AB93" s="85"/>
      <c r="AC93" s="93" t="s">
        <v>348</v>
      </c>
      <c r="AD93" s="85"/>
      <c r="AE93" s="85" t="b">
        <v>0</v>
      </c>
      <c r="AF93" s="85">
        <v>0</v>
      </c>
      <c r="AG93" s="93" t="s">
        <v>349</v>
      </c>
      <c r="AH93" s="85" t="b">
        <v>0</v>
      </c>
      <c r="AI93" s="85" t="s">
        <v>350</v>
      </c>
      <c r="AJ93" s="85"/>
      <c r="AK93" s="93" t="s">
        <v>349</v>
      </c>
      <c r="AL93" s="85" t="b">
        <v>0</v>
      </c>
      <c r="AM93" s="85">
        <v>0</v>
      </c>
      <c r="AN93" s="93" t="s">
        <v>349</v>
      </c>
      <c r="AO93" s="85" t="s">
        <v>355</v>
      </c>
      <c r="AP93" s="85" t="b">
        <v>0</v>
      </c>
      <c r="AQ93" s="93" t="s">
        <v>348</v>
      </c>
      <c r="AR93" s="85" t="s">
        <v>197</v>
      </c>
      <c r="AS93" s="85">
        <v>0</v>
      </c>
      <c r="AT93" s="85">
        <v>0</v>
      </c>
      <c r="AU93" s="85"/>
      <c r="AV93" s="85"/>
      <c r="AW93" s="85"/>
      <c r="AX93" s="85"/>
      <c r="AY93" s="85"/>
      <c r="AZ93" s="85"/>
      <c r="BA93" s="85"/>
      <c r="BB93" s="85"/>
      <c r="BC93">
        <v>1</v>
      </c>
      <c r="BD93" s="84" t="str">
        <f>REPLACE(INDEX(GroupVertices[Group],MATCH(Edges[[#This Row],[Vertex 1]],GroupVertices[Vertex],0)),1,1,"")</f>
        <v>3</v>
      </c>
      <c r="BE93" s="84" t="str">
        <f>REPLACE(INDEX(GroupVertices[Group],MATCH(Edges[[#This Row],[Vertex 2]],GroupVertices[Vertex],0)),1,1,"")</f>
        <v>3</v>
      </c>
      <c r="BF93" s="51">
        <v>0</v>
      </c>
      <c r="BG93" s="52">
        <v>0</v>
      </c>
      <c r="BH93" s="51">
        <v>0</v>
      </c>
      <c r="BI93" s="52">
        <v>0</v>
      </c>
      <c r="BJ93" s="51">
        <v>0</v>
      </c>
      <c r="BK93" s="52">
        <v>0</v>
      </c>
      <c r="BL93" s="51">
        <v>5</v>
      </c>
      <c r="BM93" s="52">
        <v>100</v>
      </c>
      <c r="BN93"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hyperlinks>
    <hyperlink ref="R3" r:id="rId1" display="https://nodexlgraphgallery.org/Pages/Graph.aspx?graphID=212862"/>
    <hyperlink ref="R4" r:id="rId2" display="https://nodexlgraphgallery.org/Pages/Graph.aspx?graphID=212862"/>
    <hyperlink ref="R5" r:id="rId3" display="https://nodexlgraphgallery.org/Pages/Graph.aspx?graphID=212862"/>
    <hyperlink ref="R6" r:id="rId4" display="https://nodexlgraphgallery.org/Pages/Graph.aspx?graphID=212862"/>
    <hyperlink ref="R7" r:id="rId5" display="https://nodexlgraphgallery.org/Pages/Graph.aspx?graphID=212862"/>
    <hyperlink ref="R8" r:id="rId6" display="https://nodexlgraphgallery.org/Pages/Graph.aspx?graphID=212862"/>
    <hyperlink ref="R9" r:id="rId7" display="https://nodexlgraphgallery.org/Pages/Graph.aspx?graphID=212862"/>
    <hyperlink ref="R10" r:id="rId8" display="https://nodexlgraphgallery.org/Pages/Graph.aspx?graphID=212862"/>
    <hyperlink ref="R11" r:id="rId9" display="https://nodexlgraphgallery.org/Pages/Graph.aspx?graphID=212862"/>
    <hyperlink ref="R12" r:id="rId10" display="https://nodexlgraphgallery.org/Pages/Graph.aspx?graphID=212862"/>
    <hyperlink ref="R13" r:id="rId11" display="https://nodexlgraphgallery.org/Pages/Graph.aspx?graphID=212862"/>
    <hyperlink ref="R14" r:id="rId12" display="https://nodexlgraphgallery.org/Pages/Graph.aspx?graphID=212862"/>
    <hyperlink ref="R15" r:id="rId13" display="https://nodexlgraphgallery.org/Pages/Graph.aspx?graphID=212862"/>
    <hyperlink ref="R16" r:id="rId14" display="https://nodexlgraphgallery.org/Pages/Graph.aspx?graphID=212862"/>
    <hyperlink ref="R17" r:id="rId15" display="https://nodexlgraphgallery.org/Pages/Graph.aspx?graphID=212862"/>
    <hyperlink ref="R18" r:id="rId16" display="https://nodexlgraphgallery.org/Pages/Graph.aspx?graphID=212862"/>
    <hyperlink ref="R19" r:id="rId17" display="https://nodexlgraphgallery.org/Pages/Graph.aspx?graphID=212862"/>
    <hyperlink ref="R20" r:id="rId18" display="https://nodexlgraphgallery.org/Pages/Graph.aspx?graphID=212862"/>
    <hyperlink ref="R21" r:id="rId19" display="https://nodexlgraphgallery.org/Pages/Graph.aspx?graphID=212862"/>
    <hyperlink ref="R22" r:id="rId20" display="https://nodexlgraphgallery.org/Pages/Graph.aspx?graphID=212862"/>
    <hyperlink ref="R23" r:id="rId21" display="https://nodexlgraphgallery.org/Pages/Graph.aspx?graphID=212862"/>
    <hyperlink ref="R24" r:id="rId22" display="https://nodexlgraphgallery.org/Pages/Graph.aspx?graphID=212862"/>
    <hyperlink ref="R25" r:id="rId23" display="https://nodexlgraphgallery.org/Pages/Graph.aspx?graphID=212862"/>
    <hyperlink ref="R26" r:id="rId24" display="https://nodexlgraphgallery.org/Pages/Graph.aspx?graphID=212862"/>
    <hyperlink ref="R27" r:id="rId25" display="https://nodexlgraphgallery.org/Pages/Graph.aspx?graphID=212862"/>
    <hyperlink ref="R28" r:id="rId26" display="https://nodexlgraphgallery.org/Pages/Graph.aspx?graphID=212862"/>
    <hyperlink ref="R29" r:id="rId27" display="https://nodexlgraphgallery.org/Pages/Graph.aspx?graphID=212862"/>
    <hyperlink ref="R30" r:id="rId28" display="https://nodexlgraphgallery.org/Pages/Graph.aspx?graphID=212862"/>
    <hyperlink ref="R31" r:id="rId29" display="https://nodexlgraphgallery.org/Pages/Graph.aspx?graphID=212862"/>
    <hyperlink ref="R32" r:id="rId30" display="https://nodexlgraphgallery.org/Pages/Graph.aspx?graphID=212862"/>
    <hyperlink ref="R33" r:id="rId31" display="https://nodexlgraphgallery.org/Pages/Graph.aspx?graphID=212862"/>
    <hyperlink ref="R34" r:id="rId32" display="https://nodexlgraphgallery.org/Pages/Graph.aspx?graphID=212831"/>
    <hyperlink ref="R35" r:id="rId33" display="https://nodexlgraphgallery.org/Pages/Graph.aspx?graphID=212831"/>
    <hyperlink ref="R36" r:id="rId34" display="https://nodexlgraphgallery.org/Pages/Graph.aspx?graphID=212831"/>
    <hyperlink ref="R37" r:id="rId35" display="https://nodexlgraphgallery.org/Pages/Graph.aspx?graphID=212831"/>
    <hyperlink ref="R38" r:id="rId36" display="https://nodexlgraphgallery.org/Pages/Graph.aspx?graphID=212831"/>
    <hyperlink ref="R39" r:id="rId37" display="https://nodexlgraphgallery.org/Pages/Graph.aspx?graphID=212831"/>
    <hyperlink ref="R40" r:id="rId38" display="https://nodexlgraphgallery.org/Pages/Graph.aspx?graphID=212831"/>
    <hyperlink ref="R41" r:id="rId39" display="https://nodexlgraphgallery.org/Pages/Graph.aspx?graphID=212831"/>
    <hyperlink ref="R42" r:id="rId40" display="https://nodexlgraphgallery.org/Pages/Graph.aspx?graphID=212831"/>
    <hyperlink ref="R43" r:id="rId41" display="https://nodexlgraphgallery.org/Pages/Graph.aspx?graphID=212831"/>
    <hyperlink ref="R44" r:id="rId42" display="https://nodexlgraphgallery.org/Pages/Graph.aspx?graphID=212831"/>
    <hyperlink ref="R45" r:id="rId43" display="https://nodexlgraphgallery.org/Pages/Graph.aspx?graphID=212831"/>
    <hyperlink ref="R46" r:id="rId44" display="https://nodexlgraphgallery.org/Pages/Graph.aspx?graphID=212831"/>
    <hyperlink ref="R47" r:id="rId45" display="https://nodexlgraphgallery.org/Pages/Graph.aspx?graphID=212862"/>
    <hyperlink ref="R48" r:id="rId46" display="https://nodexlgraphgallery.org/Pages/Graph.aspx?graphID=212862"/>
    <hyperlink ref="R49" r:id="rId47" display="https://nodexlgraphgallery.org/Pages/Graph.aspx?graphID=212831"/>
    <hyperlink ref="R50" r:id="rId48" display="https://nodexlgraphgallery.org/Pages/Graph.aspx?graphID=212862"/>
    <hyperlink ref="R51" r:id="rId49" display="https://nodexlgraphgallery.org/Pages/Graph.aspx?graphID=212862"/>
    <hyperlink ref="R52" r:id="rId50" display="https://nodexlgraphgallery.org/Pages/Graph.aspx?graphID=212831"/>
    <hyperlink ref="R53" r:id="rId51" display="https://nodexlgraphgallery.org/Pages/Graph.aspx?graphID=212831"/>
    <hyperlink ref="R54" r:id="rId52" display="https://nodexlgraphgallery.org/Pages/Graph.aspx?graphID=212862"/>
    <hyperlink ref="R55" r:id="rId53" display="https://nodexlgraphgallery.org/Pages/Graph.aspx?graphID=212862"/>
    <hyperlink ref="R56" r:id="rId54" display="https://nodexlgraphgallery.org/Pages/Graph.aspx?graphID=212862"/>
    <hyperlink ref="R57" r:id="rId55" display="https://nodexlgraphgallery.org/Pages/Graph.aspx?graphID=212862"/>
    <hyperlink ref="R58" r:id="rId56" display="https://nodexlgraphgallery.org/Pages/Graph.aspx?graphID=212862"/>
    <hyperlink ref="R59" r:id="rId57" display="https://nodexlgraphgallery.org/Pages/Graph.aspx?graphID=212831"/>
    <hyperlink ref="R60" r:id="rId58" display="https://nodexlgraphgallery.org/Pages/Graph.aspx?graphID=212862"/>
    <hyperlink ref="R61" r:id="rId59" display="https://nodexlgraphgallery.org/Pages/Graph.aspx?graphID=212862"/>
    <hyperlink ref="R62" r:id="rId60" display="https://nodexlgraphgallery.org/Pages/Graph.aspx?graphID=212831"/>
    <hyperlink ref="R63" r:id="rId61" display="https://nodexlgraphgallery.org/Pages/Graph.aspx?graphID=212831"/>
    <hyperlink ref="R64" r:id="rId62" display="https://nodexlgraphgallery.org/Pages/Graph.aspx?graphID=212831"/>
    <hyperlink ref="R65" r:id="rId63" display="https://nodexlgraphgallery.org/Pages/Graph.aspx?graphID=212831"/>
    <hyperlink ref="R66" r:id="rId64" display="https://nodexlgraphgallery.org/Pages/Graph.aspx?graphID=212831"/>
    <hyperlink ref="R67" r:id="rId65" display="https://nodexlgraphgallery.org/Pages/Graph.aspx?graphID=212831"/>
    <hyperlink ref="R68" r:id="rId66" display="https://nodexlgraphgallery.org/Pages/Graph.aspx?graphID=212862"/>
    <hyperlink ref="R69" r:id="rId67" display="https://nodexlgraphgallery.org/Pages/Graph.aspx?graphID=212862"/>
    <hyperlink ref="R70" r:id="rId68" display="https://nodexlgraphgallery.org/Pages/Graph.aspx?graphID=212831"/>
    <hyperlink ref="R71" r:id="rId69" display="https://nodexlgraphgallery.org/Pages/Graph.aspx?graphID=212831"/>
    <hyperlink ref="R72" r:id="rId70" display="https://nodexlgraphgallery.org/Pages/Graph.aspx?graphID=212862"/>
    <hyperlink ref="R73" r:id="rId71" display="https://nodexlgraphgallery.org/Pages/Graph.aspx?graphID=212862"/>
    <hyperlink ref="R74" r:id="rId72" display="https://nodexlgraphgallery.org/Pages/Graph.aspx?graphID=212862"/>
    <hyperlink ref="R75" r:id="rId73" display="https://nodexlgraphgallery.org/Pages/Graph.aspx?graphID=212862"/>
    <hyperlink ref="R76" r:id="rId74" display="https://nodexlgraphgallery.org/Pages/Graph.aspx?graphID=212831"/>
    <hyperlink ref="R77" r:id="rId75" display="https://nodexlgraphgallery.org/Pages/Graph.aspx?graphID=212831"/>
    <hyperlink ref="R78" r:id="rId76" display="https://nodexlgraphgallery.org/Pages/Graph.aspx?graphID=212831"/>
    <hyperlink ref="R79" r:id="rId77" display="https://nodexlgraphgallery.org/Pages/Graph.aspx?graphID=212862"/>
    <hyperlink ref="R80" r:id="rId78" display="https://nodexlgraphgallery.org/Pages/Graph.aspx?graphID=212862"/>
    <hyperlink ref="R81" r:id="rId79" display="https://nodexlgraphgallery.org/Pages/Graph.aspx?graphID=212831"/>
    <hyperlink ref="R82" r:id="rId80" display="https://nodexlgraphgallery.org/Pages/Graph.aspx?graphID=212862"/>
    <hyperlink ref="R83" r:id="rId81" display="https://nodexlgraphgallery.org/Pages/Graph.aspx?graphID=212831"/>
    <hyperlink ref="R89" r:id="rId82" display="https://www.heraldbulletin.com/news/local_news/briefs/good-morning-holly-renz-receives-state-torchbearer-award/article_46d51da6-e45a-11e9-907a-134f0d89da7b.html"/>
    <hyperlink ref="R93" r:id="rId83" display="https://www.instagram.com/p/B3u6fbXlVYr/?igshid=15juzpn9nidor"/>
    <hyperlink ref="U87" r:id="rId84" display="https://pbs.twimg.com/media/EGm8YcRWsAEkzsw.jpg"/>
    <hyperlink ref="U88" r:id="rId85" display="https://pbs.twimg.com/media/EG7DyFtXUAAKNfr.jpg"/>
    <hyperlink ref="U90" r:id="rId86" display="https://pbs.twimg.com/media/EHGERSfW4AAEb2G.png"/>
    <hyperlink ref="U91" r:id="rId87" display="https://pbs.twimg.com/media/EHGayOjWwAMTqvN.jpg"/>
    <hyperlink ref="V3" r:id="rId88" display="http://pbs.twimg.com/profile_images/1129333828911284226/h5buLdsA_normal.jpg"/>
    <hyperlink ref="V4" r:id="rId89" display="http://pbs.twimg.com/profile_images/1129333828911284226/h5buLdsA_normal.jpg"/>
    <hyperlink ref="V5" r:id="rId90" display="http://pbs.twimg.com/profile_images/1129333828911284226/h5buLdsA_normal.jpg"/>
    <hyperlink ref="V6" r:id="rId91" display="http://pbs.twimg.com/profile_images/1129333828911284226/h5buLdsA_normal.jpg"/>
    <hyperlink ref="V7" r:id="rId92" display="http://pbs.twimg.com/profile_images/1129333828911284226/h5buLdsA_normal.jpg"/>
    <hyperlink ref="V8" r:id="rId93" display="http://pbs.twimg.com/profile_images/1129333828911284226/h5buLdsA_normal.jpg"/>
    <hyperlink ref="V9" r:id="rId94" display="http://pbs.twimg.com/profile_images/1129333828911284226/h5buLdsA_normal.jpg"/>
    <hyperlink ref="V10" r:id="rId95" display="http://pbs.twimg.com/profile_images/1129333828911284226/h5buLdsA_normal.jpg"/>
    <hyperlink ref="V11" r:id="rId96" display="http://pbs.twimg.com/profile_images/1129333828911284226/h5buLdsA_normal.jpg"/>
    <hyperlink ref="V12" r:id="rId97" display="http://pbs.twimg.com/profile_images/1129333828911284226/h5buLdsA_normal.jpg"/>
    <hyperlink ref="V13" r:id="rId98" display="http://pbs.twimg.com/profile_images/1129333828911284226/h5buLdsA_normal.jpg"/>
    <hyperlink ref="V14" r:id="rId99" display="http://pbs.twimg.com/profile_images/993645134372798469/pAZy1Q6j_normal.jpg"/>
    <hyperlink ref="V15" r:id="rId100" display="http://pbs.twimg.com/profile_images/760774125522518016/jhzjWv0i_normal.jpg"/>
    <hyperlink ref="V16" r:id="rId101" display="http://pbs.twimg.com/profile_images/1137012768303931392/_YNnZ4rm_normal.jpg"/>
    <hyperlink ref="V17" r:id="rId102" display="http://pbs.twimg.com/profile_images/1806949120/aaaa_kiko_twitter_normal.jpg"/>
    <hyperlink ref="V18" r:id="rId103" display="http://pbs.twimg.com/profile_images/993645134372798469/pAZy1Q6j_normal.jpg"/>
    <hyperlink ref="V19" r:id="rId104" display="http://pbs.twimg.com/profile_images/760774125522518016/jhzjWv0i_normal.jpg"/>
    <hyperlink ref="V20" r:id="rId105" display="http://pbs.twimg.com/profile_images/1137012768303931392/_YNnZ4rm_normal.jpg"/>
    <hyperlink ref="V21" r:id="rId106" display="http://pbs.twimg.com/profile_images/1806949120/aaaa_kiko_twitter_normal.jpg"/>
    <hyperlink ref="V22" r:id="rId107" display="http://pbs.twimg.com/profile_images/993645134372798469/pAZy1Q6j_normal.jpg"/>
    <hyperlink ref="V23" r:id="rId108" display="http://pbs.twimg.com/profile_images/760774125522518016/jhzjWv0i_normal.jpg"/>
    <hyperlink ref="V24" r:id="rId109" display="http://pbs.twimg.com/profile_images/1137012768303931392/_YNnZ4rm_normal.jpg"/>
    <hyperlink ref="V25" r:id="rId110" display="http://pbs.twimg.com/profile_images/1806949120/aaaa_kiko_twitter_normal.jpg"/>
    <hyperlink ref="V26" r:id="rId111" display="http://pbs.twimg.com/profile_images/993645134372798469/pAZy1Q6j_normal.jpg"/>
    <hyperlink ref="V27" r:id="rId112" display="http://pbs.twimg.com/profile_images/760774125522518016/jhzjWv0i_normal.jpg"/>
    <hyperlink ref="V28" r:id="rId113" display="http://pbs.twimg.com/profile_images/1137012768303931392/_YNnZ4rm_normal.jpg"/>
    <hyperlink ref="V29" r:id="rId114" display="http://pbs.twimg.com/profile_images/1806949120/aaaa_kiko_twitter_normal.jpg"/>
    <hyperlink ref="V30" r:id="rId115" display="http://pbs.twimg.com/profile_images/993645134372798469/pAZy1Q6j_normal.jpg"/>
    <hyperlink ref="V31" r:id="rId116" display="http://pbs.twimg.com/profile_images/760774125522518016/jhzjWv0i_normal.jpg"/>
    <hyperlink ref="V32" r:id="rId117" display="http://pbs.twimg.com/profile_images/1137012768303931392/_YNnZ4rm_normal.jpg"/>
    <hyperlink ref="V33" r:id="rId118" display="http://pbs.twimg.com/profile_images/1806949120/aaaa_kiko_twitter_normal.jpg"/>
    <hyperlink ref="V34" r:id="rId119" display="http://pbs.twimg.com/profile_images/993645134372798469/pAZy1Q6j_normal.jpg"/>
    <hyperlink ref="V35" r:id="rId120" display="http://pbs.twimg.com/profile_images/1137012768303931392/_YNnZ4rm_normal.jpg"/>
    <hyperlink ref="V36" r:id="rId121" display="http://pbs.twimg.com/profile_images/1806949120/aaaa_kiko_twitter_normal.jpg"/>
    <hyperlink ref="V37" r:id="rId122" display="http://pbs.twimg.com/profile_images/993645134372798469/pAZy1Q6j_normal.jpg"/>
    <hyperlink ref="V38" r:id="rId123" display="http://pbs.twimg.com/profile_images/1137012768303931392/_YNnZ4rm_normal.jpg"/>
    <hyperlink ref="V39" r:id="rId124" display="http://pbs.twimg.com/profile_images/1806949120/aaaa_kiko_twitter_normal.jpg"/>
    <hyperlink ref="V40" r:id="rId125" display="http://pbs.twimg.com/profile_images/993645134372798469/pAZy1Q6j_normal.jpg"/>
    <hyperlink ref="V41" r:id="rId126" display="http://pbs.twimg.com/profile_images/1137012768303931392/_YNnZ4rm_normal.jpg"/>
    <hyperlink ref="V42" r:id="rId127" display="http://pbs.twimg.com/profile_images/1806949120/aaaa_kiko_twitter_normal.jpg"/>
    <hyperlink ref="V43" r:id="rId128" display="http://pbs.twimg.com/profile_images/993645134372798469/pAZy1Q6j_normal.jpg"/>
    <hyperlink ref="V44" r:id="rId129" display="http://pbs.twimg.com/profile_images/1137012768303931392/_YNnZ4rm_normal.jpg"/>
    <hyperlink ref="V45" r:id="rId130" display="http://pbs.twimg.com/profile_images/1806949120/aaaa_kiko_twitter_normal.jpg"/>
    <hyperlink ref="V46" r:id="rId131" display="http://pbs.twimg.com/profile_images/993645134372798469/pAZy1Q6j_normal.jpg"/>
    <hyperlink ref="V47" r:id="rId132" display="http://pbs.twimg.com/profile_images/993645134372798469/pAZy1Q6j_normal.jpg"/>
    <hyperlink ref="V48" r:id="rId133" display="http://pbs.twimg.com/profile_images/760774125522518016/jhzjWv0i_normal.jpg"/>
    <hyperlink ref="V49" r:id="rId134" display="http://pbs.twimg.com/profile_images/1137012768303931392/_YNnZ4rm_normal.jpg"/>
    <hyperlink ref="V50" r:id="rId135" display="http://pbs.twimg.com/profile_images/1137012768303931392/_YNnZ4rm_normal.jpg"/>
    <hyperlink ref="V51" r:id="rId136" display="http://pbs.twimg.com/profile_images/1806949120/aaaa_kiko_twitter_normal.jpg"/>
    <hyperlink ref="V52" r:id="rId137" display="http://pbs.twimg.com/profile_images/1806949120/aaaa_kiko_twitter_normal.jpg"/>
    <hyperlink ref="V53" r:id="rId138" display="http://pbs.twimg.com/profile_images/993645134372798469/pAZy1Q6j_normal.jpg"/>
    <hyperlink ref="V54" r:id="rId139" display="http://pbs.twimg.com/profile_images/993645134372798469/pAZy1Q6j_normal.jpg"/>
    <hyperlink ref="V55" r:id="rId140" display="http://pbs.twimg.com/profile_images/760774125522518016/jhzjWv0i_normal.jpg"/>
    <hyperlink ref="V56" r:id="rId141" display="http://pbs.twimg.com/profile_images/760774125522518016/jhzjWv0i_normal.jpg"/>
    <hyperlink ref="V57" r:id="rId142" display="http://pbs.twimg.com/profile_images/760774125522518016/jhzjWv0i_normal.jpg"/>
    <hyperlink ref="V58" r:id="rId143" display="http://pbs.twimg.com/profile_images/760774125522518016/jhzjWv0i_normal.jpg"/>
    <hyperlink ref="V59" r:id="rId144" display="http://pbs.twimg.com/profile_images/1137012768303931392/_YNnZ4rm_normal.jpg"/>
    <hyperlink ref="V60" r:id="rId145" display="http://pbs.twimg.com/profile_images/1137012768303931392/_YNnZ4rm_normal.jpg"/>
    <hyperlink ref="V61" r:id="rId146" display="http://pbs.twimg.com/profile_images/1806949120/aaaa_kiko_twitter_normal.jpg"/>
    <hyperlink ref="V62" r:id="rId147" display="http://pbs.twimg.com/profile_images/1806949120/aaaa_kiko_twitter_normal.jpg"/>
    <hyperlink ref="V63" r:id="rId148" display="http://pbs.twimg.com/profile_images/993645134372798469/pAZy1Q6j_normal.jpg"/>
    <hyperlink ref="V64" r:id="rId149" display="http://pbs.twimg.com/profile_images/1137012768303931392/_YNnZ4rm_normal.jpg"/>
    <hyperlink ref="V65" r:id="rId150" display="http://pbs.twimg.com/profile_images/1806949120/aaaa_kiko_twitter_normal.jpg"/>
    <hyperlink ref="V66" r:id="rId151" display="http://pbs.twimg.com/profile_images/993645134372798469/pAZy1Q6j_normal.jpg"/>
    <hyperlink ref="V67" r:id="rId152" display="http://pbs.twimg.com/profile_images/993645134372798469/pAZy1Q6j_normal.jpg"/>
    <hyperlink ref="V68" r:id="rId153" display="http://pbs.twimg.com/profile_images/993645134372798469/pAZy1Q6j_normal.jpg"/>
    <hyperlink ref="V69" r:id="rId154" display="http://pbs.twimg.com/profile_images/993645134372798469/pAZy1Q6j_normal.jpg"/>
    <hyperlink ref="V70" r:id="rId155" display="http://pbs.twimg.com/profile_images/1137012768303931392/_YNnZ4rm_normal.jpg"/>
    <hyperlink ref="V71" r:id="rId156" display="http://pbs.twimg.com/profile_images/1137012768303931392/_YNnZ4rm_normal.jpg"/>
    <hyperlink ref="V72" r:id="rId157" display="http://pbs.twimg.com/profile_images/1137012768303931392/_YNnZ4rm_normal.jpg"/>
    <hyperlink ref="V73" r:id="rId158" display="http://pbs.twimg.com/profile_images/1137012768303931392/_YNnZ4rm_normal.jpg"/>
    <hyperlink ref="V74" r:id="rId159" display="http://pbs.twimg.com/profile_images/1806949120/aaaa_kiko_twitter_normal.jpg"/>
    <hyperlink ref="V75" r:id="rId160" display="http://pbs.twimg.com/profile_images/1806949120/aaaa_kiko_twitter_normal.jpg"/>
    <hyperlink ref="V76" r:id="rId161" display="http://pbs.twimg.com/profile_images/1806949120/aaaa_kiko_twitter_normal.jpg"/>
    <hyperlink ref="V77" r:id="rId162" display="http://pbs.twimg.com/profile_images/1806949120/aaaa_kiko_twitter_normal.jpg"/>
    <hyperlink ref="V78" r:id="rId163" display="http://pbs.twimg.com/profile_images/1137012768303931392/_YNnZ4rm_normal.jpg"/>
    <hyperlink ref="V79" r:id="rId164" display="http://pbs.twimg.com/profile_images/1137012768303931392/_YNnZ4rm_normal.jpg"/>
    <hyperlink ref="V80" r:id="rId165" display="http://pbs.twimg.com/profile_images/1806949120/aaaa_kiko_twitter_normal.jpg"/>
    <hyperlink ref="V81" r:id="rId166" display="http://pbs.twimg.com/profile_images/1806949120/aaaa_kiko_twitter_normal.jpg"/>
    <hyperlink ref="V82" r:id="rId167" display="http://pbs.twimg.com/profile_images/1806949120/aaaa_kiko_twitter_normal.jpg"/>
    <hyperlink ref="V83" r:id="rId168" display="http://pbs.twimg.com/profile_images/1806949120/aaaa_kiko_twitter_normal.jpg"/>
    <hyperlink ref="V84" r:id="rId169" display="http://pbs.twimg.com/profile_images/1106532626532319232/BiRESKrF_normal.jpg"/>
    <hyperlink ref="V85" r:id="rId170" display="http://pbs.twimg.com/profile_images/859094363015663617/WFhz0keD_normal.jpg"/>
    <hyperlink ref="V86" r:id="rId171" display="http://pbs.twimg.com/profile_images/859094363015663617/WFhz0keD_normal.jpg"/>
    <hyperlink ref="V87" r:id="rId172" display="https://pbs.twimg.com/media/EGm8YcRWsAEkzsw.jpg"/>
    <hyperlink ref="V88" r:id="rId173" display="https://pbs.twimg.com/media/EG7DyFtXUAAKNfr.jpg"/>
    <hyperlink ref="V89" r:id="rId174" display="http://pbs.twimg.com/profile_images/1123576928001306627/7zA4OAug_normal.png"/>
    <hyperlink ref="V90" r:id="rId175" display="https://pbs.twimg.com/media/EHGERSfW4AAEb2G.png"/>
    <hyperlink ref="V91" r:id="rId176" display="https://pbs.twimg.com/media/EHGayOjWwAMTqvN.jpg"/>
    <hyperlink ref="V92" r:id="rId177" display="http://pbs.twimg.com/profile_images/570658932726861824/MSzOYUtx_normal.jpeg"/>
    <hyperlink ref="V93" r:id="rId178" display="http://pbs.twimg.com/profile_images/570658932726861824/MSzOYUtx_normal.jpeg"/>
    <hyperlink ref="Z3" r:id="rId179" display="https://twitter.com/leadersadam/status/1183809627399622656"/>
    <hyperlink ref="Z4" r:id="rId180" display="https://twitter.com/leadersadam/status/1183809627399622656"/>
    <hyperlink ref="Z5" r:id="rId181" display="https://twitter.com/leadersadam/status/1183809627399622656"/>
    <hyperlink ref="Z6" r:id="rId182" display="https://twitter.com/leadersadam/status/1183809627399622656"/>
    <hyperlink ref="Z7" r:id="rId183" display="https://twitter.com/leadersadam/status/1183809627399622656"/>
    <hyperlink ref="Z8" r:id="rId184" display="https://twitter.com/leadersadam/status/1183809627399622656"/>
    <hyperlink ref="Z9" r:id="rId185" display="https://twitter.com/leadersadam/status/1183809627399622656"/>
    <hyperlink ref="Z10" r:id="rId186" display="https://twitter.com/leadersadam/status/1183809627399622656"/>
    <hyperlink ref="Z11" r:id="rId187" display="https://twitter.com/leadersadam/status/1183809627399622656"/>
    <hyperlink ref="Z12" r:id="rId188" display="https://twitter.com/leadersadam/status/1183809627399622656"/>
    <hyperlink ref="Z13" r:id="rId189" display="https://twitter.com/leadersadam/status/1183809627399622656"/>
    <hyperlink ref="Z14" r:id="rId190" display="https://twitter.com/docassar/status/1183719959265992704"/>
    <hyperlink ref="Z15" r:id="rId191" display="https://twitter.com/chidambara09/status/1183760079293534208"/>
    <hyperlink ref="Z16" r:id="rId192" display="https://twitter.com/likely75463987/status/1183823194018504704"/>
    <hyperlink ref="Z17" r:id="rId193" display="https://twitter.com/hawaiiankiko12/status/1184242317974093824"/>
    <hyperlink ref="Z18" r:id="rId194" display="https://twitter.com/docassar/status/1183719959265992704"/>
    <hyperlink ref="Z19" r:id="rId195" display="https://twitter.com/chidambara09/status/1183760079293534208"/>
    <hyperlink ref="Z20" r:id="rId196" display="https://twitter.com/likely75463987/status/1183823194018504704"/>
    <hyperlink ref="Z21" r:id="rId197" display="https://twitter.com/hawaiiankiko12/status/1184242317974093824"/>
    <hyperlink ref="Z22" r:id="rId198" display="https://twitter.com/docassar/status/1183719959265992704"/>
    <hyperlink ref="Z23" r:id="rId199" display="https://twitter.com/chidambara09/status/1183760079293534208"/>
    <hyperlink ref="Z24" r:id="rId200" display="https://twitter.com/likely75463987/status/1183823194018504704"/>
    <hyperlink ref="Z25" r:id="rId201" display="https://twitter.com/hawaiiankiko12/status/1184242317974093824"/>
    <hyperlink ref="Z26" r:id="rId202" display="https://twitter.com/docassar/status/1183719959265992704"/>
    <hyperlink ref="Z27" r:id="rId203" display="https://twitter.com/chidambara09/status/1183760079293534208"/>
    <hyperlink ref="Z28" r:id="rId204" display="https://twitter.com/likely75463987/status/1183823194018504704"/>
    <hyperlink ref="Z29" r:id="rId205" display="https://twitter.com/hawaiiankiko12/status/1184242317974093824"/>
    <hyperlink ref="Z30" r:id="rId206" display="https://twitter.com/docassar/status/1183719959265992704"/>
    <hyperlink ref="Z31" r:id="rId207" display="https://twitter.com/chidambara09/status/1183760079293534208"/>
    <hyperlink ref="Z32" r:id="rId208" display="https://twitter.com/likely75463987/status/1183823194018504704"/>
    <hyperlink ref="Z33" r:id="rId209" display="https://twitter.com/hawaiiankiko12/status/1184242317974093824"/>
    <hyperlink ref="Z34" r:id="rId210" display="https://twitter.com/docassar/status/1183375456814411776"/>
    <hyperlink ref="Z35" r:id="rId211" display="https://twitter.com/likely75463987/status/1183398262184796161"/>
    <hyperlink ref="Z36" r:id="rId212" display="https://twitter.com/hawaiiankiko12/status/1184243202380857344"/>
    <hyperlink ref="Z37" r:id="rId213" display="https://twitter.com/docassar/status/1183375456814411776"/>
    <hyperlink ref="Z38" r:id="rId214" display="https://twitter.com/likely75463987/status/1183398262184796161"/>
    <hyperlink ref="Z39" r:id="rId215" display="https://twitter.com/hawaiiankiko12/status/1184243202380857344"/>
    <hyperlink ref="Z40" r:id="rId216" display="https://twitter.com/docassar/status/1183375456814411776"/>
    <hyperlink ref="Z41" r:id="rId217" display="https://twitter.com/likely75463987/status/1183398262184796161"/>
    <hyperlink ref="Z42" r:id="rId218" display="https://twitter.com/hawaiiankiko12/status/1184243202380857344"/>
    <hyperlink ref="Z43" r:id="rId219" display="https://twitter.com/docassar/status/1183375456814411776"/>
    <hyperlink ref="Z44" r:id="rId220" display="https://twitter.com/likely75463987/status/1183398262184796161"/>
    <hyperlink ref="Z45" r:id="rId221" display="https://twitter.com/hawaiiankiko12/status/1184243202380857344"/>
    <hyperlink ref="Z46" r:id="rId222" display="https://twitter.com/docassar/status/1183375456814411776"/>
    <hyperlink ref="Z47" r:id="rId223" display="https://twitter.com/docassar/status/1183719959265992704"/>
    <hyperlink ref="Z48" r:id="rId224" display="https://twitter.com/chidambara09/status/1183760079293534208"/>
    <hyperlink ref="Z49" r:id="rId225" display="https://twitter.com/likely75463987/status/1183398262184796161"/>
    <hyperlink ref="Z50" r:id="rId226" display="https://twitter.com/likely75463987/status/1183823194018504704"/>
    <hyperlink ref="Z51" r:id="rId227" display="https://twitter.com/hawaiiankiko12/status/1184242317974093824"/>
    <hyperlink ref="Z52" r:id="rId228" display="https://twitter.com/hawaiiankiko12/status/1184243202380857344"/>
    <hyperlink ref="Z53" r:id="rId229" display="https://twitter.com/docassar/status/1183375456814411776"/>
    <hyperlink ref="Z54" r:id="rId230" display="https://twitter.com/docassar/status/1183719959265992704"/>
    <hyperlink ref="Z55" r:id="rId231" display="https://twitter.com/chidambara09/status/1183760079293534208"/>
    <hyperlink ref="Z56" r:id="rId232" display="https://twitter.com/chidambara09/status/1183760079293534208"/>
    <hyperlink ref="Z57" r:id="rId233" display="https://twitter.com/chidambara09/status/1183760079293534208"/>
    <hyperlink ref="Z58" r:id="rId234" display="https://twitter.com/chidambara09/status/1183760079293534208"/>
    <hyperlink ref="Z59" r:id="rId235" display="https://twitter.com/likely75463987/status/1183398262184796161"/>
    <hyperlink ref="Z60" r:id="rId236" display="https://twitter.com/likely75463987/status/1183823194018504704"/>
    <hyperlink ref="Z61" r:id="rId237" display="https://twitter.com/hawaiiankiko12/status/1184242317974093824"/>
    <hyperlink ref="Z62" r:id="rId238" display="https://twitter.com/hawaiiankiko12/status/1184243202380857344"/>
    <hyperlink ref="Z63" r:id="rId239" display="https://twitter.com/docassar/status/1183375456814411776"/>
    <hyperlink ref="Z64" r:id="rId240" display="https://twitter.com/likely75463987/status/1183398262184796161"/>
    <hyperlink ref="Z65" r:id="rId241" display="https://twitter.com/hawaiiankiko12/status/1184243202380857344"/>
    <hyperlink ref="Z66" r:id="rId242" display="https://twitter.com/docassar/status/1183375456814411776"/>
    <hyperlink ref="Z67" r:id="rId243" display="https://twitter.com/docassar/status/1183375456814411776"/>
    <hyperlink ref="Z68" r:id="rId244" display="https://twitter.com/docassar/status/1183719959265992704"/>
    <hyperlink ref="Z69" r:id="rId245" display="https://twitter.com/docassar/status/1183719959265992704"/>
    <hyperlink ref="Z70" r:id="rId246" display="https://twitter.com/likely75463987/status/1183398262184796161"/>
    <hyperlink ref="Z71" r:id="rId247" display="https://twitter.com/likely75463987/status/1183398262184796161"/>
    <hyperlink ref="Z72" r:id="rId248" display="https://twitter.com/likely75463987/status/1183823194018504704"/>
    <hyperlink ref="Z73" r:id="rId249" display="https://twitter.com/likely75463987/status/1183823194018504704"/>
    <hyperlink ref="Z74" r:id="rId250" display="https://twitter.com/hawaiiankiko12/status/1184242317974093824"/>
    <hyperlink ref="Z75" r:id="rId251" display="https://twitter.com/hawaiiankiko12/status/1184242317974093824"/>
    <hyperlink ref="Z76" r:id="rId252" display="https://twitter.com/hawaiiankiko12/status/1184243202380857344"/>
    <hyperlink ref="Z77" r:id="rId253" display="https://twitter.com/hawaiiankiko12/status/1184243202380857344"/>
    <hyperlink ref="Z78" r:id="rId254" display="https://twitter.com/likely75463987/status/1183398262184796161"/>
    <hyperlink ref="Z79" r:id="rId255" display="https://twitter.com/likely75463987/status/1183823194018504704"/>
    <hyperlink ref="Z80" r:id="rId256" display="https://twitter.com/hawaiiankiko12/status/1184242317974093824"/>
    <hyperlink ref="Z81" r:id="rId257" display="https://twitter.com/hawaiiankiko12/status/1184243202380857344"/>
    <hyperlink ref="Z82" r:id="rId258" display="https://twitter.com/hawaiiankiko12/status/1184242317974093824"/>
    <hyperlink ref="Z83" r:id="rId259" display="https://twitter.com/hawaiiankiko12/status/1184243202380857344"/>
    <hyperlink ref="Z84" r:id="rId260" display="https://twitter.com/tracey_edwards/status/1184278425600757760"/>
    <hyperlink ref="Z85" r:id="rId261" display="https://twitter.com/exchangeclublh/status/1184149168698413056"/>
    <hyperlink ref="Z86" r:id="rId262" display="https://twitter.com/exchangeclublh/status/1184911682407223296"/>
    <hyperlink ref="Z87" r:id="rId263" display="https://twitter.com/exchangeclub/status/1182683509082775552"/>
    <hyperlink ref="Z88" r:id="rId264" display="https://twitter.com/exchangeclub/status/1184099020257529861"/>
    <hyperlink ref="Z89" r:id="rId265" display="https://twitter.com/exchangeclub/status/1184495174757617667"/>
    <hyperlink ref="Z90" r:id="rId266" display="https://twitter.com/exchangeclub/status/1184873618376933376"/>
    <hyperlink ref="Z91" r:id="rId267" display="https://twitter.com/exchangeclub/status/1184898371061977098"/>
    <hyperlink ref="Z92" r:id="rId268" display="https://twitter.com/bsolder/status/1184115147847143424"/>
    <hyperlink ref="Z93" r:id="rId269" display="https://twitter.com/bsolder/status/1184931873459441664"/>
  </hyperlinks>
  <printOptions/>
  <pageMargins left="0.7" right="0.7" top="0.75" bottom="0.75" header="0.3" footer="0.3"/>
  <pageSetup horizontalDpi="600" verticalDpi="600" orientation="portrait" r:id="rId273"/>
  <legacyDrawing r:id="rId271"/>
  <tableParts>
    <tablePart r:id="rId2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A2EE-A958-4091-A8CD-AD654F95B2BF}">
  <dimension ref="A1:L190"/>
  <sheetViews>
    <sheetView workbookViewId="0" topLeftCell="A1"/>
  </sheetViews>
  <sheetFormatPr defaultColWidth="9.140625" defaultRowHeight="15"/>
  <cols>
    <col min="1" max="1" width="9.00390625" style="0" bestFit="1" customWidth="1"/>
    <col min="3" max="3" width="7.8515625" style="0" bestFit="1" customWidth="1"/>
    <col min="4" max="4" width="9.8515625" style="0" bestFit="1" customWidth="1"/>
    <col min="5" max="5" width="18.8515625" style="0" bestFit="1" customWidth="1"/>
    <col min="6" max="6" width="8.00390625" style="0" bestFit="1" customWidth="1"/>
    <col min="7" max="7" width="33.421875" style="0" bestFit="1" customWidth="1"/>
    <col min="8" max="8" width="34.421875" style="0" bestFit="1" customWidth="1"/>
    <col min="9" max="9" width="38.421875" style="0" bestFit="1" customWidth="1"/>
    <col min="10" max="10" width="33.421875" style="0" bestFit="1" customWidth="1"/>
    <col min="11" max="11" width="34.421875" style="0" bestFit="1" customWidth="1"/>
    <col min="12" max="12" width="38.421875" style="0" bestFit="1" customWidth="1"/>
  </cols>
  <sheetData>
    <row r="1" spans="1:12" ht="14.3" customHeight="1">
      <c r="A1" s="13" t="s">
        <v>719</v>
      </c>
      <c r="B1" s="13" t="s">
        <v>720</v>
      </c>
      <c r="C1" s="13" t="s">
        <v>713</v>
      </c>
      <c r="D1" s="13" t="s">
        <v>714</v>
      </c>
      <c r="E1" s="13" t="s">
        <v>721</v>
      </c>
      <c r="F1" s="13" t="s">
        <v>144</v>
      </c>
      <c r="G1" s="13" t="s">
        <v>722</v>
      </c>
      <c r="H1" s="13" t="s">
        <v>723</v>
      </c>
      <c r="I1" s="13" t="s">
        <v>724</v>
      </c>
      <c r="J1" s="13" t="s">
        <v>725</v>
      </c>
      <c r="K1" s="13" t="s">
        <v>726</v>
      </c>
      <c r="L1" s="13" t="s">
        <v>727</v>
      </c>
    </row>
    <row r="2" spans="1:12" ht="15">
      <c r="A2" s="92" t="s">
        <v>561</v>
      </c>
      <c r="B2" s="92" t="s">
        <v>572</v>
      </c>
      <c r="C2" s="92">
        <v>8</v>
      </c>
      <c r="D2" s="128">
        <v>0.007356292806503655</v>
      </c>
      <c r="E2" s="128">
        <v>1.2400735697225556</v>
      </c>
      <c r="F2" s="92" t="s">
        <v>715</v>
      </c>
      <c r="G2" s="92" t="b">
        <v>0</v>
      </c>
      <c r="H2" s="92" t="b">
        <v>0</v>
      </c>
      <c r="I2" s="92" t="b">
        <v>0</v>
      </c>
      <c r="J2" s="92" t="b">
        <v>0</v>
      </c>
      <c r="K2" s="92" t="b">
        <v>0</v>
      </c>
      <c r="L2" s="92" t="b">
        <v>0</v>
      </c>
    </row>
    <row r="3" spans="1:12" ht="15">
      <c r="A3" s="92" t="s">
        <v>566</v>
      </c>
      <c r="B3" s="92" t="s">
        <v>238</v>
      </c>
      <c r="C3" s="92">
        <v>8</v>
      </c>
      <c r="D3" s="128">
        <v>0.007356292806503655</v>
      </c>
      <c r="E3" s="128">
        <v>1.659202877464531</v>
      </c>
      <c r="F3" s="92" t="s">
        <v>715</v>
      </c>
      <c r="G3" s="92" t="b">
        <v>0</v>
      </c>
      <c r="H3" s="92" t="b">
        <v>0</v>
      </c>
      <c r="I3" s="92" t="b">
        <v>0</v>
      </c>
      <c r="J3" s="92" t="b">
        <v>0</v>
      </c>
      <c r="K3" s="92" t="b">
        <v>0</v>
      </c>
      <c r="L3" s="92" t="b">
        <v>0</v>
      </c>
    </row>
    <row r="4" spans="1:12" ht="15">
      <c r="A4" s="92" t="s">
        <v>567</v>
      </c>
      <c r="B4" s="92" t="s">
        <v>568</v>
      </c>
      <c r="C4" s="92">
        <v>8</v>
      </c>
      <c r="D4" s="128">
        <v>0.007356292806503655</v>
      </c>
      <c r="E4" s="128">
        <v>1.659202877464531</v>
      </c>
      <c r="F4" s="92" t="s">
        <v>715</v>
      </c>
      <c r="G4" s="92" t="b">
        <v>1</v>
      </c>
      <c r="H4" s="92" t="b">
        <v>0</v>
      </c>
      <c r="I4" s="92" t="b">
        <v>0</v>
      </c>
      <c r="J4" s="92" t="b">
        <v>0</v>
      </c>
      <c r="K4" s="92" t="b">
        <v>0</v>
      </c>
      <c r="L4" s="92" t="b">
        <v>0</v>
      </c>
    </row>
    <row r="5" spans="1:12" ht="15">
      <c r="A5" s="92" t="s">
        <v>568</v>
      </c>
      <c r="B5" s="92" t="s">
        <v>561</v>
      </c>
      <c r="C5" s="92">
        <v>8</v>
      </c>
      <c r="D5" s="128">
        <v>0.007356292806503655</v>
      </c>
      <c r="E5" s="128">
        <v>1.3070203593531686</v>
      </c>
      <c r="F5" s="92" t="s">
        <v>715</v>
      </c>
      <c r="G5" s="92" t="b">
        <v>0</v>
      </c>
      <c r="H5" s="92" t="b">
        <v>0</v>
      </c>
      <c r="I5" s="92" t="b">
        <v>0</v>
      </c>
      <c r="J5" s="92" t="b">
        <v>0</v>
      </c>
      <c r="K5" s="92" t="b">
        <v>0</v>
      </c>
      <c r="L5" s="92" t="b">
        <v>0</v>
      </c>
    </row>
    <row r="6" spans="1:12" ht="15">
      <c r="A6" s="92" t="s">
        <v>242</v>
      </c>
      <c r="B6" s="92" t="s">
        <v>566</v>
      </c>
      <c r="C6" s="92">
        <v>5</v>
      </c>
      <c r="D6" s="128">
        <v>0.0072624347358653685</v>
      </c>
      <c r="E6" s="128">
        <v>1.2442295294937131</v>
      </c>
      <c r="F6" s="92" t="s">
        <v>715</v>
      </c>
      <c r="G6" s="92" t="b">
        <v>0</v>
      </c>
      <c r="H6" s="92" t="b">
        <v>0</v>
      </c>
      <c r="I6" s="92" t="b">
        <v>0</v>
      </c>
      <c r="J6" s="92" t="b">
        <v>0</v>
      </c>
      <c r="K6" s="92" t="b">
        <v>0</v>
      </c>
      <c r="L6" s="92" t="b">
        <v>0</v>
      </c>
    </row>
    <row r="7" spans="1:12" ht="15">
      <c r="A7" s="92" t="s">
        <v>238</v>
      </c>
      <c r="B7" s="92" t="s">
        <v>242</v>
      </c>
      <c r="C7" s="92">
        <v>5</v>
      </c>
      <c r="D7" s="128">
        <v>0.0072624347358653685</v>
      </c>
      <c r="E7" s="128">
        <v>1.4550828948086063</v>
      </c>
      <c r="F7" s="92" t="s">
        <v>715</v>
      </c>
      <c r="G7" s="92" t="b">
        <v>0</v>
      </c>
      <c r="H7" s="92" t="b">
        <v>0</v>
      </c>
      <c r="I7" s="92" t="b">
        <v>0</v>
      </c>
      <c r="J7" s="92" t="b">
        <v>0</v>
      </c>
      <c r="K7" s="92" t="b">
        <v>0</v>
      </c>
      <c r="L7" s="92" t="b">
        <v>0</v>
      </c>
    </row>
    <row r="8" spans="1:12" ht="15">
      <c r="A8" s="92" t="s">
        <v>242</v>
      </c>
      <c r="B8" s="92" t="s">
        <v>236</v>
      </c>
      <c r="C8" s="92">
        <v>5</v>
      </c>
      <c r="D8" s="128">
        <v>0.0072624347358653685</v>
      </c>
      <c r="E8" s="128">
        <v>1.2442295294937131</v>
      </c>
      <c r="F8" s="92" t="s">
        <v>715</v>
      </c>
      <c r="G8" s="92" t="b">
        <v>0</v>
      </c>
      <c r="H8" s="92" t="b">
        <v>0</v>
      </c>
      <c r="I8" s="92" t="b">
        <v>0</v>
      </c>
      <c r="J8" s="92" t="b">
        <v>0</v>
      </c>
      <c r="K8" s="92" t="b">
        <v>0</v>
      </c>
      <c r="L8" s="92" t="b">
        <v>0</v>
      </c>
    </row>
    <row r="9" spans="1:12" ht="15">
      <c r="A9" s="92" t="s">
        <v>236</v>
      </c>
      <c r="B9" s="92" t="s">
        <v>237</v>
      </c>
      <c r="C9" s="92">
        <v>5</v>
      </c>
      <c r="D9" s="128">
        <v>0.0072624347358653685</v>
      </c>
      <c r="E9" s="128">
        <v>1.4550828948086063</v>
      </c>
      <c r="F9" s="92" t="s">
        <v>715</v>
      </c>
      <c r="G9" s="92" t="b">
        <v>0</v>
      </c>
      <c r="H9" s="92" t="b">
        <v>0</v>
      </c>
      <c r="I9" s="92" t="b">
        <v>0</v>
      </c>
      <c r="J9" s="92" t="b">
        <v>0</v>
      </c>
      <c r="K9" s="92" t="b">
        <v>0</v>
      </c>
      <c r="L9" s="92" t="b">
        <v>0</v>
      </c>
    </row>
    <row r="10" spans="1:12" ht="15">
      <c r="A10" s="92" t="s">
        <v>237</v>
      </c>
      <c r="B10" s="92" t="s">
        <v>249</v>
      </c>
      <c r="C10" s="92">
        <v>5</v>
      </c>
      <c r="D10" s="128">
        <v>0.0072624347358653685</v>
      </c>
      <c r="E10" s="128">
        <v>1.659202877464531</v>
      </c>
      <c r="F10" s="92" t="s">
        <v>715</v>
      </c>
      <c r="G10" s="92" t="b">
        <v>0</v>
      </c>
      <c r="H10" s="92" t="b">
        <v>0</v>
      </c>
      <c r="I10" s="92" t="b">
        <v>0</v>
      </c>
      <c r="J10" s="92" t="b">
        <v>0</v>
      </c>
      <c r="K10" s="92" t="b">
        <v>0</v>
      </c>
      <c r="L10" s="92" t="b">
        <v>0</v>
      </c>
    </row>
    <row r="11" spans="1:12" ht="15">
      <c r="A11" s="92" t="s">
        <v>249</v>
      </c>
      <c r="B11" s="92" t="s">
        <v>248</v>
      </c>
      <c r="C11" s="92">
        <v>5</v>
      </c>
      <c r="D11" s="128">
        <v>0.0072624347358653685</v>
      </c>
      <c r="E11" s="128">
        <v>1.863322860120456</v>
      </c>
      <c r="F11" s="92" t="s">
        <v>715</v>
      </c>
      <c r="G11" s="92" t="b">
        <v>0</v>
      </c>
      <c r="H11" s="92" t="b">
        <v>0</v>
      </c>
      <c r="I11" s="92" t="b">
        <v>0</v>
      </c>
      <c r="J11" s="92" t="b">
        <v>0</v>
      </c>
      <c r="K11" s="92" t="b">
        <v>0</v>
      </c>
      <c r="L11" s="92" t="b">
        <v>0</v>
      </c>
    </row>
    <row r="12" spans="1:12" ht="15">
      <c r="A12" s="92" t="s">
        <v>248</v>
      </c>
      <c r="B12" s="92" t="s">
        <v>247</v>
      </c>
      <c r="C12" s="92">
        <v>5</v>
      </c>
      <c r="D12" s="128">
        <v>0.0072624347358653685</v>
      </c>
      <c r="E12" s="128">
        <v>1.863322860120456</v>
      </c>
      <c r="F12" s="92" t="s">
        <v>715</v>
      </c>
      <c r="G12" s="92" t="b">
        <v>0</v>
      </c>
      <c r="H12" s="92" t="b">
        <v>0</v>
      </c>
      <c r="I12" s="92" t="b">
        <v>0</v>
      </c>
      <c r="J12" s="92" t="b">
        <v>0</v>
      </c>
      <c r="K12" s="92" t="b">
        <v>0</v>
      </c>
      <c r="L12" s="92" t="b">
        <v>0</v>
      </c>
    </row>
    <row r="13" spans="1:12" ht="15">
      <c r="A13" s="92" t="s">
        <v>247</v>
      </c>
      <c r="B13" s="92" t="s">
        <v>246</v>
      </c>
      <c r="C13" s="92">
        <v>5</v>
      </c>
      <c r="D13" s="128">
        <v>0.0072624347358653685</v>
      </c>
      <c r="E13" s="128">
        <v>1.863322860120456</v>
      </c>
      <c r="F13" s="92" t="s">
        <v>715</v>
      </c>
      <c r="G13" s="92" t="b">
        <v>0</v>
      </c>
      <c r="H13" s="92" t="b">
        <v>0</v>
      </c>
      <c r="I13" s="92" t="b">
        <v>0</v>
      </c>
      <c r="J13" s="92" t="b">
        <v>0</v>
      </c>
      <c r="K13" s="92" t="b">
        <v>0</v>
      </c>
      <c r="L13" s="92" t="b">
        <v>0</v>
      </c>
    </row>
    <row r="14" spans="1:12" ht="15">
      <c r="A14" s="92" t="s">
        <v>246</v>
      </c>
      <c r="B14" s="92" t="s">
        <v>245</v>
      </c>
      <c r="C14" s="92">
        <v>5</v>
      </c>
      <c r="D14" s="128">
        <v>0.0072624347358653685</v>
      </c>
      <c r="E14" s="128">
        <v>1.863322860120456</v>
      </c>
      <c r="F14" s="92" t="s">
        <v>715</v>
      </c>
      <c r="G14" s="92" t="b">
        <v>0</v>
      </c>
      <c r="H14" s="92" t="b">
        <v>0</v>
      </c>
      <c r="I14" s="92" t="b">
        <v>0</v>
      </c>
      <c r="J14" s="92" t="b">
        <v>0</v>
      </c>
      <c r="K14" s="92" t="b">
        <v>0</v>
      </c>
      <c r="L14" s="92" t="b">
        <v>0</v>
      </c>
    </row>
    <row r="15" spans="1:12" ht="15">
      <c r="A15" s="92" t="s">
        <v>245</v>
      </c>
      <c r="B15" s="92" t="s">
        <v>244</v>
      </c>
      <c r="C15" s="92">
        <v>5</v>
      </c>
      <c r="D15" s="128">
        <v>0.0072624347358653685</v>
      </c>
      <c r="E15" s="128">
        <v>1.659202877464531</v>
      </c>
      <c r="F15" s="92" t="s">
        <v>715</v>
      </c>
      <c r="G15" s="92" t="b">
        <v>0</v>
      </c>
      <c r="H15" s="92" t="b">
        <v>0</v>
      </c>
      <c r="I15" s="92" t="b">
        <v>0</v>
      </c>
      <c r="J15" s="92" t="b">
        <v>0</v>
      </c>
      <c r="K15" s="92" t="b">
        <v>0</v>
      </c>
      <c r="L15" s="92" t="b">
        <v>0</v>
      </c>
    </row>
    <row r="16" spans="1:12" ht="15">
      <c r="A16" s="92" t="s">
        <v>244</v>
      </c>
      <c r="B16" s="92" t="s">
        <v>567</v>
      </c>
      <c r="C16" s="92">
        <v>5</v>
      </c>
      <c r="D16" s="128">
        <v>0.0072624347358653685</v>
      </c>
      <c r="E16" s="128">
        <v>1.4550828948086063</v>
      </c>
      <c r="F16" s="92" t="s">
        <v>715</v>
      </c>
      <c r="G16" s="92" t="b">
        <v>0</v>
      </c>
      <c r="H16" s="92" t="b">
        <v>0</v>
      </c>
      <c r="I16" s="92" t="b">
        <v>0</v>
      </c>
      <c r="J16" s="92" t="b">
        <v>1</v>
      </c>
      <c r="K16" s="92" t="b">
        <v>0</v>
      </c>
      <c r="L16" s="92" t="b">
        <v>0</v>
      </c>
    </row>
    <row r="17" spans="1:12" ht="15">
      <c r="A17" s="92" t="s">
        <v>561</v>
      </c>
      <c r="B17" s="92" t="s">
        <v>670</v>
      </c>
      <c r="C17" s="92">
        <v>5</v>
      </c>
      <c r="D17" s="128">
        <v>0.0072624347358653685</v>
      </c>
      <c r="E17" s="128">
        <v>1.0359535870666308</v>
      </c>
      <c r="F17" s="92" t="s">
        <v>715</v>
      </c>
      <c r="G17" s="92" t="b">
        <v>0</v>
      </c>
      <c r="H17" s="92" t="b">
        <v>0</v>
      </c>
      <c r="I17" s="92" t="b">
        <v>0</v>
      </c>
      <c r="J17" s="92" t="b">
        <v>0</v>
      </c>
      <c r="K17" s="92" t="b">
        <v>0</v>
      </c>
      <c r="L17" s="92" t="b">
        <v>0</v>
      </c>
    </row>
    <row r="18" spans="1:12" ht="15">
      <c r="A18" s="92" t="s">
        <v>670</v>
      </c>
      <c r="B18" s="92" t="s">
        <v>564</v>
      </c>
      <c r="C18" s="92">
        <v>5</v>
      </c>
      <c r="D18" s="128">
        <v>0.0072624347358653685</v>
      </c>
      <c r="E18" s="128">
        <v>1.6080503550171499</v>
      </c>
      <c r="F18" s="92" t="s">
        <v>715</v>
      </c>
      <c r="G18" s="92" t="b">
        <v>0</v>
      </c>
      <c r="H18" s="92" t="b">
        <v>0</v>
      </c>
      <c r="I18" s="92" t="b">
        <v>0</v>
      </c>
      <c r="J18" s="92" t="b">
        <v>0</v>
      </c>
      <c r="K18" s="92" t="b">
        <v>0</v>
      </c>
      <c r="L18" s="92" t="b">
        <v>0</v>
      </c>
    </row>
    <row r="19" spans="1:12" ht="15">
      <c r="A19" s="92" t="s">
        <v>564</v>
      </c>
      <c r="B19" s="92" t="s">
        <v>671</v>
      </c>
      <c r="C19" s="92">
        <v>5</v>
      </c>
      <c r="D19" s="128">
        <v>0.0072624347358653685</v>
      </c>
      <c r="E19" s="128">
        <v>1.6080503550171499</v>
      </c>
      <c r="F19" s="92" t="s">
        <v>715</v>
      </c>
      <c r="G19" s="92" t="b">
        <v>0</v>
      </c>
      <c r="H19" s="92" t="b">
        <v>0</v>
      </c>
      <c r="I19" s="92" t="b">
        <v>0</v>
      </c>
      <c r="J19" s="92" t="b">
        <v>0</v>
      </c>
      <c r="K19" s="92" t="b">
        <v>0</v>
      </c>
      <c r="L19" s="92" t="b">
        <v>0</v>
      </c>
    </row>
    <row r="20" spans="1:12" ht="15">
      <c r="A20" s="92" t="s">
        <v>575</v>
      </c>
      <c r="B20" s="92" t="s">
        <v>576</v>
      </c>
      <c r="C20" s="92">
        <v>4</v>
      </c>
      <c r="D20" s="128">
        <v>0.006822062807053198</v>
      </c>
      <c r="E20" s="128">
        <v>1.9602328731285124</v>
      </c>
      <c r="F20" s="92" t="s">
        <v>715</v>
      </c>
      <c r="G20" s="92" t="b">
        <v>0</v>
      </c>
      <c r="H20" s="92" t="b">
        <v>0</v>
      </c>
      <c r="I20" s="92" t="b">
        <v>0</v>
      </c>
      <c r="J20" s="92" t="b">
        <v>0</v>
      </c>
      <c r="K20" s="92" t="b">
        <v>0</v>
      </c>
      <c r="L20" s="92" t="b">
        <v>0</v>
      </c>
    </row>
    <row r="21" spans="1:12" ht="15">
      <c r="A21" s="92" t="s">
        <v>576</v>
      </c>
      <c r="B21" s="92" t="s">
        <v>577</v>
      </c>
      <c r="C21" s="92">
        <v>4</v>
      </c>
      <c r="D21" s="128">
        <v>0.006822062807053198</v>
      </c>
      <c r="E21" s="128">
        <v>1.9602328731285124</v>
      </c>
      <c r="F21" s="92" t="s">
        <v>715</v>
      </c>
      <c r="G21" s="92" t="b">
        <v>0</v>
      </c>
      <c r="H21" s="92" t="b">
        <v>0</v>
      </c>
      <c r="I21" s="92" t="b">
        <v>0</v>
      </c>
      <c r="J21" s="92" t="b">
        <v>0</v>
      </c>
      <c r="K21" s="92" t="b">
        <v>0</v>
      </c>
      <c r="L21" s="92" t="b">
        <v>0</v>
      </c>
    </row>
    <row r="22" spans="1:12" ht="15">
      <c r="A22" s="92" t="s">
        <v>577</v>
      </c>
      <c r="B22" s="92" t="s">
        <v>672</v>
      </c>
      <c r="C22" s="92">
        <v>4</v>
      </c>
      <c r="D22" s="128">
        <v>0.006822062807053198</v>
      </c>
      <c r="E22" s="128">
        <v>1.9602328731285124</v>
      </c>
      <c r="F22" s="92" t="s">
        <v>715</v>
      </c>
      <c r="G22" s="92" t="b">
        <v>0</v>
      </c>
      <c r="H22" s="92" t="b">
        <v>0</v>
      </c>
      <c r="I22" s="92" t="b">
        <v>0</v>
      </c>
      <c r="J22" s="92" t="b">
        <v>0</v>
      </c>
      <c r="K22" s="92" t="b">
        <v>0</v>
      </c>
      <c r="L22" s="92" t="b">
        <v>0</v>
      </c>
    </row>
    <row r="23" spans="1:12" ht="15">
      <c r="A23" s="92" t="s">
        <v>672</v>
      </c>
      <c r="B23" s="92" t="s">
        <v>673</v>
      </c>
      <c r="C23" s="92">
        <v>4</v>
      </c>
      <c r="D23" s="128">
        <v>0.006822062807053198</v>
      </c>
      <c r="E23" s="128">
        <v>1.9602328731285124</v>
      </c>
      <c r="F23" s="92" t="s">
        <v>715</v>
      </c>
      <c r="G23" s="92" t="b">
        <v>0</v>
      </c>
      <c r="H23" s="92" t="b">
        <v>0</v>
      </c>
      <c r="I23" s="92" t="b">
        <v>0</v>
      </c>
      <c r="J23" s="92" t="b">
        <v>0</v>
      </c>
      <c r="K23" s="92" t="b">
        <v>0</v>
      </c>
      <c r="L23" s="92" t="b">
        <v>0</v>
      </c>
    </row>
    <row r="24" spans="1:12" ht="15">
      <c r="A24" s="92" t="s">
        <v>673</v>
      </c>
      <c r="B24" s="92" t="s">
        <v>563</v>
      </c>
      <c r="C24" s="92">
        <v>4</v>
      </c>
      <c r="D24" s="128">
        <v>0.006822062807053198</v>
      </c>
      <c r="E24" s="128">
        <v>1.5622928644564746</v>
      </c>
      <c r="F24" s="92" t="s">
        <v>715</v>
      </c>
      <c r="G24" s="92" t="b">
        <v>0</v>
      </c>
      <c r="H24" s="92" t="b">
        <v>0</v>
      </c>
      <c r="I24" s="92" t="b">
        <v>0</v>
      </c>
      <c r="J24" s="92" t="b">
        <v>0</v>
      </c>
      <c r="K24" s="92" t="b">
        <v>0</v>
      </c>
      <c r="L24" s="92" t="b">
        <v>0</v>
      </c>
    </row>
    <row r="25" spans="1:12" ht="15">
      <c r="A25" s="92" t="s">
        <v>563</v>
      </c>
      <c r="B25" s="92" t="s">
        <v>674</v>
      </c>
      <c r="C25" s="92">
        <v>4</v>
      </c>
      <c r="D25" s="128">
        <v>0.006822062807053198</v>
      </c>
      <c r="E25" s="128">
        <v>1.5622928644564746</v>
      </c>
      <c r="F25" s="92" t="s">
        <v>715</v>
      </c>
      <c r="G25" s="92" t="b">
        <v>0</v>
      </c>
      <c r="H25" s="92" t="b">
        <v>0</v>
      </c>
      <c r="I25" s="92" t="b">
        <v>0</v>
      </c>
      <c r="J25" s="92" t="b">
        <v>0</v>
      </c>
      <c r="K25" s="92" t="b">
        <v>0</v>
      </c>
      <c r="L25" s="92" t="b">
        <v>0</v>
      </c>
    </row>
    <row r="26" spans="1:12" ht="15">
      <c r="A26" s="92" t="s">
        <v>674</v>
      </c>
      <c r="B26" s="92" t="s">
        <v>675</v>
      </c>
      <c r="C26" s="92">
        <v>4</v>
      </c>
      <c r="D26" s="128">
        <v>0.006822062807053198</v>
      </c>
      <c r="E26" s="128">
        <v>1.9602328731285124</v>
      </c>
      <c r="F26" s="92" t="s">
        <v>715</v>
      </c>
      <c r="G26" s="92" t="b">
        <v>0</v>
      </c>
      <c r="H26" s="92" t="b">
        <v>0</v>
      </c>
      <c r="I26" s="92" t="b">
        <v>0</v>
      </c>
      <c r="J26" s="92" t="b">
        <v>0</v>
      </c>
      <c r="K26" s="92" t="b">
        <v>0</v>
      </c>
      <c r="L26" s="92" t="b">
        <v>0</v>
      </c>
    </row>
    <row r="27" spans="1:12" ht="15">
      <c r="A27" s="92" t="s">
        <v>675</v>
      </c>
      <c r="B27" s="92" t="s">
        <v>571</v>
      </c>
      <c r="C27" s="92">
        <v>4</v>
      </c>
      <c r="D27" s="128">
        <v>0.006822062807053198</v>
      </c>
      <c r="E27" s="128">
        <v>1.659202877464531</v>
      </c>
      <c r="F27" s="92" t="s">
        <v>715</v>
      </c>
      <c r="G27" s="92" t="b">
        <v>0</v>
      </c>
      <c r="H27" s="92" t="b">
        <v>0</v>
      </c>
      <c r="I27" s="92" t="b">
        <v>0</v>
      </c>
      <c r="J27" s="92" t="b">
        <v>0</v>
      </c>
      <c r="K27" s="92" t="b">
        <v>0</v>
      </c>
      <c r="L27" s="92" t="b">
        <v>0</v>
      </c>
    </row>
    <row r="28" spans="1:12" ht="15">
      <c r="A28" s="92" t="s">
        <v>571</v>
      </c>
      <c r="B28" s="92" t="s">
        <v>676</v>
      </c>
      <c r="C28" s="92">
        <v>4</v>
      </c>
      <c r="D28" s="128">
        <v>0.006822062807053198</v>
      </c>
      <c r="E28" s="128">
        <v>1.659202877464531</v>
      </c>
      <c r="F28" s="92" t="s">
        <v>715</v>
      </c>
      <c r="G28" s="92" t="b">
        <v>0</v>
      </c>
      <c r="H28" s="92" t="b">
        <v>0</v>
      </c>
      <c r="I28" s="92" t="b">
        <v>0</v>
      </c>
      <c r="J28" s="92" t="b">
        <v>0</v>
      </c>
      <c r="K28" s="92" t="b">
        <v>0</v>
      </c>
      <c r="L28" s="92" t="b">
        <v>0</v>
      </c>
    </row>
    <row r="29" spans="1:12" ht="15">
      <c r="A29" s="92" t="s">
        <v>676</v>
      </c>
      <c r="B29" s="92" t="s">
        <v>677</v>
      </c>
      <c r="C29" s="92">
        <v>4</v>
      </c>
      <c r="D29" s="128">
        <v>0.006822062807053198</v>
      </c>
      <c r="E29" s="128">
        <v>1.9602328731285124</v>
      </c>
      <c r="F29" s="92" t="s">
        <v>715</v>
      </c>
      <c r="G29" s="92" t="b">
        <v>0</v>
      </c>
      <c r="H29" s="92" t="b">
        <v>0</v>
      </c>
      <c r="I29" s="92" t="b">
        <v>0</v>
      </c>
      <c r="J29" s="92" t="b">
        <v>0</v>
      </c>
      <c r="K29" s="92" t="b">
        <v>0</v>
      </c>
      <c r="L29" s="92" t="b">
        <v>0</v>
      </c>
    </row>
    <row r="30" spans="1:12" ht="15">
      <c r="A30" s="92" t="s">
        <v>677</v>
      </c>
      <c r="B30" s="92" t="s">
        <v>678</v>
      </c>
      <c r="C30" s="92">
        <v>4</v>
      </c>
      <c r="D30" s="128">
        <v>0.006822062807053198</v>
      </c>
      <c r="E30" s="128">
        <v>1.9602328731285124</v>
      </c>
      <c r="F30" s="92" t="s">
        <v>715</v>
      </c>
      <c r="G30" s="92" t="b">
        <v>0</v>
      </c>
      <c r="H30" s="92" t="b">
        <v>0</v>
      </c>
      <c r="I30" s="92" t="b">
        <v>0</v>
      </c>
      <c r="J30" s="92" t="b">
        <v>0</v>
      </c>
      <c r="K30" s="92" t="b">
        <v>0</v>
      </c>
      <c r="L30" s="92" t="b">
        <v>0</v>
      </c>
    </row>
    <row r="31" spans="1:12" ht="15">
      <c r="A31" s="92" t="s">
        <v>678</v>
      </c>
      <c r="B31" s="92" t="s">
        <v>679</v>
      </c>
      <c r="C31" s="92">
        <v>4</v>
      </c>
      <c r="D31" s="128">
        <v>0.006822062807053198</v>
      </c>
      <c r="E31" s="128">
        <v>1.9602328731285124</v>
      </c>
      <c r="F31" s="92" t="s">
        <v>715</v>
      </c>
      <c r="G31" s="92" t="b">
        <v>0</v>
      </c>
      <c r="H31" s="92" t="b">
        <v>0</v>
      </c>
      <c r="I31" s="92" t="b">
        <v>0</v>
      </c>
      <c r="J31" s="92" t="b">
        <v>0</v>
      </c>
      <c r="K31" s="92" t="b">
        <v>0</v>
      </c>
      <c r="L31" s="92" t="b">
        <v>0</v>
      </c>
    </row>
    <row r="32" spans="1:12" ht="15">
      <c r="A32" s="92" t="s">
        <v>679</v>
      </c>
      <c r="B32" s="92" t="s">
        <v>680</v>
      </c>
      <c r="C32" s="92">
        <v>4</v>
      </c>
      <c r="D32" s="128">
        <v>0.006822062807053198</v>
      </c>
      <c r="E32" s="128">
        <v>1.9602328731285124</v>
      </c>
      <c r="F32" s="92" t="s">
        <v>715</v>
      </c>
      <c r="G32" s="92" t="b">
        <v>0</v>
      </c>
      <c r="H32" s="92" t="b">
        <v>0</v>
      </c>
      <c r="I32" s="92" t="b">
        <v>0</v>
      </c>
      <c r="J32" s="92" t="b">
        <v>1</v>
      </c>
      <c r="K32" s="92" t="b">
        <v>0</v>
      </c>
      <c r="L32" s="92" t="b">
        <v>0</v>
      </c>
    </row>
    <row r="33" spans="1:12" ht="15">
      <c r="A33" s="92" t="s">
        <v>680</v>
      </c>
      <c r="B33" s="92" t="s">
        <v>562</v>
      </c>
      <c r="C33" s="92">
        <v>4</v>
      </c>
      <c r="D33" s="128">
        <v>0.006822062807053198</v>
      </c>
      <c r="E33" s="128">
        <v>1.5209001792982497</v>
      </c>
      <c r="F33" s="92" t="s">
        <v>715</v>
      </c>
      <c r="G33" s="92" t="b">
        <v>1</v>
      </c>
      <c r="H33" s="92" t="b">
        <v>0</v>
      </c>
      <c r="I33" s="92" t="b">
        <v>0</v>
      </c>
      <c r="J33" s="92" t="b">
        <v>0</v>
      </c>
      <c r="K33" s="92" t="b">
        <v>0</v>
      </c>
      <c r="L33" s="92" t="b">
        <v>0</v>
      </c>
    </row>
    <row r="34" spans="1:12" ht="15">
      <c r="A34" s="92" t="s">
        <v>562</v>
      </c>
      <c r="B34" s="92" t="s">
        <v>563</v>
      </c>
      <c r="C34" s="92">
        <v>4</v>
      </c>
      <c r="D34" s="128">
        <v>0.006822062807053198</v>
      </c>
      <c r="E34" s="128">
        <v>1.122960170626212</v>
      </c>
      <c r="F34" s="92" t="s">
        <v>715</v>
      </c>
      <c r="G34" s="92" t="b">
        <v>0</v>
      </c>
      <c r="H34" s="92" t="b">
        <v>0</v>
      </c>
      <c r="I34" s="92" t="b">
        <v>0</v>
      </c>
      <c r="J34" s="92" t="b">
        <v>0</v>
      </c>
      <c r="K34" s="92" t="b">
        <v>0</v>
      </c>
      <c r="L34" s="92" t="b">
        <v>0</v>
      </c>
    </row>
    <row r="35" spans="1:12" ht="15">
      <c r="A35" s="92" t="s">
        <v>563</v>
      </c>
      <c r="B35" s="92" t="s">
        <v>681</v>
      </c>
      <c r="C35" s="92">
        <v>4</v>
      </c>
      <c r="D35" s="128">
        <v>0.006822062807053198</v>
      </c>
      <c r="E35" s="128">
        <v>1.5622928644564746</v>
      </c>
      <c r="F35" s="92" t="s">
        <v>715</v>
      </c>
      <c r="G35" s="92" t="b">
        <v>0</v>
      </c>
      <c r="H35" s="92" t="b">
        <v>0</v>
      </c>
      <c r="I35" s="92" t="b">
        <v>0</v>
      </c>
      <c r="J35" s="92" t="b">
        <v>0</v>
      </c>
      <c r="K35" s="92" t="b">
        <v>0</v>
      </c>
      <c r="L35" s="92" t="b">
        <v>0</v>
      </c>
    </row>
    <row r="36" spans="1:12" ht="15">
      <c r="A36" s="92" t="s">
        <v>681</v>
      </c>
      <c r="B36" s="92" t="s">
        <v>682</v>
      </c>
      <c r="C36" s="92">
        <v>4</v>
      </c>
      <c r="D36" s="128">
        <v>0.006822062807053198</v>
      </c>
      <c r="E36" s="128">
        <v>1.9602328731285124</v>
      </c>
      <c r="F36" s="92" t="s">
        <v>715</v>
      </c>
      <c r="G36" s="92" t="b">
        <v>0</v>
      </c>
      <c r="H36" s="92" t="b">
        <v>0</v>
      </c>
      <c r="I36" s="92" t="b">
        <v>0</v>
      </c>
      <c r="J36" s="92" t="b">
        <v>0</v>
      </c>
      <c r="K36" s="92" t="b">
        <v>0</v>
      </c>
      <c r="L36" s="92" t="b">
        <v>0</v>
      </c>
    </row>
    <row r="37" spans="1:12" ht="15">
      <c r="A37" s="92" t="s">
        <v>682</v>
      </c>
      <c r="B37" s="92" t="s">
        <v>571</v>
      </c>
      <c r="C37" s="92">
        <v>4</v>
      </c>
      <c r="D37" s="128">
        <v>0.006822062807053198</v>
      </c>
      <c r="E37" s="128">
        <v>1.659202877464531</v>
      </c>
      <c r="F37" s="92" t="s">
        <v>715</v>
      </c>
      <c r="G37" s="92" t="b">
        <v>0</v>
      </c>
      <c r="H37" s="92" t="b">
        <v>0</v>
      </c>
      <c r="I37" s="92" t="b">
        <v>0</v>
      </c>
      <c r="J37" s="92" t="b">
        <v>0</v>
      </c>
      <c r="K37" s="92" t="b">
        <v>0</v>
      </c>
      <c r="L37" s="92" t="b">
        <v>0</v>
      </c>
    </row>
    <row r="38" spans="1:12" ht="15">
      <c r="A38" s="92" t="s">
        <v>571</v>
      </c>
      <c r="B38" s="92" t="s">
        <v>683</v>
      </c>
      <c r="C38" s="92">
        <v>4</v>
      </c>
      <c r="D38" s="128">
        <v>0.006822062807053198</v>
      </c>
      <c r="E38" s="128">
        <v>1.659202877464531</v>
      </c>
      <c r="F38" s="92" t="s">
        <v>715</v>
      </c>
      <c r="G38" s="92" t="b">
        <v>0</v>
      </c>
      <c r="H38" s="92" t="b">
        <v>0</v>
      </c>
      <c r="I38" s="92" t="b">
        <v>0</v>
      </c>
      <c r="J38" s="92" t="b">
        <v>0</v>
      </c>
      <c r="K38" s="92" t="b">
        <v>0</v>
      </c>
      <c r="L38" s="92" t="b">
        <v>0</v>
      </c>
    </row>
    <row r="39" spans="1:12" ht="15">
      <c r="A39" s="92" t="s">
        <v>683</v>
      </c>
      <c r="B39" s="92" t="s">
        <v>562</v>
      </c>
      <c r="C39" s="92">
        <v>4</v>
      </c>
      <c r="D39" s="128">
        <v>0.006822062807053198</v>
      </c>
      <c r="E39" s="128">
        <v>1.5209001792982497</v>
      </c>
      <c r="F39" s="92" t="s">
        <v>715</v>
      </c>
      <c r="G39" s="92" t="b">
        <v>0</v>
      </c>
      <c r="H39" s="92" t="b">
        <v>0</v>
      </c>
      <c r="I39" s="92" t="b">
        <v>0</v>
      </c>
      <c r="J39" s="92" t="b">
        <v>0</v>
      </c>
      <c r="K39" s="92" t="b">
        <v>0</v>
      </c>
      <c r="L39" s="92" t="b">
        <v>0</v>
      </c>
    </row>
    <row r="40" spans="1:12" ht="15">
      <c r="A40" s="92" t="s">
        <v>562</v>
      </c>
      <c r="B40" s="92" t="s">
        <v>684</v>
      </c>
      <c r="C40" s="92">
        <v>4</v>
      </c>
      <c r="D40" s="128">
        <v>0.006822062807053198</v>
      </c>
      <c r="E40" s="128">
        <v>1.5209001792982497</v>
      </c>
      <c r="F40" s="92" t="s">
        <v>715</v>
      </c>
      <c r="G40" s="92" t="b">
        <v>0</v>
      </c>
      <c r="H40" s="92" t="b">
        <v>0</v>
      </c>
      <c r="I40" s="92" t="b">
        <v>0</v>
      </c>
      <c r="J40" s="92" t="b">
        <v>0</v>
      </c>
      <c r="K40" s="92" t="b">
        <v>0</v>
      </c>
      <c r="L40" s="92" t="b">
        <v>0</v>
      </c>
    </row>
    <row r="41" spans="1:12" ht="15">
      <c r="A41" s="92" t="s">
        <v>684</v>
      </c>
      <c r="B41" s="92" t="s">
        <v>685</v>
      </c>
      <c r="C41" s="92">
        <v>4</v>
      </c>
      <c r="D41" s="128">
        <v>0.006822062807053198</v>
      </c>
      <c r="E41" s="128">
        <v>1.9602328731285124</v>
      </c>
      <c r="F41" s="92" t="s">
        <v>715</v>
      </c>
      <c r="G41" s="92" t="b">
        <v>0</v>
      </c>
      <c r="H41" s="92" t="b">
        <v>0</v>
      </c>
      <c r="I41" s="92" t="b">
        <v>0</v>
      </c>
      <c r="J41" s="92" t="b">
        <v>0</v>
      </c>
      <c r="K41" s="92" t="b">
        <v>0</v>
      </c>
      <c r="L41" s="92" t="b">
        <v>0</v>
      </c>
    </row>
    <row r="42" spans="1:12" ht="15">
      <c r="A42" s="92" t="s">
        <v>685</v>
      </c>
      <c r="B42" s="92" t="s">
        <v>686</v>
      </c>
      <c r="C42" s="92">
        <v>4</v>
      </c>
      <c r="D42" s="128">
        <v>0.006822062807053198</v>
      </c>
      <c r="E42" s="128">
        <v>1.9602328731285124</v>
      </c>
      <c r="F42" s="92" t="s">
        <v>715</v>
      </c>
      <c r="G42" s="92" t="b">
        <v>0</v>
      </c>
      <c r="H42" s="92" t="b">
        <v>0</v>
      </c>
      <c r="I42" s="92" t="b">
        <v>0</v>
      </c>
      <c r="J42" s="92" t="b">
        <v>0</v>
      </c>
      <c r="K42" s="92" t="b">
        <v>0</v>
      </c>
      <c r="L42" s="92" t="b">
        <v>0</v>
      </c>
    </row>
    <row r="43" spans="1:12" ht="15">
      <c r="A43" s="92" t="s">
        <v>686</v>
      </c>
      <c r="B43" s="92" t="s">
        <v>561</v>
      </c>
      <c r="C43" s="92">
        <v>4</v>
      </c>
      <c r="D43" s="128">
        <v>0.006822062807053198</v>
      </c>
      <c r="E43" s="128">
        <v>1.3070203593531686</v>
      </c>
      <c r="F43" s="92" t="s">
        <v>715</v>
      </c>
      <c r="G43" s="92" t="b">
        <v>0</v>
      </c>
      <c r="H43" s="92" t="b">
        <v>0</v>
      </c>
      <c r="I43" s="92" t="b">
        <v>0</v>
      </c>
      <c r="J43" s="92" t="b">
        <v>0</v>
      </c>
      <c r="K43" s="92" t="b">
        <v>0</v>
      </c>
      <c r="L43" s="92" t="b">
        <v>0</v>
      </c>
    </row>
    <row r="44" spans="1:12" ht="15">
      <c r="A44" s="92" t="s">
        <v>561</v>
      </c>
      <c r="B44" s="92" t="s">
        <v>564</v>
      </c>
      <c r="C44" s="92">
        <v>4</v>
      </c>
      <c r="D44" s="128">
        <v>0.006822062807053198</v>
      </c>
      <c r="E44" s="128">
        <v>0.887891051611193</v>
      </c>
      <c r="F44" s="92" t="s">
        <v>715</v>
      </c>
      <c r="G44" s="92" t="b">
        <v>0</v>
      </c>
      <c r="H44" s="92" t="b">
        <v>0</v>
      </c>
      <c r="I44" s="92" t="b">
        <v>0</v>
      </c>
      <c r="J44" s="92" t="b">
        <v>0</v>
      </c>
      <c r="K44" s="92" t="b">
        <v>0</v>
      </c>
      <c r="L44" s="92" t="b">
        <v>0</v>
      </c>
    </row>
    <row r="45" spans="1:12" ht="15">
      <c r="A45" s="92" t="s">
        <v>561</v>
      </c>
      <c r="B45" s="92" t="s">
        <v>566</v>
      </c>
      <c r="C45" s="92">
        <v>3</v>
      </c>
      <c r="D45" s="128">
        <v>0.00609517950692149</v>
      </c>
      <c r="E45" s="128">
        <v>0.8141048374502743</v>
      </c>
      <c r="F45" s="92" t="s">
        <v>715</v>
      </c>
      <c r="G45" s="92" t="b">
        <v>0</v>
      </c>
      <c r="H45" s="92" t="b">
        <v>0</v>
      </c>
      <c r="I45" s="92" t="b">
        <v>0</v>
      </c>
      <c r="J45" s="92" t="b">
        <v>0</v>
      </c>
      <c r="K45" s="92" t="b">
        <v>0</v>
      </c>
      <c r="L45" s="92" t="b">
        <v>0</v>
      </c>
    </row>
    <row r="46" spans="1:12" ht="15">
      <c r="A46" s="92" t="s">
        <v>238</v>
      </c>
      <c r="B46" s="92" t="s">
        <v>236</v>
      </c>
      <c r="C46" s="92">
        <v>3</v>
      </c>
      <c r="D46" s="128">
        <v>0.00609517950692149</v>
      </c>
      <c r="E46" s="128">
        <v>1.23323414519225</v>
      </c>
      <c r="F46" s="92" t="s">
        <v>715</v>
      </c>
      <c r="G46" s="92" t="b">
        <v>0</v>
      </c>
      <c r="H46" s="92" t="b">
        <v>0</v>
      </c>
      <c r="I46" s="92" t="b">
        <v>0</v>
      </c>
      <c r="J46" s="92" t="b">
        <v>0</v>
      </c>
      <c r="K46" s="92" t="b">
        <v>0</v>
      </c>
      <c r="L46" s="92" t="b">
        <v>0</v>
      </c>
    </row>
    <row r="47" spans="1:12" ht="15">
      <c r="A47" s="92" t="s">
        <v>236</v>
      </c>
      <c r="B47" s="92" t="s">
        <v>242</v>
      </c>
      <c r="C47" s="92">
        <v>3</v>
      </c>
      <c r="D47" s="128">
        <v>0.00609517950692149</v>
      </c>
      <c r="E47" s="128">
        <v>1.23323414519225</v>
      </c>
      <c r="F47" s="92" t="s">
        <v>715</v>
      </c>
      <c r="G47" s="92" t="b">
        <v>0</v>
      </c>
      <c r="H47" s="92" t="b">
        <v>0</v>
      </c>
      <c r="I47" s="92" t="b">
        <v>0</v>
      </c>
      <c r="J47" s="92" t="b">
        <v>0</v>
      </c>
      <c r="K47" s="92" t="b">
        <v>0</v>
      </c>
      <c r="L47" s="92" t="b">
        <v>0</v>
      </c>
    </row>
    <row r="48" spans="1:12" ht="15">
      <c r="A48" s="92" t="s">
        <v>242</v>
      </c>
      <c r="B48" s="92" t="s">
        <v>254</v>
      </c>
      <c r="C48" s="92">
        <v>3</v>
      </c>
      <c r="D48" s="128">
        <v>0.00609517950692149</v>
      </c>
      <c r="E48" s="128">
        <v>1.448349512149638</v>
      </c>
      <c r="F48" s="92" t="s">
        <v>715</v>
      </c>
      <c r="G48" s="92" t="b">
        <v>0</v>
      </c>
      <c r="H48" s="92" t="b">
        <v>0</v>
      </c>
      <c r="I48" s="92" t="b">
        <v>0</v>
      </c>
      <c r="J48" s="92" t="b">
        <v>0</v>
      </c>
      <c r="K48" s="92" t="b">
        <v>0</v>
      </c>
      <c r="L48" s="92" t="b">
        <v>0</v>
      </c>
    </row>
    <row r="49" spans="1:12" ht="15">
      <c r="A49" s="92" t="s">
        <v>254</v>
      </c>
      <c r="B49" s="92" t="s">
        <v>237</v>
      </c>
      <c r="C49" s="92">
        <v>3</v>
      </c>
      <c r="D49" s="128">
        <v>0.00609517950692149</v>
      </c>
      <c r="E49" s="128">
        <v>1.659202877464531</v>
      </c>
      <c r="F49" s="92" t="s">
        <v>715</v>
      </c>
      <c r="G49" s="92" t="b">
        <v>0</v>
      </c>
      <c r="H49" s="92" t="b">
        <v>0</v>
      </c>
      <c r="I49" s="92" t="b">
        <v>0</v>
      </c>
      <c r="J49" s="92" t="b">
        <v>0</v>
      </c>
      <c r="K49" s="92" t="b">
        <v>0</v>
      </c>
      <c r="L49" s="92" t="b">
        <v>0</v>
      </c>
    </row>
    <row r="50" spans="1:12" ht="15">
      <c r="A50" s="92" t="s">
        <v>237</v>
      </c>
      <c r="B50" s="92" t="s">
        <v>244</v>
      </c>
      <c r="C50" s="92">
        <v>3</v>
      </c>
      <c r="D50" s="128">
        <v>0.00609517950692149</v>
      </c>
      <c r="E50" s="128">
        <v>1.23323414519225</v>
      </c>
      <c r="F50" s="92" t="s">
        <v>715</v>
      </c>
      <c r="G50" s="92" t="b">
        <v>0</v>
      </c>
      <c r="H50" s="92" t="b">
        <v>0</v>
      </c>
      <c r="I50" s="92" t="b">
        <v>0</v>
      </c>
      <c r="J50" s="92" t="b">
        <v>0</v>
      </c>
      <c r="K50" s="92" t="b">
        <v>0</v>
      </c>
      <c r="L50" s="92" t="b">
        <v>0</v>
      </c>
    </row>
    <row r="51" spans="1:12" ht="15">
      <c r="A51" s="92" t="s">
        <v>244</v>
      </c>
      <c r="B51" s="92" t="s">
        <v>253</v>
      </c>
      <c r="C51" s="92">
        <v>3</v>
      </c>
      <c r="D51" s="128">
        <v>0.00609517950692149</v>
      </c>
      <c r="E51" s="128">
        <v>1.659202877464531</v>
      </c>
      <c r="F51" s="92" t="s">
        <v>715</v>
      </c>
      <c r="G51" s="92" t="b">
        <v>0</v>
      </c>
      <c r="H51" s="92" t="b">
        <v>0</v>
      </c>
      <c r="I51" s="92" t="b">
        <v>0</v>
      </c>
      <c r="J51" s="92" t="b">
        <v>0</v>
      </c>
      <c r="K51" s="92" t="b">
        <v>0</v>
      </c>
      <c r="L51" s="92" t="b">
        <v>0</v>
      </c>
    </row>
    <row r="52" spans="1:12" ht="15">
      <c r="A52" s="92" t="s">
        <v>253</v>
      </c>
      <c r="B52" s="92" t="s">
        <v>252</v>
      </c>
      <c r="C52" s="92">
        <v>3</v>
      </c>
      <c r="D52" s="128">
        <v>0.00609517950692149</v>
      </c>
      <c r="E52" s="128">
        <v>2.0851716097368125</v>
      </c>
      <c r="F52" s="92" t="s">
        <v>715</v>
      </c>
      <c r="G52" s="92" t="b">
        <v>0</v>
      </c>
      <c r="H52" s="92" t="b">
        <v>0</v>
      </c>
      <c r="I52" s="92" t="b">
        <v>0</v>
      </c>
      <c r="J52" s="92" t="b">
        <v>0</v>
      </c>
      <c r="K52" s="92" t="b">
        <v>0</v>
      </c>
      <c r="L52" s="92" t="b">
        <v>0</v>
      </c>
    </row>
    <row r="53" spans="1:12" ht="15">
      <c r="A53" s="92" t="s">
        <v>252</v>
      </c>
      <c r="B53" s="92" t="s">
        <v>251</v>
      </c>
      <c r="C53" s="92">
        <v>3</v>
      </c>
      <c r="D53" s="128">
        <v>0.00609517950692149</v>
      </c>
      <c r="E53" s="128">
        <v>2.0851716097368125</v>
      </c>
      <c r="F53" s="92" t="s">
        <v>715</v>
      </c>
      <c r="G53" s="92" t="b">
        <v>0</v>
      </c>
      <c r="H53" s="92" t="b">
        <v>0</v>
      </c>
      <c r="I53" s="92" t="b">
        <v>0</v>
      </c>
      <c r="J53" s="92" t="b">
        <v>0</v>
      </c>
      <c r="K53" s="92" t="b">
        <v>0</v>
      </c>
      <c r="L53" s="92" t="b">
        <v>0</v>
      </c>
    </row>
    <row r="54" spans="1:12" ht="15">
      <c r="A54" s="92" t="s">
        <v>251</v>
      </c>
      <c r="B54" s="92" t="s">
        <v>250</v>
      </c>
      <c r="C54" s="92">
        <v>3</v>
      </c>
      <c r="D54" s="128">
        <v>0.00609517950692149</v>
      </c>
      <c r="E54" s="128">
        <v>2.0851716097368125</v>
      </c>
      <c r="F54" s="92" t="s">
        <v>715</v>
      </c>
      <c r="G54" s="92" t="b">
        <v>0</v>
      </c>
      <c r="H54" s="92" t="b">
        <v>0</v>
      </c>
      <c r="I54" s="92" t="b">
        <v>0</v>
      </c>
      <c r="J54" s="92" t="b">
        <v>0</v>
      </c>
      <c r="K54" s="92" t="b">
        <v>0</v>
      </c>
      <c r="L54" s="92" t="b">
        <v>0</v>
      </c>
    </row>
    <row r="55" spans="1:12" ht="15">
      <c r="A55" s="92" t="s">
        <v>250</v>
      </c>
      <c r="B55" s="92" t="s">
        <v>567</v>
      </c>
      <c r="C55" s="92">
        <v>3</v>
      </c>
      <c r="D55" s="128">
        <v>0.00609517950692149</v>
      </c>
      <c r="E55" s="128">
        <v>1.659202877464531</v>
      </c>
      <c r="F55" s="92" t="s">
        <v>715</v>
      </c>
      <c r="G55" s="92" t="b">
        <v>0</v>
      </c>
      <c r="H55" s="92" t="b">
        <v>0</v>
      </c>
      <c r="I55" s="92" t="b">
        <v>0</v>
      </c>
      <c r="J55" s="92" t="b">
        <v>1</v>
      </c>
      <c r="K55" s="92" t="b">
        <v>0</v>
      </c>
      <c r="L55" s="92" t="b">
        <v>0</v>
      </c>
    </row>
    <row r="56" spans="1:12" ht="15">
      <c r="A56" s="92" t="s">
        <v>564</v>
      </c>
      <c r="B56" s="92" t="s">
        <v>670</v>
      </c>
      <c r="C56" s="92">
        <v>3</v>
      </c>
      <c r="D56" s="128">
        <v>0.00609517950692149</v>
      </c>
      <c r="E56" s="128">
        <v>1.1820816227448687</v>
      </c>
      <c r="F56" s="92" t="s">
        <v>715</v>
      </c>
      <c r="G56" s="92" t="b">
        <v>0</v>
      </c>
      <c r="H56" s="92" t="b">
        <v>0</v>
      </c>
      <c r="I56" s="92" t="b">
        <v>0</v>
      </c>
      <c r="J56" s="92" t="b">
        <v>0</v>
      </c>
      <c r="K56" s="92" t="b">
        <v>0</v>
      </c>
      <c r="L56" s="92" t="b">
        <v>0</v>
      </c>
    </row>
    <row r="57" spans="1:12" ht="15">
      <c r="A57" s="92" t="s">
        <v>693</v>
      </c>
      <c r="B57" s="92" t="s">
        <v>694</v>
      </c>
      <c r="C57" s="92">
        <v>2</v>
      </c>
      <c r="D57" s="128">
        <v>0.004982989605427284</v>
      </c>
      <c r="E57" s="128">
        <v>2.2612628687924934</v>
      </c>
      <c r="F57" s="92" t="s">
        <v>715</v>
      </c>
      <c r="G57" s="92" t="b">
        <v>1</v>
      </c>
      <c r="H57" s="92" t="b">
        <v>0</v>
      </c>
      <c r="I57" s="92" t="b">
        <v>0</v>
      </c>
      <c r="J57" s="92" t="b">
        <v>0</v>
      </c>
      <c r="K57" s="92" t="b">
        <v>0</v>
      </c>
      <c r="L57" s="92" t="b">
        <v>0</v>
      </c>
    </row>
    <row r="58" spans="1:12" ht="15">
      <c r="A58" s="92" t="s">
        <v>694</v>
      </c>
      <c r="B58" s="92" t="s">
        <v>695</v>
      </c>
      <c r="C58" s="92">
        <v>2</v>
      </c>
      <c r="D58" s="128">
        <v>0.004982989605427284</v>
      </c>
      <c r="E58" s="128">
        <v>2.2612628687924934</v>
      </c>
      <c r="F58" s="92" t="s">
        <v>715</v>
      </c>
      <c r="G58" s="92" t="b">
        <v>0</v>
      </c>
      <c r="H58" s="92" t="b">
        <v>0</v>
      </c>
      <c r="I58" s="92" t="b">
        <v>0</v>
      </c>
      <c r="J58" s="92" t="b">
        <v>0</v>
      </c>
      <c r="K58" s="92" t="b">
        <v>0</v>
      </c>
      <c r="L58" s="92" t="b">
        <v>0</v>
      </c>
    </row>
    <row r="59" spans="1:12" ht="15">
      <c r="A59" s="92" t="s">
        <v>695</v>
      </c>
      <c r="B59" s="92" t="s">
        <v>687</v>
      </c>
      <c r="C59" s="92">
        <v>2</v>
      </c>
      <c r="D59" s="128">
        <v>0.004982989605427284</v>
      </c>
      <c r="E59" s="128">
        <v>1.9602328731285124</v>
      </c>
      <c r="F59" s="92" t="s">
        <v>715</v>
      </c>
      <c r="G59" s="92" t="b">
        <v>0</v>
      </c>
      <c r="H59" s="92" t="b">
        <v>0</v>
      </c>
      <c r="I59" s="92" t="b">
        <v>0</v>
      </c>
      <c r="J59" s="92" t="b">
        <v>0</v>
      </c>
      <c r="K59" s="92" t="b">
        <v>0</v>
      </c>
      <c r="L59" s="92" t="b">
        <v>0</v>
      </c>
    </row>
    <row r="60" spans="1:12" ht="15">
      <c r="A60" s="92" t="s">
        <v>687</v>
      </c>
      <c r="B60" s="92" t="s">
        <v>688</v>
      </c>
      <c r="C60" s="92">
        <v>2</v>
      </c>
      <c r="D60" s="128">
        <v>0.004982989605427284</v>
      </c>
      <c r="E60" s="128">
        <v>1.659202877464531</v>
      </c>
      <c r="F60" s="92" t="s">
        <v>715</v>
      </c>
      <c r="G60" s="92" t="b">
        <v>0</v>
      </c>
      <c r="H60" s="92" t="b">
        <v>0</v>
      </c>
      <c r="I60" s="92" t="b">
        <v>0</v>
      </c>
      <c r="J60" s="92" t="b">
        <v>0</v>
      </c>
      <c r="K60" s="92" t="b">
        <v>0</v>
      </c>
      <c r="L60" s="92" t="b">
        <v>0</v>
      </c>
    </row>
    <row r="61" spans="1:12" ht="15">
      <c r="A61" s="92" t="s">
        <v>688</v>
      </c>
      <c r="B61" s="92" t="s">
        <v>691</v>
      </c>
      <c r="C61" s="92">
        <v>2</v>
      </c>
      <c r="D61" s="128">
        <v>0.004982989605427284</v>
      </c>
      <c r="E61" s="128">
        <v>1.784141614072831</v>
      </c>
      <c r="F61" s="92" t="s">
        <v>715</v>
      </c>
      <c r="G61" s="92" t="b">
        <v>0</v>
      </c>
      <c r="H61" s="92" t="b">
        <v>0</v>
      </c>
      <c r="I61" s="92" t="b">
        <v>0</v>
      </c>
      <c r="J61" s="92" t="b">
        <v>0</v>
      </c>
      <c r="K61" s="92" t="b">
        <v>0</v>
      </c>
      <c r="L61" s="92" t="b">
        <v>0</v>
      </c>
    </row>
    <row r="62" spans="1:12" ht="15">
      <c r="A62" s="92" t="s">
        <v>691</v>
      </c>
      <c r="B62" s="92" t="s">
        <v>573</v>
      </c>
      <c r="C62" s="92">
        <v>2</v>
      </c>
      <c r="D62" s="128">
        <v>0.004982989605427284</v>
      </c>
      <c r="E62" s="128">
        <v>1.717194824442218</v>
      </c>
      <c r="F62" s="92" t="s">
        <v>715</v>
      </c>
      <c r="G62" s="92" t="b">
        <v>0</v>
      </c>
      <c r="H62" s="92" t="b">
        <v>0</v>
      </c>
      <c r="I62" s="92" t="b">
        <v>0</v>
      </c>
      <c r="J62" s="92" t="b">
        <v>0</v>
      </c>
      <c r="K62" s="92" t="b">
        <v>0</v>
      </c>
      <c r="L62" s="92" t="b">
        <v>0</v>
      </c>
    </row>
    <row r="63" spans="1:12" ht="15">
      <c r="A63" s="92" t="s">
        <v>573</v>
      </c>
      <c r="B63" s="92" t="s">
        <v>696</v>
      </c>
      <c r="C63" s="92">
        <v>2</v>
      </c>
      <c r="D63" s="128">
        <v>0.004982989605427284</v>
      </c>
      <c r="E63" s="128">
        <v>1.717194824442218</v>
      </c>
      <c r="F63" s="92" t="s">
        <v>715</v>
      </c>
      <c r="G63" s="92" t="b">
        <v>0</v>
      </c>
      <c r="H63" s="92" t="b">
        <v>0</v>
      </c>
      <c r="I63" s="92" t="b">
        <v>0</v>
      </c>
      <c r="J63" s="92" t="b">
        <v>0</v>
      </c>
      <c r="K63" s="92" t="b">
        <v>0</v>
      </c>
      <c r="L63" s="92" t="b">
        <v>0</v>
      </c>
    </row>
    <row r="64" spans="1:12" ht="15">
      <c r="A64" s="92" t="s">
        <v>696</v>
      </c>
      <c r="B64" s="92" t="s">
        <v>697</v>
      </c>
      <c r="C64" s="92">
        <v>2</v>
      </c>
      <c r="D64" s="128">
        <v>0.004982989605427284</v>
      </c>
      <c r="E64" s="128">
        <v>2.2612628687924934</v>
      </c>
      <c r="F64" s="92" t="s">
        <v>715</v>
      </c>
      <c r="G64" s="92" t="b">
        <v>0</v>
      </c>
      <c r="H64" s="92" t="b">
        <v>0</v>
      </c>
      <c r="I64" s="92" t="b">
        <v>0</v>
      </c>
      <c r="J64" s="92" t="b">
        <v>0</v>
      </c>
      <c r="K64" s="92" t="b">
        <v>0</v>
      </c>
      <c r="L64" s="92" t="b">
        <v>0</v>
      </c>
    </row>
    <row r="65" spans="1:12" ht="15">
      <c r="A65" s="92" t="s">
        <v>697</v>
      </c>
      <c r="B65" s="92" t="s">
        <v>689</v>
      </c>
      <c r="C65" s="92">
        <v>2</v>
      </c>
      <c r="D65" s="128">
        <v>0.004982989605427284</v>
      </c>
      <c r="E65" s="128">
        <v>1.9602328731285124</v>
      </c>
      <c r="F65" s="92" t="s">
        <v>715</v>
      </c>
      <c r="G65" s="92" t="b">
        <v>0</v>
      </c>
      <c r="H65" s="92" t="b">
        <v>0</v>
      </c>
      <c r="I65" s="92" t="b">
        <v>0</v>
      </c>
      <c r="J65" s="92" t="b">
        <v>0</v>
      </c>
      <c r="K65" s="92" t="b">
        <v>0</v>
      </c>
      <c r="L65" s="92" t="b">
        <v>0</v>
      </c>
    </row>
    <row r="66" spans="1:12" ht="15">
      <c r="A66" s="92" t="s">
        <v>689</v>
      </c>
      <c r="B66" s="92" t="s">
        <v>698</v>
      </c>
      <c r="C66" s="92">
        <v>2</v>
      </c>
      <c r="D66" s="128">
        <v>0.004982989605427284</v>
      </c>
      <c r="E66" s="128">
        <v>1.9602328731285124</v>
      </c>
      <c r="F66" s="92" t="s">
        <v>715</v>
      </c>
      <c r="G66" s="92" t="b">
        <v>0</v>
      </c>
      <c r="H66" s="92" t="b">
        <v>0</v>
      </c>
      <c r="I66" s="92" t="b">
        <v>0</v>
      </c>
      <c r="J66" s="92" t="b">
        <v>0</v>
      </c>
      <c r="K66" s="92" t="b">
        <v>0</v>
      </c>
      <c r="L66" s="92" t="b">
        <v>0</v>
      </c>
    </row>
    <row r="67" spans="1:12" ht="15">
      <c r="A67" s="92" t="s">
        <v>698</v>
      </c>
      <c r="B67" s="92" t="s">
        <v>574</v>
      </c>
      <c r="C67" s="92">
        <v>2</v>
      </c>
      <c r="D67" s="128">
        <v>0.004982989605427284</v>
      </c>
      <c r="E67" s="128">
        <v>1.784141614072831</v>
      </c>
      <c r="F67" s="92" t="s">
        <v>715</v>
      </c>
      <c r="G67" s="92" t="b">
        <v>0</v>
      </c>
      <c r="H67" s="92" t="b">
        <v>0</v>
      </c>
      <c r="I67" s="92" t="b">
        <v>0</v>
      </c>
      <c r="J67" s="92" t="b">
        <v>0</v>
      </c>
      <c r="K67" s="92" t="b">
        <v>0</v>
      </c>
      <c r="L67" s="92" t="b">
        <v>0</v>
      </c>
    </row>
    <row r="68" spans="1:12" ht="15">
      <c r="A68" s="92" t="s">
        <v>574</v>
      </c>
      <c r="B68" s="92" t="s">
        <v>699</v>
      </c>
      <c r="C68" s="92">
        <v>2</v>
      </c>
      <c r="D68" s="128">
        <v>0.004982989605427284</v>
      </c>
      <c r="E68" s="128">
        <v>1.784141614072831</v>
      </c>
      <c r="F68" s="92" t="s">
        <v>715</v>
      </c>
      <c r="G68" s="92" t="b">
        <v>0</v>
      </c>
      <c r="H68" s="92" t="b">
        <v>0</v>
      </c>
      <c r="I68" s="92" t="b">
        <v>0</v>
      </c>
      <c r="J68" s="92" t="b">
        <v>0</v>
      </c>
      <c r="K68" s="92" t="b">
        <v>0</v>
      </c>
      <c r="L68" s="92" t="b">
        <v>0</v>
      </c>
    </row>
    <row r="69" spans="1:12" ht="15">
      <c r="A69" s="92" t="s">
        <v>699</v>
      </c>
      <c r="B69" s="92" t="s">
        <v>700</v>
      </c>
      <c r="C69" s="92">
        <v>2</v>
      </c>
      <c r="D69" s="128">
        <v>0.004982989605427284</v>
      </c>
      <c r="E69" s="128">
        <v>2.2612628687924934</v>
      </c>
      <c r="F69" s="92" t="s">
        <v>715</v>
      </c>
      <c r="G69" s="92" t="b">
        <v>0</v>
      </c>
      <c r="H69" s="92" t="b">
        <v>0</v>
      </c>
      <c r="I69" s="92" t="b">
        <v>0</v>
      </c>
      <c r="J69" s="92" t="b">
        <v>0</v>
      </c>
      <c r="K69" s="92" t="b">
        <v>0</v>
      </c>
      <c r="L69" s="92" t="b">
        <v>0</v>
      </c>
    </row>
    <row r="70" spans="1:12" ht="15">
      <c r="A70" s="92" t="s">
        <v>700</v>
      </c>
      <c r="B70" s="92" t="s">
        <v>701</v>
      </c>
      <c r="C70" s="92">
        <v>2</v>
      </c>
      <c r="D70" s="128">
        <v>0.004982989605427284</v>
      </c>
      <c r="E70" s="128">
        <v>2.2612628687924934</v>
      </c>
      <c r="F70" s="92" t="s">
        <v>715</v>
      </c>
      <c r="G70" s="92" t="b">
        <v>0</v>
      </c>
      <c r="H70" s="92" t="b">
        <v>0</v>
      </c>
      <c r="I70" s="92" t="b">
        <v>0</v>
      </c>
      <c r="J70" s="92" t="b">
        <v>0</v>
      </c>
      <c r="K70" s="92" t="b">
        <v>0</v>
      </c>
      <c r="L70" s="92" t="b">
        <v>0</v>
      </c>
    </row>
    <row r="71" spans="1:12" ht="15">
      <c r="A71" s="92" t="s">
        <v>701</v>
      </c>
      <c r="B71" s="92" t="s">
        <v>702</v>
      </c>
      <c r="C71" s="92">
        <v>2</v>
      </c>
      <c r="D71" s="128">
        <v>0.004982989605427284</v>
      </c>
      <c r="E71" s="128">
        <v>2.2612628687924934</v>
      </c>
      <c r="F71" s="92" t="s">
        <v>715</v>
      </c>
      <c r="G71" s="92" t="b">
        <v>0</v>
      </c>
      <c r="H71" s="92" t="b">
        <v>0</v>
      </c>
      <c r="I71" s="92" t="b">
        <v>0</v>
      </c>
      <c r="J71" s="92" t="b">
        <v>0</v>
      </c>
      <c r="K71" s="92" t="b">
        <v>0</v>
      </c>
      <c r="L71" s="92" t="b">
        <v>0</v>
      </c>
    </row>
    <row r="72" spans="1:12" ht="15">
      <c r="A72" s="92" t="s">
        <v>702</v>
      </c>
      <c r="B72" s="92" t="s">
        <v>703</v>
      </c>
      <c r="C72" s="92">
        <v>2</v>
      </c>
      <c r="D72" s="128">
        <v>0.004982989605427284</v>
      </c>
      <c r="E72" s="128">
        <v>2.2612628687924934</v>
      </c>
      <c r="F72" s="92" t="s">
        <v>715</v>
      </c>
      <c r="G72" s="92" t="b">
        <v>0</v>
      </c>
      <c r="H72" s="92" t="b">
        <v>0</v>
      </c>
      <c r="I72" s="92" t="b">
        <v>0</v>
      </c>
      <c r="J72" s="92" t="b">
        <v>0</v>
      </c>
      <c r="K72" s="92" t="b">
        <v>0</v>
      </c>
      <c r="L72" s="92" t="b">
        <v>0</v>
      </c>
    </row>
    <row r="73" spans="1:12" ht="15">
      <c r="A73" s="92" t="s">
        <v>703</v>
      </c>
      <c r="B73" s="92" t="s">
        <v>704</v>
      </c>
      <c r="C73" s="92">
        <v>2</v>
      </c>
      <c r="D73" s="128">
        <v>0.004982989605427284</v>
      </c>
      <c r="E73" s="128">
        <v>2.2612628687924934</v>
      </c>
      <c r="F73" s="92" t="s">
        <v>715</v>
      </c>
      <c r="G73" s="92" t="b">
        <v>0</v>
      </c>
      <c r="H73" s="92" t="b">
        <v>0</v>
      </c>
      <c r="I73" s="92" t="b">
        <v>0</v>
      </c>
      <c r="J73" s="92" t="b">
        <v>0</v>
      </c>
      <c r="K73" s="92" t="b">
        <v>0</v>
      </c>
      <c r="L73" s="92" t="b">
        <v>0</v>
      </c>
    </row>
    <row r="74" spans="1:12" ht="15">
      <c r="A74" s="92" t="s">
        <v>704</v>
      </c>
      <c r="B74" s="92" t="s">
        <v>705</v>
      </c>
      <c r="C74" s="92">
        <v>2</v>
      </c>
      <c r="D74" s="128">
        <v>0.004982989605427284</v>
      </c>
      <c r="E74" s="128">
        <v>2.2612628687924934</v>
      </c>
      <c r="F74" s="92" t="s">
        <v>715</v>
      </c>
      <c r="G74" s="92" t="b">
        <v>0</v>
      </c>
      <c r="H74" s="92" t="b">
        <v>0</v>
      </c>
      <c r="I74" s="92" t="b">
        <v>0</v>
      </c>
      <c r="J74" s="92" t="b">
        <v>0</v>
      </c>
      <c r="K74" s="92" t="b">
        <v>0</v>
      </c>
      <c r="L74" s="92" t="b">
        <v>0</v>
      </c>
    </row>
    <row r="75" spans="1:12" ht="15">
      <c r="A75" s="92" t="s">
        <v>705</v>
      </c>
      <c r="B75" s="92" t="s">
        <v>706</v>
      </c>
      <c r="C75" s="92">
        <v>2</v>
      </c>
      <c r="D75" s="128">
        <v>0.004982989605427284</v>
      </c>
      <c r="E75" s="128">
        <v>2.2612628687924934</v>
      </c>
      <c r="F75" s="92" t="s">
        <v>715</v>
      </c>
      <c r="G75" s="92" t="b">
        <v>0</v>
      </c>
      <c r="H75" s="92" t="b">
        <v>0</v>
      </c>
      <c r="I75" s="92" t="b">
        <v>0</v>
      </c>
      <c r="J75" s="92" t="b">
        <v>0</v>
      </c>
      <c r="K75" s="92" t="b">
        <v>0</v>
      </c>
      <c r="L75" s="92" t="b">
        <v>0</v>
      </c>
    </row>
    <row r="76" spans="1:12" ht="15">
      <c r="A76" s="92" t="s">
        <v>706</v>
      </c>
      <c r="B76" s="92" t="s">
        <v>707</v>
      </c>
      <c r="C76" s="92">
        <v>2</v>
      </c>
      <c r="D76" s="128">
        <v>0.004982989605427284</v>
      </c>
      <c r="E76" s="128">
        <v>2.2612628687924934</v>
      </c>
      <c r="F76" s="92" t="s">
        <v>715</v>
      </c>
      <c r="G76" s="92" t="b">
        <v>0</v>
      </c>
      <c r="H76" s="92" t="b">
        <v>0</v>
      </c>
      <c r="I76" s="92" t="b">
        <v>0</v>
      </c>
      <c r="J76" s="92" t="b">
        <v>0</v>
      </c>
      <c r="K76" s="92" t="b">
        <v>0</v>
      </c>
      <c r="L76" s="92" t="b">
        <v>0</v>
      </c>
    </row>
    <row r="77" spans="1:12" ht="15">
      <c r="A77" s="92" t="s">
        <v>707</v>
      </c>
      <c r="B77" s="92" t="s">
        <v>692</v>
      </c>
      <c r="C77" s="92">
        <v>2</v>
      </c>
      <c r="D77" s="128">
        <v>0.004982989605427284</v>
      </c>
      <c r="E77" s="128">
        <v>2.0851716097368125</v>
      </c>
      <c r="F77" s="92" t="s">
        <v>715</v>
      </c>
      <c r="G77" s="92" t="b">
        <v>0</v>
      </c>
      <c r="H77" s="92" t="b">
        <v>0</v>
      </c>
      <c r="I77" s="92" t="b">
        <v>0</v>
      </c>
      <c r="J77" s="92" t="b">
        <v>0</v>
      </c>
      <c r="K77" s="92" t="b">
        <v>0</v>
      </c>
      <c r="L77" s="92" t="b">
        <v>0</v>
      </c>
    </row>
    <row r="78" spans="1:12" ht="15">
      <c r="A78" s="92" t="s">
        <v>692</v>
      </c>
      <c r="B78" s="92" t="s">
        <v>708</v>
      </c>
      <c r="C78" s="92">
        <v>2</v>
      </c>
      <c r="D78" s="128">
        <v>0.004982989605427284</v>
      </c>
      <c r="E78" s="128">
        <v>2.0851716097368125</v>
      </c>
      <c r="F78" s="92" t="s">
        <v>715</v>
      </c>
      <c r="G78" s="92" t="b">
        <v>0</v>
      </c>
      <c r="H78" s="92" t="b">
        <v>0</v>
      </c>
      <c r="I78" s="92" t="b">
        <v>0</v>
      </c>
      <c r="J78" s="92" t="b">
        <v>0</v>
      </c>
      <c r="K78" s="92" t="b">
        <v>0</v>
      </c>
      <c r="L78" s="92" t="b">
        <v>0</v>
      </c>
    </row>
    <row r="79" spans="1:12" ht="15">
      <c r="A79" s="92" t="s">
        <v>708</v>
      </c>
      <c r="B79" s="92" t="s">
        <v>573</v>
      </c>
      <c r="C79" s="92">
        <v>2</v>
      </c>
      <c r="D79" s="128">
        <v>0.004982989605427284</v>
      </c>
      <c r="E79" s="128">
        <v>1.717194824442218</v>
      </c>
      <c r="F79" s="92" t="s">
        <v>715</v>
      </c>
      <c r="G79" s="92" t="b">
        <v>0</v>
      </c>
      <c r="H79" s="92" t="b">
        <v>0</v>
      </c>
      <c r="I79" s="92" t="b">
        <v>0</v>
      </c>
      <c r="J79" s="92" t="b">
        <v>0</v>
      </c>
      <c r="K79" s="92" t="b">
        <v>0</v>
      </c>
      <c r="L79" s="92" t="b">
        <v>0</v>
      </c>
    </row>
    <row r="80" spans="1:12" ht="15">
      <c r="A80" s="92" t="s">
        <v>573</v>
      </c>
      <c r="B80" s="92" t="s">
        <v>709</v>
      </c>
      <c r="C80" s="92">
        <v>2</v>
      </c>
      <c r="D80" s="128">
        <v>0.004982989605427284</v>
      </c>
      <c r="E80" s="128">
        <v>1.717194824442218</v>
      </c>
      <c r="F80" s="92" t="s">
        <v>715</v>
      </c>
      <c r="G80" s="92" t="b">
        <v>0</v>
      </c>
      <c r="H80" s="92" t="b">
        <v>0</v>
      </c>
      <c r="I80" s="92" t="b">
        <v>0</v>
      </c>
      <c r="J80" s="92" t="b">
        <v>0</v>
      </c>
      <c r="K80" s="92" t="b">
        <v>0</v>
      </c>
      <c r="L80" s="92" t="b">
        <v>0</v>
      </c>
    </row>
    <row r="81" spans="1:12" ht="15">
      <c r="A81" s="92" t="s">
        <v>709</v>
      </c>
      <c r="B81" s="92" t="s">
        <v>710</v>
      </c>
      <c r="C81" s="92">
        <v>2</v>
      </c>
      <c r="D81" s="128">
        <v>0.004982989605427284</v>
      </c>
      <c r="E81" s="128">
        <v>2.2612628687924934</v>
      </c>
      <c r="F81" s="92" t="s">
        <v>715</v>
      </c>
      <c r="G81" s="92" t="b">
        <v>0</v>
      </c>
      <c r="H81" s="92" t="b">
        <v>0</v>
      </c>
      <c r="I81" s="92" t="b">
        <v>0</v>
      </c>
      <c r="J81" s="92" t="b">
        <v>0</v>
      </c>
      <c r="K81" s="92" t="b">
        <v>0</v>
      </c>
      <c r="L81" s="92" t="b">
        <v>0</v>
      </c>
    </row>
    <row r="82" spans="1:12" ht="15">
      <c r="A82" s="92" t="s">
        <v>710</v>
      </c>
      <c r="B82" s="92" t="s">
        <v>711</v>
      </c>
      <c r="C82" s="92">
        <v>2</v>
      </c>
      <c r="D82" s="128">
        <v>0.004982989605427284</v>
      </c>
      <c r="E82" s="128">
        <v>2.2612628687924934</v>
      </c>
      <c r="F82" s="92" t="s">
        <v>715</v>
      </c>
      <c r="G82" s="92" t="b">
        <v>0</v>
      </c>
      <c r="H82" s="92" t="b">
        <v>0</v>
      </c>
      <c r="I82" s="92" t="b">
        <v>0</v>
      </c>
      <c r="J82" s="92" t="b">
        <v>0</v>
      </c>
      <c r="K82" s="92" t="b">
        <v>0</v>
      </c>
      <c r="L82" s="92" t="b">
        <v>0</v>
      </c>
    </row>
    <row r="83" spans="1:12" ht="15">
      <c r="A83" s="92" t="s">
        <v>711</v>
      </c>
      <c r="B83" s="92" t="s">
        <v>689</v>
      </c>
      <c r="C83" s="92">
        <v>2</v>
      </c>
      <c r="D83" s="128">
        <v>0.004982989605427284</v>
      </c>
      <c r="E83" s="128">
        <v>1.9602328731285124</v>
      </c>
      <c r="F83" s="92" t="s">
        <v>715</v>
      </c>
      <c r="G83" s="92" t="b">
        <v>0</v>
      </c>
      <c r="H83" s="92" t="b">
        <v>0</v>
      </c>
      <c r="I83" s="92" t="b">
        <v>0</v>
      </c>
      <c r="J83" s="92" t="b">
        <v>0</v>
      </c>
      <c r="K83" s="92" t="b">
        <v>0</v>
      </c>
      <c r="L83" s="92" t="b">
        <v>0</v>
      </c>
    </row>
    <row r="84" spans="1:12" ht="15">
      <c r="A84" s="92" t="s">
        <v>689</v>
      </c>
      <c r="B84" s="92" t="s">
        <v>561</v>
      </c>
      <c r="C84" s="92">
        <v>2</v>
      </c>
      <c r="D84" s="128">
        <v>0.004982989605427284</v>
      </c>
      <c r="E84" s="128">
        <v>1.0059903636891874</v>
      </c>
      <c r="F84" s="92" t="s">
        <v>715</v>
      </c>
      <c r="G84" s="92" t="b">
        <v>0</v>
      </c>
      <c r="H84" s="92" t="b">
        <v>0</v>
      </c>
      <c r="I84" s="92" t="b">
        <v>0</v>
      </c>
      <c r="J84" s="92" t="b">
        <v>0</v>
      </c>
      <c r="K84" s="92" t="b">
        <v>0</v>
      </c>
      <c r="L84" s="92" t="b">
        <v>0</v>
      </c>
    </row>
    <row r="85" spans="1:12" ht="15">
      <c r="A85" s="92" t="s">
        <v>572</v>
      </c>
      <c r="B85" s="92" t="s">
        <v>690</v>
      </c>
      <c r="C85" s="92">
        <v>2</v>
      </c>
      <c r="D85" s="128">
        <v>0.004982989605427284</v>
      </c>
      <c r="E85" s="128">
        <v>2.0851716097368125</v>
      </c>
      <c r="F85" s="92" t="s">
        <v>715</v>
      </c>
      <c r="G85" s="92" t="b">
        <v>0</v>
      </c>
      <c r="H85" s="92" t="b">
        <v>0</v>
      </c>
      <c r="I85" s="92" t="b">
        <v>0</v>
      </c>
      <c r="J85" s="92" t="b">
        <v>0</v>
      </c>
      <c r="K85" s="92" t="b">
        <v>0</v>
      </c>
      <c r="L85" s="92" t="b">
        <v>0</v>
      </c>
    </row>
    <row r="86" spans="1:12" ht="15">
      <c r="A86" s="92" t="s">
        <v>562</v>
      </c>
      <c r="B86" s="92" t="s">
        <v>688</v>
      </c>
      <c r="C86" s="92">
        <v>2</v>
      </c>
      <c r="D86" s="128">
        <v>0.006554947807327969</v>
      </c>
      <c r="E86" s="128">
        <v>1.2198701836342685</v>
      </c>
      <c r="F86" s="92" t="s">
        <v>715</v>
      </c>
      <c r="G86" s="92" t="b">
        <v>0</v>
      </c>
      <c r="H86" s="92" t="b">
        <v>0</v>
      </c>
      <c r="I86" s="92" t="b">
        <v>0</v>
      </c>
      <c r="J86" s="92" t="b">
        <v>0</v>
      </c>
      <c r="K86" s="92" t="b">
        <v>0</v>
      </c>
      <c r="L86" s="92" t="b">
        <v>0</v>
      </c>
    </row>
    <row r="87" spans="1:12" ht="15">
      <c r="A87" s="92" t="s">
        <v>687</v>
      </c>
      <c r="B87" s="92" t="s">
        <v>574</v>
      </c>
      <c r="C87" s="92">
        <v>2</v>
      </c>
      <c r="D87" s="128">
        <v>0.006554947807327969</v>
      </c>
      <c r="E87" s="128">
        <v>1.48311161840885</v>
      </c>
      <c r="F87" s="92" t="s">
        <v>715</v>
      </c>
      <c r="G87" s="92" t="b">
        <v>0</v>
      </c>
      <c r="H87" s="92" t="b">
        <v>0</v>
      </c>
      <c r="I87" s="92" t="b">
        <v>0</v>
      </c>
      <c r="J87" s="92" t="b">
        <v>0</v>
      </c>
      <c r="K87" s="92" t="b">
        <v>0</v>
      </c>
      <c r="L87" s="92" t="b">
        <v>0</v>
      </c>
    </row>
    <row r="88" spans="1:12" ht="15">
      <c r="A88" s="92" t="s">
        <v>566</v>
      </c>
      <c r="B88" s="92" t="s">
        <v>238</v>
      </c>
      <c r="C88" s="92">
        <v>4</v>
      </c>
      <c r="D88" s="128">
        <v>0</v>
      </c>
      <c r="E88" s="128">
        <v>1.224014811372864</v>
      </c>
      <c r="F88" s="92" t="s">
        <v>516</v>
      </c>
      <c r="G88" s="92" t="b">
        <v>0</v>
      </c>
      <c r="H88" s="92" t="b">
        <v>0</v>
      </c>
      <c r="I88" s="92" t="b">
        <v>0</v>
      </c>
      <c r="J88" s="92" t="b">
        <v>0</v>
      </c>
      <c r="K88" s="92" t="b">
        <v>0</v>
      </c>
      <c r="L88" s="92" t="b">
        <v>0</v>
      </c>
    </row>
    <row r="89" spans="1:12" ht="15">
      <c r="A89" s="92" t="s">
        <v>567</v>
      </c>
      <c r="B89" s="92" t="s">
        <v>568</v>
      </c>
      <c r="C89" s="92">
        <v>4</v>
      </c>
      <c r="D89" s="128">
        <v>0</v>
      </c>
      <c r="E89" s="128">
        <v>1.224014811372864</v>
      </c>
      <c r="F89" s="92" t="s">
        <v>516</v>
      </c>
      <c r="G89" s="92" t="b">
        <v>1</v>
      </c>
      <c r="H89" s="92" t="b">
        <v>0</v>
      </c>
      <c r="I89" s="92" t="b">
        <v>0</v>
      </c>
      <c r="J89" s="92" t="b">
        <v>0</v>
      </c>
      <c r="K89" s="92" t="b">
        <v>0</v>
      </c>
      <c r="L89" s="92" t="b">
        <v>0</v>
      </c>
    </row>
    <row r="90" spans="1:12" ht="15">
      <c r="A90" s="92" t="s">
        <v>568</v>
      </c>
      <c r="B90" s="92" t="s">
        <v>561</v>
      </c>
      <c r="C90" s="92">
        <v>4</v>
      </c>
      <c r="D90" s="128">
        <v>0</v>
      </c>
      <c r="E90" s="128">
        <v>1.224014811372864</v>
      </c>
      <c r="F90" s="92" t="s">
        <v>516</v>
      </c>
      <c r="G90" s="92" t="b">
        <v>0</v>
      </c>
      <c r="H90" s="92" t="b">
        <v>0</v>
      </c>
      <c r="I90" s="92" t="b">
        <v>0</v>
      </c>
      <c r="J90" s="92" t="b">
        <v>0</v>
      </c>
      <c r="K90" s="92" t="b">
        <v>0</v>
      </c>
      <c r="L90" s="92" t="b">
        <v>0</v>
      </c>
    </row>
    <row r="91" spans="1:12" ht="15">
      <c r="A91" s="92" t="s">
        <v>242</v>
      </c>
      <c r="B91" s="92" t="s">
        <v>566</v>
      </c>
      <c r="C91" s="92">
        <v>3</v>
      </c>
      <c r="D91" s="128">
        <v>0.005279101546829574</v>
      </c>
      <c r="E91" s="128">
        <v>0.8560380260782696</v>
      </c>
      <c r="F91" s="92" t="s">
        <v>516</v>
      </c>
      <c r="G91" s="92" t="b">
        <v>0</v>
      </c>
      <c r="H91" s="92" t="b">
        <v>0</v>
      </c>
      <c r="I91" s="92" t="b">
        <v>0</v>
      </c>
      <c r="J91" s="92" t="b">
        <v>0</v>
      </c>
      <c r="K91" s="92" t="b">
        <v>0</v>
      </c>
      <c r="L91" s="92" t="b">
        <v>0</v>
      </c>
    </row>
    <row r="92" spans="1:12" ht="15">
      <c r="A92" s="92" t="s">
        <v>238</v>
      </c>
      <c r="B92" s="92" t="s">
        <v>242</v>
      </c>
      <c r="C92" s="92">
        <v>3</v>
      </c>
      <c r="D92" s="128">
        <v>0.005279101546829574</v>
      </c>
      <c r="E92" s="128">
        <v>1.099076074764564</v>
      </c>
      <c r="F92" s="92" t="s">
        <v>516</v>
      </c>
      <c r="G92" s="92" t="b">
        <v>0</v>
      </c>
      <c r="H92" s="92" t="b">
        <v>0</v>
      </c>
      <c r="I92" s="92" t="b">
        <v>0</v>
      </c>
      <c r="J92" s="92" t="b">
        <v>0</v>
      </c>
      <c r="K92" s="92" t="b">
        <v>0</v>
      </c>
      <c r="L92" s="92" t="b">
        <v>0</v>
      </c>
    </row>
    <row r="93" spans="1:12" ht="15">
      <c r="A93" s="92" t="s">
        <v>242</v>
      </c>
      <c r="B93" s="92" t="s">
        <v>236</v>
      </c>
      <c r="C93" s="92">
        <v>3</v>
      </c>
      <c r="D93" s="128">
        <v>0.005279101546829574</v>
      </c>
      <c r="E93" s="128">
        <v>0.8560380260782696</v>
      </c>
      <c r="F93" s="92" t="s">
        <v>516</v>
      </c>
      <c r="G93" s="92" t="b">
        <v>0</v>
      </c>
      <c r="H93" s="92" t="b">
        <v>0</v>
      </c>
      <c r="I93" s="92" t="b">
        <v>0</v>
      </c>
      <c r="J93" s="92" t="b">
        <v>0</v>
      </c>
      <c r="K93" s="92" t="b">
        <v>0</v>
      </c>
      <c r="L93" s="92" t="b">
        <v>0</v>
      </c>
    </row>
    <row r="94" spans="1:12" ht="15">
      <c r="A94" s="92" t="s">
        <v>236</v>
      </c>
      <c r="B94" s="92" t="s">
        <v>237</v>
      </c>
      <c r="C94" s="92">
        <v>3</v>
      </c>
      <c r="D94" s="128">
        <v>0.005279101546829574</v>
      </c>
      <c r="E94" s="128">
        <v>1.099076074764564</v>
      </c>
      <c r="F94" s="92" t="s">
        <v>516</v>
      </c>
      <c r="G94" s="92" t="b">
        <v>0</v>
      </c>
      <c r="H94" s="92" t="b">
        <v>0</v>
      </c>
      <c r="I94" s="92" t="b">
        <v>0</v>
      </c>
      <c r="J94" s="92" t="b">
        <v>0</v>
      </c>
      <c r="K94" s="92" t="b">
        <v>0</v>
      </c>
      <c r="L94" s="92" t="b">
        <v>0</v>
      </c>
    </row>
    <row r="95" spans="1:12" ht="15">
      <c r="A95" s="92" t="s">
        <v>237</v>
      </c>
      <c r="B95" s="92" t="s">
        <v>249</v>
      </c>
      <c r="C95" s="92">
        <v>3</v>
      </c>
      <c r="D95" s="128">
        <v>0.005279101546829574</v>
      </c>
      <c r="E95" s="128">
        <v>1.224014811372864</v>
      </c>
      <c r="F95" s="92" t="s">
        <v>516</v>
      </c>
      <c r="G95" s="92" t="b">
        <v>0</v>
      </c>
      <c r="H95" s="92" t="b">
        <v>0</v>
      </c>
      <c r="I95" s="92" t="b">
        <v>0</v>
      </c>
      <c r="J95" s="92" t="b">
        <v>0</v>
      </c>
      <c r="K95" s="92" t="b">
        <v>0</v>
      </c>
      <c r="L95" s="92" t="b">
        <v>0</v>
      </c>
    </row>
    <row r="96" spans="1:12" ht="15">
      <c r="A96" s="92" t="s">
        <v>249</v>
      </c>
      <c r="B96" s="92" t="s">
        <v>248</v>
      </c>
      <c r="C96" s="92">
        <v>3</v>
      </c>
      <c r="D96" s="128">
        <v>0.005279101546829574</v>
      </c>
      <c r="E96" s="128">
        <v>1.348953547981164</v>
      </c>
      <c r="F96" s="92" t="s">
        <v>516</v>
      </c>
      <c r="G96" s="92" t="b">
        <v>0</v>
      </c>
      <c r="H96" s="92" t="b">
        <v>0</v>
      </c>
      <c r="I96" s="92" t="b">
        <v>0</v>
      </c>
      <c r="J96" s="92" t="b">
        <v>0</v>
      </c>
      <c r="K96" s="92" t="b">
        <v>0</v>
      </c>
      <c r="L96" s="92" t="b">
        <v>0</v>
      </c>
    </row>
    <row r="97" spans="1:12" ht="15">
      <c r="A97" s="92" t="s">
        <v>248</v>
      </c>
      <c r="B97" s="92" t="s">
        <v>247</v>
      </c>
      <c r="C97" s="92">
        <v>3</v>
      </c>
      <c r="D97" s="128">
        <v>0.005279101546829574</v>
      </c>
      <c r="E97" s="128">
        <v>1.348953547981164</v>
      </c>
      <c r="F97" s="92" t="s">
        <v>516</v>
      </c>
      <c r="G97" s="92" t="b">
        <v>0</v>
      </c>
      <c r="H97" s="92" t="b">
        <v>0</v>
      </c>
      <c r="I97" s="92" t="b">
        <v>0</v>
      </c>
      <c r="J97" s="92" t="b">
        <v>0</v>
      </c>
      <c r="K97" s="92" t="b">
        <v>0</v>
      </c>
      <c r="L97" s="92" t="b">
        <v>0</v>
      </c>
    </row>
    <row r="98" spans="1:12" ht="15">
      <c r="A98" s="92" t="s">
        <v>247</v>
      </c>
      <c r="B98" s="92" t="s">
        <v>246</v>
      </c>
      <c r="C98" s="92">
        <v>3</v>
      </c>
      <c r="D98" s="128">
        <v>0.005279101546829574</v>
      </c>
      <c r="E98" s="128">
        <v>1.348953547981164</v>
      </c>
      <c r="F98" s="92" t="s">
        <v>516</v>
      </c>
      <c r="G98" s="92" t="b">
        <v>0</v>
      </c>
      <c r="H98" s="92" t="b">
        <v>0</v>
      </c>
      <c r="I98" s="92" t="b">
        <v>0</v>
      </c>
      <c r="J98" s="92" t="b">
        <v>0</v>
      </c>
      <c r="K98" s="92" t="b">
        <v>0</v>
      </c>
      <c r="L98" s="92" t="b">
        <v>0</v>
      </c>
    </row>
    <row r="99" spans="1:12" ht="15">
      <c r="A99" s="92" t="s">
        <v>246</v>
      </c>
      <c r="B99" s="92" t="s">
        <v>245</v>
      </c>
      <c r="C99" s="92">
        <v>3</v>
      </c>
      <c r="D99" s="128">
        <v>0.005279101546829574</v>
      </c>
      <c r="E99" s="128">
        <v>1.348953547981164</v>
      </c>
      <c r="F99" s="92" t="s">
        <v>516</v>
      </c>
      <c r="G99" s="92" t="b">
        <v>0</v>
      </c>
      <c r="H99" s="92" t="b">
        <v>0</v>
      </c>
      <c r="I99" s="92" t="b">
        <v>0</v>
      </c>
      <c r="J99" s="92" t="b">
        <v>0</v>
      </c>
      <c r="K99" s="92" t="b">
        <v>0</v>
      </c>
      <c r="L99" s="92" t="b">
        <v>0</v>
      </c>
    </row>
    <row r="100" spans="1:12" ht="15">
      <c r="A100" s="92" t="s">
        <v>245</v>
      </c>
      <c r="B100" s="92" t="s">
        <v>244</v>
      </c>
      <c r="C100" s="92">
        <v>3</v>
      </c>
      <c r="D100" s="128">
        <v>0.005279101546829574</v>
      </c>
      <c r="E100" s="128">
        <v>1.224014811372864</v>
      </c>
      <c r="F100" s="92" t="s">
        <v>516</v>
      </c>
      <c r="G100" s="92" t="b">
        <v>0</v>
      </c>
      <c r="H100" s="92" t="b">
        <v>0</v>
      </c>
      <c r="I100" s="92" t="b">
        <v>0</v>
      </c>
      <c r="J100" s="92" t="b">
        <v>0</v>
      </c>
      <c r="K100" s="92" t="b">
        <v>0</v>
      </c>
      <c r="L100" s="92" t="b">
        <v>0</v>
      </c>
    </row>
    <row r="101" spans="1:12" ht="15">
      <c r="A101" s="92" t="s">
        <v>244</v>
      </c>
      <c r="B101" s="92" t="s">
        <v>567</v>
      </c>
      <c r="C101" s="92">
        <v>3</v>
      </c>
      <c r="D101" s="128">
        <v>0.005279101546829574</v>
      </c>
      <c r="E101" s="128">
        <v>1.099076074764564</v>
      </c>
      <c r="F101" s="92" t="s">
        <v>516</v>
      </c>
      <c r="G101" s="92" t="b">
        <v>0</v>
      </c>
      <c r="H101" s="92" t="b">
        <v>0</v>
      </c>
      <c r="I101" s="92" t="b">
        <v>0</v>
      </c>
      <c r="J101" s="92" t="b">
        <v>1</v>
      </c>
      <c r="K101" s="92" t="b">
        <v>0</v>
      </c>
      <c r="L101" s="92" t="b">
        <v>0</v>
      </c>
    </row>
    <row r="102" spans="1:12" ht="15">
      <c r="A102" s="92" t="s">
        <v>561</v>
      </c>
      <c r="B102" s="92" t="s">
        <v>670</v>
      </c>
      <c r="C102" s="92">
        <v>3</v>
      </c>
      <c r="D102" s="128">
        <v>0.005279101546829574</v>
      </c>
      <c r="E102" s="128">
        <v>1.0021660617565078</v>
      </c>
      <c r="F102" s="92" t="s">
        <v>516</v>
      </c>
      <c r="G102" s="92" t="b">
        <v>0</v>
      </c>
      <c r="H102" s="92" t="b">
        <v>0</v>
      </c>
      <c r="I102" s="92" t="b">
        <v>0</v>
      </c>
      <c r="J102" s="92" t="b">
        <v>0</v>
      </c>
      <c r="K102" s="92" t="b">
        <v>0</v>
      </c>
      <c r="L102" s="92" t="b">
        <v>0</v>
      </c>
    </row>
    <row r="103" spans="1:12" ht="15">
      <c r="A103" s="92" t="s">
        <v>670</v>
      </c>
      <c r="B103" s="92" t="s">
        <v>564</v>
      </c>
      <c r="C103" s="92">
        <v>3</v>
      </c>
      <c r="D103" s="128">
        <v>0.005279101546829574</v>
      </c>
      <c r="E103" s="128">
        <v>1.224014811372864</v>
      </c>
      <c r="F103" s="92" t="s">
        <v>516</v>
      </c>
      <c r="G103" s="92" t="b">
        <v>0</v>
      </c>
      <c r="H103" s="92" t="b">
        <v>0</v>
      </c>
      <c r="I103" s="92" t="b">
        <v>0</v>
      </c>
      <c r="J103" s="92" t="b">
        <v>0</v>
      </c>
      <c r="K103" s="92" t="b">
        <v>0</v>
      </c>
      <c r="L103" s="92" t="b">
        <v>0</v>
      </c>
    </row>
    <row r="104" spans="1:12" ht="15">
      <c r="A104" s="92" t="s">
        <v>564</v>
      </c>
      <c r="B104" s="92" t="s">
        <v>671</v>
      </c>
      <c r="C104" s="92">
        <v>3</v>
      </c>
      <c r="D104" s="128">
        <v>0.005279101546829574</v>
      </c>
      <c r="E104" s="128">
        <v>1.224014811372864</v>
      </c>
      <c r="F104" s="92" t="s">
        <v>516</v>
      </c>
      <c r="G104" s="92" t="b">
        <v>0</v>
      </c>
      <c r="H104" s="92" t="b">
        <v>0</v>
      </c>
      <c r="I104" s="92" t="b">
        <v>0</v>
      </c>
      <c r="J104" s="92" t="b">
        <v>0</v>
      </c>
      <c r="K104" s="92" t="b">
        <v>0</v>
      </c>
      <c r="L104" s="92" t="b">
        <v>0</v>
      </c>
    </row>
    <row r="105" spans="1:12" ht="15">
      <c r="A105" s="92" t="s">
        <v>566</v>
      </c>
      <c r="B105" s="92" t="s">
        <v>238</v>
      </c>
      <c r="C105" s="92">
        <v>4</v>
      </c>
      <c r="D105" s="128">
        <v>0</v>
      </c>
      <c r="E105" s="128">
        <v>1.2174839442139063</v>
      </c>
      <c r="F105" s="92" t="s">
        <v>517</v>
      </c>
      <c r="G105" s="92" t="b">
        <v>0</v>
      </c>
      <c r="H105" s="92" t="b">
        <v>0</v>
      </c>
      <c r="I105" s="92" t="b">
        <v>0</v>
      </c>
      <c r="J105" s="92" t="b">
        <v>0</v>
      </c>
      <c r="K105" s="92" t="b">
        <v>0</v>
      </c>
      <c r="L105" s="92" t="b">
        <v>0</v>
      </c>
    </row>
    <row r="106" spans="1:12" ht="15">
      <c r="A106" s="92" t="s">
        <v>567</v>
      </c>
      <c r="B106" s="92" t="s">
        <v>568</v>
      </c>
      <c r="C106" s="92">
        <v>4</v>
      </c>
      <c r="D106" s="128">
        <v>0</v>
      </c>
      <c r="E106" s="128">
        <v>1.2174839442139063</v>
      </c>
      <c r="F106" s="92" t="s">
        <v>517</v>
      </c>
      <c r="G106" s="92" t="b">
        <v>1</v>
      </c>
      <c r="H106" s="92" t="b">
        <v>0</v>
      </c>
      <c r="I106" s="92" t="b">
        <v>0</v>
      </c>
      <c r="J106" s="92" t="b">
        <v>0</v>
      </c>
      <c r="K106" s="92" t="b">
        <v>0</v>
      </c>
      <c r="L106" s="92" t="b">
        <v>0</v>
      </c>
    </row>
    <row r="107" spans="1:12" ht="15">
      <c r="A107" s="92" t="s">
        <v>568</v>
      </c>
      <c r="B107" s="92" t="s">
        <v>561</v>
      </c>
      <c r="C107" s="92">
        <v>4</v>
      </c>
      <c r="D107" s="128">
        <v>0</v>
      </c>
      <c r="E107" s="128">
        <v>1.2174839442139063</v>
      </c>
      <c r="F107" s="92" t="s">
        <v>517</v>
      </c>
      <c r="G107" s="92" t="b">
        <v>0</v>
      </c>
      <c r="H107" s="92" t="b">
        <v>0</v>
      </c>
      <c r="I107" s="92" t="b">
        <v>0</v>
      </c>
      <c r="J107" s="92" t="b">
        <v>0</v>
      </c>
      <c r="K107" s="92" t="b">
        <v>0</v>
      </c>
      <c r="L107" s="92" t="b">
        <v>0</v>
      </c>
    </row>
    <row r="108" spans="1:12" ht="15">
      <c r="A108" s="92" t="s">
        <v>561</v>
      </c>
      <c r="B108" s="92" t="s">
        <v>566</v>
      </c>
      <c r="C108" s="92">
        <v>2</v>
      </c>
      <c r="D108" s="128">
        <v>0.00860085701897089</v>
      </c>
      <c r="E108" s="128">
        <v>0.7403626894942439</v>
      </c>
      <c r="F108" s="92" t="s">
        <v>517</v>
      </c>
      <c r="G108" s="92" t="b">
        <v>0</v>
      </c>
      <c r="H108" s="92" t="b">
        <v>0</v>
      </c>
      <c r="I108" s="92" t="b">
        <v>0</v>
      </c>
      <c r="J108" s="92" t="b">
        <v>0</v>
      </c>
      <c r="K108" s="92" t="b">
        <v>0</v>
      </c>
      <c r="L108" s="92" t="b">
        <v>0</v>
      </c>
    </row>
    <row r="109" spans="1:12" ht="15">
      <c r="A109" s="92" t="s">
        <v>238</v>
      </c>
      <c r="B109" s="92" t="s">
        <v>236</v>
      </c>
      <c r="C109" s="92">
        <v>2</v>
      </c>
      <c r="D109" s="128">
        <v>0.00860085701897089</v>
      </c>
      <c r="E109" s="128">
        <v>0.9164539485499251</v>
      </c>
      <c r="F109" s="92" t="s">
        <v>517</v>
      </c>
      <c r="G109" s="92" t="b">
        <v>0</v>
      </c>
      <c r="H109" s="92" t="b">
        <v>0</v>
      </c>
      <c r="I109" s="92" t="b">
        <v>0</v>
      </c>
      <c r="J109" s="92" t="b">
        <v>0</v>
      </c>
      <c r="K109" s="92" t="b">
        <v>0</v>
      </c>
      <c r="L109" s="92" t="b">
        <v>0</v>
      </c>
    </row>
    <row r="110" spans="1:12" ht="15">
      <c r="A110" s="92" t="s">
        <v>236</v>
      </c>
      <c r="B110" s="92" t="s">
        <v>242</v>
      </c>
      <c r="C110" s="92">
        <v>2</v>
      </c>
      <c r="D110" s="128">
        <v>0.00860085701897089</v>
      </c>
      <c r="E110" s="128">
        <v>0.9164539485499251</v>
      </c>
      <c r="F110" s="92" t="s">
        <v>517</v>
      </c>
      <c r="G110" s="92" t="b">
        <v>0</v>
      </c>
      <c r="H110" s="92" t="b">
        <v>0</v>
      </c>
      <c r="I110" s="92" t="b">
        <v>0</v>
      </c>
      <c r="J110" s="92" t="b">
        <v>0</v>
      </c>
      <c r="K110" s="92" t="b">
        <v>0</v>
      </c>
      <c r="L110" s="92" t="b">
        <v>0</v>
      </c>
    </row>
    <row r="111" spans="1:12" ht="15">
      <c r="A111" s="92" t="s">
        <v>242</v>
      </c>
      <c r="B111" s="92" t="s">
        <v>254</v>
      </c>
      <c r="C111" s="92">
        <v>2</v>
      </c>
      <c r="D111" s="128">
        <v>0.00860085701897089</v>
      </c>
      <c r="E111" s="128">
        <v>1.0413926851582251</v>
      </c>
      <c r="F111" s="92" t="s">
        <v>517</v>
      </c>
      <c r="G111" s="92" t="b">
        <v>0</v>
      </c>
      <c r="H111" s="92" t="b">
        <v>0</v>
      </c>
      <c r="I111" s="92" t="b">
        <v>0</v>
      </c>
      <c r="J111" s="92" t="b">
        <v>0</v>
      </c>
      <c r="K111" s="92" t="b">
        <v>0</v>
      </c>
      <c r="L111" s="92" t="b">
        <v>0</v>
      </c>
    </row>
    <row r="112" spans="1:12" ht="15">
      <c r="A112" s="92" t="s">
        <v>254</v>
      </c>
      <c r="B112" s="92" t="s">
        <v>237</v>
      </c>
      <c r="C112" s="92">
        <v>2</v>
      </c>
      <c r="D112" s="128">
        <v>0.00860085701897089</v>
      </c>
      <c r="E112" s="128">
        <v>1.2174839442139063</v>
      </c>
      <c r="F112" s="92" t="s">
        <v>517</v>
      </c>
      <c r="G112" s="92" t="b">
        <v>0</v>
      </c>
      <c r="H112" s="92" t="b">
        <v>0</v>
      </c>
      <c r="I112" s="92" t="b">
        <v>0</v>
      </c>
      <c r="J112" s="92" t="b">
        <v>0</v>
      </c>
      <c r="K112" s="92" t="b">
        <v>0</v>
      </c>
      <c r="L112" s="92" t="b">
        <v>0</v>
      </c>
    </row>
    <row r="113" spans="1:12" ht="15">
      <c r="A113" s="92" t="s">
        <v>237</v>
      </c>
      <c r="B113" s="92" t="s">
        <v>244</v>
      </c>
      <c r="C113" s="92">
        <v>2</v>
      </c>
      <c r="D113" s="128">
        <v>0.00860085701897089</v>
      </c>
      <c r="E113" s="128">
        <v>0.9164539485499251</v>
      </c>
      <c r="F113" s="92" t="s">
        <v>517</v>
      </c>
      <c r="G113" s="92" t="b">
        <v>0</v>
      </c>
      <c r="H113" s="92" t="b">
        <v>0</v>
      </c>
      <c r="I113" s="92" t="b">
        <v>0</v>
      </c>
      <c r="J113" s="92" t="b">
        <v>0</v>
      </c>
      <c r="K113" s="92" t="b">
        <v>0</v>
      </c>
      <c r="L113" s="92" t="b">
        <v>0</v>
      </c>
    </row>
    <row r="114" spans="1:12" ht="15">
      <c r="A114" s="92" t="s">
        <v>244</v>
      </c>
      <c r="B114" s="92" t="s">
        <v>253</v>
      </c>
      <c r="C114" s="92">
        <v>2</v>
      </c>
      <c r="D114" s="128">
        <v>0.00860085701897089</v>
      </c>
      <c r="E114" s="128">
        <v>1.2174839442139063</v>
      </c>
      <c r="F114" s="92" t="s">
        <v>517</v>
      </c>
      <c r="G114" s="92" t="b">
        <v>0</v>
      </c>
      <c r="H114" s="92" t="b">
        <v>0</v>
      </c>
      <c r="I114" s="92" t="b">
        <v>0</v>
      </c>
      <c r="J114" s="92" t="b">
        <v>0</v>
      </c>
      <c r="K114" s="92" t="b">
        <v>0</v>
      </c>
      <c r="L114" s="92" t="b">
        <v>0</v>
      </c>
    </row>
    <row r="115" spans="1:12" ht="15">
      <c r="A115" s="92" t="s">
        <v>253</v>
      </c>
      <c r="B115" s="92" t="s">
        <v>252</v>
      </c>
      <c r="C115" s="92">
        <v>2</v>
      </c>
      <c r="D115" s="128">
        <v>0.00860085701897089</v>
      </c>
      <c r="E115" s="128">
        <v>1.5185139398778875</v>
      </c>
      <c r="F115" s="92" t="s">
        <v>517</v>
      </c>
      <c r="G115" s="92" t="b">
        <v>0</v>
      </c>
      <c r="H115" s="92" t="b">
        <v>0</v>
      </c>
      <c r="I115" s="92" t="b">
        <v>0</v>
      </c>
      <c r="J115" s="92" t="b">
        <v>0</v>
      </c>
      <c r="K115" s="92" t="b">
        <v>0</v>
      </c>
      <c r="L115" s="92" t="b">
        <v>0</v>
      </c>
    </row>
    <row r="116" spans="1:12" ht="15">
      <c r="A116" s="92" t="s">
        <v>252</v>
      </c>
      <c r="B116" s="92" t="s">
        <v>251</v>
      </c>
      <c r="C116" s="92">
        <v>2</v>
      </c>
      <c r="D116" s="128">
        <v>0.00860085701897089</v>
      </c>
      <c r="E116" s="128">
        <v>1.5185139398778875</v>
      </c>
      <c r="F116" s="92" t="s">
        <v>517</v>
      </c>
      <c r="G116" s="92" t="b">
        <v>0</v>
      </c>
      <c r="H116" s="92" t="b">
        <v>0</v>
      </c>
      <c r="I116" s="92" t="b">
        <v>0</v>
      </c>
      <c r="J116" s="92" t="b">
        <v>0</v>
      </c>
      <c r="K116" s="92" t="b">
        <v>0</v>
      </c>
      <c r="L116" s="92" t="b">
        <v>0</v>
      </c>
    </row>
    <row r="117" spans="1:12" ht="15">
      <c r="A117" s="92" t="s">
        <v>251</v>
      </c>
      <c r="B117" s="92" t="s">
        <v>250</v>
      </c>
      <c r="C117" s="92">
        <v>2</v>
      </c>
      <c r="D117" s="128">
        <v>0.00860085701897089</v>
      </c>
      <c r="E117" s="128">
        <v>1.5185139398778875</v>
      </c>
      <c r="F117" s="92" t="s">
        <v>517</v>
      </c>
      <c r="G117" s="92" t="b">
        <v>0</v>
      </c>
      <c r="H117" s="92" t="b">
        <v>0</v>
      </c>
      <c r="I117" s="92" t="b">
        <v>0</v>
      </c>
      <c r="J117" s="92" t="b">
        <v>0</v>
      </c>
      <c r="K117" s="92" t="b">
        <v>0</v>
      </c>
      <c r="L117" s="92" t="b">
        <v>0</v>
      </c>
    </row>
    <row r="118" spans="1:12" ht="15">
      <c r="A118" s="92" t="s">
        <v>250</v>
      </c>
      <c r="B118" s="92" t="s">
        <v>567</v>
      </c>
      <c r="C118" s="92">
        <v>2</v>
      </c>
      <c r="D118" s="128">
        <v>0.00860085701897089</v>
      </c>
      <c r="E118" s="128">
        <v>1.2174839442139063</v>
      </c>
      <c r="F118" s="92" t="s">
        <v>517</v>
      </c>
      <c r="G118" s="92" t="b">
        <v>0</v>
      </c>
      <c r="H118" s="92" t="b">
        <v>0</v>
      </c>
      <c r="I118" s="92" t="b">
        <v>0</v>
      </c>
      <c r="J118" s="92" t="b">
        <v>1</v>
      </c>
      <c r="K118" s="92" t="b">
        <v>0</v>
      </c>
      <c r="L118" s="92" t="b">
        <v>0</v>
      </c>
    </row>
    <row r="119" spans="1:12" ht="15">
      <c r="A119" s="92" t="s">
        <v>561</v>
      </c>
      <c r="B119" s="92" t="s">
        <v>564</v>
      </c>
      <c r="C119" s="92">
        <v>2</v>
      </c>
      <c r="D119" s="128">
        <v>0.00860085701897089</v>
      </c>
      <c r="E119" s="128">
        <v>0.7403626894942439</v>
      </c>
      <c r="F119" s="92" t="s">
        <v>517</v>
      </c>
      <c r="G119" s="92" t="b">
        <v>0</v>
      </c>
      <c r="H119" s="92" t="b">
        <v>0</v>
      </c>
      <c r="I119" s="92" t="b">
        <v>0</v>
      </c>
      <c r="J119" s="92" t="b">
        <v>0</v>
      </c>
      <c r="K119" s="92" t="b">
        <v>0</v>
      </c>
      <c r="L119" s="92" t="b">
        <v>0</v>
      </c>
    </row>
    <row r="120" spans="1:12" ht="15">
      <c r="A120" s="92" t="s">
        <v>564</v>
      </c>
      <c r="B120" s="92" t="s">
        <v>670</v>
      </c>
      <c r="C120" s="92">
        <v>2</v>
      </c>
      <c r="D120" s="128">
        <v>0.00860085701897089</v>
      </c>
      <c r="E120" s="128">
        <v>0.9164539485499251</v>
      </c>
      <c r="F120" s="92" t="s">
        <v>517</v>
      </c>
      <c r="G120" s="92" t="b">
        <v>0</v>
      </c>
      <c r="H120" s="92" t="b">
        <v>0</v>
      </c>
      <c r="I120" s="92" t="b">
        <v>0</v>
      </c>
      <c r="J120" s="92" t="b">
        <v>0</v>
      </c>
      <c r="K120" s="92" t="b">
        <v>0</v>
      </c>
      <c r="L120" s="92" t="b">
        <v>0</v>
      </c>
    </row>
    <row r="121" spans="1:12" ht="15">
      <c r="A121" s="92" t="s">
        <v>242</v>
      </c>
      <c r="B121" s="92" t="s">
        <v>566</v>
      </c>
      <c r="C121" s="92">
        <v>2</v>
      </c>
      <c r="D121" s="128">
        <v>0.00860085701897089</v>
      </c>
      <c r="E121" s="128">
        <v>0.7403626894942439</v>
      </c>
      <c r="F121" s="92" t="s">
        <v>517</v>
      </c>
      <c r="G121" s="92" t="b">
        <v>0</v>
      </c>
      <c r="H121" s="92" t="b">
        <v>0</v>
      </c>
      <c r="I121" s="92" t="b">
        <v>0</v>
      </c>
      <c r="J121" s="92" t="b">
        <v>0</v>
      </c>
      <c r="K121" s="92" t="b">
        <v>0</v>
      </c>
      <c r="L121" s="92" t="b">
        <v>0</v>
      </c>
    </row>
    <row r="122" spans="1:12" ht="15">
      <c r="A122" s="92" t="s">
        <v>238</v>
      </c>
      <c r="B122" s="92" t="s">
        <v>242</v>
      </c>
      <c r="C122" s="92">
        <v>2</v>
      </c>
      <c r="D122" s="128">
        <v>0.00860085701897089</v>
      </c>
      <c r="E122" s="128">
        <v>0.9164539485499251</v>
      </c>
      <c r="F122" s="92" t="s">
        <v>517</v>
      </c>
      <c r="G122" s="92" t="b">
        <v>0</v>
      </c>
      <c r="H122" s="92" t="b">
        <v>0</v>
      </c>
      <c r="I122" s="92" t="b">
        <v>0</v>
      </c>
      <c r="J122" s="92" t="b">
        <v>0</v>
      </c>
      <c r="K122" s="92" t="b">
        <v>0</v>
      </c>
      <c r="L122" s="92" t="b">
        <v>0</v>
      </c>
    </row>
    <row r="123" spans="1:12" ht="15">
      <c r="A123" s="92" t="s">
        <v>242</v>
      </c>
      <c r="B123" s="92" t="s">
        <v>236</v>
      </c>
      <c r="C123" s="92">
        <v>2</v>
      </c>
      <c r="D123" s="128">
        <v>0.00860085701897089</v>
      </c>
      <c r="E123" s="128">
        <v>0.7403626894942439</v>
      </c>
      <c r="F123" s="92" t="s">
        <v>517</v>
      </c>
      <c r="G123" s="92" t="b">
        <v>0</v>
      </c>
      <c r="H123" s="92" t="b">
        <v>0</v>
      </c>
      <c r="I123" s="92" t="b">
        <v>0</v>
      </c>
      <c r="J123" s="92" t="b">
        <v>0</v>
      </c>
      <c r="K123" s="92" t="b">
        <v>0</v>
      </c>
      <c r="L123" s="92" t="b">
        <v>0</v>
      </c>
    </row>
    <row r="124" spans="1:12" ht="15">
      <c r="A124" s="92" t="s">
        <v>236</v>
      </c>
      <c r="B124" s="92" t="s">
        <v>237</v>
      </c>
      <c r="C124" s="92">
        <v>2</v>
      </c>
      <c r="D124" s="128">
        <v>0.00860085701897089</v>
      </c>
      <c r="E124" s="128">
        <v>0.9164539485499251</v>
      </c>
      <c r="F124" s="92" t="s">
        <v>517</v>
      </c>
      <c r="G124" s="92" t="b">
        <v>0</v>
      </c>
      <c r="H124" s="92" t="b">
        <v>0</v>
      </c>
      <c r="I124" s="92" t="b">
        <v>0</v>
      </c>
      <c r="J124" s="92" t="b">
        <v>0</v>
      </c>
      <c r="K124" s="92" t="b">
        <v>0</v>
      </c>
      <c r="L124" s="92" t="b">
        <v>0</v>
      </c>
    </row>
    <row r="125" spans="1:12" ht="15">
      <c r="A125" s="92" t="s">
        <v>237</v>
      </c>
      <c r="B125" s="92" t="s">
        <v>249</v>
      </c>
      <c r="C125" s="92">
        <v>2</v>
      </c>
      <c r="D125" s="128">
        <v>0.00860085701897089</v>
      </c>
      <c r="E125" s="128">
        <v>1.2174839442139063</v>
      </c>
      <c r="F125" s="92" t="s">
        <v>517</v>
      </c>
      <c r="G125" s="92" t="b">
        <v>0</v>
      </c>
      <c r="H125" s="92" t="b">
        <v>0</v>
      </c>
      <c r="I125" s="92" t="b">
        <v>0</v>
      </c>
      <c r="J125" s="92" t="b">
        <v>0</v>
      </c>
      <c r="K125" s="92" t="b">
        <v>0</v>
      </c>
      <c r="L125" s="92" t="b">
        <v>0</v>
      </c>
    </row>
    <row r="126" spans="1:12" ht="15">
      <c r="A126" s="92" t="s">
        <v>249</v>
      </c>
      <c r="B126" s="92" t="s">
        <v>248</v>
      </c>
      <c r="C126" s="92">
        <v>2</v>
      </c>
      <c r="D126" s="128">
        <v>0.00860085701897089</v>
      </c>
      <c r="E126" s="128">
        <v>1.5185139398778875</v>
      </c>
      <c r="F126" s="92" t="s">
        <v>517</v>
      </c>
      <c r="G126" s="92" t="b">
        <v>0</v>
      </c>
      <c r="H126" s="92" t="b">
        <v>0</v>
      </c>
      <c r="I126" s="92" t="b">
        <v>0</v>
      </c>
      <c r="J126" s="92" t="b">
        <v>0</v>
      </c>
      <c r="K126" s="92" t="b">
        <v>0</v>
      </c>
      <c r="L126" s="92" t="b">
        <v>0</v>
      </c>
    </row>
    <row r="127" spans="1:12" ht="15">
      <c r="A127" s="92" t="s">
        <v>248</v>
      </c>
      <c r="B127" s="92" t="s">
        <v>247</v>
      </c>
      <c r="C127" s="92">
        <v>2</v>
      </c>
      <c r="D127" s="128">
        <v>0.00860085701897089</v>
      </c>
      <c r="E127" s="128">
        <v>1.5185139398778875</v>
      </c>
      <c r="F127" s="92" t="s">
        <v>517</v>
      </c>
      <c r="G127" s="92" t="b">
        <v>0</v>
      </c>
      <c r="H127" s="92" t="b">
        <v>0</v>
      </c>
      <c r="I127" s="92" t="b">
        <v>0</v>
      </c>
      <c r="J127" s="92" t="b">
        <v>0</v>
      </c>
      <c r="K127" s="92" t="b">
        <v>0</v>
      </c>
      <c r="L127" s="92" t="b">
        <v>0</v>
      </c>
    </row>
    <row r="128" spans="1:12" ht="15">
      <c r="A128" s="92" t="s">
        <v>247</v>
      </c>
      <c r="B128" s="92" t="s">
        <v>246</v>
      </c>
      <c r="C128" s="92">
        <v>2</v>
      </c>
      <c r="D128" s="128">
        <v>0.00860085701897089</v>
      </c>
      <c r="E128" s="128">
        <v>1.5185139398778875</v>
      </c>
      <c r="F128" s="92" t="s">
        <v>517</v>
      </c>
      <c r="G128" s="92" t="b">
        <v>0</v>
      </c>
      <c r="H128" s="92" t="b">
        <v>0</v>
      </c>
      <c r="I128" s="92" t="b">
        <v>0</v>
      </c>
      <c r="J128" s="92" t="b">
        <v>0</v>
      </c>
      <c r="K128" s="92" t="b">
        <v>0</v>
      </c>
      <c r="L128" s="92" t="b">
        <v>0</v>
      </c>
    </row>
    <row r="129" spans="1:12" ht="15">
      <c r="A129" s="92" t="s">
        <v>246</v>
      </c>
      <c r="B129" s="92" t="s">
        <v>245</v>
      </c>
      <c r="C129" s="92">
        <v>2</v>
      </c>
      <c r="D129" s="128">
        <v>0.00860085701897089</v>
      </c>
      <c r="E129" s="128">
        <v>1.5185139398778875</v>
      </c>
      <c r="F129" s="92" t="s">
        <v>517</v>
      </c>
      <c r="G129" s="92" t="b">
        <v>0</v>
      </c>
      <c r="H129" s="92" t="b">
        <v>0</v>
      </c>
      <c r="I129" s="92" t="b">
        <v>0</v>
      </c>
      <c r="J129" s="92" t="b">
        <v>0</v>
      </c>
      <c r="K129" s="92" t="b">
        <v>0</v>
      </c>
      <c r="L129" s="92" t="b">
        <v>0</v>
      </c>
    </row>
    <row r="130" spans="1:12" ht="15">
      <c r="A130" s="92" t="s">
        <v>245</v>
      </c>
      <c r="B130" s="92" t="s">
        <v>244</v>
      </c>
      <c r="C130" s="92">
        <v>2</v>
      </c>
      <c r="D130" s="128">
        <v>0.00860085701897089</v>
      </c>
      <c r="E130" s="128">
        <v>1.2174839442139063</v>
      </c>
      <c r="F130" s="92" t="s">
        <v>517</v>
      </c>
      <c r="G130" s="92" t="b">
        <v>0</v>
      </c>
      <c r="H130" s="92" t="b">
        <v>0</v>
      </c>
      <c r="I130" s="92" t="b">
        <v>0</v>
      </c>
      <c r="J130" s="92" t="b">
        <v>0</v>
      </c>
      <c r="K130" s="92" t="b">
        <v>0</v>
      </c>
      <c r="L130" s="92" t="b">
        <v>0</v>
      </c>
    </row>
    <row r="131" spans="1:12" ht="15">
      <c r="A131" s="92" t="s">
        <v>244</v>
      </c>
      <c r="B131" s="92" t="s">
        <v>567</v>
      </c>
      <c r="C131" s="92">
        <v>2</v>
      </c>
      <c r="D131" s="128">
        <v>0.00860085701897089</v>
      </c>
      <c r="E131" s="128">
        <v>0.9164539485499251</v>
      </c>
      <c r="F131" s="92" t="s">
        <v>517</v>
      </c>
      <c r="G131" s="92" t="b">
        <v>0</v>
      </c>
      <c r="H131" s="92" t="b">
        <v>0</v>
      </c>
      <c r="I131" s="92" t="b">
        <v>0</v>
      </c>
      <c r="J131" s="92" t="b">
        <v>1</v>
      </c>
      <c r="K131" s="92" t="b">
        <v>0</v>
      </c>
      <c r="L131" s="92" t="b">
        <v>0</v>
      </c>
    </row>
    <row r="132" spans="1:12" ht="15">
      <c r="A132" s="92" t="s">
        <v>561</v>
      </c>
      <c r="B132" s="92" t="s">
        <v>670</v>
      </c>
      <c r="C132" s="92">
        <v>2</v>
      </c>
      <c r="D132" s="128">
        <v>0.00860085701897089</v>
      </c>
      <c r="E132" s="128">
        <v>0.7403626894942439</v>
      </c>
      <c r="F132" s="92" t="s">
        <v>517</v>
      </c>
      <c r="G132" s="92" t="b">
        <v>0</v>
      </c>
      <c r="H132" s="92" t="b">
        <v>0</v>
      </c>
      <c r="I132" s="92" t="b">
        <v>0</v>
      </c>
      <c r="J132" s="92" t="b">
        <v>0</v>
      </c>
      <c r="K132" s="92" t="b">
        <v>0</v>
      </c>
      <c r="L132" s="92" t="b">
        <v>0</v>
      </c>
    </row>
    <row r="133" spans="1:12" ht="15">
      <c r="A133" s="92" t="s">
        <v>670</v>
      </c>
      <c r="B133" s="92" t="s">
        <v>564</v>
      </c>
      <c r="C133" s="92">
        <v>2</v>
      </c>
      <c r="D133" s="128">
        <v>0.00860085701897089</v>
      </c>
      <c r="E133" s="128">
        <v>1.2174839442139063</v>
      </c>
      <c r="F133" s="92" t="s">
        <v>517</v>
      </c>
      <c r="G133" s="92" t="b">
        <v>0</v>
      </c>
      <c r="H133" s="92" t="b">
        <v>0</v>
      </c>
      <c r="I133" s="92" t="b">
        <v>0</v>
      </c>
      <c r="J133" s="92" t="b">
        <v>0</v>
      </c>
      <c r="K133" s="92" t="b">
        <v>0</v>
      </c>
      <c r="L133" s="92" t="b">
        <v>0</v>
      </c>
    </row>
    <row r="134" spans="1:12" ht="15">
      <c r="A134" s="92" t="s">
        <v>564</v>
      </c>
      <c r="B134" s="92" t="s">
        <v>671</v>
      </c>
      <c r="C134" s="92">
        <v>2</v>
      </c>
      <c r="D134" s="128">
        <v>0.00860085701897089</v>
      </c>
      <c r="E134" s="128">
        <v>1.2174839442139063</v>
      </c>
      <c r="F134" s="92" t="s">
        <v>517</v>
      </c>
      <c r="G134" s="92" t="b">
        <v>0</v>
      </c>
      <c r="H134" s="92" t="b">
        <v>0</v>
      </c>
      <c r="I134" s="92" t="b">
        <v>0</v>
      </c>
      <c r="J134" s="92" t="b">
        <v>0</v>
      </c>
      <c r="K134" s="92" t="b">
        <v>0</v>
      </c>
      <c r="L134" s="92" t="b">
        <v>0</v>
      </c>
    </row>
    <row r="135" spans="1:12" ht="15">
      <c r="A135" s="92" t="s">
        <v>561</v>
      </c>
      <c r="B135" s="92" t="s">
        <v>572</v>
      </c>
      <c r="C135" s="92">
        <v>8</v>
      </c>
      <c r="D135" s="128">
        <v>0.003203636793654758</v>
      </c>
      <c r="E135" s="128">
        <v>1.3654879848908996</v>
      </c>
      <c r="F135" s="92" t="s">
        <v>518</v>
      </c>
      <c r="G135" s="92" t="b">
        <v>0</v>
      </c>
      <c r="H135" s="92" t="b">
        <v>0</v>
      </c>
      <c r="I135" s="92" t="b">
        <v>0</v>
      </c>
      <c r="J135" s="92" t="b">
        <v>0</v>
      </c>
      <c r="K135" s="92" t="b">
        <v>0</v>
      </c>
      <c r="L135" s="92" t="b">
        <v>0</v>
      </c>
    </row>
    <row r="136" spans="1:12" ht="15">
      <c r="A136" s="92" t="s">
        <v>575</v>
      </c>
      <c r="B136" s="92" t="s">
        <v>576</v>
      </c>
      <c r="C136" s="92">
        <v>4</v>
      </c>
      <c r="D136" s="128">
        <v>0.006577520804496489</v>
      </c>
      <c r="E136" s="128">
        <v>1.7634279935629373</v>
      </c>
      <c r="F136" s="92" t="s">
        <v>518</v>
      </c>
      <c r="G136" s="92" t="b">
        <v>0</v>
      </c>
      <c r="H136" s="92" t="b">
        <v>0</v>
      </c>
      <c r="I136" s="92" t="b">
        <v>0</v>
      </c>
      <c r="J136" s="92" t="b">
        <v>0</v>
      </c>
      <c r="K136" s="92" t="b">
        <v>0</v>
      </c>
      <c r="L136" s="92" t="b">
        <v>0</v>
      </c>
    </row>
    <row r="137" spans="1:12" ht="15">
      <c r="A137" s="92" t="s">
        <v>576</v>
      </c>
      <c r="B137" s="92" t="s">
        <v>577</v>
      </c>
      <c r="C137" s="92">
        <v>4</v>
      </c>
      <c r="D137" s="128">
        <v>0.006577520804496489</v>
      </c>
      <c r="E137" s="128">
        <v>1.7634279935629373</v>
      </c>
      <c r="F137" s="92" t="s">
        <v>518</v>
      </c>
      <c r="G137" s="92" t="b">
        <v>0</v>
      </c>
      <c r="H137" s="92" t="b">
        <v>0</v>
      </c>
      <c r="I137" s="92" t="b">
        <v>0</v>
      </c>
      <c r="J137" s="92" t="b">
        <v>0</v>
      </c>
      <c r="K137" s="92" t="b">
        <v>0</v>
      </c>
      <c r="L137" s="92" t="b">
        <v>0</v>
      </c>
    </row>
    <row r="138" spans="1:12" ht="15">
      <c r="A138" s="92" t="s">
        <v>577</v>
      </c>
      <c r="B138" s="92" t="s">
        <v>672</v>
      </c>
      <c r="C138" s="92">
        <v>4</v>
      </c>
      <c r="D138" s="128">
        <v>0.006577520804496489</v>
      </c>
      <c r="E138" s="128">
        <v>1.7634279935629373</v>
      </c>
      <c r="F138" s="92" t="s">
        <v>518</v>
      </c>
      <c r="G138" s="92" t="b">
        <v>0</v>
      </c>
      <c r="H138" s="92" t="b">
        <v>0</v>
      </c>
      <c r="I138" s="92" t="b">
        <v>0</v>
      </c>
      <c r="J138" s="92" t="b">
        <v>0</v>
      </c>
      <c r="K138" s="92" t="b">
        <v>0</v>
      </c>
      <c r="L138" s="92" t="b">
        <v>0</v>
      </c>
    </row>
    <row r="139" spans="1:12" ht="15">
      <c r="A139" s="92" t="s">
        <v>672</v>
      </c>
      <c r="B139" s="92" t="s">
        <v>673</v>
      </c>
      <c r="C139" s="92">
        <v>4</v>
      </c>
      <c r="D139" s="128">
        <v>0.006577520804496489</v>
      </c>
      <c r="E139" s="128">
        <v>1.7634279935629373</v>
      </c>
      <c r="F139" s="92" t="s">
        <v>518</v>
      </c>
      <c r="G139" s="92" t="b">
        <v>0</v>
      </c>
      <c r="H139" s="92" t="b">
        <v>0</v>
      </c>
      <c r="I139" s="92" t="b">
        <v>0</v>
      </c>
      <c r="J139" s="92" t="b">
        <v>0</v>
      </c>
      <c r="K139" s="92" t="b">
        <v>0</v>
      </c>
      <c r="L139" s="92" t="b">
        <v>0</v>
      </c>
    </row>
    <row r="140" spans="1:12" ht="15">
      <c r="A140" s="92" t="s">
        <v>673</v>
      </c>
      <c r="B140" s="92" t="s">
        <v>563</v>
      </c>
      <c r="C140" s="92">
        <v>4</v>
      </c>
      <c r="D140" s="128">
        <v>0.006577520804496489</v>
      </c>
      <c r="E140" s="128">
        <v>1.3654879848908996</v>
      </c>
      <c r="F140" s="92" t="s">
        <v>518</v>
      </c>
      <c r="G140" s="92" t="b">
        <v>0</v>
      </c>
      <c r="H140" s="92" t="b">
        <v>0</v>
      </c>
      <c r="I140" s="92" t="b">
        <v>0</v>
      </c>
      <c r="J140" s="92" t="b">
        <v>0</v>
      </c>
      <c r="K140" s="92" t="b">
        <v>0</v>
      </c>
      <c r="L140" s="92" t="b">
        <v>0</v>
      </c>
    </row>
    <row r="141" spans="1:12" ht="15">
      <c r="A141" s="92" t="s">
        <v>563</v>
      </c>
      <c r="B141" s="92" t="s">
        <v>674</v>
      </c>
      <c r="C141" s="92">
        <v>4</v>
      </c>
      <c r="D141" s="128">
        <v>0.006577520804496489</v>
      </c>
      <c r="E141" s="128">
        <v>1.3654879848908996</v>
      </c>
      <c r="F141" s="92" t="s">
        <v>518</v>
      </c>
      <c r="G141" s="92" t="b">
        <v>0</v>
      </c>
      <c r="H141" s="92" t="b">
        <v>0</v>
      </c>
      <c r="I141" s="92" t="b">
        <v>0</v>
      </c>
      <c r="J141" s="92" t="b">
        <v>0</v>
      </c>
      <c r="K141" s="92" t="b">
        <v>0</v>
      </c>
      <c r="L141" s="92" t="b">
        <v>0</v>
      </c>
    </row>
    <row r="142" spans="1:12" ht="15">
      <c r="A142" s="92" t="s">
        <v>674</v>
      </c>
      <c r="B142" s="92" t="s">
        <v>675</v>
      </c>
      <c r="C142" s="92">
        <v>4</v>
      </c>
      <c r="D142" s="128">
        <v>0.006577520804496489</v>
      </c>
      <c r="E142" s="128">
        <v>1.7634279935629373</v>
      </c>
      <c r="F142" s="92" t="s">
        <v>518</v>
      </c>
      <c r="G142" s="92" t="b">
        <v>0</v>
      </c>
      <c r="H142" s="92" t="b">
        <v>0</v>
      </c>
      <c r="I142" s="92" t="b">
        <v>0</v>
      </c>
      <c r="J142" s="92" t="b">
        <v>0</v>
      </c>
      <c r="K142" s="92" t="b">
        <v>0</v>
      </c>
      <c r="L142" s="92" t="b">
        <v>0</v>
      </c>
    </row>
    <row r="143" spans="1:12" ht="15">
      <c r="A143" s="92" t="s">
        <v>675</v>
      </c>
      <c r="B143" s="92" t="s">
        <v>571</v>
      </c>
      <c r="C143" s="92">
        <v>4</v>
      </c>
      <c r="D143" s="128">
        <v>0.006577520804496489</v>
      </c>
      <c r="E143" s="128">
        <v>1.462397997898956</v>
      </c>
      <c r="F143" s="92" t="s">
        <v>518</v>
      </c>
      <c r="G143" s="92" t="b">
        <v>0</v>
      </c>
      <c r="H143" s="92" t="b">
        <v>0</v>
      </c>
      <c r="I143" s="92" t="b">
        <v>0</v>
      </c>
      <c r="J143" s="92" t="b">
        <v>0</v>
      </c>
      <c r="K143" s="92" t="b">
        <v>0</v>
      </c>
      <c r="L143" s="92" t="b">
        <v>0</v>
      </c>
    </row>
    <row r="144" spans="1:12" ht="15">
      <c r="A144" s="92" t="s">
        <v>571</v>
      </c>
      <c r="B144" s="92" t="s">
        <v>676</v>
      </c>
      <c r="C144" s="92">
        <v>4</v>
      </c>
      <c r="D144" s="128">
        <v>0.006577520804496489</v>
      </c>
      <c r="E144" s="128">
        <v>1.462397997898956</v>
      </c>
      <c r="F144" s="92" t="s">
        <v>518</v>
      </c>
      <c r="G144" s="92" t="b">
        <v>0</v>
      </c>
      <c r="H144" s="92" t="b">
        <v>0</v>
      </c>
      <c r="I144" s="92" t="b">
        <v>0</v>
      </c>
      <c r="J144" s="92" t="b">
        <v>0</v>
      </c>
      <c r="K144" s="92" t="b">
        <v>0</v>
      </c>
      <c r="L144" s="92" t="b">
        <v>0</v>
      </c>
    </row>
    <row r="145" spans="1:12" ht="15">
      <c r="A145" s="92" t="s">
        <v>676</v>
      </c>
      <c r="B145" s="92" t="s">
        <v>677</v>
      </c>
      <c r="C145" s="92">
        <v>4</v>
      </c>
      <c r="D145" s="128">
        <v>0.006577520804496489</v>
      </c>
      <c r="E145" s="128">
        <v>1.7634279935629373</v>
      </c>
      <c r="F145" s="92" t="s">
        <v>518</v>
      </c>
      <c r="G145" s="92" t="b">
        <v>0</v>
      </c>
      <c r="H145" s="92" t="b">
        <v>0</v>
      </c>
      <c r="I145" s="92" t="b">
        <v>0</v>
      </c>
      <c r="J145" s="92" t="b">
        <v>0</v>
      </c>
      <c r="K145" s="92" t="b">
        <v>0</v>
      </c>
      <c r="L145" s="92" t="b">
        <v>0</v>
      </c>
    </row>
    <row r="146" spans="1:12" ht="15">
      <c r="A146" s="92" t="s">
        <v>677</v>
      </c>
      <c r="B146" s="92" t="s">
        <v>678</v>
      </c>
      <c r="C146" s="92">
        <v>4</v>
      </c>
      <c r="D146" s="128">
        <v>0.006577520804496489</v>
      </c>
      <c r="E146" s="128">
        <v>1.7634279935629373</v>
      </c>
      <c r="F146" s="92" t="s">
        <v>518</v>
      </c>
      <c r="G146" s="92" t="b">
        <v>0</v>
      </c>
      <c r="H146" s="92" t="b">
        <v>0</v>
      </c>
      <c r="I146" s="92" t="b">
        <v>0</v>
      </c>
      <c r="J146" s="92" t="b">
        <v>0</v>
      </c>
      <c r="K146" s="92" t="b">
        <v>0</v>
      </c>
      <c r="L146" s="92" t="b">
        <v>0</v>
      </c>
    </row>
    <row r="147" spans="1:12" ht="15">
      <c r="A147" s="92" t="s">
        <v>678</v>
      </c>
      <c r="B147" s="92" t="s">
        <v>679</v>
      </c>
      <c r="C147" s="92">
        <v>4</v>
      </c>
      <c r="D147" s="128">
        <v>0.006577520804496489</v>
      </c>
      <c r="E147" s="128">
        <v>1.7634279935629373</v>
      </c>
      <c r="F147" s="92" t="s">
        <v>518</v>
      </c>
      <c r="G147" s="92" t="b">
        <v>0</v>
      </c>
      <c r="H147" s="92" t="b">
        <v>0</v>
      </c>
      <c r="I147" s="92" t="b">
        <v>0</v>
      </c>
      <c r="J147" s="92" t="b">
        <v>0</v>
      </c>
      <c r="K147" s="92" t="b">
        <v>0</v>
      </c>
      <c r="L147" s="92" t="b">
        <v>0</v>
      </c>
    </row>
    <row r="148" spans="1:12" ht="15">
      <c r="A148" s="92" t="s">
        <v>679</v>
      </c>
      <c r="B148" s="92" t="s">
        <v>680</v>
      </c>
      <c r="C148" s="92">
        <v>4</v>
      </c>
      <c r="D148" s="128">
        <v>0.006577520804496489</v>
      </c>
      <c r="E148" s="128">
        <v>1.7634279935629373</v>
      </c>
      <c r="F148" s="92" t="s">
        <v>518</v>
      </c>
      <c r="G148" s="92" t="b">
        <v>0</v>
      </c>
      <c r="H148" s="92" t="b">
        <v>0</v>
      </c>
      <c r="I148" s="92" t="b">
        <v>0</v>
      </c>
      <c r="J148" s="92" t="b">
        <v>1</v>
      </c>
      <c r="K148" s="92" t="b">
        <v>0</v>
      </c>
      <c r="L148" s="92" t="b">
        <v>0</v>
      </c>
    </row>
    <row r="149" spans="1:12" ht="15">
      <c r="A149" s="92" t="s">
        <v>680</v>
      </c>
      <c r="B149" s="92" t="s">
        <v>562</v>
      </c>
      <c r="C149" s="92">
        <v>4</v>
      </c>
      <c r="D149" s="128">
        <v>0.006577520804496489</v>
      </c>
      <c r="E149" s="128">
        <v>1.3240952997326747</v>
      </c>
      <c r="F149" s="92" t="s">
        <v>518</v>
      </c>
      <c r="G149" s="92" t="b">
        <v>1</v>
      </c>
      <c r="H149" s="92" t="b">
        <v>0</v>
      </c>
      <c r="I149" s="92" t="b">
        <v>0</v>
      </c>
      <c r="J149" s="92" t="b">
        <v>0</v>
      </c>
      <c r="K149" s="92" t="b">
        <v>0</v>
      </c>
      <c r="L149" s="92" t="b">
        <v>0</v>
      </c>
    </row>
    <row r="150" spans="1:12" ht="15">
      <c r="A150" s="92" t="s">
        <v>562</v>
      </c>
      <c r="B150" s="92" t="s">
        <v>563</v>
      </c>
      <c r="C150" s="92">
        <v>4</v>
      </c>
      <c r="D150" s="128">
        <v>0.006577520804496489</v>
      </c>
      <c r="E150" s="128">
        <v>0.926155291060637</v>
      </c>
      <c r="F150" s="92" t="s">
        <v>518</v>
      </c>
      <c r="G150" s="92" t="b">
        <v>0</v>
      </c>
      <c r="H150" s="92" t="b">
        <v>0</v>
      </c>
      <c r="I150" s="92" t="b">
        <v>0</v>
      </c>
      <c r="J150" s="92" t="b">
        <v>0</v>
      </c>
      <c r="K150" s="92" t="b">
        <v>0</v>
      </c>
      <c r="L150" s="92" t="b">
        <v>0</v>
      </c>
    </row>
    <row r="151" spans="1:12" ht="15">
      <c r="A151" s="92" t="s">
        <v>563</v>
      </c>
      <c r="B151" s="92" t="s">
        <v>681</v>
      </c>
      <c r="C151" s="92">
        <v>4</v>
      </c>
      <c r="D151" s="128">
        <v>0.006577520804496489</v>
      </c>
      <c r="E151" s="128">
        <v>1.3654879848908996</v>
      </c>
      <c r="F151" s="92" t="s">
        <v>518</v>
      </c>
      <c r="G151" s="92" t="b">
        <v>0</v>
      </c>
      <c r="H151" s="92" t="b">
        <v>0</v>
      </c>
      <c r="I151" s="92" t="b">
        <v>0</v>
      </c>
      <c r="J151" s="92" t="b">
        <v>0</v>
      </c>
      <c r="K151" s="92" t="b">
        <v>0</v>
      </c>
      <c r="L151" s="92" t="b">
        <v>0</v>
      </c>
    </row>
    <row r="152" spans="1:12" ht="15">
      <c r="A152" s="92" t="s">
        <v>681</v>
      </c>
      <c r="B152" s="92" t="s">
        <v>682</v>
      </c>
      <c r="C152" s="92">
        <v>4</v>
      </c>
      <c r="D152" s="128">
        <v>0.006577520804496489</v>
      </c>
      <c r="E152" s="128">
        <v>1.7634279935629373</v>
      </c>
      <c r="F152" s="92" t="s">
        <v>518</v>
      </c>
      <c r="G152" s="92" t="b">
        <v>0</v>
      </c>
      <c r="H152" s="92" t="b">
        <v>0</v>
      </c>
      <c r="I152" s="92" t="b">
        <v>0</v>
      </c>
      <c r="J152" s="92" t="b">
        <v>0</v>
      </c>
      <c r="K152" s="92" t="b">
        <v>0</v>
      </c>
      <c r="L152" s="92" t="b">
        <v>0</v>
      </c>
    </row>
    <row r="153" spans="1:12" ht="15">
      <c r="A153" s="92" t="s">
        <v>682</v>
      </c>
      <c r="B153" s="92" t="s">
        <v>571</v>
      </c>
      <c r="C153" s="92">
        <v>4</v>
      </c>
      <c r="D153" s="128">
        <v>0.006577520804496489</v>
      </c>
      <c r="E153" s="128">
        <v>1.462397997898956</v>
      </c>
      <c r="F153" s="92" t="s">
        <v>518</v>
      </c>
      <c r="G153" s="92" t="b">
        <v>0</v>
      </c>
      <c r="H153" s="92" t="b">
        <v>0</v>
      </c>
      <c r="I153" s="92" t="b">
        <v>0</v>
      </c>
      <c r="J153" s="92" t="b">
        <v>0</v>
      </c>
      <c r="K153" s="92" t="b">
        <v>0</v>
      </c>
      <c r="L153" s="92" t="b">
        <v>0</v>
      </c>
    </row>
    <row r="154" spans="1:12" ht="15">
      <c r="A154" s="92" t="s">
        <v>571</v>
      </c>
      <c r="B154" s="92" t="s">
        <v>683</v>
      </c>
      <c r="C154" s="92">
        <v>4</v>
      </c>
      <c r="D154" s="128">
        <v>0.006577520804496489</v>
      </c>
      <c r="E154" s="128">
        <v>1.462397997898956</v>
      </c>
      <c r="F154" s="92" t="s">
        <v>518</v>
      </c>
      <c r="G154" s="92" t="b">
        <v>0</v>
      </c>
      <c r="H154" s="92" t="b">
        <v>0</v>
      </c>
      <c r="I154" s="92" t="b">
        <v>0</v>
      </c>
      <c r="J154" s="92" t="b">
        <v>0</v>
      </c>
      <c r="K154" s="92" t="b">
        <v>0</v>
      </c>
      <c r="L154" s="92" t="b">
        <v>0</v>
      </c>
    </row>
    <row r="155" spans="1:12" ht="15">
      <c r="A155" s="92" t="s">
        <v>683</v>
      </c>
      <c r="B155" s="92" t="s">
        <v>562</v>
      </c>
      <c r="C155" s="92">
        <v>4</v>
      </c>
      <c r="D155" s="128">
        <v>0.006577520804496489</v>
      </c>
      <c r="E155" s="128">
        <v>1.3240952997326747</v>
      </c>
      <c r="F155" s="92" t="s">
        <v>518</v>
      </c>
      <c r="G155" s="92" t="b">
        <v>0</v>
      </c>
      <c r="H155" s="92" t="b">
        <v>0</v>
      </c>
      <c r="I155" s="92" t="b">
        <v>0</v>
      </c>
      <c r="J155" s="92" t="b">
        <v>0</v>
      </c>
      <c r="K155" s="92" t="b">
        <v>0</v>
      </c>
      <c r="L155" s="92" t="b">
        <v>0</v>
      </c>
    </row>
    <row r="156" spans="1:12" ht="15">
      <c r="A156" s="92" t="s">
        <v>562</v>
      </c>
      <c r="B156" s="92" t="s">
        <v>684</v>
      </c>
      <c r="C156" s="92">
        <v>4</v>
      </c>
      <c r="D156" s="128">
        <v>0.006577520804496489</v>
      </c>
      <c r="E156" s="128">
        <v>1.3240952997326747</v>
      </c>
      <c r="F156" s="92" t="s">
        <v>518</v>
      </c>
      <c r="G156" s="92" t="b">
        <v>0</v>
      </c>
      <c r="H156" s="92" t="b">
        <v>0</v>
      </c>
      <c r="I156" s="92" t="b">
        <v>0</v>
      </c>
      <c r="J156" s="92" t="b">
        <v>0</v>
      </c>
      <c r="K156" s="92" t="b">
        <v>0</v>
      </c>
      <c r="L156" s="92" t="b">
        <v>0</v>
      </c>
    </row>
    <row r="157" spans="1:12" ht="15">
      <c r="A157" s="92" t="s">
        <v>684</v>
      </c>
      <c r="B157" s="92" t="s">
        <v>685</v>
      </c>
      <c r="C157" s="92">
        <v>4</v>
      </c>
      <c r="D157" s="128">
        <v>0.006577520804496489</v>
      </c>
      <c r="E157" s="128">
        <v>1.7634279935629373</v>
      </c>
      <c r="F157" s="92" t="s">
        <v>518</v>
      </c>
      <c r="G157" s="92" t="b">
        <v>0</v>
      </c>
      <c r="H157" s="92" t="b">
        <v>0</v>
      </c>
      <c r="I157" s="92" t="b">
        <v>0</v>
      </c>
      <c r="J157" s="92" t="b">
        <v>0</v>
      </c>
      <c r="K157" s="92" t="b">
        <v>0</v>
      </c>
      <c r="L157" s="92" t="b">
        <v>0</v>
      </c>
    </row>
    <row r="158" spans="1:12" ht="15">
      <c r="A158" s="92" t="s">
        <v>685</v>
      </c>
      <c r="B158" s="92" t="s">
        <v>686</v>
      </c>
      <c r="C158" s="92">
        <v>4</v>
      </c>
      <c r="D158" s="128">
        <v>0.006577520804496489</v>
      </c>
      <c r="E158" s="128">
        <v>1.7634279935629373</v>
      </c>
      <c r="F158" s="92" t="s">
        <v>518</v>
      </c>
      <c r="G158" s="92" t="b">
        <v>0</v>
      </c>
      <c r="H158" s="92" t="b">
        <v>0</v>
      </c>
      <c r="I158" s="92" t="b">
        <v>0</v>
      </c>
      <c r="J158" s="92" t="b">
        <v>0</v>
      </c>
      <c r="K158" s="92" t="b">
        <v>0</v>
      </c>
      <c r="L158" s="92" t="b">
        <v>0</v>
      </c>
    </row>
    <row r="159" spans="1:12" ht="15">
      <c r="A159" s="92" t="s">
        <v>686</v>
      </c>
      <c r="B159" s="92" t="s">
        <v>561</v>
      </c>
      <c r="C159" s="92">
        <v>4</v>
      </c>
      <c r="D159" s="128">
        <v>0.006577520804496489</v>
      </c>
      <c r="E159" s="128">
        <v>1.3654879848908996</v>
      </c>
      <c r="F159" s="92" t="s">
        <v>518</v>
      </c>
      <c r="G159" s="92" t="b">
        <v>0</v>
      </c>
      <c r="H159" s="92" t="b">
        <v>0</v>
      </c>
      <c r="I159" s="92" t="b">
        <v>0</v>
      </c>
      <c r="J159" s="92" t="b">
        <v>0</v>
      </c>
      <c r="K159" s="92" t="b">
        <v>0</v>
      </c>
      <c r="L159" s="92" t="b">
        <v>0</v>
      </c>
    </row>
    <row r="160" spans="1:12" ht="15">
      <c r="A160" s="92" t="s">
        <v>693</v>
      </c>
      <c r="B160" s="92" t="s">
        <v>694</v>
      </c>
      <c r="C160" s="92">
        <v>2</v>
      </c>
      <c r="D160" s="128">
        <v>0.0057766116060828</v>
      </c>
      <c r="E160" s="128">
        <v>2.0644579892269186</v>
      </c>
      <c r="F160" s="92" t="s">
        <v>518</v>
      </c>
      <c r="G160" s="92" t="b">
        <v>1</v>
      </c>
      <c r="H160" s="92" t="b">
        <v>0</v>
      </c>
      <c r="I160" s="92" t="b">
        <v>0</v>
      </c>
      <c r="J160" s="92" t="b">
        <v>0</v>
      </c>
      <c r="K160" s="92" t="b">
        <v>0</v>
      </c>
      <c r="L160" s="92" t="b">
        <v>0</v>
      </c>
    </row>
    <row r="161" spans="1:12" ht="15">
      <c r="A161" s="92" t="s">
        <v>694</v>
      </c>
      <c r="B161" s="92" t="s">
        <v>695</v>
      </c>
      <c r="C161" s="92">
        <v>2</v>
      </c>
      <c r="D161" s="128">
        <v>0.0057766116060828</v>
      </c>
      <c r="E161" s="128">
        <v>2.0644579892269186</v>
      </c>
      <c r="F161" s="92" t="s">
        <v>518</v>
      </c>
      <c r="G161" s="92" t="b">
        <v>0</v>
      </c>
      <c r="H161" s="92" t="b">
        <v>0</v>
      </c>
      <c r="I161" s="92" t="b">
        <v>0</v>
      </c>
      <c r="J161" s="92" t="b">
        <v>0</v>
      </c>
      <c r="K161" s="92" t="b">
        <v>0</v>
      </c>
      <c r="L161" s="92" t="b">
        <v>0</v>
      </c>
    </row>
    <row r="162" spans="1:12" ht="15">
      <c r="A162" s="92" t="s">
        <v>695</v>
      </c>
      <c r="B162" s="92" t="s">
        <v>687</v>
      </c>
      <c r="C162" s="92">
        <v>2</v>
      </c>
      <c r="D162" s="128">
        <v>0.0057766116060828</v>
      </c>
      <c r="E162" s="128">
        <v>1.7634279935629373</v>
      </c>
      <c r="F162" s="92" t="s">
        <v>518</v>
      </c>
      <c r="G162" s="92" t="b">
        <v>0</v>
      </c>
      <c r="H162" s="92" t="b">
        <v>0</v>
      </c>
      <c r="I162" s="92" t="b">
        <v>0</v>
      </c>
      <c r="J162" s="92" t="b">
        <v>0</v>
      </c>
      <c r="K162" s="92" t="b">
        <v>0</v>
      </c>
      <c r="L162" s="92" t="b">
        <v>0</v>
      </c>
    </row>
    <row r="163" spans="1:12" ht="15">
      <c r="A163" s="92" t="s">
        <v>687</v>
      </c>
      <c r="B163" s="92" t="s">
        <v>688</v>
      </c>
      <c r="C163" s="92">
        <v>2</v>
      </c>
      <c r="D163" s="128">
        <v>0.0057766116060828</v>
      </c>
      <c r="E163" s="128">
        <v>1.462397997898956</v>
      </c>
      <c r="F163" s="92" t="s">
        <v>518</v>
      </c>
      <c r="G163" s="92" t="b">
        <v>0</v>
      </c>
      <c r="H163" s="92" t="b">
        <v>0</v>
      </c>
      <c r="I163" s="92" t="b">
        <v>0</v>
      </c>
      <c r="J163" s="92" t="b">
        <v>0</v>
      </c>
      <c r="K163" s="92" t="b">
        <v>0</v>
      </c>
      <c r="L163" s="92" t="b">
        <v>0</v>
      </c>
    </row>
    <row r="164" spans="1:12" ht="15">
      <c r="A164" s="92" t="s">
        <v>688</v>
      </c>
      <c r="B164" s="92" t="s">
        <v>691</v>
      </c>
      <c r="C164" s="92">
        <v>2</v>
      </c>
      <c r="D164" s="128">
        <v>0.0057766116060828</v>
      </c>
      <c r="E164" s="128">
        <v>1.587336734507256</v>
      </c>
      <c r="F164" s="92" t="s">
        <v>518</v>
      </c>
      <c r="G164" s="92" t="b">
        <v>0</v>
      </c>
      <c r="H164" s="92" t="b">
        <v>0</v>
      </c>
      <c r="I164" s="92" t="b">
        <v>0</v>
      </c>
      <c r="J164" s="92" t="b">
        <v>0</v>
      </c>
      <c r="K164" s="92" t="b">
        <v>0</v>
      </c>
      <c r="L164" s="92" t="b">
        <v>0</v>
      </c>
    </row>
    <row r="165" spans="1:12" ht="15">
      <c r="A165" s="92" t="s">
        <v>691</v>
      </c>
      <c r="B165" s="92" t="s">
        <v>573</v>
      </c>
      <c r="C165" s="92">
        <v>2</v>
      </c>
      <c r="D165" s="128">
        <v>0.0057766116060828</v>
      </c>
      <c r="E165" s="128">
        <v>1.5203899448766427</v>
      </c>
      <c r="F165" s="92" t="s">
        <v>518</v>
      </c>
      <c r="G165" s="92" t="b">
        <v>0</v>
      </c>
      <c r="H165" s="92" t="b">
        <v>0</v>
      </c>
      <c r="I165" s="92" t="b">
        <v>0</v>
      </c>
      <c r="J165" s="92" t="b">
        <v>0</v>
      </c>
      <c r="K165" s="92" t="b">
        <v>0</v>
      </c>
      <c r="L165" s="92" t="b">
        <v>0</v>
      </c>
    </row>
    <row r="166" spans="1:12" ht="15">
      <c r="A166" s="92" t="s">
        <v>573</v>
      </c>
      <c r="B166" s="92" t="s">
        <v>696</v>
      </c>
      <c r="C166" s="92">
        <v>2</v>
      </c>
      <c r="D166" s="128">
        <v>0.0057766116060828</v>
      </c>
      <c r="E166" s="128">
        <v>1.5203899448766427</v>
      </c>
      <c r="F166" s="92" t="s">
        <v>518</v>
      </c>
      <c r="G166" s="92" t="b">
        <v>0</v>
      </c>
      <c r="H166" s="92" t="b">
        <v>0</v>
      </c>
      <c r="I166" s="92" t="b">
        <v>0</v>
      </c>
      <c r="J166" s="92" t="b">
        <v>0</v>
      </c>
      <c r="K166" s="92" t="b">
        <v>0</v>
      </c>
      <c r="L166" s="92" t="b">
        <v>0</v>
      </c>
    </row>
    <row r="167" spans="1:12" ht="15">
      <c r="A167" s="92" t="s">
        <v>696</v>
      </c>
      <c r="B167" s="92" t="s">
        <v>697</v>
      </c>
      <c r="C167" s="92">
        <v>2</v>
      </c>
      <c r="D167" s="128">
        <v>0.0057766116060828</v>
      </c>
      <c r="E167" s="128">
        <v>2.0644579892269186</v>
      </c>
      <c r="F167" s="92" t="s">
        <v>518</v>
      </c>
      <c r="G167" s="92" t="b">
        <v>0</v>
      </c>
      <c r="H167" s="92" t="b">
        <v>0</v>
      </c>
      <c r="I167" s="92" t="b">
        <v>0</v>
      </c>
      <c r="J167" s="92" t="b">
        <v>0</v>
      </c>
      <c r="K167" s="92" t="b">
        <v>0</v>
      </c>
      <c r="L167" s="92" t="b">
        <v>0</v>
      </c>
    </row>
    <row r="168" spans="1:12" ht="15">
      <c r="A168" s="92" t="s">
        <v>697</v>
      </c>
      <c r="B168" s="92" t="s">
        <v>689</v>
      </c>
      <c r="C168" s="92">
        <v>2</v>
      </c>
      <c r="D168" s="128">
        <v>0.0057766116060828</v>
      </c>
      <c r="E168" s="128">
        <v>1.7634279935629373</v>
      </c>
      <c r="F168" s="92" t="s">
        <v>518</v>
      </c>
      <c r="G168" s="92" t="b">
        <v>0</v>
      </c>
      <c r="H168" s="92" t="b">
        <v>0</v>
      </c>
      <c r="I168" s="92" t="b">
        <v>0</v>
      </c>
      <c r="J168" s="92" t="b">
        <v>0</v>
      </c>
      <c r="K168" s="92" t="b">
        <v>0</v>
      </c>
      <c r="L168" s="92" t="b">
        <v>0</v>
      </c>
    </row>
    <row r="169" spans="1:12" ht="15">
      <c r="A169" s="92" t="s">
        <v>689</v>
      </c>
      <c r="B169" s="92" t="s">
        <v>698</v>
      </c>
      <c r="C169" s="92">
        <v>2</v>
      </c>
      <c r="D169" s="128">
        <v>0.0057766116060828</v>
      </c>
      <c r="E169" s="128">
        <v>1.7634279935629373</v>
      </c>
      <c r="F169" s="92" t="s">
        <v>518</v>
      </c>
      <c r="G169" s="92" t="b">
        <v>0</v>
      </c>
      <c r="H169" s="92" t="b">
        <v>0</v>
      </c>
      <c r="I169" s="92" t="b">
        <v>0</v>
      </c>
      <c r="J169" s="92" t="b">
        <v>0</v>
      </c>
      <c r="K169" s="92" t="b">
        <v>0</v>
      </c>
      <c r="L169" s="92" t="b">
        <v>0</v>
      </c>
    </row>
    <row r="170" spans="1:12" ht="15">
      <c r="A170" s="92" t="s">
        <v>698</v>
      </c>
      <c r="B170" s="92" t="s">
        <v>574</v>
      </c>
      <c r="C170" s="92">
        <v>2</v>
      </c>
      <c r="D170" s="128">
        <v>0.0057766116060828</v>
      </c>
      <c r="E170" s="128">
        <v>1.587336734507256</v>
      </c>
      <c r="F170" s="92" t="s">
        <v>518</v>
      </c>
      <c r="G170" s="92" t="b">
        <v>0</v>
      </c>
      <c r="H170" s="92" t="b">
        <v>0</v>
      </c>
      <c r="I170" s="92" t="b">
        <v>0</v>
      </c>
      <c r="J170" s="92" t="b">
        <v>0</v>
      </c>
      <c r="K170" s="92" t="b">
        <v>0</v>
      </c>
      <c r="L170" s="92" t="b">
        <v>0</v>
      </c>
    </row>
    <row r="171" spans="1:12" ht="15">
      <c r="A171" s="92" t="s">
        <v>574</v>
      </c>
      <c r="B171" s="92" t="s">
        <v>699</v>
      </c>
      <c r="C171" s="92">
        <v>2</v>
      </c>
      <c r="D171" s="128">
        <v>0.0057766116060828</v>
      </c>
      <c r="E171" s="128">
        <v>1.587336734507256</v>
      </c>
      <c r="F171" s="92" t="s">
        <v>518</v>
      </c>
      <c r="G171" s="92" t="b">
        <v>0</v>
      </c>
      <c r="H171" s="92" t="b">
        <v>0</v>
      </c>
      <c r="I171" s="92" t="b">
        <v>0</v>
      </c>
      <c r="J171" s="92" t="b">
        <v>0</v>
      </c>
      <c r="K171" s="92" t="b">
        <v>0</v>
      </c>
      <c r="L171" s="92" t="b">
        <v>0</v>
      </c>
    </row>
    <row r="172" spans="1:12" ht="15">
      <c r="A172" s="92" t="s">
        <v>699</v>
      </c>
      <c r="B172" s="92" t="s">
        <v>700</v>
      </c>
      <c r="C172" s="92">
        <v>2</v>
      </c>
      <c r="D172" s="128">
        <v>0.0057766116060828</v>
      </c>
      <c r="E172" s="128">
        <v>2.0644579892269186</v>
      </c>
      <c r="F172" s="92" t="s">
        <v>518</v>
      </c>
      <c r="G172" s="92" t="b">
        <v>0</v>
      </c>
      <c r="H172" s="92" t="b">
        <v>0</v>
      </c>
      <c r="I172" s="92" t="b">
        <v>0</v>
      </c>
      <c r="J172" s="92" t="b">
        <v>0</v>
      </c>
      <c r="K172" s="92" t="b">
        <v>0</v>
      </c>
      <c r="L172" s="92" t="b">
        <v>0</v>
      </c>
    </row>
    <row r="173" spans="1:12" ht="15">
      <c r="A173" s="92" t="s">
        <v>700</v>
      </c>
      <c r="B173" s="92" t="s">
        <v>701</v>
      </c>
      <c r="C173" s="92">
        <v>2</v>
      </c>
      <c r="D173" s="128">
        <v>0.0057766116060828</v>
      </c>
      <c r="E173" s="128">
        <v>2.0644579892269186</v>
      </c>
      <c r="F173" s="92" t="s">
        <v>518</v>
      </c>
      <c r="G173" s="92" t="b">
        <v>0</v>
      </c>
      <c r="H173" s="92" t="b">
        <v>0</v>
      </c>
      <c r="I173" s="92" t="b">
        <v>0</v>
      </c>
      <c r="J173" s="92" t="b">
        <v>0</v>
      </c>
      <c r="K173" s="92" t="b">
        <v>0</v>
      </c>
      <c r="L173" s="92" t="b">
        <v>0</v>
      </c>
    </row>
    <row r="174" spans="1:12" ht="15">
      <c r="A174" s="92" t="s">
        <v>701</v>
      </c>
      <c r="B174" s="92" t="s">
        <v>702</v>
      </c>
      <c r="C174" s="92">
        <v>2</v>
      </c>
      <c r="D174" s="128">
        <v>0.0057766116060828</v>
      </c>
      <c r="E174" s="128">
        <v>2.0644579892269186</v>
      </c>
      <c r="F174" s="92" t="s">
        <v>518</v>
      </c>
      <c r="G174" s="92" t="b">
        <v>0</v>
      </c>
      <c r="H174" s="92" t="b">
        <v>0</v>
      </c>
      <c r="I174" s="92" t="b">
        <v>0</v>
      </c>
      <c r="J174" s="92" t="b">
        <v>0</v>
      </c>
      <c r="K174" s="92" t="b">
        <v>0</v>
      </c>
      <c r="L174" s="92" t="b">
        <v>0</v>
      </c>
    </row>
    <row r="175" spans="1:12" ht="15">
      <c r="A175" s="92" t="s">
        <v>702</v>
      </c>
      <c r="B175" s="92" t="s">
        <v>703</v>
      </c>
      <c r="C175" s="92">
        <v>2</v>
      </c>
      <c r="D175" s="128">
        <v>0.0057766116060828</v>
      </c>
      <c r="E175" s="128">
        <v>2.0644579892269186</v>
      </c>
      <c r="F175" s="92" t="s">
        <v>518</v>
      </c>
      <c r="G175" s="92" t="b">
        <v>0</v>
      </c>
      <c r="H175" s="92" t="b">
        <v>0</v>
      </c>
      <c r="I175" s="92" t="b">
        <v>0</v>
      </c>
      <c r="J175" s="92" t="b">
        <v>0</v>
      </c>
      <c r="K175" s="92" t="b">
        <v>0</v>
      </c>
      <c r="L175" s="92" t="b">
        <v>0</v>
      </c>
    </row>
    <row r="176" spans="1:12" ht="15">
      <c r="A176" s="92" t="s">
        <v>703</v>
      </c>
      <c r="B176" s="92" t="s">
        <v>704</v>
      </c>
      <c r="C176" s="92">
        <v>2</v>
      </c>
      <c r="D176" s="128">
        <v>0.0057766116060828</v>
      </c>
      <c r="E176" s="128">
        <v>2.0644579892269186</v>
      </c>
      <c r="F176" s="92" t="s">
        <v>518</v>
      </c>
      <c r="G176" s="92" t="b">
        <v>0</v>
      </c>
      <c r="H176" s="92" t="b">
        <v>0</v>
      </c>
      <c r="I176" s="92" t="b">
        <v>0</v>
      </c>
      <c r="J176" s="92" t="b">
        <v>0</v>
      </c>
      <c r="K176" s="92" t="b">
        <v>0</v>
      </c>
      <c r="L176" s="92" t="b">
        <v>0</v>
      </c>
    </row>
    <row r="177" spans="1:12" ht="15">
      <c r="A177" s="92" t="s">
        <v>704</v>
      </c>
      <c r="B177" s="92" t="s">
        <v>705</v>
      </c>
      <c r="C177" s="92">
        <v>2</v>
      </c>
      <c r="D177" s="128">
        <v>0.0057766116060828</v>
      </c>
      <c r="E177" s="128">
        <v>2.0644579892269186</v>
      </c>
      <c r="F177" s="92" t="s">
        <v>518</v>
      </c>
      <c r="G177" s="92" t="b">
        <v>0</v>
      </c>
      <c r="H177" s="92" t="b">
        <v>0</v>
      </c>
      <c r="I177" s="92" t="b">
        <v>0</v>
      </c>
      <c r="J177" s="92" t="b">
        <v>0</v>
      </c>
      <c r="K177" s="92" t="b">
        <v>0</v>
      </c>
      <c r="L177" s="92" t="b">
        <v>0</v>
      </c>
    </row>
    <row r="178" spans="1:12" ht="15">
      <c r="A178" s="92" t="s">
        <v>705</v>
      </c>
      <c r="B178" s="92" t="s">
        <v>706</v>
      </c>
      <c r="C178" s="92">
        <v>2</v>
      </c>
      <c r="D178" s="128">
        <v>0.0057766116060828</v>
      </c>
      <c r="E178" s="128">
        <v>2.0644579892269186</v>
      </c>
      <c r="F178" s="92" t="s">
        <v>518</v>
      </c>
      <c r="G178" s="92" t="b">
        <v>0</v>
      </c>
      <c r="H178" s="92" t="b">
        <v>0</v>
      </c>
      <c r="I178" s="92" t="b">
        <v>0</v>
      </c>
      <c r="J178" s="92" t="b">
        <v>0</v>
      </c>
      <c r="K178" s="92" t="b">
        <v>0</v>
      </c>
      <c r="L178" s="92" t="b">
        <v>0</v>
      </c>
    </row>
    <row r="179" spans="1:12" ht="15">
      <c r="A179" s="92" t="s">
        <v>706</v>
      </c>
      <c r="B179" s="92" t="s">
        <v>707</v>
      </c>
      <c r="C179" s="92">
        <v>2</v>
      </c>
      <c r="D179" s="128">
        <v>0.0057766116060828</v>
      </c>
      <c r="E179" s="128">
        <v>2.0644579892269186</v>
      </c>
      <c r="F179" s="92" t="s">
        <v>518</v>
      </c>
      <c r="G179" s="92" t="b">
        <v>0</v>
      </c>
      <c r="H179" s="92" t="b">
        <v>0</v>
      </c>
      <c r="I179" s="92" t="b">
        <v>0</v>
      </c>
      <c r="J179" s="92" t="b">
        <v>0</v>
      </c>
      <c r="K179" s="92" t="b">
        <v>0</v>
      </c>
      <c r="L179" s="92" t="b">
        <v>0</v>
      </c>
    </row>
    <row r="180" spans="1:12" ht="15">
      <c r="A180" s="92" t="s">
        <v>707</v>
      </c>
      <c r="B180" s="92" t="s">
        <v>692</v>
      </c>
      <c r="C180" s="92">
        <v>2</v>
      </c>
      <c r="D180" s="128">
        <v>0.0057766116060828</v>
      </c>
      <c r="E180" s="128">
        <v>1.8883667301712372</v>
      </c>
      <c r="F180" s="92" t="s">
        <v>518</v>
      </c>
      <c r="G180" s="92" t="b">
        <v>0</v>
      </c>
      <c r="H180" s="92" t="b">
        <v>0</v>
      </c>
      <c r="I180" s="92" t="b">
        <v>0</v>
      </c>
      <c r="J180" s="92" t="b">
        <v>0</v>
      </c>
      <c r="K180" s="92" t="b">
        <v>0</v>
      </c>
      <c r="L180" s="92" t="b">
        <v>0</v>
      </c>
    </row>
    <row r="181" spans="1:12" ht="15">
      <c r="A181" s="92" t="s">
        <v>692</v>
      </c>
      <c r="B181" s="92" t="s">
        <v>708</v>
      </c>
      <c r="C181" s="92">
        <v>2</v>
      </c>
      <c r="D181" s="128">
        <v>0.0057766116060828</v>
      </c>
      <c r="E181" s="128">
        <v>1.8883667301712372</v>
      </c>
      <c r="F181" s="92" t="s">
        <v>518</v>
      </c>
      <c r="G181" s="92" t="b">
        <v>0</v>
      </c>
      <c r="H181" s="92" t="b">
        <v>0</v>
      </c>
      <c r="I181" s="92" t="b">
        <v>0</v>
      </c>
      <c r="J181" s="92" t="b">
        <v>0</v>
      </c>
      <c r="K181" s="92" t="b">
        <v>0</v>
      </c>
      <c r="L181" s="92" t="b">
        <v>0</v>
      </c>
    </row>
    <row r="182" spans="1:12" ht="15">
      <c r="A182" s="92" t="s">
        <v>708</v>
      </c>
      <c r="B182" s="92" t="s">
        <v>573</v>
      </c>
      <c r="C182" s="92">
        <v>2</v>
      </c>
      <c r="D182" s="128">
        <v>0.0057766116060828</v>
      </c>
      <c r="E182" s="128">
        <v>1.5203899448766427</v>
      </c>
      <c r="F182" s="92" t="s">
        <v>518</v>
      </c>
      <c r="G182" s="92" t="b">
        <v>0</v>
      </c>
      <c r="H182" s="92" t="b">
        <v>0</v>
      </c>
      <c r="I182" s="92" t="b">
        <v>0</v>
      </c>
      <c r="J182" s="92" t="b">
        <v>0</v>
      </c>
      <c r="K182" s="92" t="b">
        <v>0</v>
      </c>
      <c r="L182" s="92" t="b">
        <v>0</v>
      </c>
    </row>
    <row r="183" spans="1:12" ht="15">
      <c r="A183" s="92" t="s">
        <v>573</v>
      </c>
      <c r="B183" s="92" t="s">
        <v>709</v>
      </c>
      <c r="C183" s="92">
        <v>2</v>
      </c>
      <c r="D183" s="128">
        <v>0.0057766116060828</v>
      </c>
      <c r="E183" s="128">
        <v>1.5203899448766427</v>
      </c>
      <c r="F183" s="92" t="s">
        <v>518</v>
      </c>
      <c r="G183" s="92" t="b">
        <v>0</v>
      </c>
      <c r="H183" s="92" t="b">
        <v>0</v>
      </c>
      <c r="I183" s="92" t="b">
        <v>0</v>
      </c>
      <c r="J183" s="92" t="b">
        <v>0</v>
      </c>
      <c r="K183" s="92" t="b">
        <v>0</v>
      </c>
      <c r="L183" s="92" t="b">
        <v>0</v>
      </c>
    </row>
    <row r="184" spans="1:12" ht="15">
      <c r="A184" s="92" t="s">
        <v>709</v>
      </c>
      <c r="B184" s="92" t="s">
        <v>710</v>
      </c>
      <c r="C184" s="92">
        <v>2</v>
      </c>
      <c r="D184" s="128">
        <v>0.0057766116060828</v>
      </c>
      <c r="E184" s="128">
        <v>2.0644579892269186</v>
      </c>
      <c r="F184" s="92" t="s">
        <v>518</v>
      </c>
      <c r="G184" s="92" t="b">
        <v>0</v>
      </c>
      <c r="H184" s="92" t="b">
        <v>0</v>
      </c>
      <c r="I184" s="92" t="b">
        <v>0</v>
      </c>
      <c r="J184" s="92" t="b">
        <v>0</v>
      </c>
      <c r="K184" s="92" t="b">
        <v>0</v>
      </c>
      <c r="L184" s="92" t="b">
        <v>0</v>
      </c>
    </row>
    <row r="185" spans="1:12" ht="15">
      <c r="A185" s="92" t="s">
        <v>710</v>
      </c>
      <c r="B185" s="92" t="s">
        <v>711</v>
      </c>
      <c r="C185" s="92">
        <v>2</v>
      </c>
      <c r="D185" s="128">
        <v>0.0057766116060828</v>
      </c>
      <c r="E185" s="128">
        <v>2.0644579892269186</v>
      </c>
      <c r="F185" s="92" t="s">
        <v>518</v>
      </c>
      <c r="G185" s="92" t="b">
        <v>0</v>
      </c>
      <c r="H185" s="92" t="b">
        <v>0</v>
      </c>
      <c r="I185" s="92" t="b">
        <v>0</v>
      </c>
      <c r="J185" s="92" t="b">
        <v>0</v>
      </c>
      <c r="K185" s="92" t="b">
        <v>0</v>
      </c>
      <c r="L185" s="92" t="b">
        <v>0</v>
      </c>
    </row>
    <row r="186" spans="1:12" ht="15">
      <c r="A186" s="92" t="s">
        <v>711</v>
      </c>
      <c r="B186" s="92" t="s">
        <v>689</v>
      </c>
      <c r="C186" s="92">
        <v>2</v>
      </c>
      <c r="D186" s="128">
        <v>0.0057766116060828</v>
      </c>
      <c r="E186" s="128">
        <v>1.7634279935629373</v>
      </c>
      <c r="F186" s="92" t="s">
        <v>518</v>
      </c>
      <c r="G186" s="92" t="b">
        <v>0</v>
      </c>
      <c r="H186" s="92" t="b">
        <v>0</v>
      </c>
      <c r="I186" s="92" t="b">
        <v>0</v>
      </c>
      <c r="J186" s="92" t="b">
        <v>0</v>
      </c>
      <c r="K186" s="92" t="b">
        <v>0</v>
      </c>
      <c r="L186" s="92" t="b">
        <v>0</v>
      </c>
    </row>
    <row r="187" spans="1:12" ht="15">
      <c r="A187" s="92" t="s">
        <v>689</v>
      </c>
      <c r="B187" s="92" t="s">
        <v>561</v>
      </c>
      <c r="C187" s="92">
        <v>2</v>
      </c>
      <c r="D187" s="128">
        <v>0.0057766116060828</v>
      </c>
      <c r="E187" s="128">
        <v>1.0644579892269184</v>
      </c>
      <c r="F187" s="92" t="s">
        <v>518</v>
      </c>
      <c r="G187" s="92" t="b">
        <v>0</v>
      </c>
      <c r="H187" s="92" t="b">
        <v>0</v>
      </c>
      <c r="I187" s="92" t="b">
        <v>0</v>
      </c>
      <c r="J187" s="92" t="b">
        <v>0</v>
      </c>
      <c r="K187" s="92" t="b">
        <v>0</v>
      </c>
      <c r="L187" s="92" t="b">
        <v>0</v>
      </c>
    </row>
    <row r="188" spans="1:12" ht="15">
      <c r="A188" s="92" t="s">
        <v>572</v>
      </c>
      <c r="B188" s="92" t="s">
        <v>690</v>
      </c>
      <c r="C188" s="92">
        <v>2</v>
      </c>
      <c r="D188" s="128">
        <v>0.0057766116060828</v>
      </c>
      <c r="E188" s="128">
        <v>1.8883667301712372</v>
      </c>
      <c r="F188" s="92" t="s">
        <v>518</v>
      </c>
      <c r="G188" s="92" t="b">
        <v>0</v>
      </c>
      <c r="H188" s="92" t="b">
        <v>0</v>
      </c>
      <c r="I188" s="92" t="b">
        <v>0</v>
      </c>
      <c r="J188" s="92" t="b">
        <v>0</v>
      </c>
      <c r="K188" s="92" t="b">
        <v>0</v>
      </c>
      <c r="L188" s="92" t="b">
        <v>0</v>
      </c>
    </row>
    <row r="189" spans="1:12" ht="15">
      <c r="A189" s="92" t="s">
        <v>687</v>
      </c>
      <c r="B189" s="92" t="s">
        <v>574</v>
      </c>
      <c r="C189" s="92">
        <v>2</v>
      </c>
      <c r="D189" s="128">
        <v>0.008264462809917356</v>
      </c>
      <c r="E189" s="128">
        <v>1.2863067388432747</v>
      </c>
      <c r="F189" s="92" t="s">
        <v>518</v>
      </c>
      <c r="G189" s="92" t="b">
        <v>0</v>
      </c>
      <c r="H189" s="92" t="b">
        <v>0</v>
      </c>
      <c r="I189" s="92" t="b">
        <v>0</v>
      </c>
      <c r="J189" s="92" t="b">
        <v>0</v>
      </c>
      <c r="K189" s="92" t="b">
        <v>0</v>
      </c>
      <c r="L189" s="92" t="b">
        <v>0</v>
      </c>
    </row>
    <row r="190" spans="1:12" ht="15">
      <c r="A190" s="92" t="s">
        <v>562</v>
      </c>
      <c r="B190" s="92" t="s">
        <v>688</v>
      </c>
      <c r="C190" s="92">
        <v>2</v>
      </c>
      <c r="D190" s="128">
        <v>0.008264462809917356</v>
      </c>
      <c r="E190" s="128">
        <v>1.0230653040686934</v>
      </c>
      <c r="F190" s="92" t="s">
        <v>518</v>
      </c>
      <c r="G190" s="92" t="b">
        <v>0</v>
      </c>
      <c r="H190" s="92" t="b">
        <v>0</v>
      </c>
      <c r="I190" s="92" t="b">
        <v>0</v>
      </c>
      <c r="J190" s="92" t="b">
        <v>0</v>
      </c>
      <c r="K190" s="92" t="b">
        <v>0</v>
      </c>
      <c r="L190"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698F0-1F81-42ED-9872-61712B83B612}">
  <dimension ref="A1:C9"/>
  <sheetViews>
    <sheetView workbookViewId="0" topLeftCell="A1"/>
  </sheetViews>
  <sheetFormatPr defaultColWidth="9.140625" defaultRowHeight="15"/>
  <cols>
    <col min="1" max="1" width="9.8515625" style="0" customWidth="1"/>
    <col min="2" max="2" width="9.421875" style="0" bestFit="1" customWidth="1"/>
    <col min="3" max="3" width="12.421875" style="0" bestFit="1" customWidth="1"/>
  </cols>
  <sheetData>
    <row r="1" ht="15">
      <c r="C1" s="35" t="s">
        <v>42</v>
      </c>
    </row>
    <row r="2" spans="1:3" ht="14.3" customHeight="1">
      <c r="A2" s="13" t="s">
        <v>739</v>
      </c>
      <c r="B2" s="131" t="s">
        <v>740</v>
      </c>
      <c r="C2" s="67" t="s">
        <v>741</v>
      </c>
    </row>
    <row r="3" spans="1:3" ht="15">
      <c r="A3" s="130" t="s">
        <v>516</v>
      </c>
      <c r="B3" s="130" t="s">
        <v>516</v>
      </c>
      <c r="C3" s="36">
        <v>24</v>
      </c>
    </row>
    <row r="4" spans="1:3" ht="15">
      <c r="A4" s="130" t="s">
        <v>516</v>
      </c>
      <c r="B4" s="130" t="s">
        <v>517</v>
      </c>
      <c r="C4" s="36">
        <v>13</v>
      </c>
    </row>
    <row r="5" spans="1:3" ht="15">
      <c r="A5" s="130" t="s">
        <v>516</v>
      </c>
      <c r="B5" s="130" t="s">
        <v>518</v>
      </c>
      <c r="C5" s="36">
        <v>4</v>
      </c>
    </row>
    <row r="6" spans="1:3" ht="15">
      <c r="A6" s="130" t="s">
        <v>517</v>
      </c>
      <c r="B6" s="130" t="s">
        <v>516</v>
      </c>
      <c r="C6" s="36">
        <v>22</v>
      </c>
    </row>
    <row r="7" spans="1:3" ht="15">
      <c r="A7" s="130" t="s">
        <v>517</v>
      </c>
      <c r="B7" s="130" t="s">
        <v>517</v>
      </c>
      <c r="C7" s="36">
        <v>14</v>
      </c>
    </row>
    <row r="8" spans="1:3" ht="15">
      <c r="A8" s="130" t="s">
        <v>517</v>
      </c>
      <c r="B8" s="130" t="s">
        <v>518</v>
      </c>
      <c r="C8" s="36">
        <v>4</v>
      </c>
    </row>
    <row r="9" spans="1:3" ht="15">
      <c r="A9" s="130" t="s">
        <v>518</v>
      </c>
      <c r="B9" s="130" t="s">
        <v>518</v>
      </c>
      <c r="C9" s="36">
        <v>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C9B72-11D8-4339-BBF9-6941ECA5DF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3" customHeight="1">
      <c r="A1" s="13" t="s">
        <v>756</v>
      </c>
      <c r="B1" s="13" t="s">
        <v>17</v>
      </c>
    </row>
    <row r="2" spans="1:2" ht="15">
      <c r="A2" s="84" t="s">
        <v>757</v>
      </c>
      <c r="B2" s="84" t="s">
        <v>763</v>
      </c>
    </row>
    <row r="3" spans="1:2" ht="15">
      <c r="A3" s="84" t="s">
        <v>758</v>
      </c>
      <c r="B3" s="84" t="s">
        <v>764</v>
      </c>
    </row>
    <row r="4" spans="1:2" ht="15">
      <c r="A4" s="84" t="s">
        <v>759</v>
      </c>
      <c r="B4" s="84" t="s">
        <v>765</v>
      </c>
    </row>
    <row r="5" spans="1:2" ht="15">
      <c r="A5" s="84" t="s">
        <v>760</v>
      </c>
      <c r="B5" s="84" t="s">
        <v>766</v>
      </c>
    </row>
    <row r="6" spans="1:2" ht="15">
      <c r="A6" s="84" t="s">
        <v>761</v>
      </c>
      <c r="B6" s="84" t="s">
        <v>767</v>
      </c>
    </row>
    <row r="7" spans="1:2" ht="15">
      <c r="A7" s="84" t="s">
        <v>762</v>
      </c>
      <c r="B7" s="84"/>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27E0-EA54-4E76-B168-37375DFB96D5}">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9.8515625" style="0" bestFit="1" customWidth="1"/>
    <col min="58" max="58" width="19.8515625" style="0" bestFit="1" customWidth="1"/>
    <col min="59" max="59" width="24.8515625" style="0" bestFit="1" customWidth="1"/>
    <col min="60" max="60" width="20.7109375" style="0" bestFit="1" customWidth="1"/>
    <col min="61" max="61" width="25.7109375" style="0" bestFit="1" customWidth="1"/>
    <col min="62" max="62" width="24.7109375" style="0" bestFit="1" customWidth="1"/>
    <col min="63" max="63" width="29.7109375" style="0" bestFit="1" customWidth="1"/>
    <col min="64" max="64" width="16.421875" style="0" bestFit="1" customWidth="1"/>
    <col min="65" max="65" width="20.421875" style="0" bestFit="1" customWidth="1"/>
    <col min="66" max="66" width="14.00390625" style="0" bestFit="1" customWidth="1"/>
  </cols>
  <sheetData>
    <row r="1" spans="3:14" ht="15">
      <c r="C1" s="18" t="s">
        <v>39</v>
      </c>
      <c r="D1" s="19"/>
      <c r="E1" s="19"/>
      <c r="F1" s="19"/>
      <c r="G1" s="18"/>
      <c r="H1" s="16" t="s">
        <v>43</v>
      </c>
      <c r="I1" s="64"/>
      <c r="J1" s="64"/>
      <c r="K1" s="35" t="s">
        <v>42</v>
      </c>
      <c r="L1" s="20" t="s">
        <v>40</v>
      </c>
      <c r="M1" s="20"/>
      <c r="N1" s="17"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515</v>
      </c>
      <c r="BD2" s="13" t="s">
        <v>523</v>
      </c>
      <c r="BE2" s="13" t="s">
        <v>524</v>
      </c>
      <c r="BF2" s="67" t="s">
        <v>728</v>
      </c>
      <c r="BG2" s="67" t="s">
        <v>729</v>
      </c>
      <c r="BH2" s="67" t="s">
        <v>730</v>
      </c>
      <c r="BI2" s="67" t="s">
        <v>731</v>
      </c>
      <c r="BJ2" s="67" t="s">
        <v>732</v>
      </c>
      <c r="BK2" s="67" t="s">
        <v>733</v>
      </c>
      <c r="BL2" s="67" t="s">
        <v>734</v>
      </c>
      <c r="BM2" s="67" t="s">
        <v>735</v>
      </c>
      <c r="BN2" s="67" t="s">
        <v>736</v>
      </c>
    </row>
    <row r="3" spans="1:66" ht="15" customHeight="1">
      <c r="A3" s="83" t="s">
        <v>235</v>
      </c>
      <c r="B3" s="83" t="s">
        <v>236</v>
      </c>
      <c r="C3" s="53"/>
      <c r="D3" s="54"/>
      <c r="E3" s="65"/>
      <c r="F3" s="55"/>
      <c r="G3" s="53"/>
      <c r="H3" s="57"/>
      <c r="I3" s="56"/>
      <c r="J3" s="56"/>
      <c r="K3" s="36" t="s">
        <v>65</v>
      </c>
      <c r="L3" s="62">
        <v>3</v>
      </c>
      <c r="M3" s="62"/>
      <c r="N3" s="63"/>
      <c r="O3" s="84" t="s">
        <v>255</v>
      </c>
      <c r="P3" s="86">
        <v>43752.76369212963</v>
      </c>
      <c r="Q3" s="84" t="s">
        <v>257</v>
      </c>
      <c r="R3" s="88" t="s">
        <v>265</v>
      </c>
      <c r="S3" s="84" t="s">
        <v>269</v>
      </c>
      <c r="T3" s="84"/>
      <c r="U3" s="84"/>
      <c r="V3" s="88" t="s">
        <v>286</v>
      </c>
      <c r="W3" s="86">
        <v>43752.76369212963</v>
      </c>
      <c r="X3" s="90">
        <v>43752</v>
      </c>
      <c r="Y3" s="92" t="s">
        <v>295</v>
      </c>
      <c r="Z3" s="88" t="s">
        <v>313</v>
      </c>
      <c r="AA3" s="84"/>
      <c r="AB3" s="84"/>
      <c r="AC3" s="92" t="s">
        <v>331</v>
      </c>
      <c r="AD3" s="84"/>
      <c r="AE3" s="84" t="b">
        <v>0</v>
      </c>
      <c r="AF3" s="84">
        <v>0</v>
      </c>
      <c r="AG3" s="92" t="s">
        <v>349</v>
      </c>
      <c r="AH3" s="84" t="b">
        <v>0</v>
      </c>
      <c r="AI3" s="84" t="s">
        <v>350</v>
      </c>
      <c r="AJ3" s="84"/>
      <c r="AK3" s="92" t="s">
        <v>349</v>
      </c>
      <c r="AL3" s="84" t="b">
        <v>0</v>
      </c>
      <c r="AM3" s="84">
        <v>4</v>
      </c>
      <c r="AN3" s="92" t="s">
        <v>332</v>
      </c>
      <c r="AO3" s="84" t="s">
        <v>351</v>
      </c>
      <c r="AP3" s="84" t="b">
        <v>0</v>
      </c>
      <c r="AQ3" s="92" t="s">
        <v>332</v>
      </c>
      <c r="AR3" s="84" t="s">
        <v>197</v>
      </c>
      <c r="AS3" s="84">
        <v>0</v>
      </c>
      <c r="AT3" s="84">
        <v>0</v>
      </c>
      <c r="AU3" s="84"/>
      <c r="AV3" s="84"/>
      <c r="AW3" s="84"/>
      <c r="AX3" s="84"/>
      <c r="AY3" s="84"/>
      <c r="AZ3" s="84"/>
      <c r="BA3" s="84"/>
      <c r="BB3" s="84"/>
      <c r="BC3">
        <v>1</v>
      </c>
      <c r="BD3" s="84" t="str">
        <f>REPLACE(INDEX(GroupVertices[Group],MATCH(Edges25[[#This Row],[Vertex 1]],GroupVertices[Vertex],0)),1,1,"")</f>
        <v>1</v>
      </c>
      <c r="BE3" s="84" t="str">
        <f>REPLACE(INDEX(GroupVertices[Group],MATCH(Edges25[[#This Row],[Vertex 2]],GroupVertices[Vertex],0)),1,1,"")</f>
        <v>2</v>
      </c>
      <c r="BF3" s="51"/>
      <c r="BG3" s="52"/>
      <c r="BH3" s="51"/>
      <c r="BI3" s="52"/>
      <c r="BJ3" s="51"/>
      <c r="BK3" s="52"/>
      <c r="BL3" s="51"/>
      <c r="BM3" s="52"/>
      <c r="BN3" s="51"/>
    </row>
    <row r="4" spans="1:66" ht="15" customHeight="1">
      <c r="A4" s="83" t="s">
        <v>236</v>
      </c>
      <c r="B4" s="83" t="s">
        <v>245</v>
      </c>
      <c r="C4" s="53"/>
      <c r="D4" s="54"/>
      <c r="E4" s="53"/>
      <c r="F4" s="55"/>
      <c r="G4" s="53"/>
      <c r="H4" s="57"/>
      <c r="I4" s="56"/>
      <c r="J4" s="56"/>
      <c r="K4" s="36" t="s">
        <v>65</v>
      </c>
      <c r="L4" s="62">
        <v>14</v>
      </c>
      <c r="M4" s="62"/>
      <c r="N4" s="63"/>
      <c r="O4" s="85" t="s">
        <v>256</v>
      </c>
      <c r="P4" s="87">
        <v>43752.51626157408</v>
      </c>
      <c r="Q4" s="85" t="s">
        <v>257</v>
      </c>
      <c r="R4" s="89" t="s">
        <v>265</v>
      </c>
      <c r="S4" s="85" t="s">
        <v>269</v>
      </c>
      <c r="T4" s="85" t="s">
        <v>272</v>
      </c>
      <c r="U4" s="85"/>
      <c r="V4" s="89" t="s">
        <v>287</v>
      </c>
      <c r="W4" s="87">
        <v>43752.51626157408</v>
      </c>
      <c r="X4" s="91">
        <v>43752</v>
      </c>
      <c r="Y4" s="93" t="s">
        <v>296</v>
      </c>
      <c r="Z4" s="89" t="s">
        <v>314</v>
      </c>
      <c r="AA4" s="85"/>
      <c r="AB4" s="85"/>
      <c r="AC4" s="93" t="s">
        <v>332</v>
      </c>
      <c r="AD4" s="85"/>
      <c r="AE4" s="85" t="b">
        <v>0</v>
      </c>
      <c r="AF4" s="85">
        <v>8</v>
      </c>
      <c r="AG4" s="93" t="s">
        <v>349</v>
      </c>
      <c r="AH4" s="85" t="b">
        <v>0</v>
      </c>
      <c r="AI4" s="85" t="s">
        <v>350</v>
      </c>
      <c r="AJ4" s="85"/>
      <c r="AK4" s="93" t="s">
        <v>349</v>
      </c>
      <c r="AL4" s="85" t="b">
        <v>0</v>
      </c>
      <c r="AM4" s="85">
        <v>4</v>
      </c>
      <c r="AN4" s="93" t="s">
        <v>349</v>
      </c>
      <c r="AO4" s="85" t="s">
        <v>352</v>
      </c>
      <c r="AP4" s="85" t="b">
        <v>0</v>
      </c>
      <c r="AQ4" s="93" t="s">
        <v>332</v>
      </c>
      <c r="AR4" s="85" t="s">
        <v>197</v>
      </c>
      <c r="AS4" s="85">
        <v>0</v>
      </c>
      <c r="AT4" s="85">
        <v>0</v>
      </c>
      <c r="AU4" s="85"/>
      <c r="AV4" s="85"/>
      <c r="AW4" s="85"/>
      <c r="AX4" s="85"/>
      <c r="AY4" s="85"/>
      <c r="AZ4" s="85"/>
      <c r="BA4" s="85"/>
      <c r="BB4" s="85"/>
      <c r="BC4">
        <v>1</v>
      </c>
      <c r="BD4" s="84" t="str">
        <f>REPLACE(INDEX(GroupVertices[Group],MATCH(Edges25[[#This Row],[Vertex 1]],GroupVertices[Vertex],0)),1,1,"")</f>
        <v>2</v>
      </c>
      <c r="BE4" s="84" t="str">
        <f>REPLACE(INDEX(GroupVertices[Group],MATCH(Edges25[[#This Row],[Vertex 2]],GroupVertices[Vertex],0)),1,1,"")</f>
        <v>1</v>
      </c>
      <c r="BF4" s="51"/>
      <c r="BG4" s="52"/>
      <c r="BH4" s="51"/>
      <c r="BI4" s="52"/>
      <c r="BJ4" s="51"/>
      <c r="BK4" s="52"/>
      <c r="BL4" s="51"/>
      <c r="BM4" s="52"/>
      <c r="BN4" s="51"/>
    </row>
    <row r="5" spans="1:66" ht="15">
      <c r="A5" s="83" t="s">
        <v>237</v>
      </c>
      <c r="B5" s="83" t="s">
        <v>245</v>
      </c>
      <c r="C5" s="53"/>
      <c r="D5" s="54"/>
      <c r="E5" s="53"/>
      <c r="F5" s="55"/>
      <c r="G5" s="53"/>
      <c r="H5" s="57"/>
      <c r="I5" s="56"/>
      <c r="J5" s="56"/>
      <c r="K5" s="36" t="s">
        <v>65</v>
      </c>
      <c r="L5" s="62">
        <v>15</v>
      </c>
      <c r="M5" s="62"/>
      <c r="N5" s="63"/>
      <c r="O5" s="85" t="s">
        <v>256</v>
      </c>
      <c r="P5" s="87">
        <v>43752.626967592594</v>
      </c>
      <c r="Q5" s="85" t="s">
        <v>257</v>
      </c>
      <c r="R5" s="89" t="s">
        <v>265</v>
      </c>
      <c r="S5" s="85" t="s">
        <v>269</v>
      </c>
      <c r="T5" s="85"/>
      <c r="U5" s="85"/>
      <c r="V5" s="89" t="s">
        <v>288</v>
      </c>
      <c r="W5" s="87">
        <v>43752.626967592594</v>
      </c>
      <c r="X5" s="91">
        <v>43752</v>
      </c>
      <c r="Y5" s="93" t="s">
        <v>297</v>
      </c>
      <c r="Z5" s="89" t="s">
        <v>315</v>
      </c>
      <c r="AA5" s="85"/>
      <c r="AB5" s="85"/>
      <c r="AC5" s="93" t="s">
        <v>333</v>
      </c>
      <c r="AD5" s="85"/>
      <c r="AE5" s="85" t="b">
        <v>0</v>
      </c>
      <c r="AF5" s="85">
        <v>0</v>
      </c>
      <c r="AG5" s="93" t="s">
        <v>349</v>
      </c>
      <c r="AH5" s="85" t="b">
        <v>0</v>
      </c>
      <c r="AI5" s="85" t="s">
        <v>350</v>
      </c>
      <c r="AJ5" s="85"/>
      <c r="AK5" s="93" t="s">
        <v>349</v>
      </c>
      <c r="AL5" s="85" t="b">
        <v>0</v>
      </c>
      <c r="AM5" s="85">
        <v>4</v>
      </c>
      <c r="AN5" s="93" t="s">
        <v>332</v>
      </c>
      <c r="AO5" s="85" t="s">
        <v>353</v>
      </c>
      <c r="AP5" s="85" t="b">
        <v>0</v>
      </c>
      <c r="AQ5" s="93" t="s">
        <v>332</v>
      </c>
      <c r="AR5" s="85" t="s">
        <v>197</v>
      </c>
      <c r="AS5" s="85">
        <v>0</v>
      </c>
      <c r="AT5" s="85">
        <v>0</v>
      </c>
      <c r="AU5" s="85"/>
      <c r="AV5" s="85"/>
      <c r="AW5" s="85"/>
      <c r="AX5" s="85"/>
      <c r="AY5" s="85"/>
      <c r="AZ5" s="85"/>
      <c r="BA5" s="85"/>
      <c r="BB5" s="85"/>
      <c r="BC5">
        <v>1</v>
      </c>
      <c r="BD5" s="84" t="str">
        <f>REPLACE(INDEX(GroupVertices[Group],MATCH(Edges25[[#This Row],[Vertex 1]],GroupVertices[Vertex],0)),1,1,"")</f>
        <v>1</v>
      </c>
      <c r="BE5" s="84" t="str">
        <f>REPLACE(INDEX(GroupVertices[Group],MATCH(Edges25[[#This Row],[Vertex 2]],GroupVertices[Vertex],0)),1,1,"")</f>
        <v>1</v>
      </c>
      <c r="BF5" s="51"/>
      <c r="BG5" s="52"/>
      <c r="BH5" s="51"/>
      <c r="BI5" s="52"/>
      <c r="BJ5" s="51"/>
      <c r="BK5" s="52"/>
      <c r="BL5" s="51"/>
      <c r="BM5" s="52"/>
      <c r="BN5" s="51"/>
    </row>
    <row r="6" spans="1:66" ht="15">
      <c r="A6" s="83" t="s">
        <v>238</v>
      </c>
      <c r="B6" s="83" t="s">
        <v>245</v>
      </c>
      <c r="C6" s="53"/>
      <c r="D6" s="54"/>
      <c r="E6" s="53"/>
      <c r="F6" s="55"/>
      <c r="G6" s="53"/>
      <c r="H6" s="57"/>
      <c r="I6" s="56"/>
      <c r="J6" s="56"/>
      <c r="K6" s="36" t="s">
        <v>65</v>
      </c>
      <c r="L6" s="62">
        <v>16</v>
      </c>
      <c r="M6" s="62"/>
      <c r="N6" s="63"/>
      <c r="O6" s="85" t="s">
        <v>256</v>
      </c>
      <c r="P6" s="87">
        <v>43752.80113425926</v>
      </c>
      <c r="Q6" s="85" t="s">
        <v>257</v>
      </c>
      <c r="R6" s="89" t="s">
        <v>265</v>
      </c>
      <c r="S6" s="85" t="s">
        <v>269</v>
      </c>
      <c r="T6" s="85"/>
      <c r="U6" s="85"/>
      <c r="V6" s="89" t="s">
        <v>289</v>
      </c>
      <c r="W6" s="87">
        <v>43752.80113425926</v>
      </c>
      <c r="X6" s="91">
        <v>43752</v>
      </c>
      <c r="Y6" s="93" t="s">
        <v>298</v>
      </c>
      <c r="Z6" s="89" t="s">
        <v>316</v>
      </c>
      <c r="AA6" s="85"/>
      <c r="AB6" s="85"/>
      <c r="AC6" s="93" t="s">
        <v>334</v>
      </c>
      <c r="AD6" s="85"/>
      <c r="AE6" s="85" t="b">
        <v>0</v>
      </c>
      <c r="AF6" s="85">
        <v>0</v>
      </c>
      <c r="AG6" s="93" t="s">
        <v>349</v>
      </c>
      <c r="AH6" s="85" t="b">
        <v>0</v>
      </c>
      <c r="AI6" s="85" t="s">
        <v>350</v>
      </c>
      <c r="AJ6" s="85"/>
      <c r="AK6" s="93" t="s">
        <v>349</v>
      </c>
      <c r="AL6" s="85" t="b">
        <v>0</v>
      </c>
      <c r="AM6" s="85">
        <v>4</v>
      </c>
      <c r="AN6" s="93" t="s">
        <v>332</v>
      </c>
      <c r="AO6" s="85" t="s">
        <v>351</v>
      </c>
      <c r="AP6" s="85" t="b">
        <v>0</v>
      </c>
      <c r="AQ6" s="93" t="s">
        <v>332</v>
      </c>
      <c r="AR6" s="85" t="s">
        <v>197</v>
      </c>
      <c r="AS6" s="85">
        <v>0</v>
      </c>
      <c r="AT6" s="85">
        <v>0</v>
      </c>
      <c r="AU6" s="85"/>
      <c r="AV6" s="85"/>
      <c r="AW6" s="85"/>
      <c r="AX6" s="85"/>
      <c r="AY6" s="85"/>
      <c r="AZ6" s="85"/>
      <c r="BA6" s="85"/>
      <c r="BB6" s="85"/>
      <c r="BC6">
        <v>1</v>
      </c>
      <c r="BD6" s="84" t="str">
        <f>REPLACE(INDEX(GroupVertices[Group],MATCH(Edges25[[#This Row],[Vertex 1]],GroupVertices[Vertex],0)),1,1,"")</f>
        <v>1</v>
      </c>
      <c r="BE6" s="84" t="str">
        <f>REPLACE(INDEX(GroupVertices[Group],MATCH(Edges25[[#This Row],[Vertex 2]],GroupVertices[Vertex],0)),1,1,"")</f>
        <v>1</v>
      </c>
      <c r="BF6" s="51"/>
      <c r="BG6" s="52"/>
      <c r="BH6" s="51"/>
      <c r="BI6" s="52"/>
      <c r="BJ6" s="51"/>
      <c r="BK6" s="52"/>
      <c r="BL6" s="51"/>
      <c r="BM6" s="52"/>
      <c r="BN6" s="51"/>
    </row>
    <row r="7" spans="1:66" ht="15">
      <c r="A7" s="83" t="s">
        <v>239</v>
      </c>
      <c r="B7" s="83" t="s">
        <v>245</v>
      </c>
      <c r="C7" s="53"/>
      <c r="D7" s="54"/>
      <c r="E7" s="53"/>
      <c r="F7" s="55"/>
      <c r="G7" s="53"/>
      <c r="H7" s="57"/>
      <c r="I7" s="56"/>
      <c r="J7" s="56"/>
      <c r="K7" s="36" t="s">
        <v>65</v>
      </c>
      <c r="L7" s="62">
        <v>17</v>
      </c>
      <c r="M7" s="62"/>
      <c r="N7" s="63"/>
      <c r="O7" s="85" t="s">
        <v>256</v>
      </c>
      <c r="P7" s="87">
        <v>43753.95769675926</v>
      </c>
      <c r="Q7" s="85" t="s">
        <v>257</v>
      </c>
      <c r="R7" s="89" t="s">
        <v>265</v>
      </c>
      <c r="S7" s="85" t="s">
        <v>269</v>
      </c>
      <c r="T7" s="85"/>
      <c r="U7" s="85"/>
      <c r="V7" s="89" t="s">
        <v>290</v>
      </c>
      <c r="W7" s="87">
        <v>43753.95769675926</v>
      </c>
      <c r="X7" s="91">
        <v>43753</v>
      </c>
      <c r="Y7" s="93" t="s">
        <v>299</v>
      </c>
      <c r="Z7" s="89" t="s">
        <v>317</v>
      </c>
      <c r="AA7" s="85"/>
      <c r="AB7" s="85"/>
      <c r="AC7" s="93" t="s">
        <v>335</v>
      </c>
      <c r="AD7" s="85"/>
      <c r="AE7" s="85" t="b">
        <v>0</v>
      </c>
      <c r="AF7" s="85">
        <v>0</v>
      </c>
      <c r="AG7" s="93" t="s">
        <v>349</v>
      </c>
      <c r="AH7" s="85" t="b">
        <v>0</v>
      </c>
      <c r="AI7" s="85" t="s">
        <v>350</v>
      </c>
      <c r="AJ7" s="85"/>
      <c r="AK7" s="93" t="s">
        <v>349</v>
      </c>
      <c r="AL7" s="85" t="b">
        <v>0</v>
      </c>
      <c r="AM7" s="85">
        <v>4</v>
      </c>
      <c r="AN7" s="93" t="s">
        <v>332</v>
      </c>
      <c r="AO7" s="85" t="s">
        <v>353</v>
      </c>
      <c r="AP7" s="85" t="b">
        <v>0</v>
      </c>
      <c r="AQ7" s="93" t="s">
        <v>332</v>
      </c>
      <c r="AR7" s="85" t="s">
        <v>197</v>
      </c>
      <c r="AS7" s="85">
        <v>0</v>
      </c>
      <c r="AT7" s="85">
        <v>0</v>
      </c>
      <c r="AU7" s="85"/>
      <c r="AV7" s="85"/>
      <c r="AW7" s="85"/>
      <c r="AX7" s="85"/>
      <c r="AY7" s="85"/>
      <c r="AZ7" s="85"/>
      <c r="BA7" s="85"/>
      <c r="BB7" s="85"/>
      <c r="BC7">
        <v>1</v>
      </c>
      <c r="BD7" s="84" t="str">
        <f>REPLACE(INDEX(GroupVertices[Group],MATCH(Edges25[[#This Row],[Vertex 1]],GroupVertices[Vertex],0)),1,1,"")</f>
        <v>2</v>
      </c>
      <c r="BE7" s="84" t="str">
        <f>REPLACE(INDEX(GroupVertices[Group],MATCH(Edges25[[#This Row],[Vertex 2]],GroupVertices[Vertex],0)),1,1,"")</f>
        <v>1</v>
      </c>
      <c r="BF7" s="51"/>
      <c r="BG7" s="52"/>
      <c r="BH7" s="51"/>
      <c r="BI7" s="52"/>
      <c r="BJ7" s="51"/>
      <c r="BK7" s="52"/>
      <c r="BL7" s="51"/>
      <c r="BM7" s="52"/>
      <c r="BN7" s="51"/>
    </row>
    <row r="8" spans="1:66" ht="15">
      <c r="A8" s="83" t="s">
        <v>236</v>
      </c>
      <c r="B8" s="83" t="s">
        <v>250</v>
      </c>
      <c r="C8" s="53"/>
      <c r="D8" s="54"/>
      <c r="E8" s="53"/>
      <c r="F8" s="55"/>
      <c r="G8" s="53"/>
      <c r="H8" s="57"/>
      <c r="I8" s="56"/>
      <c r="J8" s="56"/>
      <c r="K8" s="36" t="s">
        <v>65</v>
      </c>
      <c r="L8" s="62">
        <v>34</v>
      </c>
      <c r="M8" s="62"/>
      <c r="N8" s="63"/>
      <c r="O8" s="85" t="s">
        <v>256</v>
      </c>
      <c r="P8" s="87">
        <v>43751.565613425926</v>
      </c>
      <c r="Q8" s="85" t="s">
        <v>258</v>
      </c>
      <c r="R8" s="89" t="s">
        <v>266</v>
      </c>
      <c r="S8" s="85" t="s">
        <v>269</v>
      </c>
      <c r="T8" s="85" t="s">
        <v>273</v>
      </c>
      <c r="U8" s="85"/>
      <c r="V8" s="89" t="s">
        <v>287</v>
      </c>
      <c r="W8" s="87">
        <v>43751.565613425926</v>
      </c>
      <c r="X8" s="91">
        <v>43751</v>
      </c>
      <c r="Y8" s="93" t="s">
        <v>300</v>
      </c>
      <c r="Z8" s="89" t="s">
        <v>318</v>
      </c>
      <c r="AA8" s="85"/>
      <c r="AB8" s="85"/>
      <c r="AC8" s="93" t="s">
        <v>336</v>
      </c>
      <c r="AD8" s="85"/>
      <c r="AE8" s="85" t="b">
        <v>0</v>
      </c>
      <c r="AF8" s="85">
        <v>5</v>
      </c>
      <c r="AG8" s="93" t="s">
        <v>349</v>
      </c>
      <c r="AH8" s="85" t="b">
        <v>0</v>
      </c>
      <c r="AI8" s="85" t="s">
        <v>350</v>
      </c>
      <c r="AJ8" s="85"/>
      <c r="AK8" s="93" t="s">
        <v>349</v>
      </c>
      <c r="AL8" s="85" t="b">
        <v>0</v>
      </c>
      <c r="AM8" s="85">
        <v>2</v>
      </c>
      <c r="AN8" s="93" t="s">
        <v>349</v>
      </c>
      <c r="AO8" s="85" t="s">
        <v>352</v>
      </c>
      <c r="AP8" s="85" t="b">
        <v>0</v>
      </c>
      <c r="AQ8" s="93" t="s">
        <v>336</v>
      </c>
      <c r="AR8" s="85" t="s">
        <v>197</v>
      </c>
      <c r="AS8" s="85">
        <v>0</v>
      </c>
      <c r="AT8" s="85">
        <v>0</v>
      </c>
      <c r="AU8" s="85"/>
      <c r="AV8" s="85"/>
      <c r="AW8" s="85"/>
      <c r="AX8" s="85"/>
      <c r="AY8" s="85"/>
      <c r="AZ8" s="85"/>
      <c r="BA8" s="85"/>
      <c r="BB8" s="85"/>
      <c r="BC8">
        <v>1</v>
      </c>
      <c r="BD8" s="84" t="str">
        <f>REPLACE(INDEX(GroupVertices[Group],MATCH(Edges25[[#This Row],[Vertex 1]],GroupVertices[Vertex],0)),1,1,"")</f>
        <v>2</v>
      </c>
      <c r="BE8" s="84" t="str">
        <f>REPLACE(INDEX(GroupVertices[Group],MATCH(Edges25[[#This Row],[Vertex 2]],GroupVertices[Vertex],0)),1,1,"")</f>
        <v>2</v>
      </c>
      <c r="BF8" s="51"/>
      <c r="BG8" s="52"/>
      <c r="BH8" s="51"/>
      <c r="BI8" s="52"/>
      <c r="BJ8" s="51"/>
      <c r="BK8" s="52"/>
      <c r="BL8" s="51"/>
      <c r="BM8" s="52"/>
      <c r="BN8" s="51"/>
    </row>
    <row r="9" spans="1:66" ht="15">
      <c r="A9" s="83" t="s">
        <v>238</v>
      </c>
      <c r="B9" s="83" t="s">
        <v>250</v>
      </c>
      <c r="C9" s="53"/>
      <c r="D9" s="54"/>
      <c r="E9" s="53"/>
      <c r="F9" s="55"/>
      <c r="G9" s="53"/>
      <c r="H9" s="57"/>
      <c r="I9" s="56"/>
      <c r="J9" s="56"/>
      <c r="K9" s="36" t="s">
        <v>65</v>
      </c>
      <c r="L9" s="62">
        <v>35</v>
      </c>
      <c r="M9" s="62"/>
      <c r="N9" s="63"/>
      <c r="O9" s="85" t="s">
        <v>256</v>
      </c>
      <c r="P9" s="87">
        <v>43751.628541666665</v>
      </c>
      <c r="Q9" s="85" t="s">
        <v>258</v>
      </c>
      <c r="R9" s="89" t="s">
        <v>266</v>
      </c>
      <c r="S9" s="85" t="s">
        <v>269</v>
      </c>
      <c r="T9" s="85" t="s">
        <v>274</v>
      </c>
      <c r="U9" s="85"/>
      <c r="V9" s="89" t="s">
        <v>289</v>
      </c>
      <c r="W9" s="87">
        <v>43751.628541666665</v>
      </c>
      <c r="X9" s="91">
        <v>43751</v>
      </c>
      <c r="Y9" s="93" t="s">
        <v>301</v>
      </c>
      <c r="Z9" s="89" t="s">
        <v>319</v>
      </c>
      <c r="AA9" s="85"/>
      <c r="AB9" s="85"/>
      <c r="AC9" s="93" t="s">
        <v>337</v>
      </c>
      <c r="AD9" s="85"/>
      <c r="AE9" s="85" t="b">
        <v>0</v>
      </c>
      <c r="AF9" s="85">
        <v>0</v>
      </c>
      <c r="AG9" s="93" t="s">
        <v>349</v>
      </c>
      <c r="AH9" s="85" t="b">
        <v>0</v>
      </c>
      <c r="AI9" s="85" t="s">
        <v>350</v>
      </c>
      <c r="AJ9" s="85"/>
      <c r="AK9" s="93" t="s">
        <v>349</v>
      </c>
      <c r="AL9" s="85" t="b">
        <v>0</v>
      </c>
      <c r="AM9" s="85">
        <v>2</v>
      </c>
      <c r="AN9" s="93" t="s">
        <v>336</v>
      </c>
      <c r="AO9" s="85" t="s">
        <v>351</v>
      </c>
      <c r="AP9" s="85" t="b">
        <v>0</v>
      </c>
      <c r="AQ9" s="93" t="s">
        <v>336</v>
      </c>
      <c r="AR9" s="85" t="s">
        <v>197</v>
      </c>
      <c r="AS9" s="85">
        <v>0</v>
      </c>
      <c r="AT9" s="85">
        <v>0</v>
      </c>
      <c r="AU9" s="85"/>
      <c r="AV9" s="85"/>
      <c r="AW9" s="85"/>
      <c r="AX9" s="85"/>
      <c r="AY9" s="85"/>
      <c r="AZ9" s="85"/>
      <c r="BA9" s="85"/>
      <c r="BB9" s="85"/>
      <c r="BC9">
        <v>1</v>
      </c>
      <c r="BD9" s="84" t="str">
        <f>REPLACE(INDEX(GroupVertices[Group],MATCH(Edges25[[#This Row],[Vertex 1]],GroupVertices[Vertex],0)),1,1,"")</f>
        <v>1</v>
      </c>
      <c r="BE9" s="84" t="str">
        <f>REPLACE(INDEX(GroupVertices[Group],MATCH(Edges25[[#This Row],[Vertex 2]],GroupVertices[Vertex],0)),1,1,"")</f>
        <v>2</v>
      </c>
      <c r="BF9" s="51"/>
      <c r="BG9" s="52"/>
      <c r="BH9" s="51"/>
      <c r="BI9" s="52"/>
      <c r="BJ9" s="51"/>
      <c r="BK9" s="52"/>
      <c r="BL9" s="51"/>
      <c r="BM9" s="52"/>
      <c r="BN9" s="51"/>
    </row>
    <row r="10" spans="1:66" ht="15">
      <c r="A10" s="83" t="s">
        <v>239</v>
      </c>
      <c r="B10" s="83" t="s">
        <v>250</v>
      </c>
      <c r="C10" s="53"/>
      <c r="D10" s="54"/>
      <c r="E10" s="53"/>
      <c r="F10" s="55"/>
      <c r="G10" s="53"/>
      <c r="H10" s="57"/>
      <c r="I10" s="56"/>
      <c r="J10" s="56"/>
      <c r="K10" s="36" t="s">
        <v>65</v>
      </c>
      <c r="L10" s="62">
        <v>36</v>
      </c>
      <c r="M10" s="62"/>
      <c r="N10" s="63"/>
      <c r="O10" s="85" t="s">
        <v>256</v>
      </c>
      <c r="P10" s="87">
        <v>43753.96013888889</v>
      </c>
      <c r="Q10" s="85" t="s">
        <v>258</v>
      </c>
      <c r="R10" s="89" t="s">
        <v>266</v>
      </c>
      <c r="S10" s="85" t="s">
        <v>269</v>
      </c>
      <c r="T10" s="85" t="s">
        <v>274</v>
      </c>
      <c r="U10" s="85"/>
      <c r="V10" s="89" t="s">
        <v>290</v>
      </c>
      <c r="W10" s="87">
        <v>43753.96013888889</v>
      </c>
      <c r="X10" s="91">
        <v>43753</v>
      </c>
      <c r="Y10" s="93" t="s">
        <v>302</v>
      </c>
      <c r="Z10" s="89" t="s">
        <v>320</v>
      </c>
      <c r="AA10" s="85"/>
      <c r="AB10" s="85"/>
      <c r="AC10" s="93" t="s">
        <v>338</v>
      </c>
      <c r="AD10" s="85"/>
      <c r="AE10" s="85" t="b">
        <v>0</v>
      </c>
      <c r="AF10" s="85">
        <v>0</v>
      </c>
      <c r="AG10" s="93" t="s">
        <v>349</v>
      </c>
      <c r="AH10" s="85" t="b">
        <v>0</v>
      </c>
      <c r="AI10" s="85" t="s">
        <v>350</v>
      </c>
      <c r="AJ10" s="85"/>
      <c r="AK10" s="93" t="s">
        <v>349</v>
      </c>
      <c r="AL10" s="85" t="b">
        <v>0</v>
      </c>
      <c r="AM10" s="85">
        <v>2</v>
      </c>
      <c r="AN10" s="93" t="s">
        <v>336</v>
      </c>
      <c r="AO10" s="85" t="s">
        <v>353</v>
      </c>
      <c r="AP10" s="85" t="b">
        <v>0</v>
      </c>
      <c r="AQ10" s="93" t="s">
        <v>336</v>
      </c>
      <c r="AR10" s="85" t="s">
        <v>197</v>
      </c>
      <c r="AS10" s="85">
        <v>0</v>
      </c>
      <c r="AT10" s="85">
        <v>0</v>
      </c>
      <c r="AU10" s="85"/>
      <c r="AV10" s="85"/>
      <c r="AW10" s="85"/>
      <c r="AX10" s="85"/>
      <c r="AY10" s="85"/>
      <c r="AZ10" s="85"/>
      <c r="BA10" s="85"/>
      <c r="BB10" s="85"/>
      <c r="BC10">
        <v>1</v>
      </c>
      <c r="BD10" s="84" t="str">
        <f>REPLACE(INDEX(GroupVertices[Group],MATCH(Edges25[[#This Row],[Vertex 1]],GroupVertices[Vertex],0)),1,1,"")</f>
        <v>2</v>
      </c>
      <c r="BE10" s="84" t="str">
        <f>REPLACE(INDEX(GroupVertices[Group],MATCH(Edges25[[#This Row],[Vertex 2]],GroupVertices[Vertex],0)),1,1,"")</f>
        <v>2</v>
      </c>
      <c r="BF10" s="51"/>
      <c r="BG10" s="52"/>
      <c r="BH10" s="51"/>
      <c r="BI10" s="52"/>
      <c r="BJ10" s="51"/>
      <c r="BK10" s="52"/>
      <c r="BL10" s="51"/>
      <c r="BM10" s="52"/>
      <c r="BN10" s="51"/>
    </row>
    <row r="11" spans="1:66" ht="15">
      <c r="A11" s="83" t="s">
        <v>240</v>
      </c>
      <c r="B11" s="83" t="s">
        <v>242</v>
      </c>
      <c r="C11" s="53"/>
      <c r="D11" s="54"/>
      <c r="E11" s="53"/>
      <c r="F11" s="55"/>
      <c r="G11" s="53"/>
      <c r="H11" s="57"/>
      <c r="I11" s="56"/>
      <c r="J11" s="56"/>
      <c r="K11" s="36" t="s">
        <v>65</v>
      </c>
      <c r="L11" s="62">
        <v>84</v>
      </c>
      <c r="M11" s="62"/>
      <c r="N11" s="63"/>
      <c r="O11" s="85" t="s">
        <v>255</v>
      </c>
      <c r="P11" s="87">
        <v>43754.057337962964</v>
      </c>
      <c r="Q11" s="85" t="s">
        <v>259</v>
      </c>
      <c r="R11" s="85"/>
      <c r="S11" s="85"/>
      <c r="T11" s="85" t="s">
        <v>275</v>
      </c>
      <c r="U11" s="85"/>
      <c r="V11" s="89" t="s">
        <v>291</v>
      </c>
      <c r="W11" s="87">
        <v>43754.057337962964</v>
      </c>
      <c r="X11" s="91">
        <v>43754</v>
      </c>
      <c r="Y11" s="93" t="s">
        <v>303</v>
      </c>
      <c r="Z11" s="89" t="s">
        <v>321</v>
      </c>
      <c r="AA11" s="85"/>
      <c r="AB11" s="85"/>
      <c r="AC11" s="93" t="s">
        <v>339</v>
      </c>
      <c r="AD11" s="85"/>
      <c r="AE11" s="85" t="b">
        <v>0</v>
      </c>
      <c r="AF11" s="85">
        <v>0</v>
      </c>
      <c r="AG11" s="93" t="s">
        <v>349</v>
      </c>
      <c r="AH11" s="85" t="b">
        <v>0</v>
      </c>
      <c r="AI11" s="85" t="s">
        <v>350</v>
      </c>
      <c r="AJ11" s="85"/>
      <c r="AK11" s="93" t="s">
        <v>349</v>
      </c>
      <c r="AL11" s="85" t="b">
        <v>0</v>
      </c>
      <c r="AM11" s="85">
        <v>3</v>
      </c>
      <c r="AN11" s="93" t="s">
        <v>343</v>
      </c>
      <c r="AO11" s="85" t="s">
        <v>354</v>
      </c>
      <c r="AP11" s="85" t="b">
        <v>0</v>
      </c>
      <c r="AQ11" s="93" t="s">
        <v>343</v>
      </c>
      <c r="AR11" s="85" t="s">
        <v>197</v>
      </c>
      <c r="AS11" s="85">
        <v>0</v>
      </c>
      <c r="AT11" s="85">
        <v>0</v>
      </c>
      <c r="AU11" s="85"/>
      <c r="AV11" s="85"/>
      <c r="AW11" s="85"/>
      <c r="AX11" s="85"/>
      <c r="AY11" s="85"/>
      <c r="AZ11" s="85"/>
      <c r="BA11" s="85"/>
      <c r="BB11" s="85"/>
      <c r="BC11">
        <v>1</v>
      </c>
      <c r="BD11" s="84" t="str">
        <f>REPLACE(INDEX(GroupVertices[Group],MATCH(Edges25[[#This Row],[Vertex 1]],GroupVertices[Vertex],0)),1,1,"")</f>
        <v>3</v>
      </c>
      <c r="BE11" s="84" t="str">
        <f>REPLACE(INDEX(GroupVertices[Group],MATCH(Edges25[[#This Row],[Vertex 2]],GroupVertices[Vertex],0)),1,1,"")</f>
        <v>3</v>
      </c>
      <c r="BF11" s="51">
        <v>1</v>
      </c>
      <c r="BG11" s="52">
        <v>2.4390243902439024</v>
      </c>
      <c r="BH11" s="51">
        <v>0</v>
      </c>
      <c r="BI11" s="52">
        <v>0</v>
      </c>
      <c r="BJ11" s="51">
        <v>0</v>
      </c>
      <c r="BK11" s="52">
        <v>0</v>
      </c>
      <c r="BL11" s="51">
        <v>40</v>
      </c>
      <c r="BM11" s="52">
        <v>97.5609756097561</v>
      </c>
      <c r="BN11" s="51">
        <v>41</v>
      </c>
    </row>
    <row r="12" spans="1:66" ht="15">
      <c r="A12" s="83" t="s">
        <v>241</v>
      </c>
      <c r="B12" s="83" t="s">
        <v>242</v>
      </c>
      <c r="C12" s="53"/>
      <c r="D12" s="54"/>
      <c r="E12" s="53"/>
      <c r="F12" s="55"/>
      <c r="G12" s="53"/>
      <c r="H12" s="57"/>
      <c r="I12" s="56"/>
      <c r="J12" s="56"/>
      <c r="K12" s="36" t="s">
        <v>65</v>
      </c>
      <c r="L12" s="62">
        <v>85</v>
      </c>
      <c r="M12" s="62"/>
      <c r="N12" s="63"/>
      <c r="O12" s="85" t="s">
        <v>255</v>
      </c>
      <c r="P12" s="87">
        <v>43753.70064814815</v>
      </c>
      <c r="Q12" s="85" t="s">
        <v>259</v>
      </c>
      <c r="R12" s="85"/>
      <c r="S12" s="85"/>
      <c r="T12" s="85" t="s">
        <v>275</v>
      </c>
      <c r="U12" s="85"/>
      <c r="V12" s="89" t="s">
        <v>292</v>
      </c>
      <c r="W12" s="87">
        <v>43753.70064814815</v>
      </c>
      <c r="X12" s="91">
        <v>43753</v>
      </c>
      <c r="Y12" s="93" t="s">
        <v>304</v>
      </c>
      <c r="Z12" s="89" t="s">
        <v>322</v>
      </c>
      <c r="AA12" s="85"/>
      <c r="AB12" s="85"/>
      <c r="AC12" s="93" t="s">
        <v>340</v>
      </c>
      <c r="AD12" s="85"/>
      <c r="AE12" s="85" t="b">
        <v>0</v>
      </c>
      <c r="AF12" s="85">
        <v>0</v>
      </c>
      <c r="AG12" s="93" t="s">
        <v>349</v>
      </c>
      <c r="AH12" s="85" t="b">
        <v>0</v>
      </c>
      <c r="AI12" s="85" t="s">
        <v>350</v>
      </c>
      <c r="AJ12" s="85"/>
      <c r="AK12" s="93" t="s">
        <v>349</v>
      </c>
      <c r="AL12" s="85" t="b">
        <v>0</v>
      </c>
      <c r="AM12" s="85">
        <v>3</v>
      </c>
      <c r="AN12" s="93" t="s">
        <v>343</v>
      </c>
      <c r="AO12" s="85" t="s">
        <v>353</v>
      </c>
      <c r="AP12" s="85" t="b">
        <v>0</v>
      </c>
      <c r="AQ12" s="93" t="s">
        <v>343</v>
      </c>
      <c r="AR12" s="85" t="s">
        <v>197</v>
      </c>
      <c r="AS12" s="85">
        <v>0</v>
      </c>
      <c r="AT12" s="85">
        <v>0</v>
      </c>
      <c r="AU12" s="85"/>
      <c r="AV12" s="85"/>
      <c r="AW12" s="85"/>
      <c r="AX12" s="85"/>
      <c r="AY12" s="85"/>
      <c r="AZ12" s="85"/>
      <c r="BA12" s="85"/>
      <c r="BB12" s="85"/>
      <c r="BC12">
        <v>2</v>
      </c>
      <c r="BD12" s="84" t="str">
        <f>REPLACE(INDEX(GroupVertices[Group],MATCH(Edges25[[#This Row],[Vertex 1]],GroupVertices[Vertex],0)),1,1,"")</f>
        <v>3</v>
      </c>
      <c r="BE12" s="84" t="str">
        <f>REPLACE(INDEX(GroupVertices[Group],MATCH(Edges25[[#This Row],[Vertex 2]],GroupVertices[Vertex],0)),1,1,"")</f>
        <v>3</v>
      </c>
      <c r="BF12" s="51">
        <v>1</v>
      </c>
      <c r="BG12" s="52">
        <v>2.4390243902439024</v>
      </c>
      <c r="BH12" s="51">
        <v>0</v>
      </c>
      <c r="BI12" s="52">
        <v>0</v>
      </c>
      <c r="BJ12" s="51">
        <v>0</v>
      </c>
      <c r="BK12" s="52">
        <v>0</v>
      </c>
      <c r="BL12" s="51">
        <v>40</v>
      </c>
      <c r="BM12" s="52">
        <v>97.5609756097561</v>
      </c>
      <c r="BN12" s="51">
        <v>41</v>
      </c>
    </row>
    <row r="13" spans="1:66" ht="15">
      <c r="A13" s="83" t="s">
        <v>241</v>
      </c>
      <c r="B13" s="83" t="s">
        <v>242</v>
      </c>
      <c r="C13" s="53"/>
      <c r="D13" s="54"/>
      <c r="E13" s="53"/>
      <c r="F13" s="55"/>
      <c r="G13" s="53"/>
      <c r="H13" s="57"/>
      <c r="I13" s="56"/>
      <c r="J13" s="56"/>
      <c r="K13" s="36" t="s">
        <v>65</v>
      </c>
      <c r="L13" s="62">
        <v>86</v>
      </c>
      <c r="M13" s="62"/>
      <c r="N13" s="63"/>
      <c r="O13" s="85" t="s">
        <v>255</v>
      </c>
      <c r="P13" s="87">
        <v>43755.80479166667</v>
      </c>
      <c r="Q13" s="85" t="s">
        <v>260</v>
      </c>
      <c r="R13" s="85"/>
      <c r="S13" s="85"/>
      <c r="T13" s="85"/>
      <c r="U13" s="85"/>
      <c r="V13" s="89" t="s">
        <v>292</v>
      </c>
      <c r="W13" s="87">
        <v>43755.80479166667</v>
      </c>
      <c r="X13" s="91">
        <v>43755</v>
      </c>
      <c r="Y13" s="93" t="s">
        <v>305</v>
      </c>
      <c r="Z13" s="89" t="s">
        <v>323</v>
      </c>
      <c r="AA13" s="85"/>
      <c r="AB13" s="85"/>
      <c r="AC13" s="93" t="s">
        <v>341</v>
      </c>
      <c r="AD13" s="85"/>
      <c r="AE13" s="85" t="b">
        <v>0</v>
      </c>
      <c r="AF13" s="85">
        <v>0</v>
      </c>
      <c r="AG13" s="93" t="s">
        <v>349</v>
      </c>
      <c r="AH13" s="85" t="b">
        <v>0</v>
      </c>
      <c r="AI13" s="85" t="s">
        <v>350</v>
      </c>
      <c r="AJ13" s="85"/>
      <c r="AK13" s="93" t="s">
        <v>349</v>
      </c>
      <c r="AL13" s="85" t="b">
        <v>0</v>
      </c>
      <c r="AM13" s="85">
        <v>1</v>
      </c>
      <c r="AN13" s="93" t="s">
        <v>346</v>
      </c>
      <c r="AO13" s="85" t="s">
        <v>354</v>
      </c>
      <c r="AP13" s="85" t="b">
        <v>0</v>
      </c>
      <c r="AQ13" s="93" t="s">
        <v>346</v>
      </c>
      <c r="AR13" s="85" t="s">
        <v>197</v>
      </c>
      <c r="AS13" s="85">
        <v>0</v>
      </c>
      <c r="AT13" s="85">
        <v>0</v>
      </c>
      <c r="AU13" s="85"/>
      <c r="AV13" s="85"/>
      <c r="AW13" s="85"/>
      <c r="AX13" s="85"/>
      <c r="AY13" s="85"/>
      <c r="AZ13" s="85"/>
      <c r="BA13" s="85"/>
      <c r="BB13" s="85"/>
      <c r="BC13">
        <v>2</v>
      </c>
      <c r="BD13" s="84" t="str">
        <f>REPLACE(INDEX(GroupVertices[Group],MATCH(Edges25[[#This Row],[Vertex 1]],GroupVertices[Vertex],0)),1,1,"")</f>
        <v>3</v>
      </c>
      <c r="BE13" s="84" t="str">
        <f>REPLACE(INDEX(GroupVertices[Group],MATCH(Edges25[[#This Row],[Vertex 2]],GroupVertices[Vertex],0)),1,1,"")</f>
        <v>3</v>
      </c>
      <c r="BF13" s="51">
        <v>1</v>
      </c>
      <c r="BG13" s="52">
        <v>2.272727272727273</v>
      </c>
      <c r="BH13" s="51">
        <v>0</v>
      </c>
      <c r="BI13" s="52">
        <v>0</v>
      </c>
      <c r="BJ13" s="51">
        <v>0</v>
      </c>
      <c r="BK13" s="52">
        <v>0</v>
      </c>
      <c r="BL13" s="51">
        <v>43</v>
      </c>
      <c r="BM13" s="52">
        <v>97.72727272727273</v>
      </c>
      <c r="BN13" s="51">
        <v>44</v>
      </c>
    </row>
    <row r="14" spans="1:66" ht="15">
      <c r="A14" s="83" t="s">
        <v>242</v>
      </c>
      <c r="B14" s="83" t="s">
        <v>242</v>
      </c>
      <c r="C14" s="53"/>
      <c r="D14" s="54"/>
      <c r="E14" s="53"/>
      <c r="F14" s="55"/>
      <c r="G14" s="53"/>
      <c r="H14" s="57"/>
      <c r="I14" s="56"/>
      <c r="J14" s="56"/>
      <c r="K14" s="36" t="s">
        <v>65</v>
      </c>
      <c r="L14" s="62">
        <v>87</v>
      </c>
      <c r="M14" s="62"/>
      <c r="N14" s="63"/>
      <c r="O14" s="85" t="s">
        <v>197</v>
      </c>
      <c r="P14" s="87">
        <v>43749.6562037037</v>
      </c>
      <c r="Q14" s="85" t="s">
        <v>261</v>
      </c>
      <c r="R14" s="85"/>
      <c r="S14" s="85"/>
      <c r="T14" s="85" t="s">
        <v>276</v>
      </c>
      <c r="U14" s="89" t="s">
        <v>282</v>
      </c>
      <c r="V14" s="89" t="s">
        <v>282</v>
      </c>
      <c r="W14" s="87">
        <v>43749.6562037037</v>
      </c>
      <c r="X14" s="91">
        <v>43749</v>
      </c>
      <c r="Y14" s="93" t="s">
        <v>306</v>
      </c>
      <c r="Z14" s="89" t="s">
        <v>324</v>
      </c>
      <c r="AA14" s="85"/>
      <c r="AB14" s="85"/>
      <c r="AC14" s="93" t="s">
        <v>342</v>
      </c>
      <c r="AD14" s="85"/>
      <c r="AE14" s="85" t="b">
        <v>0</v>
      </c>
      <c r="AF14" s="85">
        <v>2</v>
      </c>
      <c r="AG14" s="93" t="s">
        <v>349</v>
      </c>
      <c r="AH14" s="85" t="b">
        <v>0</v>
      </c>
      <c r="AI14" s="85" t="s">
        <v>350</v>
      </c>
      <c r="AJ14" s="85"/>
      <c r="AK14" s="93" t="s">
        <v>349</v>
      </c>
      <c r="AL14" s="85" t="b">
        <v>0</v>
      </c>
      <c r="AM14" s="85">
        <v>0</v>
      </c>
      <c r="AN14" s="93" t="s">
        <v>349</v>
      </c>
      <c r="AO14" s="85" t="s">
        <v>353</v>
      </c>
      <c r="AP14" s="85" t="b">
        <v>0</v>
      </c>
      <c r="AQ14" s="93" t="s">
        <v>342</v>
      </c>
      <c r="AR14" s="85" t="s">
        <v>197</v>
      </c>
      <c r="AS14" s="85">
        <v>0</v>
      </c>
      <c r="AT14" s="85">
        <v>0</v>
      </c>
      <c r="AU14" s="85"/>
      <c r="AV14" s="85"/>
      <c r="AW14" s="85"/>
      <c r="AX14" s="85"/>
      <c r="AY14" s="85"/>
      <c r="AZ14" s="85"/>
      <c r="BA14" s="85"/>
      <c r="BB14" s="85"/>
      <c r="BC14">
        <v>5</v>
      </c>
      <c r="BD14" s="84" t="str">
        <f>REPLACE(INDEX(GroupVertices[Group],MATCH(Edges25[[#This Row],[Vertex 1]],GroupVertices[Vertex],0)),1,1,"")</f>
        <v>3</v>
      </c>
      <c r="BE14" s="84" t="str">
        <f>REPLACE(INDEX(GroupVertices[Group],MATCH(Edges25[[#This Row],[Vertex 2]],GroupVertices[Vertex],0)),1,1,"")</f>
        <v>3</v>
      </c>
      <c r="BF14" s="51">
        <v>1</v>
      </c>
      <c r="BG14" s="52">
        <v>2.3255813953488373</v>
      </c>
      <c r="BH14" s="51">
        <v>0</v>
      </c>
      <c r="BI14" s="52">
        <v>0</v>
      </c>
      <c r="BJ14" s="51">
        <v>0</v>
      </c>
      <c r="BK14" s="52">
        <v>0</v>
      </c>
      <c r="BL14" s="51">
        <v>42</v>
      </c>
      <c r="BM14" s="52">
        <v>97.67441860465117</v>
      </c>
      <c r="BN14" s="51">
        <v>43</v>
      </c>
    </row>
    <row r="15" spans="1:66" ht="15">
      <c r="A15" s="83" t="s">
        <v>242</v>
      </c>
      <c r="B15" s="83" t="s">
        <v>242</v>
      </c>
      <c r="C15" s="53"/>
      <c r="D15" s="54"/>
      <c r="E15" s="53"/>
      <c r="F15" s="55"/>
      <c r="G15" s="53"/>
      <c r="H15" s="57"/>
      <c r="I15" s="56"/>
      <c r="J15" s="56"/>
      <c r="K15" s="36" t="s">
        <v>65</v>
      </c>
      <c r="L15" s="62">
        <v>88</v>
      </c>
      <c r="M15" s="62"/>
      <c r="N15" s="63"/>
      <c r="O15" s="85" t="s">
        <v>197</v>
      </c>
      <c r="P15" s="87">
        <v>43753.562268518515</v>
      </c>
      <c r="Q15" s="85" t="s">
        <v>259</v>
      </c>
      <c r="R15" s="85"/>
      <c r="S15" s="85"/>
      <c r="T15" s="85" t="s">
        <v>277</v>
      </c>
      <c r="U15" s="89" t="s">
        <v>283</v>
      </c>
      <c r="V15" s="89" t="s">
        <v>283</v>
      </c>
      <c r="W15" s="87">
        <v>43753.562268518515</v>
      </c>
      <c r="X15" s="91">
        <v>43753</v>
      </c>
      <c r="Y15" s="93" t="s">
        <v>307</v>
      </c>
      <c r="Z15" s="89" t="s">
        <v>325</v>
      </c>
      <c r="AA15" s="85"/>
      <c r="AB15" s="85"/>
      <c r="AC15" s="93" t="s">
        <v>343</v>
      </c>
      <c r="AD15" s="85"/>
      <c r="AE15" s="85" t="b">
        <v>0</v>
      </c>
      <c r="AF15" s="85">
        <v>12</v>
      </c>
      <c r="AG15" s="93" t="s">
        <v>349</v>
      </c>
      <c r="AH15" s="85" t="b">
        <v>0</v>
      </c>
      <c r="AI15" s="85" t="s">
        <v>350</v>
      </c>
      <c r="AJ15" s="85"/>
      <c r="AK15" s="93" t="s">
        <v>349</v>
      </c>
      <c r="AL15" s="85" t="b">
        <v>0</v>
      </c>
      <c r="AM15" s="85">
        <v>3</v>
      </c>
      <c r="AN15" s="93" t="s">
        <v>349</v>
      </c>
      <c r="AO15" s="85" t="s">
        <v>353</v>
      </c>
      <c r="AP15" s="85" t="b">
        <v>0</v>
      </c>
      <c r="AQ15" s="93" t="s">
        <v>343</v>
      </c>
      <c r="AR15" s="85" t="s">
        <v>197</v>
      </c>
      <c r="AS15" s="85">
        <v>0</v>
      </c>
      <c r="AT15" s="85">
        <v>0</v>
      </c>
      <c r="AU15" s="85"/>
      <c r="AV15" s="85"/>
      <c r="AW15" s="85"/>
      <c r="AX15" s="85"/>
      <c r="AY15" s="85"/>
      <c r="AZ15" s="85"/>
      <c r="BA15" s="85"/>
      <c r="BB15" s="85"/>
      <c r="BC15">
        <v>5</v>
      </c>
      <c r="BD15" s="84" t="str">
        <f>REPLACE(INDEX(GroupVertices[Group],MATCH(Edges25[[#This Row],[Vertex 1]],GroupVertices[Vertex],0)),1,1,"")</f>
        <v>3</v>
      </c>
      <c r="BE15" s="84" t="str">
        <f>REPLACE(INDEX(GroupVertices[Group],MATCH(Edges25[[#This Row],[Vertex 2]],GroupVertices[Vertex],0)),1,1,"")</f>
        <v>3</v>
      </c>
      <c r="BF15" s="51">
        <v>1</v>
      </c>
      <c r="BG15" s="52">
        <v>2.4390243902439024</v>
      </c>
      <c r="BH15" s="51">
        <v>0</v>
      </c>
      <c r="BI15" s="52">
        <v>0</v>
      </c>
      <c r="BJ15" s="51">
        <v>0</v>
      </c>
      <c r="BK15" s="52">
        <v>0</v>
      </c>
      <c r="BL15" s="51">
        <v>40</v>
      </c>
      <c r="BM15" s="52">
        <v>97.5609756097561</v>
      </c>
      <c r="BN15" s="51">
        <v>41</v>
      </c>
    </row>
    <row r="16" spans="1:66" ht="15">
      <c r="A16" s="83" t="s">
        <v>242</v>
      </c>
      <c r="B16" s="83" t="s">
        <v>242</v>
      </c>
      <c r="C16" s="53"/>
      <c r="D16" s="54"/>
      <c r="E16" s="53"/>
      <c r="F16" s="55"/>
      <c r="G16" s="53"/>
      <c r="H16" s="57"/>
      <c r="I16" s="56"/>
      <c r="J16" s="56"/>
      <c r="K16" s="36" t="s">
        <v>65</v>
      </c>
      <c r="L16" s="62">
        <v>89</v>
      </c>
      <c r="M16" s="62"/>
      <c r="N16" s="63"/>
      <c r="O16" s="85" t="s">
        <v>197</v>
      </c>
      <c r="P16" s="87">
        <v>43754.65545138889</v>
      </c>
      <c r="Q16" s="85" t="s">
        <v>262</v>
      </c>
      <c r="R16" s="89" t="s">
        <v>267</v>
      </c>
      <c r="S16" s="85" t="s">
        <v>270</v>
      </c>
      <c r="T16" s="85" t="s">
        <v>278</v>
      </c>
      <c r="U16" s="85"/>
      <c r="V16" s="89" t="s">
        <v>293</v>
      </c>
      <c r="W16" s="87">
        <v>43754.65545138889</v>
      </c>
      <c r="X16" s="91">
        <v>43754</v>
      </c>
      <c r="Y16" s="93" t="s">
        <v>308</v>
      </c>
      <c r="Z16" s="89" t="s">
        <v>326</v>
      </c>
      <c r="AA16" s="85"/>
      <c r="AB16" s="85"/>
      <c r="AC16" s="93" t="s">
        <v>344</v>
      </c>
      <c r="AD16" s="85"/>
      <c r="AE16" s="85" t="b">
        <v>0</v>
      </c>
      <c r="AF16" s="85">
        <v>3</v>
      </c>
      <c r="AG16" s="93" t="s">
        <v>349</v>
      </c>
      <c r="AH16" s="85" t="b">
        <v>0</v>
      </c>
      <c r="AI16" s="85" t="s">
        <v>350</v>
      </c>
      <c r="AJ16" s="85"/>
      <c r="AK16" s="93" t="s">
        <v>349</v>
      </c>
      <c r="AL16" s="85" t="b">
        <v>0</v>
      </c>
      <c r="AM16" s="85">
        <v>0</v>
      </c>
      <c r="AN16" s="93" t="s">
        <v>349</v>
      </c>
      <c r="AO16" s="85" t="s">
        <v>353</v>
      </c>
      <c r="AP16" s="85" t="b">
        <v>0</v>
      </c>
      <c r="AQ16" s="93" t="s">
        <v>344</v>
      </c>
      <c r="AR16" s="85" t="s">
        <v>197</v>
      </c>
      <c r="AS16" s="85">
        <v>0</v>
      </c>
      <c r="AT16" s="85">
        <v>0</v>
      </c>
      <c r="AU16" s="85"/>
      <c r="AV16" s="85"/>
      <c r="AW16" s="85"/>
      <c r="AX16" s="85"/>
      <c r="AY16" s="85"/>
      <c r="AZ16" s="85"/>
      <c r="BA16" s="85"/>
      <c r="BB16" s="85"/>
      <c r="BC16">
        <v>5</v>
      </c>
      <c r="BD16" s="84" t="str">
        <f>REPLACE(INDEX(GroupVertices[Group],MATCH(Edges25[[#This Row],[Vertex 1]],GroupVertices[Vertex],0)),1,1,"")</f>
        <v>3</v>
      </c>
      <c r="BE16" s="84" t="str">
        <f>REPLACE(INDEX(GroupVertices[Group],MATCH(Edges25[[#This Row],[Vertex 2]],GroupVertices[Vertex],0)),1,1,"")</f>
        <v>3</v>
      </c>
      <c r="BF16" s="51">
        <v>2</v>
      </c>
      <c r="BG16" s="52">
        <v>14.285714285714286</v>
      </c>
      <c r="BH16" s="51">
        <v>0</v>
      </c>
      <c r="BI16" s="52">
        <v>0</v>
      </c>
      <c r="BJ16" s="51">
        <v>0</v>
      </c>
      <c r="BK16" s="52">
        <v>0</v>
      </c>
      <c r="BL16" s="51">
        <v>12</v>
      </c>
      <c r="BM16" s="52">
        <v>85.71428571428571</v>
      </c>
      <c r="BN16" s="51">
        <v>14</v>
      </c>
    </row>
    <row r="17" spans="1:66" ht="15">
      <c r="A17" s="83" t="s">
        <v>242</v>
      </c>
      <c r="B17" s="83" t="s">
        <v>242</v>
      </c>
      <c r="C17" s="53"/>
      <c r="D17" s="54"/>
      <c r="E17" s="53"/>
      <c r="F17" s="55"/>
      <c r="G17" s="53"/>
      <c r="H17" s="57"/>
      <c r="I17" s="56"/>
      <c r="J17" s="56"/>
      <c r="K17" s="36" t="s">
        <v>65</v>
      </c>
      <c r="L17" s="62">
        <v>90</v>
      </c>
      <c r="M17" s="62"/>
      <c r="N17" s="63"/>
      <c r="O17" s="85" t="s">
        <v>197</v>
      </c>
      <c r="P17" s="87">
        <v>43755.69975694444</v>
      </c>
      <c r="Q17" s="85" t="s">
        <v>263</v>
      </c>
      <c r="R17" s="85"/>
      <c r="S17" s="85"/>
      <c r="T17" s="85" t="s">
        <v>279</v>
      </c>
      <c r="U17" s="89" t="s">
        <v>284</v>
      </c>
      <c r="V17" s="89" t="s">
        <v>284</v>
      </c>
      <c r="W17" s="87">
        <v>43755.69975694444</v>
      </c>
      <c r="X17" s="91">
        <v>43755</v>
      </c>
      <c r="Y17" s="93" t="s">
        <v>309</v>
      </c>
      <c r="Z17" s="89" t="s">
        <v>327</v>
      </c>
      <c r="AA17" s="85"/>
      <c r="AB17" s="85"/>
      <c r="AC17" s="93" t="s">
        <v>345</v>
      </c>
      <c r="AD17" s="85"/>
      <c r="AE17" s="85" t="b">
        <v>0</v>
      </c>
      <c r="AF17" s="85">
        <v>4</v>
      </c>
      <c r="AG17" s="93" t="s">
        <v>349</v>
      </c>
      <c r="AH17" s="85" t="b">
        <v>0</v>
      </c>
      <c r="AI17" s="85" t="s">
        <v>350</v>
      </c>
      <c r="AJ17" s="85"/>
      <c r="AK17" s="93" t="s">
        <v>349</v>
      </c>
      <c r="AL17" s="85" t="b">
        <v>0</v>
      </c>
      <c r="AM17" s="85">
        <v>0</v>
      </c>
      <c r="AN17" s="93" t="s">
        <v>349</v>
      </c>
      <c r="AO17" s="85" t="s">
        <v>353</v>
      </c>
      <c r="AP17" s="85" t="b">
        <v>0</v>
      </c>
      <c r="AQ17" s="93" t="s">
        <v>345</v>
      </c>
      <c r="AR17" s="85" t="s">
        <v>197</v>
      </c>
      <c r="AS17" s="85">
        <v>0</v>
      </c>
      <c r="AT17" s="85">
        <v>0</v>
      </c>
      <c r="AU17" s="85"/>
      <c r="AV17" s="85"/>
      <c r="AW17" s="85"/>
      <c r="AX17" s="85"/>
      <c r="AY17" s="85"/>
      <c r="AZ17" s="85"/>
      <c r="BA17" s="85"/>
      <c r="BB17" s="85"/>
      <c r="BC17">
        <v>5</v>
      </c>
      <c r="BD17" s="84" t="str">
        <f>REPLACE(INDEX(GroupVertices[Group],MATCH(Edges25[[#This Row],[Vertex 1]],GroupVertices[Vertex],0)),1,1,"")</f>
        <v>3</v>
      </c>
      <c r="BE17" s="84" t="str">
        <f>REPLACE(INDEX(GroupVertices[Group],MATCH(Edges25[[#This Row],[Vertex 2]],GroupVertices[Vertex],0)),1,1,"")</f>
        <v>3</v>
      </c>
      <c r="BF17" s="51">
        <v>2</v>
      </c>
      <c r="BG17" s="52">
        <v>5.555555555555555</v>
      </c>
      <c r="BH17" s="51">
        <v>0</v>
      </c>
      <c r="BI17" s="52">
        <v>0</v>
      </c>
      <c r="BJ17" s="51">
        <v>0</v>
      </c>
      <c r="BK17" s="52">
        <v>0</v>
      </c>
      <c r="BL17" s="51">
        <v>34</v>
      </c>
      <c r="BM17" s="52">
        <v>94.44444444444444</v>
      </c>
      <c r="BN17" s="51">
        <v>36</v>
      </c>
    </row>
    <row r="18" spans="1:66" ht="15">
      <c r="A18" s="83" t="s">
        <v>242</v>
      </c>
      <c r="B18" s="83" t="s">
        <v>242</v>
      </c>
      <c r="C18" s="53"/>
      <c r="D18" s="54"/>
      <c r="E18" s="53"/>
      <c r="F18" s="55"/>
      <c r="G18" s="53"/>
      <c r="H18" s="57"/>
      <c r="I18" s="56"/>
      <c r="J18" s="56"/>
      <c r="K18" s="36" t="s">
        <v>65</v>
      </c>
      <c r="L18" s="62">
        <v>91</v>
      </c>
      <c r="M18" s="62"/>
      <c r="N18" s="63"/>
      <c r="O18" s="85" t="s">
        <v>197</v>
      </c>
      <c r="P18" s="87">
        <v>43755.768055555556</v>
      </c>
      <c r="Q18" s="85" t="s">
        <v>260</v>
      </c>
      <c r="R18" s="85"/>
      <c r="S18" s="85"/>
      <c r="T18" s="85" t="s">
        <v>280</v>
      </c>
      <c r="U18" s="89" t="s">
        <v>285</v>
      </c>
      <c r="V18" s="89" t="s">
        <v>285</v>
      </c>
      <c r="W18" s="87">
        <v>43755.768055555556</v>
      </c>
      <c r="X18" s="91">
        <v>43755</v>
      </c>
      <c r="Y18" s="93" t="s">
        <v>310</v>
      </c>
      <c r="Z18" s="89" t="s">
        <v>328</v>
      </c>
      <c r="AA18" s="85"/>
      <c r="AB18" s="85"/>
      <c r="AC18" s="93" t="s">
        <v>346</v>
      </c>
      <c r="AD18" s="85"/>
      <c r="AE18" s="85" t="b">
        <v>0</v>
      </c>
      <c r="AF18" s="85">
        <v>7</v>
      </c>
      <c r="AG18" s="93" t="s">
        <v>349</v>
      </c>
      <c r="AH18" s="85" t="b">
        <v>0</v>
      </c>
      <c r="AI18" s="85" t="s">
        <v>350</v>
      </c>
      <c r="AJ18" s="85"/>
      <c r="AK18" s="93" t="s">
        <v>349</v>
      </c>
      <c r="AL18" s="85" t="b">
        <v>0</v>
      </c>
      <c r="AM18" s="85">
        <v>1</v>
      </c>
      <c r="AN18" s="93" t="s">
        <v>349</v>
      </c>
      <c r="AO18" s="85" t="s">
        <v>353</v>
      </c>
      <c r="AP18" s="85" t="b">
        <v>0</v>
      </c>
      <c r="AQ18" s="93" t="s">
        <v>346</v>
      </c>
      <c r="AR18" s="85" t="s">
        <v>197</v>
      </c>
      <c r="AS18" s="85">
        <v>0</v>
      </c>
      <c r="AT18" s="85">
        <v>0</v>
      </c>
      <c r="AU18" s="85"/>
      <c r="AV18" s="85"/>
      <c r="AW18" s="85"/>
      <c r="AX18" s="85"/>
      <c r="AY18" s="85"/>
      <c r="AZ18" s="85"/>
      <c r="BA18" s="85"/>
      <c r="BB18" s="85"/>
      <c r="BC18">
        <v>5</v>
      </c>
      <c r="BD18" s="84" t="str">
        <f>REPLACE(INDEX(GroupVertices[Group],MATCH(Edges25[[#This Row],[Vertex 1]],GroupVertices[Vertex],0)),1,1,"")</f>
        <v>3</v>
      </c>
      <c r="BE18" s="84" t="str">
        <f>REPLACE(INDEX(GroupVertices[Group],MATCH(Edges25[[#This Row],[Vertex 2]],GroupVertices[Vertex],0)),1,1,"")</f>
        <v>3</v>
      </c>
      <c r="BF18" s="51">
        <v>1</v>
      </c>
      <c r="BG18" s="52">
        <v>2.272727272727273</v>
      </c>
      <c r="BH18" s="51">
        <v>0</v>
      </c>
      <c r="BI18" s="52">
        <v>0</v>
      </c>
      <c r="BJ18" s="51">
        <v>0</v>
      </c>
      <c r="BK18" s="52">
        <v>0</v>
      </c>
      <c r="BL18" s="51">
        <v>43</v>
      </c>
      <c r="BM18" s="52">
        <v>97.72727272727273</v>
      </c>
      <c r="BN18" s="51">
        <v>44</v>
      </c>
    </row>
    <row r="19" spans="1:66" ht="15">
      <c r="A19" s="83" t="s">
        <v>243</v>
      </c>
      <c r="B19" s="83" t="s">
        <v>242</v>
      </c>
      <c r="C19" s="53"/>
      <c r="D19" s="54"/>
      <c r="E19" s="53"/>
      <c r="F19" s="55"/>
      <c r="G19" s="53"/>
      <c r="H19" s="57"/>
      <c r="I19" s="56"/>
      <c r="J19" s="56"/>
      <c r="K19" s="36" t="s">
        <v>65</v>
      </c>
      <c r="L19" s="62">
        <v>92</v>
      </c>
      <c r="M19" s="62"/>
      <c r="N19" s="63"/>
      <c r="O19" s="85" t="s">
        <v>255</v>
      </c>
      <c r="P19" s="87">
        <v>43753.606770833336</v>
      </c>
      <c r="Q19" s="85" t="s">
        <v>259</v>
      </c>
      <c r="R19" s="85"/>
      <c r="S19" s="85"/>
      <c r="T19" s="85" t="s">
        <v>275</v>
      </c>
      <c r="U19" s="85"/>
      <c r="V19" s="89" t="s">
        <v>294</v>
      </c>
      <c r="W19" s="87">
        <v>43753.606770833336</v>
      </c>
      <c r="X19" s="91">
        <v>43753</v>
      </c>
      <c r="Y19" s="93" t="s">
        <v>311</v>
      </c>
      <c r="Z19" s="89" t="s">
        <v>329</v>
      </c>
      <c r="AA19" s="85"/>
      <c r="AB19" s="85"/>
      <c r="AC19" s="93" t="s">
        <v>347</v>
      </c>
      <c r="AD19" s="85"/>
      <c r="AE19" s="85" t="b">
        <v>0</v>
      </c>
      <c r="AF19" s="85">
        <v>0</v>
      </c>
      <c r="AG19" s="93" t="s">
        <v>349</v>
      </c>
      <c r="AH19" s="85" t="b">
        <v>0</v>
      </c>
      <c r="AI19" s="85" t="s">
        <v>350</v>
      </c>
      <c r="AJ19" s="85"/>
      <c r="AK19" s="93" t="s">
        <v>349</v>
      </c>
      <c r="AL19" s="85" t="b">
        <v>0</v>
      </c>
      <c r="AM19" s="85">
        <v>3</v>
      </c>
      <c r="AN19" s="93" t="s">
        <v>343</v>
      </c>
      <c r="AO19" s="85" t="s">
        <v>354</v>
      </c>
      <c r="AP19" s="85" t="b">
        <v>0</v>
      </c>
      <c r="AQ19" s="93" t="s">
        <v>343</v>
      </c>
      <c r="AR19" s="85" t="s">
        <v>197</v>
      </c>
      <c r="AS19" s="85">
        <v>0</v>
      </c>
      <c r="AT19" s="85">
        <v>0</v>
      </c>
      <c r="AU19" s="85"/>
      <c r="AV19" s="85"/>
      <c r="AW19" s="85"/>
      <c r="AX19" s="85"/>
      <c r="AY19" s="85"/>
      <c r="AZ19" s="85"/>
      <c r="BA19" s="85"/>
      <c r="BB19" s="85"/>
      <c r="BC19">
        <v>1</v>
      </c>
      <c r="BD19" s="84" t="str">
        <f>REPLACE(INDEX(GroupVertices[Group],MATCH(Edges25[[#This Row],[Vertex 1]],GroupVertices[Vertex],0)),1,1,"")</f>
        <v>3</v>
      </c>
      <c r="BE19" s="84" t="str">
        <f>REPLACE(INDEX(GroupVertices[Group],MATCH(Edges25[[#This Row],[Vertex 2]],GroupVertices[Vertex],0)),1,1,"")</f>
        <v>3</v>
      </c>
      <c r="BF19" s="51">
        <v>1</v>
      </c>
      <c r="BG19" s="52">
        <v>2.4390243902439024</v>
      </c>
      <c r="BH19" s="51">
        <v>0</v>
      </c>
      <c r="BI19" s="52">
        <v>0</v>
      </c>
      <c r="BJ19" s="51">
        <v>0</v>
      </c>
      <c r="BK19" s="52">
        <v>0</v>
      </c>
      <c r="BL19" s="51">
        <v>40</v>
      </c>
      <c r="BM19" s="52">
        <v>97.5609756097561</v>
      </c>
      <c r="BN19" s="51">
        <v>41</v>
      </c>
    </row>
    <row r="20" spans="1:66" ht="15">
      <c r="A20" s="83" t="s">
        <v>243</v>
      </c>
      <c r="B20" s="83" t="s">
        <v>243</v>
      </c>
      <c r="C20" s="53"/>
      <c r="D20" s="54"/>
      <c r="E20" s="53"/>
      <c r="F20" s="55"/>
      <c r="G20" s="53"/>
      <c r="H20" s="57"/>
      <c r="I20" s="56"/>
      <c r="J20" s="56"/>
      <c r="K20" s="36" t="s">
        <v>65</v>
      </c>
      <c r="L20" s="62">
        <v>93</v>
      </c>
      <c r="M20" s="62"/>
      <c r="N20" s="63"/>
      <c r="O20" s="85" t="s">
        <v>197</v>
      </c>
      <c r="P20" s="87">
        <v>43755.86050925926</v>
      </c>
      <c r="Q20" s="85" t="s">
        <v>264</v>
      </c>
      <c r="R20" s="89" t="s">
        <v>268</v>
      </c>
      <c r="S20" s="85" t="s">
        <v>271</v>
      </c>
      <c r="T20" s="85" t="s">
        <v>281</v>
      </c>
      <c r="U20" s="85"/>
      <c r="V20" s="89" t="s">
        <v>294</v>
      </c>
      <c r="W20" s="87">
        <v>43755.86050925926</v>
      </c>
      <c r="X20" s="91">
        <v>43755</v>
      </c>
      <c r="Y20" s="93" t="s">
        <v>312</v>
      </c>
      <c r="Z20" s="89" t="s">
        <v>330</v>
      </c>
      <c r="AA20" s="85"/>
      <c r="AB20" s="85"/>
      <c r="AC20" s="93" t="s">
        <v>348</v>
      </c>
      <c r="AD20" s="85"/>
      <c r="AE20" s="85" t="b">
        <v>0</v>
      </c>
      <c r="AF20" s="85">
        <v>0</v>
      </c>
      <c r="AG20" s="93" t="s">
        <v>349</v>
      </c>
      <c r="AH20" s="85" t="b">
        <v>0</v>
      </c>
      <c r="AI20" s="85" t="s">
        <v>350</v>
      </c>
      <c r="AJ20" s="85"/>
      <c r="AK20" s="93" t="s">
        <v>349</v>
      </c>
      <c r="AL20" s="85" t="b">
        <v>0</v>
      </c>
      <c r="AM20" s="85">
        <v>0</v>
      </c>
      <c r="AN20" s="93" t="s">
        <v>349</v>
      </c>
      <c r="AO20" s="85" t="s">
        <v>355</v>
      </c>
      <c r="AP20" s="85" t="b">
        <v>0</v>
      </c>
      <c r="AQ20" s="93" t="s">
        <v>348</v>
      </c>
      <c r="AR20" s="85" t="s">
        <v>197</v>
      </c>
      <c r="AS20" s="85">
        <v>0</v>
      </c>
      <c r="AT20" s="85">
        <v>0</v>
      </c>
      <c r="AU20" s="85"/>
      <c r="AV20" s="85"/>
      <c r="AW20" s="85"/>
      <c r="AX20" s="85"/>
      <c r="AY20" s="85"/>
      <c r="AZ20" s="85"/>
      <c r="BA20" s="85"/>
      <c r="BB20" s="85"/>
      <c r="BC20">
        <v>1</v>
      </c>
      <c r="BD20" s="84" t="str">
        <f>REPLACE(INDEX(GroupVertices[Group],MATCH(Edges25[[#This Row],[Vertex 1]],GroupVertices[Vertex],0)),1,1,"")</f>
        <v>3</v>
      </c>
      <c r="BE20" s="84" t="str">
        <f>REPLACE(INDEX(GroupVertices[Group],MATCH(Edges25[[#This Row],[Vertex 2]],GroupVertices[Vertex],0)),1,1,"")</f>
        <v>3</v>
      </c>
      <c r="BF20" s="51">
        <v>0</v>
      </c>
      <c r="BG20" s="52">
        <v>0</v>
      </c>
      <c r="BH20" s="51">
        <v>0</v>
      </c>
      <c r="BI20" s="52">
        <v>0</v>
      </c>
      <c r="BJ20" s="51">
        <v>0</v>
      </c>
      <c r="BK20" s="52">
        <v>0</v>
      </c>
      <c r="BL20" s="51">
        <v>5</v>
      </c>
      <c r="BM20" s="52">
        <v>100</v>
      </c>
      <c r="BN20" s="51">
        <v>5</v>
      </c>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R3" r:id="rId1" display="https://nodexlgraphgallery.org/Pages/Graph.aspx?graphID=212862"/>
    <hyperlink ref="R4" r:id="rId2" display="https://nodexlgraphgallery.org/Pages/Graph.aspx?graphID=212862"/>
    <hyperlink ref="R5" r:id="rId3" display="https://nodexlgraphgallery.org/Pages/Graph.aspx?graphID=212862"/>
    <hyperlink ref="R6" r:id="rId4" display="https://nodexlgraphgallery.org/Pages/Graph.aspx?graphID=212862"/>
    <hyperlink ref="R7" r:id="rId5" display="https://nodexlgraphgallery.org/Pages/Graph.aspx?graphID=212862"/>
    <hyperlink ref="R8" r:id="rId6" display="https://nodexlgraphgallery.org/Pages/Graph.aspx?graphID=212831"/>
    <hyperlink ref="R9" r:id="rId7" display="https://nodexlgraphgallery.org/Pages/Graph.aspx?graphID=212831"/>
    <hyperlink ref="R10" r:id="rId8" display="https://nodexlgraphgallery.org/Pages/Graph.aspx?graphID=212831"/>
    <hyperlink ref="R16" r:id="rId9" display="https://www.heraldbulletin.com/news/local_news/briefs/good-morning-holly-renz-receives-state-torchbearer-award/article_46d51da6-e45a-11e9-907a-134f0d89da7b.html"/>
    <hyperlink ref="R20" r:id="rId10" display="https://www.instagram.com/p/B3u6fbXlVYr/?igshid=15juzpn9nidor"/>
    <hyperlink ref="U14" r:id="rId11" display="https://pbs.twimg.com/media/EGm8YcRWsAEkzsw.jpg"/>
    <hyperlink ref="U15" r:id="rId12" display="https://pbs.twimg.com/media/EG7DyFtXUAAKNfr.jpg"/>
    <hyperlink ref="U17" r:id="rId13" display="https://pbs.twimg.com/media/EHGERSfW4AAEb2G.png"/>
    <hyperlink ref="U18" r:id="rId14" display="https://pbs.twimg.com/media/EHGayOjWwAMTqvN.jpg"/>
    <hyperlink ref="V3" r:id="rId15" display="http://pbs.twimg.com/profile_images/1129333828911284226/h5buLdsA_normal.jpg"/>
    <hyperlink ref="V4" r:id="rId16" display="http://pbs.twimg.com/profile_images/993645134372798469/pAZy1Q6j_normal.jpg"/>
    <hyperlink ref="V5" r:id="rId17" display="http://pbs.twimg.com/profile_images/760774125522518016/jhzjWv0i_normal.jpg"/>
    <hyperlink ref="V6" r:id="rId18" display="http://pbs.twimg.com/profile_images/1137012768303931392/_YNnZ4rm_normal.jpg"/>
    <hyperlink ref="V7" r:id="rId19" display="http://pbs.twimg.com/profile_images/1806949120/aaaa_kiko_twitter_normal.jpg"/>
    <hyperlink ref="V8" r:id="rId20" display="http://pbs.twimg.com/profile_images/993645134372798469/pAZy1Q6j_normal.jpg"/>
    <hyperlink ref="V9" r:id="rId21" display="http://pbs.twimg.com/profile_images/1137012768303931392/_YNnZ4rm_normal.jpg"/>
    <hyperlink ref="V10" r:id="rId22" display="http://pbs.twimg.com/profile_images/1806949120/aaaa_kiko_twitter_normal.jpg"/>
    <hyperlink ref="V11" r:id="rId23" display="http://pbs.twimg.com/profile_images/1106532626532319232/BiRESKrF_normal.jpg"/>
    <hyperlink ref="V12" r:id="rId24" display="http://pbs.twimg.com/profile_images/859094363015663617/WFhz0keD_normal.jpg"/>
    <hyperlink ref="V13" r:id="rId25" display="http://pbs.twimg.com/profile_images/859094363015663617/WFhz0keD_normal.jpg"/>
    <hyperlink ref="V14" r:id="rId26" display="https://pbs.twimg.com/media/EGm8YcRWsAEkzsw.jpg"/>
    <hyperlink ref="V15" r:id="rId27" display="https://pbs.twimg.com/media/EG7DyFtXUAAKNfr.jpg"/>
    <hyperlink ref="V16" r:id="rId28" display="http://pbs.twimg.com/profile_images/1123576928001306627/7zA4OAug_normal.png"/>
    <hyperlink ref="V17" r:id="rId29" display="https://pbs.twimg.com/media/EHGERSfW4AAEb2G.png"/>
    <hyperlink ref="V18" r:id="rId30" display="https://pbs.twimg.com/media/EHGayOjWwAMTqvN.jpg"/>
    <hyperlink ref="V19" r:id="rId31" display="http://pbs.twimg.com/profile_images/570658932726861824/MSzOYUtx_normal.jpeg"/>
    <hyperlink ref="V20" r:id="rId32" display="http://pbs.twimg.com/profile_images/570658932726861824/MSzOYUtx_normal.jpeg"/>
    <hyperlink ref="Z3" r:id="rId33" display="https://twitter.com/leadersadam/status/1183809627399622656"/>
    <hyperlink ref="Z4" r:id="rId34" display="https://twitter.com/docassar/status/1183719959265992704"/>
    <hyperlink ref="Z5" r:id="rId35" display="https://twitter.com/chidambara09/status/1183760079293534208"/>
    <hyperlink ref="Z6" r:id="rId36" display="https://twitter.com/likely75463987/status/1183823194018504704"/>
    <hyperlink ref="Z7" r:id="rId37" display="https://twitter.com/hawaiiankiko12/status/1184242317974093824"/>
    <hyperlink ref="Z8" r:id="rId38" display="https://twitter.com/docassar/status/1183375456814411776"/>
    <hyperlink ref="Z9" r:id="rId39" display="https://twitter.com/likely75463987/status/1183398262184796161"/>
    <hyperlink ref="Z10" r:id="rId40" display="https://twitter.com/hawaiiankiko12/status/1184243202380857344"/>
    <hyperlink ref="Z11" r:id="rId41" display="https://twitter.com/tracey_edwards/status/1184278425600757760"/>
    <hyperlink ref="Z12" r:id="rId42" display="https://twitter.com/exchangeclublh/status/1184149168698413056"/>
    <hyperlink ref="Z13" r:id="rId43" display="https://twitter.com/exchangeclublh/status/1184911682407223296"/>
    <hyperlink ref="Z14" r:id="rId44" display="https://twitter.com/exchangeclub/status/1182683509082775552"/>
    <hyperlink ref="Z15" r:id="rId45" display="https://twitter.com/exchangeclub/status/1184099020257529861"/>
    <hyperlink ref="Z16" r:id="rId46" display="https://twitter.com/exchangeclub/status/1184495174757617667"/>
    <hyperlink ref="Z17" r:id="rId47" display="https://twitter.com/exchangeclub/status/1184873618376933376"/>
    <hyperlink ref="Z18" r:id="rId48" display="https://twitter.com/exchangeclub/status/1184898371061977098"/>
    <hyperlink ref="Z19" r:id="rId49" display="https://twitter.com/bsolder/status/1184115147847143424"/>
    <hyperlink ref="Z20" r:id="rId50" display="https://twitter.com/bsolder/status/1184931873459441664"/>
  </hyperlinks>
  <printOptions/>
  <pageMargins left="0.7" right="0.7" top="0.75" bottom="0.75" header="0.3" footer="0.3"/>
  <pageSetup horizontalDpi="600" verticalDpi="600" orientation="portrait" r:id="rId54"/>
  <legacyDrawing r:id="rId52"/>
  <tableParts>
    <tablePart r:id="rId5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3BD7-3806-492F-94F7-495D09016575}">
  <dimension ref="A1:B11"/>
  <sheetViews>
    <sheetView workbookViewId="0" topLeftCell="A1"/>
  </sheetViews>
  <sheetFormatPr defaultColWidth="9.140625" defaultRowHeight="15"/>
  <cols>
    <col min="1" max="1" width="45.8515625" style="0" bestFit="1" customWidth="1"/>
    <col min="2" max="2" width="22.57421875" style="0" bestFit="1" customWidth="1"/>
  </cols>
  <sheetData>
    <row r="1" spans="1:2" ht="14.3" customHeight="1">
      <c r="A1" s="13" t="s">
        <v>768</v>
      </c>
      <c r="B1" s="13" t="s">
        <v>34</v>
      </c>
    </row>
    <row r="2" spans="1:2" ht="15">
      <c r="A2" s="122" t="s">
        <v>242</v>
      </c>
      <c r="B2" s="84">
        <v>102.2</v>
      </c>
    </row>
    <row r="3" spans="1:2" ht="15">
      <c r="A3" s="122" t="s">
        <v>238</v>
      </c>
      <c r="B3" s="84">
        <v>64.133333</v>
      </c>
    </row>
    <row r="4" spans="1:2" ht="15">
      <c r="A4" s="122" t="s">
        <v>236</v>
      </c>
      <c r="B4" s="84">
        <v>64.133333</v>
      </c>
    </row>
    <row r="5" spans="1:2" ht="15">
      <c r="A5" s="122" t="s">
        <v>239</v>
      </c>
      <c r="B5" s="84">
        <v>58.933333</v>
      </c>
    </row>
    <row r="6" spans="1:2" ht="15">
      <c r="A6" s="122" t="s">
        <v>237</v>
      </c>
      <c r="B6" s="84">
        <v>15.8</v>
      </c>
    </row>
    <row r="7" spans="1:2" ht="15">
      <c r="A7" s="122" t="s">
        <v>235</v>
      </c>
      <c r="B7" s="84">
        <v>15.6</v>
      </c>
    </row>
    <row r="8" spans="1:2" ht="15">
      <c r="A8" s="122" t="s">
        <v>246</v>
      </c>
      <c r="B8" s="84">
        <v>0.2</v>
      </c>
    </row>
    <row r="9" spans="1:2" ht="15">
      <c r="A9" s="122" t="s">
        <v>245</v>
      </c>
      <c r="B9" s="84">
        <v>0.2</v>
      </c>
    </row>
    <row r="10" spans="1:2" ht="15">
      <c r="A10" s="122" t="s">
        <v>244</v>
      </c>
      <c r="B10" s="84">
        <v>0.2</v>
      </c>
    </row>
    <row r="11" spans="1:2" ht="15">
      <c r="A11" s="122" t="s">
        <v>248</v>
      </c>
      <c r="B11" s="84">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0CA1-A659-40AF-9175-E254C397E32E}">
  <dimension ref="A25:B44"/>
  <sheetViews>
    <sheetView workbookViewId="0" topLeftCell="A1"/>
  </sheetViews>
  <sheetFormatPr defaultColWidth="9.140625" defaultRowHeight="15"/>
  <cols>
    <col min="1" max="1" width="15.421875" style="0" bestFit="1" customWidth="1"/>
    <col min="2" max="2" width="23.8515625" style="0" bestFit="1" customWidth="1"/>
  </cols>
  <sheetData>
    <row r="25" spans="1:2" ht="15">
      <c r="A25" s="133" t="s">
        <v>770</v>
      </c>
      <c r="B25" t="s">
        <v>769</v>
      </c>
    </row>
    <row r="26" spans="1:2" ht="15">
      <c r="A26" s="134">
        <v>43749.6562037037</v>
      </c>
      <c r="B26" s="3">
        <v>1</v>
      </c>
    </row>
    <row r="27" spans="1:2" ht="15">
      <c r="A27" s="134">
        <v>43751.565613425926</v>
      </c>
      <c r="B27" s="3">
        <v>1</v>
      </c>
    </row>
    <row r="28" spans="1:2" ht="15">
      <c r="A28" s="134">
        <v>43751.628541666665</v>
      </c>
      <c r="B28" s="3">
        <v>1</v>
      </c>
    </row>
    <row r="29" spans="1:2" ht="15">
      <c r="A29" s="134">
        <v>43752.51626157408</v>
      </c>
      <c r="B29" s="3">
        <v>1</v>
      </c>
    </row>
    <row r="30" spans="1:2" ht="15">
      <c r="A30" s="134">
        <v>43752.626967592594</v>
      </c>
      <c r="B30" s="3">
        <v>1</v>
      </c>
    </row>
    <row r="31" spans="1:2" ht="15">
      <c r="A31" s="134">
        <v>43752.76369212963</v>
      </c>
      <c r="B31" s="3">
        <v>1</v>
      </c>
    </row>
    <row r="32" spans="1:2" ht="15">
      <c r="A32" s="134">
        <v>43752.80113425926</v>
      </c>
      <c r="B32" s="3">
        <v>1</v>
      </c>
    </row>
    <row r="33" spans="1:2" ht="15">
      <c r="A33" s="134">
        <v>43753.562268518515</v>
      </c>
      <c r="B33" s="3">
        <v>1</v>
      </c>
    </row>
    <row r="34" spans="1:2" ht="15">
      <c r="A34" s="134">
        <v>43753.606770833336</v>
      </c>
      <c r="B34" s="3">
        <v>1</v>
      </c>
    </row>
    <row r="35" spans="1:2" ht="15">
      <c r="A35" s="134">
        <v>43753.70064814815</v>
      </c>
      <c r="B35" s="3">
        <v>1</v>
      </c>
    </row>
    <row r="36" spans="1:2" ht="15">
      <c r="A36" s="134">
        <v>43753.95769675926</v>
      </c>
      <c r="B36" s="3">
        <v>1</v>
      </c>
    </row>
    <row r="37" spans="1:2" ht="15">
      <c r="A37" s="134">
        <v>43753.96013888889</v>
      </c>
      <c r="B37" s="3">
        <v>1</v>
      </c>
    </row>
    <row r="38" spans="1:2" ht="15">
      <c r="A38" s="134">
        <v>43754.057337962964</v>
      </c>
      <c r="B38" s="3">
        <v>1</v>
      </c>
    </row>
    <row r="39" spans="1:2" ht="15">
      <c r="A39" s="134">
        <v>43754.65545138889</v>
      </c>
      <c r="B39" s="3">
        <v>1</v>
      </c>
    </row>
    <row r="40" spans="1:2" ht="15">
      <c r="A40" s="134">
        <v>43755.69975694444</v>
      </c>
      <c r="B40" s="3">
        <v>1</v>
      </c>
    </row>
    <row r="41" spans="1:2" ht="15">
      <c r="A41" s="134">
        <v>43755.768055555556</v>
      </c>
      <c r="B41" s="3">
        <v>1</v>
      </c>
    </row>
    <row r="42" spans="1:2" ht="15">
      <c r="A42" s="134">
        <v>43755.80479166667</v>
      </c>
      <c r="B42" s="3">
        <v>1</v>
      </c>
    </row>
    <row r="43" spans="1:2" ht="15">
      <c r="A43" s="134">
        <v>43755.86050925926</v>
      </c>
      <c r="B43" s="3">
        <v>1</v>
      </c>
    </row>
    <row r="44" spans="1:2" ht="15">
      <c r="A44" s="134" t="s">
        <v>771</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8515625" style="3" customWidth="1"/>
    <col min="32" max="32" width="10.421875" style="3" customWidth="1"/>
    <col min="33" max="33" width="10.8515625" style="3" customWidth="1"/>
    <col min="34" max="34" width="9.00390625" style="3" customWidth="1"/>
    <col min="35" max="35" width="10.421875" style="0" customWidth="1"/>
    <col min="36" max="36" width="16.7109375" style="0" customWidth="1"/>
    <col min="37" max="37" width="12.421875" style="0" customWidth="1"/>
    <col min="38" max="38" width="10.00390625" style="0" customWidth="1"/>
    <col min="39" max="39" width="6.8515625" style="0" customWidth="1"/>
    <col min="40" max="40" width="7.140625" style="0" customWidth="1"/>
    <col min="41" max="41" width="14.421875" style="0" customWidth="1"/>
    <col min="42" max="42" width="11.7109375" style="0" customWidth="1"/>
    <col min="43" max="43" width="9.140625" style="0" customWidth="1"/>
    <col min="44" max="44" width="14.8515625" style="0" customWidth="1"/>
    <col min="45" max="45" width="9.57421875" style="0" customWidth="1"/>
    <col min="46" max="46" width="11.00390625" style="0" customWidth="1"/>
    <col min="47" max="47" width="8.00390625" style="0" customWidth="1"/>
    <col min="48" max="48" width="18.421875" style="0" customWidth="1"/>
    <col min="49" max="49" width="9.421875" style="0" customWidth="1"/>
    <col min="50" max="51" width="14.421875" style="0" customWidth="1"/>
    <col min="52" max="52" width="16.140625" style="0" customWidth="1"/>
    <col min="53" max="53" width="8.421875" style="0" customWidth="1"/>
    <col min="54" max="54" width="15.8515625" style="0" customWidth="1"/>
    <col min="55" max="55" width="17.8515625" style="0" customWidth="1"/>
    <col min="56" max="56" width="15.8515625" style="0" customWidth="1"/>
    <col min="57" max="57" width="17.8515625" style="0" customWidth="1"/>
    <col min="58" max="58" width="16.421875" style="0" customWidth="1"/>
    <col min="59" max="59" width="17.8515625" style="0" customWidth="1"/>
    <col min="60" max="60" width="15.8515625" style="0" customWidth="1"/>
    <col min="61" max="61" width="17.8515625" style="0" customWidth="1"/>
    <col min="62" max="62" width="17.57421875" style="0" customWidth="1"/>
    <col min="63" max="63" width="17.8515625" style="0" customWidth="1"/>
    <col min="64" max="64" width="19.8515625" style="0" customWidth="1"/>
    <col min="65" max="65" width="24.8515625" style="0" customWidth="1"/>
    <col min="66" max="66" width="20.7109375" style="0" customWidth="1"/>
    <col min="67" max="67" width="25.7109375" style="0" customWidth="1"/>
    <col min="68" max="68" width="24.7109375" style="0" customWidth="1"/>
    <col min="69" max="69" width="29.7109375" style="0" customWidth="1"/>
    <col min="70" max="70" width="16.421875" style="0" customWidth="1"/>
    <col min="71" max="71" width="20.421875" style="0" customWidth="1"/>
    <col min="72" max="72" width="15.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1" customHeight="1">
      <c r="A2" s="11" t="s">
        <v>5</v>
      </c>
      <c r="B2" t="s">
        <v>779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370</v>
      </c>
      <c r="AT2" s="13" t="s">
        <v>215</v>
      </c>
      <c r="AU2" s="13" t="s">
        <v>371</v>
      </c>
      <c r="AV2" s="13" t="s">
        <v>372</v>
      </c>
      <c r="AW2" s="13" t="s">
        <v>373</v>
      </c>
      <c r="AX2" s="13" t="s">
        <v>374</v>
      </c>
      <c r="AY2" s="13" t="s">
        <v>375</v>
      </c>
      <c r="AZ2" s="13" t="s">
        <v>376</v>
      </c>
      <c r="BA2" s="13" t="s">
        <v>522</v>
      </c>
      <c r="BB2" s="125" t="s">
        <v>637</v>
      </c>
      <c r="BC2" s="125" t="s">
        <v>638</v>
      </c>
      <c r="BD2" s="125" t="s">
        <v>639</v>
      </c>
      <c r="BE2" s="125" t="s">
        <v>640</v>
      </c>
      <c r="BF2" s="125" t="s">
        <v>641</v>
      </c>
      <c r="BG2" s="125" t="s">
        <v>644</v>
      </c>
      <c r="BH2" s="125" t="s">
        <v>647</v>
      </c>
      <c r="BI2" s="125" t="s">
        <v>654</v>
      </c>
      <c r="BJ2" s="125" t="s">
        <v>658</v>
      </c>
      <c r="BK2" s="125" t="s">
        <v>665</v>
      </c>
      <c r="BL2" s="125" t="s">
        <v>728</v>
      </c>
      <c r="BM2" s="125" t="s">
        <v>729</v>
      </c>
      <c r="BN2" s="125" t="s">
        <v>730</v>
      </c>
      <c r="BO2" s="125" t="s">
        <v>731</v>
      </c>
      <c r="BP2" s="125" t="s">
        <v>732</v>
      </c>
      <c r="BQ2" s="125" t="s">
        <v>733</v>
      </c>
      <c r="BR2" s="125" t="s">
        <v>734</v>
      </c>
      <c r="BS2" s="125" t="s">
        <v>735</v>
      </c>
      <c r="BT2" s="125" t="s">
        <v>737</v>
      </c>
      <c r="BU2" s="3"/>
      <c r="BV2" s="3"/>
    </row>
    <row r="3" spans="1:74" ht="37.9" customHeight="1">
      <c r="A3" s="50" t="s">
        <v>235</v>
      </c>
      <c r="C3" s="53"/>
      <c r="D3" s="53" t="s">
        <v>64</v>
      </c>
      <c r="E3" s="54">
        <v>175.49361465852303</v>
      </c>
      <c r="F3" s="55"/>
      <c r="G3" s="113" t="s">
        <v>286</v>
      </c>
      <c r="H3" s="53"/>
      <c r="I3" s="57" t="s">
        <v>235</v>
      </c>
      <c r="J3" s="56"/>
      <c r="K3" s="56"/>
      <c r="L3" s="115" t="s">
        <v>494</v>
      </c>
      <c r="M3" s="59">
        <v>68.30836493074364</v>
      </c>
      <c r="N3" s="60">
        <v>1957.336669921875</v>
      </c>
      <c r="O3" s="60">
        <v>4223.51318359375</v>
      </c>
      <c r="P3" s="58"/>
      <c r="Q3" s="61"/>
      <c r="R3" s="61"/>
      <c r="S3" s="51"/>
      <c r="T3" s="51">
        <v>0</v>
      </c>
      <c r="U3" s="51">
        <v>10</v>
      </c>
      <c r="V3" s="52">
        <v>15.6</v>
      </c>
      <c r="W3" s="52">
        <v>0.035714</v>
      </c>
      <c r="X3" s="52">
        <v>0.073467</v>
      </c>
      <c r="Y3" s="52">
        <v>1.465357</v>
      </c>
      <c r="Z3" s="52">
        <v>0.3</v>
      </c>
      <c r="AA3" s="52">
        <v>0</v>
      </c>
      <c r="AB3" s="62">
        <v>3</v>
      </c>
      <c r="AC3" s="62"/>
      <c r="AD3" s="63"/>
      <c r="AE3" s="84" t="s">
        <v>377</v>
      </c>
      <c r="AF3" s="84">
        <v>70</v>
      </c>
      <c r="AG3" s="84">
        <v>106</v>
      </c>
      <c r="AH3" s="84">
        <v>5594</v>
      </c>
      <c r="AI3" s="84">
        <v>3196</v>
      </c>
      <c r="AJ3" s="84"/>
      <c r="AK3" s="84" t="s">
        <v>397</v>
      </c>
      <c r="AL3" s="84" t="s">
        <v>414</v>
      </c>
      <c r="AM3" s="84"/>
      <c r="AN3" s="84"/>
      <c r="AO3" s="86">
        <v>43593.569872685184</v>
      </c>
      <c r="AP3" s="88" t="s">
        <v>440</v>
      </c>
      <c r="AQ3" s="84" t="b">
        <v>1</v>
      </c>
      <c r="AR3" s="84" t="b">
        <v>0</v>
      </c>
      <c r="AS3" s="84" t="b">
        <v>0</v>
      </c>
      <c r="AT3" s="84"/>
      <c r="AU3" s="84">
        <v>5</v>
      </c>
      <c r="AV3" s="84"/>
      <c r="AW3" s="84" t="b">
        <v>0</v>
      </c>
      <c r="AX3" s="84" t="s">
        <v>473</v>
      </c>
      <c r="AY3" s="88" t="s">
        <v>474</v>
      </c>
      <c r="AZ3" s="84" t="s">
        <v>66</v>
      </c>
      <c r="BA3" s="84" t="str">
        <f>REPLACE(INDEX(GroupVertices[Group],MATCH(Vertices[[#This Row],[Vertex]],GroupVertices[Vertex],0)),1,1,"")</f>
        <v>1</v>
      </c>
      <c r="BB3" s="51" t="s">
        <v>265</v>
      </c>
      <c r="BC3" s="51" t="s">
        <v>265</v>
      </c>
      <c r="BD3" s="51" t="s">
        <v>269</v>
      </c>
      <c r="BE3" s="51" t="s">
        <v>269</v>
      </c>
      <c r="BF3" s="51"/>
      <c r="BG3" s="51"/>
      <c r="BH3" s="126" t="s">
        <v>648</v>
      </c>
      <c r="BI3" s="126" t="s">
        <v>648</v>
      </c>
      <c r="BJ3" s="126" t="s">
        <v>659</v>
      </c>
      <c r="BK3" s="126" t="s">
        <v>659</v>
      </c>
      <c r="BL3" s="126">
        <v>1</v>
      </c>
      <c r="BM3" s="129">
        <v>5.2631578947368425</v>
      </c>
      <c r="BN3" s="126">
        <v>0</v>
      </c>
      <c r="BO3" s="129">
        <v>0</v>
      </c>
      <c r="BP3" s="126">
        <v>0</v>
      </c>
      <c r="BQ3" s="129">
        <v>0</v>
      </c>
      <c r="BR3" s="126">
        <v>18</v>
      </c>
      <c r="BS3" s="129">
        <v>94.73684210526316</v>
      </c>
      <c r="BT3" s="126">
        <v>19</v>
      </c>
      <c r="BU3" s="3"/>
      <c r="BV3" s="3"/>
    </row>
    <row r="4" spans="1:77" ht="37.9" customHeight="1">
      <c r="A4" s="14" t="s">
        <v>236</v>
      </c>
      <c r="C4" s="15"/>
      <c r="D4" s="15" t="s">
        <v>64</v>
      </c>
      <c r="E4" s="94">
        <v>333.69461410327597</v>
      </c>
      <c r="F4" s="81"/>
      <c r="G4" s="113" t="s">
        <v>287</v>
      </c>
      <c r="H4" s="15"/>
      <c r="I4" s="16" t="s">
        <v>236</v>
      </c>
      <c r="J4" s="66"/>
      <c r="K4" s="66"/>
      <c r="L4" s="115" t="s">
        <v>495</v>
      </c>
      <c r="M4" s="95">
        <v>857.4409192911862</v>
      </c>
      <c r="N4" s="96">
        <v>6556.6376953125</v>
      </c>
      <c r="O4" s="96">
        <v>6684.68359375</v>
      </c>
      <c r="P4" s="77"/>
      <c r="Q4" s="97"/>
      <c r="R4" s="97"/>
      <c r="S4" s="98"/>
      <c r="T4" s="51">
        <v>4</v>
      </c>
      <c r="U4" s="51">
        <v>14</v>
      </c>
      <c r="V4" s="52">
        <v>64.133333</v>
      </c>
      <c r="W4" s="52">
        <v>0.045455</v>
      </c>
      <c r="X4" s="52">
        <v>0.099734</v>
      </c>
      <c r="Y4" s="52">
        <v>2.331575</v>
      </c>
      <c r="Z4" s="52">
        <v>0.18333333333333332</v>
      </c>
      <c r="AA4" s="52">
        <v>0.125</v>
      </c>
      <c r="AB4" s="82">
        <v>4</v>
      </c>
      <c r="AC4" s="82"/>
      <c r="AD4" s="99"/>
      <c r="AE4" s="84" t="s">
        <v>378</v>
      </c>
      <c r="AF4" s="84">
        <v>3014</v>
      </c>
      <c r="AG4" s="84">
        <v>1126</v>
      </c>
      <c r="AH4" s="84">
        <v>1289</v>
      </c>
      <c r="AI4" s="84">
        <v>213</v>
      </c>
      <c r="AJ4" s="84"/>
      <c r="AK4" s="84" t="s">
        <v>398</v>
      </c>
      <c r="AL4" s="84" t="s">
        <v>415</v>
      </c>
      <c r="AM4" s="88" t="s">
        <v>427</v>
      </c>
      <c r="AN4" s="84"/>
      <c r="AO4" s="86">
        <v>39981.329618055555</v>
      </c>
      <c r="AP4" s="88" t="s">
        <v>441</v>
      </c>
      <c r="AQ4" s="84" t="b">
        <v>0</v>
      </c>
      <c r="AR4" s="84" t="b">
        <v>0</v>
      </c>
      <c r="AS4" s="84" t="b">
        <v>0</v>
      </c>
      <c r="AT4" s="84"/>
      <c r="AU4" s="84">
        <v>24</v>
      </c>
      <c r="AV4" s="88" t="s">
        <v>459</v>
      </c>
      <c r="AW4" s="84" t="b">
        <v>0</v>
      </c>
      <c r="AX4" s="84" t="s">
        <v>473</v>
      </c>
      <c r="AY4" s="88" t="s">
        <v>475</v>
      </c>
      <c r="AZ4" s="84" t="s">
        <v>66</v>
      </c>
      <c r="BA4" s="84" t="str">
        <f>REPLACE(INDEX(GroupVertices[Group],MATCH(Vertices[[#This Row],[Vertex]],GroupVertices[Vertex],0)),1,1,"")</f>
        <v>2</v>
      </c>
      <c r="BB4" s="51" t="s">
        <v>535</v>
      </c>
      <c r="BC4" s="51" t="s">
        <v>535</v>
      </c>
      <c r="BD4" s="51" t="s">
        <v>269</v>
      </c>
      <c r="BE4" s="51" t="s">
        <v>269</v>
      </c>
      <c r="BF4" s="51" t="s">
        <v>553</v>
      </c>
      <c r="BG4" s="51" t="s">
        <v>645</v>
      </c>
      <c r="BH4" s="126" t="s">
        <v>649</v>
      </c>
      <c r="BI4" s="126" t="s">
        <v>655</v>
      </c>
      <c r="BJ4" s="126" t="s">
        <v>660</v>
      </c>
      <c r="BK4" s="126" t="s">
        <v>666</v>
      </c>
      <c r="BL4" s="126">
        <v>2</v>
      </c>
      <c r="BM4" s="129">
        <v>5.405405405405405</v>
      </c>
      <c r="BN4" s="126">
        <v>0</v>
      </c>
      <c r="BO4" s="129">
        <v>0</v>
      </c>
      <c r="BP4" s="126">
        <v>0</v>
      </c>
      <c r="BQ4" s="129">
        <v>0</v>
      </c>
      <c r="BR4" s="126">
        <v>35</v>
      </c>
      <c r="BS4" s="129">
        <v>94.5945945945946</v>
      </c>
      <c r="BT4" s="126">
        <v>37</v>
      </c>
      <c r="BU4" s="2"/>
      <c r="BV4" s="3"/>
      <c r="BW4" s="3"/>
      <c r="BX4" s="3"/>
      <c r="BY4" s="3"/>
    </row>
    <row r="5" spans="1:77" ht="37.9" customHeight="1">
      <c r="A5" s="14" t="s">
        <v>244</v>
      </c>
      <c r="C5" s="15"/>
      <c r="D5" s="15" t="s">
        <v>64</v>
      </c>
      <c r="E5" s="94">
        <v>835.2848417545808</v>
      </c>
      <c r="F5" s="81"/>
      <c r="G5" s="113" t="s">
        <v>462</v>
      </c>
      <c r="H5" s="15"/>
      <c r="I5" s="16" t="s">
        <v>244</v>
      </c>
      <c r="J5" s="66"/>
      <c r="K5" s="66"/>
      <c r="L5" s="115" t="s">
        <v>496</v>
      </c>
      <c r="M5" s="95">
        <v>3359.455312234001</v>
      </c>
      <c r="N5" s="96">
        <v>4358.53857421875</v>
      </c>
      <c r="O5" s="96">
        <v>6580.0615234375</v>
      </c>
      <c r="P5" s="77"/>
      <c r="Q5" s="97"/>
      <c r="R5" s="97"/>
      <c r="S5" s="98"/>
      <c r="T5" s="51">
        <v>5</v>
      </c>
      <c r="U5" s="51">
        <v>0</v>
      </c>
      <c r="V5" s="52">
        <v>0.2</v>
      </c>
      <c r="W5" s="52">
        <v>0.027778</v>
      </c>
      <c r="X5" s="52">
        <v>0.050841</v>
      </c>
      <c r="Y5" s="52">
        <v>0.770293</v>
      </c>
      <c r="Z5" s="52">
        <v>0.6</v>
      </c>
      <c r="AA5" s="52">
        <v>0</v>
      </c>
      <c r="AB5" s="82">
        <v>5</v>
      </c>
      <c r="AC5" s="82"/>
      <c r="AD5" s="99"/>
      <c r="AE5" s="84" t="s">
        <v>379</v>
      </c>
      <c r="AF5" s="84">
        <v>3774</v>
      </c>
      <c r="AG5" s="84">
        <v>4360</v>
      </c>
      <c r="AH5" s="84">
        <v>58548</v>
      </c>
      <c r="AI5" s="84">
        <v>48289</v>
      </c>
      <c r="AJ5" s="84"/>
      <c r="AK5" s="84" t="s">
        <v>399</v>
      </c>
      <c r="AL5" s="84" t="s">
        <v>416</v>
      </c>
      <c r="AM5" s="88" t="s">
        <v>428</v>
      </c>
      <c r="AN5" s="84"/>
      <c r="AO5" s="86">
        <v>40080.55136574074</v>
      </c>
      <c r="AP5" s="88" t="s">
        <v>442</v>
      </c>
      <c r="AQ5" s="84" t="b">
        <v>0</v>
      </c>
      <c r="AR5" s="84" t="b">
        <v>0</v>
      </c>
      <c r="AS5" s="84" t="b">
        <v>0</v>
      </c>
      <c r="AT5" s="84"/>
      <c r="AU5" s="84">
        <v>327</v>
      </c>
      <c r="AV5" s="88" t="s">
        <v>460</v>
      </c>
      <c r="AW5" s="84" t="b">
        <v>0</v>
      </c>
      <c r="AX5" s="84" t="s">
        <v>473</v>
      </c>
      <c r="AY5" s="88" t="s">
        <v>476</v>
      </c>
      <c r="AZ5" s="84" t="s">
        <v>65</v>
      </c>
      <c r="BA5" s="84"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37.9" customHeight="1">
      <c r="A6" s="14" t="s">
        <v>245</v>
      </c>
      <c r="C6" s="15"/>
      <c r="D6" s="15" t="s">
        <v>64</v>
      </c>
      <c r="E6" s="94">
        <v>371.5387747547659</v>
      </c>
      <c r="F6" s="81"/>
      <c r="G6" s="113" t="s">
        <v>463</v>
      </c>
      <c r="H6" s="15"/>
      <c r="I6" s="16" t="s">
        <v>245</v>
      </c>
      <c r="J6" s="66"/>
      <c r="K6" s="66"/>
      <c r="L6" s="115" t="s">
        <v>497</v>
      </c>
      <c r="M6" s="95">
        <v>1046.2138048440765</v>
      </c>
      <c r="N6" s="96">
        <v>1982.9154052734375</v>
      </c>
      <c r="O6" s="96">
        <v>687.7118530273438</v>
      </c>
      <c r="P6" s="77"/>
      <c r="Q6" s="97"/>
      <c r="R6" s="97"/>
      <c r="S6" s="98"/>
      <c r="T6" s="51">
        <v>5</v>
      </c>
      <c r="U6" s="51">
        <v>0</v>
      </c>
      <c r="V6" s="52">
        <v>0.2</v>
      </c>
      <c r="W6" s="52">
        <v>0.027778</v>
      </c>
      <c r="X6" s="52">
        <v>0.050841</v>
      </c>
      <c r="Y6" s="52">
        <v>0.770293</v>
      </c>
      <c r="Z6" s="52">
        <v>0.6</v>
      </c>
      <c r="AA6" s="52">
        <v>0</v>
      </c>
      <c r="AB6" s="82">
        <v>6</v>
      </c>
      <c r="AC6" s="82"/>
      <c r="AD6" s="99"/>
      <c r="AE6" s="84" t="s">
        <v>380</v>
      </c>
      <c r="AF6" s="84">
        <v>1962</v>
      </c>
      <c r="AG6" s="84">
        <v>1370</v>
      </c>
      <c r="AH6" s="84">
        <v>5526</v>
      </c>
      <c r="AI6" s="84">
        <v>1401</v>
      </c>
      <c r="AJ6" s="84"/>
      <c r="AK6" s="84" t="s">
        <v>400</v>
      </c>
      <c r="AL6" s="84" t="s">
        <v>417</v>
      </c>
      <c r="AM6" s="88" t="s">
        <v>429</v>
      </c>
      <c r="AN6" s="84"/>
      <c r="AO6" s="86">
        <v>40028.96702546296</v>
      </c>
      <c r="AP6" s="88" t="s">
        <v>443</v>
      </c>
      <c r="AQ6" s="84" t="b">
        <v>0</v>
      </c>
      <c r="AR6" s="84" t="b">
        <v>0</v>
      </c>
      <c r="AS6" s="84" t="b">
        <v>1</v>
      </c>
      <c r="AT6" s="84"/>
      <c r="AU6" s="84">
        <v>31</v>
      </c>
      <c r="AV6" s="88" t="s">
        <v>460</v>
      </c>
      <c r="AW6" s="84" t="b">
        <v>0</v>
      </c>
      <c r="AX6" s="84" t="s">
        <v>473</v>
      </c>
      <c r="AY6" s="88" t="s">
        <v>477</v>
      </c>
      <c r="AZ6" s="84" t="s">
        <v>65</v>
      </c>
      <c r="BA6" s="84" t="str">
        <f>REPLACE(INDEX(GroupVertices[Group],MATCH(Vertices[[#This Row],[Vertex]],GroupVertices[Vertex],0)),1,1,"")</f>
        <v>1</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37.9" customHeight="1">
      <c r="A7" s="14" t="s">
        <v>246</v>
      </c>
      <c r="C7" s="15"/>
      <c r="D7" s="15" t="s">
        <v>64</v>
      </c>
      <c r="E7" s="94">
        <v>182.16287247825284</v>
      </c>
      <c r="F7" s="81"/>
      <c r="G7" s="113" t="s">
        <v>464</v>
      </c>
      <c r="H7" s="15"/>
      <c r="I7" s="16" t="s">
        <v>246</v>
      </c>
      <c r="J7" s="66"/>
      <c r="K7" s="66"/>
      <c r="L7" s="115" t="s">
        <v>498</v>
      </c>
      <c r="M7" s="95">
        <v>101.57571771260544</v>
      </c>
      <c r="N7" s="96">
        <v>706.8603515625</v>
      </c>
      <c r="O7" s="96">
        <v>7953.4755859375</v>
      </c>
      <c r="P7" s="77"/>
      <c r="Q7" s="97"/>
      <c r="R7" s="97"/>
      <c r="S7" s="98"/>
      <c r="T7" s="51">
        <v>5</v>
      </c>
      <c r="U7" s="51">
        <v>0</v>
      </c>
      <c r="V7" s="52">
        <v>0.2</v>
      </c>
      <c r="W7" s="52">
        <v>0.027778</v>
      </c>
      <c r="X7" s="52">
        <v>0.050841</v>
      </c>
      <c r="Y7" s="52">
        <v>0.770293</v>
      </c>
      <c r="Z7" s="52">
        <v>0.6</v>
      </c>
      <c r="AA7" s="52">
        <v>0</v>
      </c>
      <c r="AB7" s="82">
        <v>7</v>
      </c>
      <c r="AC7" s="82"/>
      <c r="AD7" s="99"/>
      <c r="AE7" s="84" t="s">
        <v>381</v>
      </c>
      <c r="AF7" s="84">
        <v>130</v>
      </c>
      <c r="AG7" s="84">
        <v>149</v>
      </c>
      <c r="AH7" s="84">
        <v>303</v>
      </c>
      <c r="AI7" s="84">
        <v>1</v>
      </c>
      <c r="AJ7" s="84"/>
      <c r="AK7" s="84" t="s">
        <v>401</v>
      </c>
      <c r="AL7" s="84" t="s">
        <v>418</v>
      </c>
      <c r="AM7" s="84"/>
      <c r="AN7" s="84"/>
      <c r="AO7" s="86">
        <v>40968.943877314814</v>
      </c>
      <c r="AP7" s="84"/>
      <c r="AQ7" s="84" t="b">
        <v>1</v>
      </c>
      <c r="AR7" s="84" t="b">
        <v>0</v>
      </c>
      <c r="AS7" s="84" t="b">
        <v>0</v>
      </c>
      <c r="AT7" s="84"/>
      <c r="AU7" s="84">
        <v>0</v>
      </c>
      <c r="AV7" s="88" t="s">
        <v>460</v>
      </c>
      <c r="AW7" s="84" t="b">
        <v>0</v>
      </c>
      <c r="AX7" s="84" t="s">
        <v>473</v>
      </c>
      <c r="AY7" s="88" t="s">
        <v>478</v>
      </c>
      <c r="AZ7" s="84" t="s">
        <v>65</v>
      </c>
      <c r="BA7" s="84" t="str">
        <f>REPLACE(INDEX(GroupVertices[Group],MATCH(Vertices[[#This Row],[Vertex]],GroupVertices[Vertex],0)),1,1,"")</f>
        <v>1</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37.9" customHeight="1">
      <c r="A8" s="14" t="s">
        <v>247</v>
      </c>
      <c r="C8" s="15"/>
      <c r="D8" s="15" t="s">
        <v>64</v>
      </c>
      <c r="E8" s="94">
        <v>205.4277253377753</v>
      </c>
      <c r="F8" s="81"/>
      <c r="G8" s="113" t="s">
        <v>465</v>
      </c>
      <c r="H8" s="15"/>
      <c r="I8" s="16" t="s">
        <v>247</v>
      </c>
      <c r="J8" s="66"/>
      <c r="K8" s="66"/>
      <c r="L8" s="115" t="s">
        <v>499</v>
      </c>
      <c r="M8" s="95">
        <v>217.6246227656117</v>
      </c>
      <c r="N8" s="96">
        <v>397.2268371582031</v>
      </c>
      <c r="O8" s="96">
        <v>3479.098876953125</v>
      </c>
      <c r="P8" s="77"/>
      <c r="Q8" s="97"/>
      <c r="R8" s="97"/>
      <c r="S8" s="98"/>
      <c r="T8" s="51">
        <v>5</v>
      </c>
      <c r="U8" s="51">
        <v>0</v>
      </c>
      <c r="V8" s="52">
        <v>0.2</v>
      </c>
      <c r="W8" s="52">
        <v>0.027778</v>
      </c>
      <c r="X8" s="52">
        <v>0.050841</v>
      </c>
      <c r="Y8" s="52">
        <v>0.770293</v>
      </c>
      <c r="Z8" s="52">
        <v>0.6</v>
      </c>
      <c r="AA8" s="52">
        <v>0</v>
      </c>
      <c r="AB8" s="82">
        <v>8</v>
      </c>
      <c r="AC8" s="82"/>
      <c r="AD8" s="99"/>
      <c r="AE8" s="84" t="s">
        <v>382</v>
      </c>
      <c r="AF8" s="84">
        <v>305</v>
      </c>
      <c r="AG8" s="84">
        <v>299</v>
      </c>
      <c r="AH8" s="84">
        <v>1664</v>
      </c>
      <c r="AI8" s="84">
        <v>3047</v>
      </c>
      <c r="AJ8" s="84"/>
      <c r="AK8" s="84" t="s">
        <v>402</v>
      </c>
      <c r="AL8" s="84"/>
      <c r="AM8" s="84"/>
      <c r="AN8" s="84"/>
      <c r="AO8" s="86">
        <v>41722.9233912037</v>
      </c>
      <c r="AP8" s="88" t="s">
        <v>444</v>
      </c>
      <c r="AQ8" s="84" t="b">
        <v>1</v>
      </c>
      <c r="AR8" s="84" t="b">
        <v>0</v>
      </c>
      <c r="AS8" s="84" t="b">
        <v>0</v>
      </c>
      <c r="AT8" s="84"/>
      <c r="AU8" s="84">
        <v>16</v>
      </c>
      <c r="AV8" s="88" t="s">
        <v>460</v>
      </c>
      <c r="AW8" s="84" t="b">
        <v>0</v>
      </c>
      <c r="AX8" s="84" t="s">
        <v>473</v>
      </c>
      <c r="AY8" s="88" t="s">
        <v>479</v>
      </c>
      <c r="AZ8" s="84" t="s">
        <v>65</v>
      </c>
      <c r="BA8" s="84"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37.9" customHeight="1">
      <c r="A9" s="14" t="s">
        <v>248</v>
      </c>
      <c r="C9" s="15"/>
      <c r="D9" s="15" t="s">
        <v>64</v>
      </c>
      <c r="E9" s="94">
        <v>209.92559689061633</v>
      </c>
      <c r="F9" s="81"/>
      <c r="G9" s="113" t="s">
        <v>466</v>
      </c>
      <c r="H9" s="15"/>
      <c r="I9" s="16" t="s">
        <v>248</v>
      </c>
      <c r="J9" s="66"/>
      <c r="K9" s="66"/>
      <c r="L9" s="115" t="s">
        <v>500</v>
      </c>
      <c r="M9" s="95">
        <v>240.06074440919292</v>
      </c>
      <c r="N9" s="96">
        <v>2748.681396484375</v>
      </c>
      <c r="O9" s="96">
        <v>9421.2978515625</v>
      </c>
      <c r="P9" s="77"/>
      <c r="Q9" s="97"/>
      <c r="R9" s="97"/>
      <c r="S9" s="98"/>
      <c r="T9" s="51">
        <v>5</v>
      </c>
      <c r="U9" s="51">
        <v>0</v>
      </c>
      <c r="V9" s="52">
        <v>0.2</v>
      </c>
      <c r="W9" s="52">
        <v>0.027778</v>
      </c>
      <c r="X9" s="52">
        <v>0.050841</v>
      </c>
      <c r="Y9" s="52">
        <v>0.770293</v>
      </c>
      <c r="Z9" s="52">
        <v>0.6</v>
      </c>
      <c r="AA9" s="52">
        <v>0</v>
      </c>
      <c r="AB9" s="82">
        <v>9</v>
      </c>
      <c r="AC9" s="82"/>
      <c r="AD9" s="99"/>
      <c r="AE9" s="84" t="s">
        <v>383</v>
      </c>
      <c r="AF9" s="84">
        <v>181</v>
      </c>
      <c r="AG9" s="84">
        <v>328</v>
      </c>
      <c r="AH9" s="84">
        <v>380</v>
      </c>
      <c r="AI9" s="84">
        <v>2314</v>
      </c>
      <c r="AJ9" s="84"/>
      <c r="AK9" s="84" t="s">
        <v>403</v>
      </c>
      <c r="AL9" s="84" t="s">
        <v>419</v>
      </c>
      <c r="AM9" s="88" t="s">
        <v>430</v>
      </c>
      <c r="AN9" s="84"/>
      <c r="AO9" s="86">
        <v>43433.81438657407</v>
      </c>
      <c r="AP9" s="88" t="s">
        <v>445</v>
      </c>
      <c r="AQ9" s="84" t="b">
        <v>1</v>
      </c>
      <c r="AR9" s="84" t="b">
        <v>0</v>
      </c>
      <c r="AS9" s="84" t="b">
        <v>0</v>
      </c>
      <c r="AT9" s="84"/>
      <c r="AU9" s="84">
        <v>1</v>
      </c>
      <c r="AV9" s="84"/>
      <c r="AW9" s="84" t="b">
        <v>0</v>
      </c>
      <c r="AX9" s="84" t="s">
        <v>473</v>
      </c>
      <c r="AY9" s="88" t="s">
        <v>480</v>
      </c>
      <c r="AZ9" s="84" t="s">
        <v>65</v>
      </c>
      <c r="BA9" s="84"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37.9" customHeight="1">
      <c r="A10" s="14" t="s">
        <v>249</v>
      </c>
      <c r="C10" s="15"/>
      <c r="D10" s="15" t="s">
        <v>64</v>
      </c>
      <c r="E10" s="94">
        <v>266.38163982972424</v>
      </c>
      <c r="F10" s="81"/>
      <c r="G10" s="113" t="s">
        <v>467</v>
      </c>
      <c r="H10" s="15"/>
      <c r="I10" s="16" t="s">
        <v>249</v>
      </c>
      <c r="J10" s="66"/>
      <c r="K10" s="66"/>
      <c r="L10" s="115" t="s">
        <v>501</v>
      </c>
      <c r="M10" s="95">
        <v>521.6727540044881</v>
      </c>
      <c r="N10" s="96">
        <v>3973.40576171875</v>
      </c>
      <c r="O10" s="96">
        <v>1983.87109375</v>
      </c>
      <c r="P10" s="77"/>
      <c r="Q10" s="97"/>
      <c r="R10" s="97"/>
      <c r="S10" s="98"/>
      <c r="T10" s="51">
        <v>5</v>
      </c>
      <c r="U10" s="51">
        <v>0</v>
      </c>
      <c r="V10" s="52">
        <v>0.2</v>
      </c>
      <c r="W10" s="52">
        <v>0.027778</v>
      </c>
      <c r="X10" s="52">
        <v>0.050841</v>
      </c>
      <c r="Y10" s="52">
        <v>0.770293</v>
      </c>
      <c r="Z10" s="52">
        <v>0.6</v>
      </c>
      <c r="AA10" s="52">
        <v>0</v>
      </c>
      <c r="AB10" s="82">
        <v>10</v>
      </c>
      <c r="AC10" s="82"/>
      <c r="AD10" s="99"/>
      <c r="AE10" s="84" t="s">
        <v>384</v>
      </c>
      <c r="AF10" s="84">
        <v>702</v>
      </c>
      <c r="AG10" s="84">
        <v>692</v>
      </c>
      <c r="AH10" s="84">
        <v>1833</v>
      </c>
      <c r="AI10" s="84">
        <v>3424</v>
      </c>
      <c r="AJ10" s="84"/>
      <c r="AK10" s="84" t="s">
        <v>404</v>
      </c>
      <c r="AL10" s="84"/>
      <c r="AM10" s="84"/>
      <c r="AN10" s="84"/>
      <c r="AO10" s="86">
        <v>40813.6059837963</v>
      </c>
      <c r="AP10" s="88" t="s">
        <v>446</v>
      </c>
      <c r="AQ10" s="84" t="b">
        <v>0</v>
      </c>
      <c r="AR10" s="84" t="b">
        <v>0</v>
      </c>
      <c r="AS10" s="84" t="b">
        <v>1</v>
      </c>
      <c r="AT10" s="84"/>
      <c r="AU10" s="84">
        <v>17</v>
      </c>
      <c r="AV10" s="88" t="s">
        <v>460</v>
      </c>
      <c r="AW10" s="84" t="b">
        <v>0</v>
      </c>
      <c r="AX10" s="84" t="s">
        <v>473</v>
      </c>
      <c r="AY10" s="88" t="s">
        <v>481</v>
      </c>
      <c r="AZ10" s="84" t="s">
        <v>65</v>
      </c>
      <c r="BA10" s="84" t="str">
        <f>REPLACE(INDEX(GroupVertices[Group],MATCH(Vertices[[#This Row],[Vertex]],GroupVertices[Vertex],0)),1,1,"")</f>
        <v>1</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37.9" customHeight="1">
      <c r="A11" s="14" t="s">
        <v>237</v>
      </c>
      <c r="C11" s="15"/>
      <c r="D11" s="15" t="s">
        <v>64</v>
      </c>
      <c r="E11" s="94">
        <v>1000</v>
      </c>
      <c r="F11" s="81"/>
      <c r="G11" s="113" t="s">
        <v>288</v>
      </c>
      <c r="H11" s="15"/>
      <c r="I11" s="16" t="s">
        <v>237</v>
      </c>
      <c r="J11" s="66"/>
      <c r="K11" s="66"/>
      <c r="L11" s="115" t="s">
        <v>502</v>
      </c>
      <c r="M11" s="95">
        <v>4181.081560009286</v>
      </c>
      <c r="N11" s="96">
        <v>2229.620361328125</v>
      </c>
      <c r="O11" s="96">
        <v>6113.06884765625</v>
      </c>
      <c r="P11" s="77"/>
      <c r="Q11" s="97"/>
      <c r="R11" s="97"/>
      <c r="S11" s="98"/>
      <c r="T11" s="51">
        <v>4</v>
      </c>
      <c r="U11" s="51">
        <v>9</v>
      </c>
      <c r="V11" s="52">
        <v>15.8</v>
      </c>
      <c r="W11" s="52">
        <v>0.037037</v>
      </c>
      <c r="X11" s="52">
        <v>0.082868</v>
      </c>
      <c r="Y11" s="52">
        <v>1.591901</v>
      </c>
      <c r="Z11" s="52">
        <v>0.3090909090909091</v>
      </c>
      <c r="AA11" s="52">
        <v>0.18181818181818182</v>
      </c>
      <c r="AB11" s="82">
        <v>11</v>
      </c>
      <c r="AC11" s="82"/>
      <c r="AD11" s="99"/>
      <c r="AE11" s="84" t="s">
        <v>385</v>
      </c>
      <c r="AF11" s="84">
        <v>13</v>
      </c>
      <c r="AG11" s="84">
        <v>5422</v>
      </c>
      <c r="AH11" s="84">
        <v>753795</v>
      </c>
      <c r="AI11" s="84">
        <v>57</v>
      </c>
      <c r="AJ11" s="84"/>
      <c r="AK11" s="84" t="s">
        <v>405</v>
      </c>
      <c r="AL11" s="84" t="s">
        <v>420</v>
      </c>
      <c r="AM11" s="84"/>
      <c r="AN11" s="84"/>
      <c r="AO11" s="86">
        <v>42520.19642361111</v>
      </c>
      <c r="AP11" s="88" t="s">
        <v>447</v>
      </c>
      <c r="AQ11" s="84" t="b">
        <v>1</v>
      </c>
      <c r="AR11" s="84" t="b">
        <v>0</v>
      </c>
      <c r="AS11" s="84" t="b">
        <v>1</v>
      </c>
      <c r="AT11" s="84"/>
      <c r="AU11" s="84">
        <v>4624</v>
      </c>
      <c r="AV11" s="84"/>
      <c r="AW11" s="84" t="b">
        <v>0</v>
      </c>
      <c r="AX11" s="84" t="s">
        <v>473</v>
      </c>
      <c r="AY11" s="88" t="s">
        <v>482</v>
      </c>
      <c r="AZ11" s="84" t="s">
        <v>66</v>
      </c>
      <c r="BA11" s="84" t="str">
        <f>REPLACE(INDEX(GroupVertices[Group],MATCH(Vertices[[#This Row],[Vertex]],GroupVertices[Vertex],0)),1,1,"")</f>
        <v>1</v>
      </c>
      <c r="BB11" s="51" t="s">
        <v>265</v>
      </c>
      <c r="BC11" s="51" t="s">
        <v>265</v>
      </c>
      <c r="BD11" s="51" t="s">
        <v>269</v>
      </c>
      <c r="BE11" s="51" t="s">
        <v>269</v>
      </c>
      <c r="BF11" s="51"/>
      <c r="BG11" s="51"/>
      <c r="BH11" s="126" t="s">
        <v>648</v>
      </c>
      <c r="BI11" s="126" t="s">
        <v>648</v>
      </c>
      <c r="BJ11" s="126" t="s">
        <v>659</v>
      </c>
      <c r="BK11" s="126" t="s">
        <v>659</v>
      </c>
      <c r="BL11" s="126">
        <v>1</v>
      </c>
      <c r="BM11" s="129">
        <v>5.2631578947368425</v>
      </c>
      <c r="BN11" s="126">
        <v>0</v>
      </c>
      <c r="BO11" s="129">
        <v>0</v>
      </c>
      <c r="BP11" s="126">
        <v>0</v>
      </c>
      <c r="BQ11" s="129">
        <v>0</v>
      </c>
      <c r="BR11" s="126">
        <v>18</v>
      </c>
      <c r="BS11" s="129">
        <v>94.73684210526316</v>
      </c>
      <c r="BT11" s="126">
        <v>19</v>
      </c>
      <c r="BU11" s="2"/>
      <c r="BV11" s="3"/>
      <c r="BW11" s="3"/>
      <c r="BX11" s="3"/>
      <c r="BY11" s="3"/>
    </row>
    <row r="12" spans="1:77" ht="37.9" customHeight="1">
      <c r="A12" s="14" t="s">
        <v>242</v>
      </c>
      <c r="C12" s="15"/>
      <c r="D12" s="15" t="s">
        <v>64</v>
      </c>
      <c r="E12" s="94">
        <v>295.2300573755321</v>
      </c>
      <c r="F12" s="81"/>
      <c r="G12" s="113" t="s">
        <v>293</v>
      </c>
      <c r="H12" s="15"/>
      <c r="I12" s="16" t="s">
        <v>242</v>
      </c>
      <c r="J12" s="66"/>
      <c r="K12" s="66"/>
      <c r="L12" s="115" t="s">
        <v>503</v>
      </c>
      <c r="M12" s="95">
        <v>665.5733962702159</v>
      </c>
      <c r="N12" s="96">
        <v>7001.443359375</v>
      </c>
      <c r="O12" s="96">
        <v>2332.41650390625</v>
      </c>
      <c r="P12" s="77"/>
      <c r="Q12" s="97"/>
      <c r="R12" s="97"/>
      <c r="S12" s="98"/>
      <c r="T12" s="51">
        <v>9</v>
      </c>
      <c r="U12" s="51">
        <v>1</v>
      </c>
      <c r="V12" s="52">
        <v>102.2</v>
      </c>
      <c r="W12" s="52">
        <v>0.033333</v>
      </c>
      <c r="X12" s="52">
        <v>0.060077</v>
      </c>
      <c r="Y12" s="52">
        <v>1.682716</v>
      </c>
      <c r="Z12" s="52">
        <v>0.21428571428571427</v>
      </c>
      <c r="AA12" s="52">
        <v>0</v>
      </c>
      <c r="AB12" s="82">
        <v>12</v>
      </c>
      <c r="AC12" s="82"/>
      <c r="AD12" s="99"/>
      <c r="AE12" s="84" t="s">
        <v>386</v>
      </c>
      <c r="AF12" s="84">
        <v>115</v>
      </c>
      <c r="AG12" s="84">
        <v>878</v>
      </c>
      <c r="AH12" s="84">
        <v>2962</v>
      </c>
      <c r="AI12" s="84">
        <v>197</v>
      </c>
      <c r="AJ12" s="84"/>
      <c r="AK12" s="84" t="s">
        <v>406</v>
      </c>
      <c r="AL12" s="84" t="s">
        <v>421</v>
      </c>
      <c r="AM12" s="88" t="s">
        <v>431</v>
      </c>
      <c r="AN12" s="84"/>
      <c r="AO12" s="86">
        <v>39877.83125</v>
      </c>
      <c r="AP12" s="88" t="s">
        <v>448</v>
      </c>
      <c r="AQ12" s="84" t="b">
        <v>0</v>
      </c>
      <c r="AR12" s="84" t="b">
        <v>0</v>
      </c>
      <c r="AS12" s="84" t="b">
        <v>1</v>
      </c>
      <c r="AT12" s="84"/>
      <c r="AU12" s="84">
        <v>13</v>
      </c>
      <c r="AV12" s="88" t="s">
        <v>460</v>
      </c>
      <c r="AW12" s="84" t="b">
        <v>0</v>
      </c>
      <c r="AX12" s="84" t="s">
        <v>473</v>
      </c>
      <c r="AY12" s="88" t="s">
        <v>483</v>
      </c>
      <c r="AZ12" s="84" t="s">
        <v>66</v>
      </c>
      <c r="BA12" s="84" t="str">
        <f>REPLACE(INDEX(GroupVertices[Group],MATCH(Vertices[[#This Row],[Vertex]],GroupVertices[Vertex],0)),1,1,"")</f>
        <v>3</v>
      </c>
      <c r="BB12" s="51" t="s">
        <v>267</v>
      </c>
      <c r="BC12" s="51" t="s">
        <v>267</v>
      </c>
      <c r="BD12" s="51" t="s">
        <v>270</v>
      </c>
      <c r="BE12" s="51" t="s">
        <v>270</v>
      </c>
      <c r="BF12" s="51" t="s">
        <v>642</v>
      </c>
      <c r="BG12" s="51" t="s">
        <v>646</v>
      </c>
      <c r="BH12" s="126" t="s">
        <v>650</v>
      </c>
      <c r="BI12" s="126" t="s">
        <v>656</v>
      </c>
      <c r="BJ12" s="126" t="s">
        <v>661</v>
      </c>
      <c r="BK12" s="126" t="s">
        <v>667</v>
      </c>
      <c r="BL12" s="126">
        <v>7</v>
      </c>
      <c r="BM12" s="129">
        <v>3.932584269662921</v>
      </c>
      <c r="BN12" s="126">
        <v>0</v>
      </c>
      <c r="BO12" s="129">
        <v>0</v>
      </c>
      <c r="BP12" s="126">
        <v>0</v>
      </c>
      <c r="BQ12" s="129">
        <v>0</v>
      </c>
      <c r="BR12" s="126">
        <v>171</v>
      </c>
      <c r="BS12" s="129">
        <v>96.06741573033707</v>
      </c>
      <c r="BT12" s="126">
        <v>178</v>
      </c>
      <c r="BU12" s="2"/>
      <c r="BV12" s="3"/>
      <c r="BW12" s="3"/>
      <c r="BX12" s="3"/>
      <c r="BY12" s="3"/>
    </row>
    <row r="13" spans="1:77" ht="37.9" customHeight="1">
      <c r="A13" s="14" t="s">
        <v>238</v>
      </c>
      <c r="C13" s="15"/>
      <c r="D13" s="15" t="s">
        <v>64</v>
      </c>
      <c r="E13" s="94">
        <v>211.63168610031465</v>
      </c>
      <c r="F13" s="81"/>
      <c r="G13" s="113" t="s">
        <v>289</v>
      </c>
      <c r="H13" s="15"/>
      <c r="I13" s="16" t="s">
        <v>238</v>
      </c>
      <c r="J13" s="66"/>
      <c r="K13" s="66"/>
      <c r="L13" s="115" t="s">
        <v>504</v>
      </c>
      <c r="M13" s="95">
        <v>248.57099744641337</v>
      </c>
      <c r="N13" s="96">
        <v>2855.757568359375</v>
      </c>
      <c r="O13" s="96">
        <v>4662.36328125</v>
      </c>
      <c r="P13" s="77"/>
      <c r="Q13" s="97"/>
      <c r="R13" s="97"/>
      <c r="S13" s="98"/>
      <c r="T13" s="51">
        <v>4</v>
      </c>
      <c r="U13" s="51">
        <v>14</v>
      </c>
      <c r="V13" s="52">
        <v>64.133333</v>
      </c>
      <c r="W13" s="52">
        <v>0.045455</v>
      </c>
      <c r="X13" s="52">
        <v>0.099734</v>
      </c>
      <c r="Y13" s="52">
        <v>2.331575</v>
      </c>
      <c r="Z13" s="52">
        <v>0.18333333333333332</v>
      </c>
      <c r="AA13" s="52">
        <v>0.125</v>
      </c>
      <c r="AB13" s="82">
        <v>13</v>
      </c>
      <c r="AC13" s="82"/>
      <c r="AD13" s="99"/>
      <c r="AE13" s="84" t="s">
        <v>387</v>
      </c>
      <c r="AF13" s="84">
        <v>211</v>
      </c>
      <c r="AG13" s="84">
        <v>339</v>
      </c>
      <c r="AH13" s="84">
        <v>15950</v>
      </c>
      <c r="AI13" s="84">
        <v>11129</v>
      </c>
      <c r="AJ13" s="84"/>
      <c r="AK13" s="84" t="s">
        <v>407</v>
      </c>
      <c r="AL13" s="84"/>
      <c r="AM13" s="88" t="s">
        <v>432</v>
      </c>
      <c r="AN13" s="84"/>
      <c r="AO13" s="86">
        <v>43623.62385416667</v>
      </c>
      <c r="AP13" s="88" t="s">
        <v>449</v>
      </c>
      <c r="AQ13" s="84" t="b">
        <v>1</v>
      </c>
      <c r="AR13" s="84" t="b">
        <v>0</v>
      </c>
      <c r="AS13" s="84" t="b">
        <v>0</v>
      </c>
      <c r="AT13" s="84"/>
      <c r="AU13" s="84">
        <v>7</v>
      </c>
      <c r="AV13" s="84"/>
      <c r="AW13" s="84" t="b">
        <v>0</v>
      </c>
      <c r="AX13" s="84" t="s">
        <v>473</v>
      </c>
      <c r="AY13" s="88" t="s">
        <v>484</v>
      </c>
      <c r="AZ13" s="84" t="s">
        <v>66</v>
      </c>
      <c r="BA13" s="84" t="str">
        <f>REPLACE(INDEX(GroupVertices[Group],MATCH(Vertices[[#This Row],[Vertex]],GroupVertices[Vertex],0)),1,1,"")</f>
        <v>1</v>
      </c>
      <c r="BB13" s="51" t="s">
        <v>535</v>
      </c>
      <c r="BC13" s="51" t="s">
        <v>535</v>
      </c>
      <c r="BD13" s="51" t="s">
        <v>269</v>
      </c>
      <c r="BE13" s="51" t="s">
        <v>269</v>
      </c>
      <c r="BF13" s="51" t="s">
        <v>274</v>
      </c>
      <c r="BG13" s="51" t="s">
        <v>274</v>
      </c>
      <c r="BH13" s="126" t="s">
        <v>649</v>
      </c>
      <c r="BI13" s="126" t="s">
        <v>655</v>
      </c>
      <c r="BJ13" s="126" t="s">
        <v>660</v>
      </c>
      <c r="BK13" s="126" t="s">
        <v>666</v>
      </c>
      <c r="BL13" s="126">
        <v>2</v>
      </c>
      <c r="BM13" s="129">
        <v>5.405405405405405</v>
      </c>
      <c r="BN13" s="126">
        <v>0</v>
      </c>
      <c r="BO13" s="129">
        <v>0</v>
      </c>
      <c r="BP13" s="126">
        <v>0</v>
      </c>
      <c r="BQ13" s="129">
        <v>0</v>
      </c>
      <c r="BR13" s="126">
        <v>35</v>
      </c>
      <c r="BS13" s="129">
        <v>94.5945945945946</v>
      </c>
      <c r="BT13" s="126">
        <v>37</v>
      </c>
      <c r="BU13" s="2"/>
      <c r="BV13" s="3"/>
      <c r="BW13" s="3"/>
      <c r="BX13" s="3"/>
      <c r="BY13" s="3"/>
    </row>
    <row r="14" spans="1:77" ht="37.9" customHeight="1">
      <c r="A14" s="14" t="s">
        <v>239</v>
      </c>
      <c r="C14" s="15"/>
      <c r="D14" s="15" t="s">
        <v>64</v>
      </c>
      <c r="E14" s="94">
        <v>1000</v>
      </c>
      <c r="F14" s="81"/>
      <c r="G14" s="113" t="s">
        <v>290</v>
      </c>
      <c r="H14" s="15"/>
      <c r="I14" s="16" t="s">
        <v>239</v>
      </c>
      <c r="J14" s="66"/>
      <c r="K14" s="66"/>
      <c r="L14" s="115" t="s">
        <v>505</v>
      </c>
      <c r="M14" s="95">
        <v>9999</v>
      </c>
      <c r="N14" s="96">
        <v>7547.19140625</v>
      </c>
      <c r="O14" s="96">
        <v>6511.9814453125</v>
      </c>
      <c r="P14" s="77"/>
      <c r="Q14" s="97"/>
      <c r="R14" s="97"/>
      <c r="S14" s="98"/>
      <c r="T14" s="51">
        <v>0</v>
      </c>
      <c r="U14" s="51">
        <v>15</v>
      </c>
      <c r="V14" s="52">
        <v>58.933333</v>
      </c>
      <c r="W14" s="52">
        <v>0.043478</v>
      </c>
      <c r="X14" s="52">
        <v>0.092247</v>
      </c>
      <c r="Y14" s="52">
        <v>2.205885</v>
      </c>
      <c r="Z14" s="52">
        <v>0.1761904761904762</v>
      </c>
      <c r="AA14" s="52">
        <v>0</v>
      </c>
      <c r="AB14" s="82">
        <v>14</v>
      </c>
      <c r="AC14" s="82"/>
      <c r="AD14" s="99"/>
      <c r="AE14" s="84" t="s">
        <v>388</v>
      </c>
      <c r="AF14" s="84">
        <v>14205</v>
      </c>
      <c r="AG14" s="84">
        <v>12942</v>
      </c>
      <c r="AH14" s="84">
        <v>106008</v>
      </c>
      <c r="AI14" s="84">
        <v>40448</v>
      </c>
      <c r="AJ14" s="84"/>
      <c r="AK14" s="84" t="s">
        <v>408</v>
      </c>
      <c r="AL14" s="84" t="s">
        <v>422</v>
      </c>
      <c r="AM14" s="88" t="s">
        <v>433</v>
      </c>
      <c r="AN14" s="84"/>
      <c r="AO14" s="86">
        <v>40810.48291666667</v>
      </c>
      <c r="AP14" s="88" t="s">
        <v>450</v>
      </c>
      <c r="AQ14" s="84" t="b">
        <v>0</v>
      </c>
      <c r="AR14" s="84" t="b">
        <v>0</v>
      </c>
      <c r="AS14" s="84" t="b">
        <v>0</v>
      </c>
      <c r="AT14" s="84"/>
      <c r="AU14" s="84">
        <v>1189</v>
      </c>
      <c r="AV14" s="88" t="s">
        <v>460</v>
      </c>
      <c r="AW14" s="84" t="b">
        <v>0</v>
      </c>
      <c r="AX14" s="84" t="s">
        <v>473</v>
      </c>
      <c r="AY14" s="88" t="s">
        <v>485</v>
      </c>
      <c r="AZ14" s="84" t="s">
        <v>66</v>
      </c>
      <c r="BA14" s="84" t="str">
        <f>REPLACE(INDEX(GroupVertices[Group],MATCH(Vertices[[#This Row],[Vertex]],GroupVertices[Vertex],0)),1,1,"")</f>
        <v>2</v>
      </c>
      <c r="BB14" s="51" t="s">
        <v>535</v>
      </c>
      <c r="BC14" s="51" t="s">
        <v>535</v>
      </c>
      <c r="BD14" s="51" t="s">
        <v>269</v>
      </c>
      <c r="BE14" s="51" t="s">
        <v>269</v>
      </c>
      <c r="BF14" s="51" t="s">
        <v>274</v>
      </c>
      <c r="BG14" s="51" t="s">
        <v>274</v>
      </c>
      <c r="BH14" s="126" t="s">
        <v>649</v>
      </c>
      <c r="BI14" s="126" t="s">
        <v>655</v>
      </c>
      <c r="BJ14" s="126" t="s">
        <v>660</v>
      </c>
      <c r="BK14" s="126" t="s">
        <v>666</v>
      </c>
      <c r="BL14" s="126">
        <v>2</v>
      </c>
      <c r="BM14" s="129">
        <v>5.405405405405405</v>
      </c>
      <c r="BN14" s="126">
        <v>0</v>
      </c>
      <c r="BO14" s="129">
        <v>0</v>
      </c>
      <c r="BP14" s="126">
        <v>0</v>
      </c>
      <c r="BQ14" s="129">
        <v>0</v>
      </c>
      <c r="BR14" s="126">
        <v>35</v>
      </c>
      <c r="BS14" s="129">
        <v>94.5945945945946</v>
      </c>
      <c r="BT14" s="126">
        <v>37</v>
      </c>
      <c r="BU14" s="2"/>
      <c r="BV14" s="3"/>
      <c r="BW14" s="3"/>
      <c r="BX14" s="3"/>
      <c r="BY14" s="3"/>
    </row>
    <row r="15" spans="1:77" ht="37.9" customHeight="1">
      <c r="A15" s="14" t="s">
        <v>250</v>
      </c>
      <c r="C15" s="15"/>
      <c r="D15" s="15" t="s">
        <v>64</v>
      </c>
      <c r="E15" s="94">
        <v>301.2789191190079</v>
      </c>
      <c r="F15" s="81"/>
      <c r="G15" s="113" t="s">
        <v>468</v>
      </c>
      <c r="H15" s="15"/>
      <c r="I15" s="16" t="s">
        <v>250</v>
      </c>
      <c r="J15" s="66"/>
      <c r="K15" s="66"/>
      <c r="L15" s="115" t="s">
        <v>506</v>
      </c>
      <c r="M15" s="95">
        <v>695.7461115839975</v>
      </c>
      <c r="N15" s="96">
        <v>7440.859375</v>
      </c>
      <c r="O15" s="96">
        <v>9353.9033203125</v>
      </c>
      <c r="P15" s="77"/>
      <c r="Q15" s="97"/>
      <c r="R15" s="97"/>
      <c r="S15" s="98"/>
      <c r="T15" s="51">
        <v>3</v>
      </c>
      <c r="U15" s="51">
        <v>0</v>
      </c>
      <c r="V15" s="52">
        <v>0</v>
      </c>
      <c r="W15" s="52">
        <v>0.026316</v>
      </c>
      <c r="X15" s="52">
        <v>0.033101</v>
      </c>
      <c r="Y15" s="52">
        <v>0.522728</v>
      </c>
      <c r="Z15" s="52">
        <v>0.6666666666666666</v>
      </c>
      <c r="AA15" s="52">
        <v>0</v>
      </c>
      <c r="AB15" s="82">
        <v>15</v>
      </c>
      <c r="AC15" s="82"/>
      <c r="AD15" s="99"/>
      <c r="AE15" s="84" t="s">
        <v>389</v>
      </c>
      <c r="AF15" s="84">
        <v>796</v>
      </c>
      <c r="AG15" s="84">
        <v>917</v>
      </c>
      <c r="AH15" s="84">
        <v>146320</v>
      </c>
      <c r="AI15" s="84">
        <v>211790</v>
      </c>
      <c r="AJ15" s="84"/>
      <c r="AK15" s="84" t="s">
        <v>409</v>
      </c>
      <c r="AL15" s="84"/>
      <c r="AM15" s="84"/>
      <c r="AN15" s="84"/>
      <c r="AO15" s="86">
        <v>41070.94101851852</v>
      </c>
      <c r="AP15" s="88" t="s">
        <v>451</v>
      </c>
      <c r="AQ15" s="84" t="b">
        <v>1</v>
      </c>
      <c r="AR15" s="84" t="b">
        <v>0</v>
      </c>
      <c r="AS15" s="84" t="b">
        <v>1</v>
      </c>
      <c r="AT15" s="84"/>
      <c r="AU15" s="84">
        <v>11</v>
      </c>
      <c r="AV15" s="88" t="s">
        <v>460</v>
      </c>
      <c r="AW15" s="84" t="b">
        <v>0</v>
      </c>
      <c r="AX15" s="84" t="s">
        <v>473</v>
      </c>
      <c r="AY15" s="88" t="s">
        <v>486</v>
      </c>
      <c r="AZ15" s="84" t="s">
        <v>65</v>
      </c>
      <c r="BA15" s="84" t="str">
        <f>REPLACE(INDEX(GroupVertices[Group],MATCH(Vertices[[#This Row],[Vertex]],GroupVertices[Vertex],0)),1,1,"")</f>
        <v>2</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37.9" customHeight="1">
      <c r="A16" s="14" t="s">
        <v>251</v>
      </c>
      <c r="C16" s="15"/>
      <c r="D16" s="15" t="s">
        <v>64</v>
      </c>
      <c r="E16" s="94">
        <v>162</v>
      </c>
      <c r="F16" s="81"/>
      <c r="G16" s="113" t="s">
        <v>469</v>
      </c>
      <c r="H16" s="15"/>
      <c r="I16" s="16" t="s">
        <v>251</v>
      </c>
      <c r="J16" s="66"/>
      <c r="K16" s="66"/>
      <c r="L16" s="115" t="s">
        <v>507</v>
      </c>
      <c r="M16" s="95">
        <v>1</v>
      </c>
      <c r="N16" s="96">
        <v>8231.220703125</v>
      </c>
      <c r="O16" s="96">
        <v>3928.728759765625</v>
      </c>
      <c r="P16" s="77"/>
      <c r="Q16" s="97"/>
      <c r="R16" s="97"/>
      <c r="S16" s="98"/>
      <c r="T16" s="51">
        <v>3</v>
      </c>
      <c r="U16" s="51">
        <v>0</v>
      </c>
      <c r="V16" s="52">
        <v>0</v>
      </c>
      <c r="W16" s="52">
        <v>0.026316</v>
      </c>
      <c r="X16" s="52">
        <v>0.033101</v>
      </c>
      <c r="Y16" s="52">
        <v>0.522728</v>
      </c>
      <c r="Z16" s="52">
        <v>0.6666666666666666</v>
      </c>
      <c r="AA16" s="52">
        <v>0</v>
      </c>
      <c r="AB16" s="82">
        <v>16</v>
      </c>
      <c r="AC16" s="82"/>
      <c r="AD16" s="99"/>
      <c r="AE16" s="84" t="s">
        <v>390</v>
      </c>
      <c r="AF16" s="84">
        <v>29</v>
      </c>
      <c r="AG16" s="84">
        <v>19</v>
      </c>
      <c r="AH16" s="84">
        <v>55</v>
      </c>
      <c r="AI16" s="84">
        <v>75</v>
      </c>
      <c r="AJ16" s="84"/>
      <c r="AK16" s="84"/>
      <c r="AL16" s="84"/>
      <c r="AM16" s="84"/>
      <c r="AN16" s="84"/>
      <c r="AO16" s="86">
        <v>42977.84645833333</v>
      </c>
      <c r="AP16" s="88" t="s">
        <v>452</v>
      </c>
      <c r="AQ16" s="84" t="b">
        <v>1</v>
      </c>
      <c r="AR16" s="84" t="b">
        <v>0</v>
      </c>
      <c r="AS16" s="84" t="b">
        <v>0</v>
      </c>
      <c r="AT16" s="84"/>
      <c r="AU16" s="84">
        <v>0</v>
      </c>
      <c r="AV16" s="84"/>
      <c r="AW16" s="84" t="b">
        <v>0</v>
      </c>
      <c r="AX16" s="84" t="s">
        <v>473</v>
      </c>
      <c r="AY16" s="88" t="s">
        <v>487</v>
      </c>
      <c r="AZ16" s="84" t="s">
        <v>65</v>
      </c>
      <c r="BA16" s="84" t="str">
        <f>REPLACE(INDEX(GroupVertices[Group],MATCH(Vertices[[#This Row],[Vertex]],GroupVertices[Vertex],0)),1,1,"")</f>
        <v>2</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37.9" customHeight="1">
      <c r="A17" s="14" t="s">
        <v>252</v>
      </c>
      <c r="C17" s="15"/>
      <c r="D17" s="15" t="s">
        <v>64</v>
      </c>
      <c r="E17" s="94">
        <v>207.75421062372754</v>
      </c>
      <c r="F17" s="81"/>
      <c r="G17" s="113" t="s">
        <v>470</v>
      </c>
      <c r="H17" s="15"/>
      <c r="I17" s="16" t="s">
        <v>252</v>
      </c>
      <c r="J17" s="66"/>
      <c r="K17" s="66"/>
      <c r="L17" s="115" t="s">
        <v>508</v>
      </c>
      <c r="M17" s="95">
        <v>229.22951327091232</v>
      </c>
      <c r="N17" s="96">
        <v>4679.01904296875</v>
      </c>
      <c r="O17" s="96">
        <v>7979.34912109375</v>
      </c>
      <c r="P17" s="77"/>
      <c r="Q17" s="97"/>
      <c r="R17" s="97"/>
      <c r="S17" s="98"/>
      <c r="T17" s="51">
        <v>3</v>
      </c>
      <c r="U17" s="51">
        <v>0</v>
      </c>
      <c r="V17" s="52">
        <v>0</v>
      </c>
      <c r="W17" s="52">
        <v>0.026316</v>
      </c>
      <c r="X17" s="52">
        <v>0.033101</v>
      </c>
      <c r="Y17" s="52">
        <v>0.522728</v>
      </c>
      <c r="Z17" s="52">
        <v>0.6666666666666666</v>
      </c>
      <c r="AA17" s="52">
        <v>0</v>
      </c>
      <c r="AB17" s="82">
        <v>17</v>
      </c>
      <c r="AC17" s="82"/>
      <c r="AD17" s="99"/>
      <c r="AE17" s="84" t="s">
        <v>391</v>
      </c>
      <c r="AF17" s="84">
        <v>344</v>
      </c>
      <c r="AG17" s="84">
        <v>314</v>
      </c>
      <c r="AH17" s="84">
        <v>324</v>
      </c>
      <c r="AI17" s="84">
        <v>216</v>
      </c>
      <c r="AJ17" s="84"/>
      <c r="AK17" s="84"/>
      <c r="AL17" s="84"/>
      <c r="AM17" s="88" t="s">
        <v>434</v>
      </c>
      <c r="AN17" s="84"/>
      <c r="AO17" s="86">
        <v>42529.89680555555</v>
      </c>
      <c r="AP17" s="88" t="s">
        <v>453</v>
      </c>
      <c r="AQ17" s="84" t="b">
        <v>1</v>
      </c>
      <c r="AR17" s="84" t="b">
        <v>0</v>
      </c>
      <c r="AS17" s="84" t="b">
        <v>0</v>
      </c>
      <c r="AT17" s="84"/>
      <c r="AU17" s="84">
        <v>2</v>
      </c>
      <c r="AV17" s="84"/>
      <c r="AW17" s="84" t="b">
        <v>0</v>
      </c>
      <c r="AX17" s="84" t="s">
        <v>473</v>
      </c>
      <c r="AY17" s="88" t="s">
        <v>488</v>
      </c>
      <c r="AZ17" s="84" t="s">
        <v>65</v>
      </c>
      <c r="BA17" s="84" t="str">
        <f>REPLACE(INDEX(GroupVertices[Group],MATCH(Vertices[[#This Row],[Vertex]],GroupVertices[Vertex],0)),1,1,"")</f>
        <v>2</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37.9" customHeight="1">
      <c r="A18" s="14" t="s">
        <v>253</v>
      </c>
      <c r="C18" s="15"/>
      <c r="D18" s="15" t="s">
        <v>64</v>
      </c>
      <c r="E18" s="94">
        <v>1000</v>
      </c>
      <c r="F18" s="81"/>
      <c r="G18" s="113" t="s">
        <v>471</v>
      </c>
      <c r="H18" s="15"/>
      <c r="I18" s="16" t="s">
        <v>253</v>
      </c>
      <c r="J18" s="66"/>
      <c r="K18" s="66"/>
      <c r="L18" s="115" t="s">
        <v>509</v>
      </c>
      <c r="M18" s="95">
        <v>9852.004720266192</v>
      </c>
      <c r="N18" s="96">
        <v>9316.21875</v>
      </c>
      <c r="O18" s="96">
        <v>7141.97900390625</v>
      </c>
      <c r="P18" s="77"/>
      <c r="Q18" s="97"/>
      <c r="R18" s="97"/>
      <c r="S18" s="98"/>
      <c r="T18" s="51">
        <v>3</v>
      </c>
      <c r="U18" s="51">
        <v>0</v>
      </c>
      <c r="V18" s="52">
        <v>0</v>
      </c>
      <c r="W18" s="52">
        <v>0.026316</v>
      </c>
      <c r="X18" s="52">
        <v>0.033101</v>
      </c>
      <c r="Y18" s="52">
        <v>0.522728</v>
      </c>
      <c r="Z18" s="52">
        <v>0.6666666666666666</v>
      </c>
      <c r="AA18" s="52">
        <v>0</v>
      </c>
      <c r="AB18" s="82">
        <v>18</v>
      </c>
      <c r="AC18" s="82"/>
      <c r="AD18" s="99"/>
      <c r="AE18" s="84" t="s">
        <v>392</v>
      </c>
      <c r="AF18" s="84">
        <v>9722</v>
      </c>
      <c r="AG18" s="84">
        <v>12752</v>
      </c>
      <c r="AH18" s="84">
        <v>928449</v>
      </c>
      <c r="AI18" s="84">
        <v>32152</v>
      </c>
      <c r="AJ18" s="84"/>
      <c r="AK18" s="84" t="s">
        <v>410</v>
      </c>
      <c r="AL18" s="84"/>
      <c r="AM18" s="88" t="s">
        <v>435</v>
      </c>
      <c r="AN18" s="84"/>
      <c r="AO18" s="86">
        <v>40707.370671296296</v>
      </c>
      <c r="AP18" s="88" t="s">
        <v>454</v>
      </c>
      <c r="AQ18" s="84" t="b">
        <v>0</v>
      </c>
      <c r="AR18" s="84" t="b">
        <v>0</v>
      </c>
      <c r="AS18" s="84" t="b">
        <v>0</v>
      </c>
      <c r="AT18" s="84"/>
      <c r="AU18" s="84">
        <v>371</v>
      </c>
      <c r="AV18" s="88" t="s">
        <v>461</v>
      </c>
      <c r="AW18" s="84" t="b">
        <v>0</v>
      </c>
      <c r="AX18" s="84" t="s">
        <v>473</v>
      </c>
      <c r="AY18" s="88" t="s">
        <v>489</v>
      </c>
      <c r="AZ18" s="84" t="s">
        <v>65</v>
      </c>
      <c r="BA18" s="84" t="str">
        <f>REPLACE(INDEX(GroupVertices[Group],MATCH(Vertices[[#This Row],[Vertex]],GroupVertices[Vertex],0)),1,1,"")</f>
        <v>2</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37.9" customHeight="1">
      <c r="A19" s="14" t="s">
        <v>254</v>
      </c>
      <c r="C19" s="15"/>
      <c r="D19" s="15" t="s">
        <v>64</v>
      </c>
      <c r="E19" s="94">
        <v>283.4425319267074</v>
      </c>
      <c r="F19" s="81"/>
      <c r="G19" s="113" t="s">
        <v>472</v>
      </c>
      <c r="H19" s="15"/>
      <c r="I19" s="16" t="s">
        <v>254</v>
      </c>
      <c r="J19" s="66"/>
      <c r="K19" s="66"/>
      <c r="L19" s="115" t="s">
        <v>510</v>
      </c>
      <c r="M19" s="95">
        <v>606.7752843766928</v>
      </c>
      <c r="N19" s="96">
        <v>5233.04638671875</v>
      </c>
      <c r="O19" s="96">
        <v>4432.32373046875</v>
      </c>
      <c r="P19" s="77"/>
      <c r="Q19" s="97"/>
      <c r="R19" s="97"/>
      <c r="S19" s="98"/>
      <c r="T19" s="51">
        <v>3</v>
      </c>
      <c r="U19" s="51">
        <v>0</v>
      </c>
      <c r="V19" s="52">
        <v>0</v>
      </c>
      <c r="W19" s="52">
        <v>0.026316</v>
      </c>
      <c r="X19" s="52">
        <v>0.033101</v>
      </c>
      <c r="Y19" s="52">
        <v>0.522728</v>
      </c>
      <c r="Z19" s="52">
        <v>0.6666666666666666</v>
      </c>
      <c r="AA19" s="52">
        <v>0</v>
      </c>
      <c r="AB19" s="82">
        <v>19</v>
      </c>
      <c r="AC19" s="82"/>
      <c r="AD19" s="99"/>
      <c r="AE19" s="84" t="s">
        <v>393</v>
      </c>
      <c r="AF19" s="84">
        <v>669</v>
      </c>
      <c r="AG19" s="84">
        <v>802</v>
      </c>
      <c r="AH19" s="84">
        <v>766</v>
      </c>
      <c r="AI19" s="84">
        <v>491</v>
      </c>
      <c r="AJ19" s="84"/>
      <c r="AK19" s="84" t="s">
        <v>411</v>
      </c>
      <c r="AL19" s="84" t="s">
        <v>423</v>
      </c>
      <c r="AM19" s="88" t="s">
        <v>436</v>
      </c>
      <c r="AN19" s="84"/>
      <c r="AO19" s="86">
        <v>41558.646099537036</v>
      </c>
      <c r="AP19" s="88" t="s">
        <v>455</v>
      </c>
      <c r="AQ19" s="84" t="b">
        <v>1</v>
      </c>
      <c r="AR19" s="84" t="b">
        <v>0</v>
      </c>
      <c r="AS19" s="84" t="b">
        <v>1</v>
      </c>
      <c r="AT19" s="84"/>
      <c r="AU19" s="84">
        <v>3</v>
      </c>
      <c r="AV19" s="88" t="s">
        <v>460</v>
      </c>
      <c r="AW19" s="84" t="b">
        <v>0</v>
      </c>
      <c r="AX19" s="84" t="s">
        <v>473</v>
      </c>
      <c r="AY19" s="88" t="s">
        <v>490</v>
      </c>
      <c r="AZ19" s="84" t="s">
        <v>65</v>
      </c>
      <c r="BA19" s="84" t="str">
        <f>REPLACE(INDEX(GroupVertices[Group],MATCH(Vertices[[#This Row],[Vertex]],GroupVertices[Vertex],0)),1,1,"")</f>
        <v>2</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37.9" customHeight="1">
      <c r="A20" s="14" t="s">
        <v>240</v>
      </c>
      <c r="C20" s="15"/>
      <c r="D20" s="15" t="s">
        <v>64</v>
      </c>
      <c r="E20" s="94">
        <v>306.5522857671664</v>
      </c>
      <c r="F20" s="81"/>
      <c r="G20" s="113" t="s">
        <v>291</v>
      </c>
      <c r="H20" s="15"/>
      <c r="I20" s="16" t="s">
        <v>240</v>
      </c>
      <c r="J20" s="66"/>
      <c r="K20" s="66"/>
      <c r="L20" s="115" t="s">
        <v>511</v>
      </c>
      <c r="M20" s="95">
        <v>722.050530062679</v>
      </c>
      <c r="N20" s="96">
        <v>9553.205078125</v>
      </c>
      <c r="O20" s="96">
        <v>3068.521484375</v>
      </c>
      <c r="P20" s="77"/>
      <c r="Q20" s="97"/>
      <c r="R20" s="97"/>
      <c r="S20" s="98"/>
      <c r="T20" s="51">
        <v>0</v>
      </c>
      <c r="U20" s="51">
        <v>1</v>
      </c>
      <c r="V20" s="52">
        <v>0</v>
      </c>
      <c r="W20" s="52">
        <v>0.020833</v>
      </c>
      <c r="X20" s="52">
        <v>0.006817</v>
      </c>
      <c r="Y20" s="52">
        <v>0.308923</v>
      </c>
      <c r="Z20" s="52">
        <v>0</v>
      </c>
      <c r="AA20" s="52">
        <v>0</v>
      </c>
      <c r="AB20" s="82">
        <v>20</v>
      </c>
      <c r="AC20" s="82"/>
      <c r="AD20" s="99"/>
      <c r="AE20" s="84" t="s">
        <v>394</v>
      </c>
      <c r="AF20" s="84">
        <v>1005</v>
      </c>
      <c r="AG20" s="84">
        <v>951</v>
      </c>
      <c r="AH20" s="84">
        <v>2197</v>
      </c>
      <c r="AI20" s="84">
        <v>2238</v>
      </c>
      <c r="AJ20" s="84"/>
      <c r="AK20" s="84" t="s">
        <v>412</v>
      </c>
      <c r="AL20" s="84" t="s">
        <v>424</v>
      </c>
      <c r="AM20" s="88" t="s">
        <v>437</v>
      </c>
      <c r="AN20" s="84"/>
      <c r="AO20" s="86">
        <v>40760.169270833336</v>
      </c>
      <c r="AP20" s="88" t="s">
        <v>456</v>
      </c>
      <c r="AQ20" s="84" t="b">
        <v>1</v>
      </c>
      <c r="AR20" s="84" t="b">
        <v>0</v>
      </c>
      <c r="AS20" s="84" t="b">
        <v>1</v>
      </c>
      <c r="AT20" s="84"/>
      <c r="AU20" s="84">
        <v>31</v>
      </c>
      <c r="AV20" s="88" t="s">
        <v>460</v>
      </c>
      <c r="AW20" s="84" t="b">
        <v>0</v>
      </c>
      <c r="AX20" s="84" t="s">
        <v>473</v>
      </c>
      <c r="AY20" s="88" t="s">
        <v>491</v>
      </c>
      <c r="AZ20" s="84" t="s">
        <v>66</v>
      </c>
      <c r="BA20" s="84" t="str">
        <f>REPLACE(INDEX(GroupVertices[Group],MATCH(Vertices[[#This Row],[Vertex]],GroupVertices[Vertex],0)),1,1,"")</f>
        <v>3</v>
      </c>
      <c r="BB20" s="51"/>
      <c r="BC20" s="51"/>
      <c r="BD20" s="51"/>
      <c r="BE20" s="51"/>
      <c r="BF20" s="51" t="s">
        <v>275</v>
      </c>
      <c r="BG20" s="51" t="s">
        <v>275</v>
      </c>
      <c r="BH20" s="126" t="s">
        <v>651</v>
      </c>
      <c r="BI20" s="126" t="s">
        <v>651</v>
      </c>
      <c r="BJ20" s="126" t="s">
        <v>662</v>
      </c>
      <c r="BK20" s="126" t="s">
        <v>662</v>
      </c>
      <c r="BL20" s="126">
        <v>1</v>
      </c>
      <c r="BM20" s="129">
        <v>2.4390243902439024</v>
      </c>
      <c r="BN20" s="126">
        <v>0</v>
      </c>
      <c r="BO20" s="129">
        <v>0</v>
      </c>
      <c r="BP20" s="126">
        <v>0</v>
      </c>
      <c r="BQ20" s="129">
        <v>0</v>
      </c>
      <c r="BR20" s="126">
        <v>40</v>
      </c>
      <c r="BS20" s="129">
        <v>97.5609756097561</v>
      </c>
      <c r="BT20" s="126">
        <v>41</v>
      </c>
      <c r="BU20" s="2"/>
      <c r="BV20" s="3"/>
      <c r="BW20" s="3"/>
      <c r="BX20" s="3"/>
      <c r="BY20" s="3"/>
    </row>
    <row r="21" spans="1:77" ht="37.9" customHeight="1">
      <c r="A21" s="14" t="s">
        <v>241</v>
      </c>
      <c r="C21" s="15"/>
      <c r="D21" s="15" t="s">
        <v>64</v>
      </c>
      <c r="E21" s="94">
        <v>275.0671848972793</v>
      </c>
      <c r="F21" s="81"/>
      <c r="G21" s="113" t="s">
        <v>292</v>
      </c>
      <c r="H21" s="15"/>
      <c r="I21" s="16" t="s">
        <v>241</v>
      </c>
      <c r="J21" s="66"/>
      <c r="K21" s="66"/>
      <c r="L21" s="115" t="s">
        <v>512</v>
      </c>
      <c r="M21" s="95">
        <v>564.9976785576105</v>
      </c>
      <c r="N21" s="96">
        <v>4679.01904296875</v>
      </c>
      <c r="O21" s="96">
        <v>3466.525390625</v>
      </c>
      <c r="P21" s="77"/>
      <c r="Q21" s="97"/>
      <c r="R21" s="97"/>
      <c r="S21" s="98"/>
      <c r="T21" s="51">
        <v>0</v>
      </c>
      <c r="U21" s="51">
        <v>1</v>
      </c>
      <c r="V21" s="52">
        <v>0</v>
      </c>
      <c r="W21" s="52">
        <v>0.020833</v>
      </c>
      <c r="X21" s="52">
        <v>0.006817</v>
      </c>
      <c r="Y21" s="52">
        <v>0.308923</v>
      </c>
      <c r="Z21" s="52">
        <v>0</v>
      </c>
      <c r="AA21" s="52">
        <v>0</v>
      </c>
      <c r="AB21" s="82">
        <v>21</v>
      </c>
      <c r="AC21" s="82"/>
      <c r="AD21" s="99"/>
      <c r="AE21" s="84" t="s">
        <v>395</v>
      </c>
      <c r="AF21" s="84">
        <v>542</v>
      </c>
      <c r="AG21" s="84">
        <v>748</v>
      </c>
      <c r="AH21" s="84">
        <v>1958</v>
      </c>
      <c r="AI21" s="84">
        <v>2641</v>
      </c>
      <c r="AJ21" s="84"/>
      <c r="AK21" s="84" t="s">
        <v>413</v>
      </c>
      <c r="AL21" s="84" t="s">
        <v>425</v>
      </c>
      <c r="AM21" s="88" t="s">
        <v>438</v>
      </c>
      <c r="AN21" s="84"/>
      <c r="AO21" s="86">
        <v>41801.09447916667</v>
      </c>
      <c r="AP21" s="88" t="s">
        <v>457</v>
      </c>
      <c r="AQ21" s="84" t="b">
        <v>0</v>
      </c>
      <c r="AR21" s="84" t="b">
        <v>0</v>
      </c>
      <c r="AS21" s="84" t="b">
        <v>1</v>
      </c>
      <c r="AT21" s="84"/>
      <c r="AU21" s="84">
        <v>4</v>
      </c>
      <c r="AV21" s="88" t="s">
        <v>460</v>
      </c>
      <c r="AW21" s="84" t="b">
        <v>0</v>
      </c>
      <c r="AX21" s="84" t="s">
        <v>473</v>
      </c>
      <c r="AY21" s="88" t="s">
        <v>492</v>
      </c>
      <c r="AZ21" s="84" t="s">
        <v>66</v>
      </c>
      <c r="BA21" s="84" t="str">
        <f>REPLACE(INDEX(GroupVertices[Group],MATCH(Vertices[[#This Row],[Vertex]],GroupVertices[Vertex],0)),1,1,"")</f>
        <v>3</v>
      </c>
      <c r="BB21" s="51"/>
      <c r="BC21" s="51"/>
      <c r="BD21" s="51"/>
      <c r="BE21" s="51"/>
      <c r="BF21" s="51" t="s">
        <v>275</v>
      </c>
      <c r="BG21" s="51" t="s">
        <v>275</v>
      </c>
      <c r="BH21" s="126" t="s">
        <v>652</v>
      </c>
      <c r="BI21" s="126" t="s">
        <v>657</v>
      </c>
      <c r="BJ21" s="126" t="s">
        <v>663</v>
      </c>
      <c r="BK21" s="126" t="s">
        <v>668</v>
      </c>
      <c r="BL21" s="126">
        <v>2</v>
      </c>
      <c r="BM21" s="129">
        <v>2.3529411764705883</v>
      </c>
      <c r="BN21" s="126">
        <v>0</v>
      </c>
      <c r="BO21" s="129">
        <v>0</v>
      </c>
      <c r="BP21" s="126">
        <v>0</v>
      </c>
      <c r="BQ21" s="129">
        <v>0</v>
      </c>
      <c r="BR21" s="126">
        <v>83</v>
      </c>
      <c r="BS21" s="129">
        <v>97.6470588235294</v>
      </c>
      <c r="BT21" s="126">
        <v>85</v>
      </c>
      <c r="BU21" s="2"/>
      <c r="BV21" s="3"/>
      <c r="BW21" s="3"/>
      <c r="BX21" s="3"/>
      <c r="BY21" s="3"/>
    </row>
    <row r="22" spans="1:77" ht="37.9" customHeight="1">
      <c r="A22" s="100" t="s">
        <v>243</v>
      </c>
      <c r="C22" s="101"/>
      <c r="D22" s="101" t="s">
        <v>64</v>
      </c>
      <c r="E22" s="102">
        <v>190.07292245049047</v>
      </c>
      <c r="F22" s="103"/>
      <c r="G22" s="114" t="s">
        <v>294</v>
      </c>
      <c r="H22" s="101"/>
      <c r="I22" s="104" t="s">
        <v>243</v>
      </c>
      <c r="J22" s="105"/>
      <c r="K22" s="105"/>
      <c r="L22" s="116" t="s">
        <v>513</v>
      </c>
      <c r="M22" s="106">
        <v>141.03234543062757</v>
      </c>
      <c r="N22" s="107">
        <v>6646.79296875</v>
      </c>
      <c r="O22" s="107">
        <v>552.9232177734375</v>
      </c>
      <c r="P22" s="108"/>
      <c r="Q22" s="109"/>
      <c r="R22" s="109"/>
      <c r="S22" s="110"/>
      <c r="T22" s="51">
        <v>1</v>
      </c>
      <c r="U22" s="51">
        <v>2</v>
      </c>
      <c r="V22" s="52">
        <v>0</v>
      </c>
      <c r="W22" s="52">
        <v>0.020833</v>
      </c>
      <c r="X22" s="52">
        <v>0.00769</v>
      </c>
      <c r="Y22" s="52">
        <v>0.537256</v>
      </c>
      <c r="Z22" s="52">
        <v>0</v>
      </c>
      <c r="AA22" s="52">
        <v>0</v>
      </c>
      <c r="AB22" s="111">
        <v>22</v>
      </c>
      <c r="AC22" s="111"/>
      <c r="AD22" s="112"/>
      <c r="AE22" s="84" t="s">
        <v>396</v>
      </c>
      <c r="AF22" s="84">
        <v>378</v>
      </c>
      <c r="AG22" s="84">
        <v>200</v>
      </c>
      <c r="AH22" s="84">
        <v>1577</v>
      </c>
      <c r="AI22" s="84">
        <v>2053</v>
      </c>
      <c r="AJ22" s="84"/>
      <c r="AK22" s="84"/>
      <c r="AL22" s="84" t="s">
        <v>426</v>
      </c>
      <c r="AM22" s="88" t="s">
        <v>439</v>
      </c>
      <c r="AN22" s="84"/>
      <c r="AO22" s="86">
        <v>40941.8484837963</v>
      </c>
      <c r="AP22" s="88" t="s">
        <v>458</v>
      </c>
      <c r="AQ22" s="84" t="b">
        <v>1</v>
      </c>
      <c r="AR22" s="84" t="b">
        <v>0</v>
      </c>
      <c r="AS22" s="84" t="b">
        <v>0</v>
      </c>
      <c r="AT22" s="84"/>
      <c r="AU22" s="84">
        <v>4</v>
      </c>
      <c r="AV22" s="88" t="s">
        <v>460</v>
      </c>
      <c r="AW22" s="84" t="b">
        <v>0</v>
      </c>
      <c r="AX22" s="84" t="s">
        <v>473</v>
      </c>
      <c r="AY22" s="88" t="s">
        <v>493</v>
      </c>
      <c r="AZ22" s="84" t="s">
        <v>66</v>
      </c>
      <c r="BA22" s="84" t="str">
        <f>REPLACE(INDEX(GroupVertices[Group],MATCH(Vertices[[#This Row],[Vertex]],GroupVertices[Vertex],0)),1,1,"")</f>
        <v>3</v>
      </c>
      <c r="BB22" s="51" t="s">
        <v>268</v>
      </c>
      <c r="BC22" s="51" t="s">
        <v>268</v>
      </c>
      <c r="BD22" s="51" t="s">
        <v>271</v>
      </c>
      <c r="BE22" s="51" t="s">
        <v>271</v>
      </c>
      <c r="BF22" s="51" t="s">
        <v>643</v>
      </c>
      <c r="BG22" s="51" t="s">
        <v>643</v>
      </c>
      <c r="BH22" s="126" t="s">
        <v>653</v>
      </c>
      <c r="BI22" s="126" t="s">
        <v>653</v>
      </c>
      <c r="BJ22" s="126" t="s">
        <v>664</v>
      </c>
      <c r="BK22" s="126" t="s">
        <v>664</v>
      </c>
      <c r="BL22" s="126">
        <v>1</v>
      </c>
      <c r="BM22" s="129">
        <v>2.1739130434782608</v>
      </c>
      <c r="BN22" s="126">
        <v>0</v>
      </c>
      <c r="BO22" s="129">
        <v>0</v>
      </c>
      <c r="BP22" s="126">
        <v>0</v>
      </c>
      <c r="BQ22" s="129">
        <v>0</v>
      </c>
      <c r="BR22" s="126">
        <v>45</v>
      </c>
      <c r="BS22" s="129">
        <v>97.82608695652173</v>
      </c>
      <c r="BT22" s="126">
        <v>46</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
    <dataValidation allowBlank="1" showInputMessage="1" promptTitle="Vertex Tooltip" prompt="Enter optional text that will pop up when the mouse is hovered over the vertex." errorTitle="Invalid Vertex Image Key" sqref="L3:L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
    <dataValidation allowBlank="1" showInputMessage="1" promptTitle="Vertex Label Fill Color" prompt="To select an optional fill color for the Label shape, right-click and select Select Color on the right-click menu." sqref="J3:J22"/>
    <dataValidation allowBlank="1" showInputMessage="1" promptTitle="Vertex Image File" prompt="Enter the path to an image file.  Hover over the column header for examples." errorTitle="Invalid Vertex Image Key" sqref="G3:G22"/>
    <dataValidation allowBlank="1" showInputMessage="1" promptTitle="Vertex Color" prompt="To select an optional vertex color, right-click and select Select Color on the right-click menu." sqref="C3:C22"/>
    <dataValidation allowBlank="1" showInputMessage="1" promptTitle="Vertex Opacity" prompt="Enter an optional vertex opacity between 0 (transparent) and 100 (opaque)." errorTitle="Invalid Vertex Opacity" error="The optional vertex opacity must be a whole number between 0 and 10." sqref="F3:F22"/>
    <dataValidation type="list" allowBlank="1" showInputMessage="1" showErrorMessage="1" promptTitle="Vertex Shape" prompt="Select an optional vertex shape." errorTitle="Invalid Vertex Shape" error="You have entered an invalid vertex shape.  Try selecting from the drop-down list instead." sqref="D3:D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
      <formula1>ValidVertexLabelPositions</formula1>
    </dataValidation>
    <dataValidation allowBlank="1" showInputMessage="1" showErrorMessage="1" promptTitle="Vertex Name" prompt="Enter the name of the vertex." sqref="A3:A22"/>
  </dataValidations>
  <hyperlinks>
    <hyperlink ref="AM4" r:id="rId1" display="https://t.co/Guf3bpXFrd"/>
    <hyperlink ref="AM5" r:id="rId2" display="https://t.co/b6ey2HY6iZ"/>
    <hyperlink ref="AM6" r:id="rId3" display="http://t.co/bNDzslFkp3"/>
    <hyperlink ref="AM9" r:id="rId4" display="https://t.co/NUAsQRKMos"/>
    <hyperlink ref="AM12" r:id="rId5" display="http://t.co/m2q9w4HWkQ"/>
    <hyperlink ref="AM13" r:id="rId6" display="https://t.co/SMSEZHYEuf"/>
    <hyperlink ref="AM14" r:id="rId7" display="https://t.co/CYsKnOIlEZ"/>
    <hyperlink ref="AM17" r:id="rId8" display="https://t.co/o9hBFRdNcq"/>
    <hyperlink ref="AM18" r:id="rId9" display="https://t.co/FKcGDXZxzI"/>
    <hyperlink ref="AM19" r:id="rId10" display="https://t.co/YR1REhK4iE"/>
    <hyperlink ref="AM20" r:id="rId11" display="https://t.co/4x0yDB2Rue"/>
    <hyperlink ref="AM21" r:id="rId12" display="https://t.co/0WdNrs4tP5"/>
    <hyperlink ref="AM22" r:id="rId13" display="https://t.co/yL3yG495Np"/>
    <hyperlink ref="AP3" r:id="rId14" display="https://pbs.twimg.com/profile_banners/1126119716945371136/1558089144"/>
    <hyperlink ref="AP4" r:id="rId15" display="https://pbs.twimg.com/profile_banners/47893228/1536497307"/>
    <hyperlink ref="AP5" r:id="rId16" display="https://pbs.twimg.com/profile_banners/76935934/1571052477"/>
    <hyperlink ref="AP6" r:id="rId17" display="https://pbs.twimg.com/profile_banners/62649932/1542732791"/>
    <hyperlink ref="AP8" r:id="rId18" display="https://pbs.twimg.com/profile_banners/2434257232/1396228643"/>
    <hyperlink ref="AP9" r:id="rId19" display="https://pbs.twimg.com/profile_banners/1068226265256202240/1543520272"/>
    <hyperlink ref="AP10" r:id="rId20" display="https://pbs.twimg.com/profile_banners/380961468/1524838934"/>
    <hyperlink ref="AP11" r:id="rId21" display="https://pbs.twimg.com/profile_banners/737142202481016832/1538216794"/>
    <hyperlink ref="AP12" r:id="rId22" display="https://pbs.twimg.com/profile_banners/22968469/1546533846"/>
    <hyperlink ref="AP13" r:id="rId23" display="https://pbs.twimg.com/profile_banners/1137010912924250112/1559921382"/>
    <hyperlink ref="AP14" r:id="rId24" display="https://pbs.twimg.com/profile_banners/379109862/1429685153"/>
    <hyperlink ref="AP15" r:id="rId25" display="https://pbs.twimg.com/profile_banners/604978737/1376846374"/>
    <hyperlink ref="AP16" r:id="rId26" display="https://pbs.twimg.com/profile_banners/902989023999926274/1563426766"/>
    <hyperlink ref="AP17" r:id="rId27" display="https://pbs.twimg.com/profile_banners/740657505206960129/1465421954"/>
    <hyperlink ref="AP18" r:id="rId28" display="https://pbs.twimg.com/profile_banners/316331833/1431495420"/>
    <hyperlink ref="AP19" r:id="rId29" display="https://pbs.twimg.com/profile_banners/709448098/1386537035"/>
    <hyperlink ref="AP20" r:id="rId30" display="https://pbs.twimg.com/profile_banners/348868613/1382795305"/>
    <hyperlink ref="AP21" r:id="rId31" display="https://pbs.twimg.com/profile_banners/2560348958/1499366310"/>
    <hyperlink ref="AP22" r:id="rId32" display="https://pbs.twimg.com/profile_banners/481481181/1424890667"/>
    <hyperlink ref="AV4" r:id="rId33" display="http://abs.twimg.com/images/themes/theme4/bg.gif"/>
    <hyperlink ref="AV5" r:id="rId34" display="http://abs.twimg.com/images/themes/theme1/bg.png"/>
    <hyperlink ref="AV6" r:id="rId35" display="http://abs.twimg.com/images/themes/theme1/bg.png"/>
    <hyperlink ref="AV7" r:id="rId36" display="http://abs.twimg.com/images/themes/theme1/bg.png"/>
    <hyperlink ref="AV8" r:id="rId37" display="http://abs.twimg.com/images/themes/theme1/bg.png"/>
    <hyperlink ref="AV10" r:id="rId38" display="http://abs.twimg.com/images/themes/theme1/bg.png"/>
    <hyperlink ref="AV12" r:id="rId39" display="http://abs.twimg.com/images/themes/theme1/bg.png"/>
    <hyperlink ref="AV14" r:id="rId40" display="http://abs.twimg.com/images/themes/theme1/bg.png"/>
    <hyperlink ref="AV15" r:id="rId41" display="http://abs.twimg.com/images/themes/theme1/bg.png"/>
    <hyperlink ref="AV18" r:id="rId42" display="http://abs.twimg.com/images/themes/theme14/bg.gif"/>
    <hyperlink ref="AV19" r:id="rId43" display="http://abs.twimg.com/images/themes/theme1/bg.png"/>
    <hyperlink ref="AV20" r:id="rId44" display="http://abs.twimg.com/images/themes/theme1/bg.png"/>
    <hyperlink ref="AV21" r:id="rId45" display="http://abs.twimg.com/images/themes/theme1/bg.png"/>
    <hyperlink ref="AV22" r:id="rId46" display="http://abs.twimg.com/images/themes/theme1/bg.png"/>
    <hyperlink ref="G3" r:id="rId47" display="http://pbs.twimg.com/profile_images/1129333828911284226/h5buLdsA_normal.jpg"/>
    <hyperlink ref="G4" r:id="rId48" display="http://pbs.twimg.com/profile_images/993645134372798469/pAZy1Q6j_normal.jpg"/>
    <hyperlink ref="G5" r:id="rId49" display="http://pbs.twimg.com/profile_images/1184702192336490499/xiuYhert_normal.jpg"/>
    <hyperlink ref="G6" r:id="rId50" display="http://pbs.twimg.com/profile_images/722211828537954304/3ll9uiTx_normal.jpg"/>
    <hyperlink ref="G7" r:id="rId51" display="http://pbs.twimg.com/profile_images/461582286970843136/Hb5GbLpr_normal.jpeg"/>
    <hyperlink ref="G8" r:id="rId52" display="http://pbs.twimg.com/profile_images/776566941649477632/pW5qBQNG_normal.jpg"/>
    <hyperlink ref="G9" r:id="rId53" display="http://pbs.twimg.com/profile_images/1068227765672050689/1VI7p8Ut_normal.jpg"/>
    <hyperlink ref="G10" r:id="rId54" display="http://pbs.twimg.com/profile_images/868286413640531968/qvbzykRp_normal.jpg"/>
    <hyperlink ref="G11" r:id="rId55" display="http://pbs.twimg.com/profile_images/760774125522518016/jhzjWv0i_normal.jpg"/>
    <hyperlink ref="G12" r:id="rId56" display="http://pbs.twimg.com/profile_images/1123576928001306627/7zA4OAug_normal.png"/>
    <hyperlink ref="G13" r:id="rId57" display="http://pbs.twimg.com/profile_images/1137012768303931392/_YNnZ4rm_normal.jpg"/>
    <hyperlink ref="G14" r:id="rId58" display="http://pbs.twimg.com/profile_images/1806949120/aaaa_kiko_twitter_normal.jpg"/>
    <hyperlink ref="G15" r:id="rId59" display="http://pbs.twimg.com/profile_images/1147412125305974784/xA5HyUu9_normal.jpg"/>
    <hyperlink ref="G16" r:id="rId60" display="http://pbs.twimg.com/profile_images/1151720745304821760/T2RPTE3D_normal.jpg"/>
    <hyperlink ref="G17" r:id="rId61" display="http://pbs.twimg.com/profile_images/740660555107696640/BxUo817I_normal.jpg"/>
    <hyperlink ref="G18" r:id="rId62" display="http://pbs.twimg.com/profile_images/1404245782/igeek_normal.jpg"/>
    <hyperlink ref="G19" r:id="rId63" display="http://pbs.twimg.com/profile_images/378800000580987070/db9078700d95a65749e683e090706d47_normal.jpeg"/>
    <hyperlink ref="G20" r:id="rId64" display="http://pbs.twimg.com/profile_images/1106532626532319232/BiRESKrF_normal.jpg"/>
    <hyperlink ref="G21" r:id="rId65" display="http://pbs.twimg.com/profile_images/859094363015663617/WFhz0keD_normal.jpg"/>
    <hyperlink ref="G22" r:id="rId66" display="http://pbs.twimg.com/profile_images/570658932726861824/MSzOYUtx_normal.jpeg"/>
    <hyperlink ref="AY3" r:id="rId67" display="https://twitter.com/leadersadam"/>
    <hyperlink ref="AY4" r:id="rId68" display="https://twitter.com/docassar"/>
    <hyperlink ref="AY5" r:id="rId69" display="https://twitter.com/vivianfrancos"/>
    <hyperlink ref="AY6" r:id="rId70" display="https://twitter.com/allstatesw"/>
    <hyperlink ref="AY7" r:id="rId71" display="https://twitter.com/aaronleehammer"/>
    <hyperlink ref="AY8" r:id="rId72" display="https://twitter.com/spotsjaws"/>
    <hyperlink ref="AY9" r:id="rId73" display="https://twitter.com/donn_mendoza"/>
    <hyperlink ref="AY10" r:id="rId74" display="https://twitter.com/frf1313"/>
    <hyperlink ref="AY11" r:id="rId75" display="https://twitter.com/chidambara09"/>
    <hyperlink ref="AY12" r:id="rId76" display="https://twitter.com/exchangeclub"/>
    <hyperlink ref="AY13" r:id="rId77" display="https://twitter.com/likely75463987"/>
    <hyperlink ref="AY14" r:id="rId78" display="https://twitter.com/hawaiiankiko12"/>
    <hyperlink ref="AY15" r:id="rId79" display="https://twitter.com/jonathanotcher1"/>
    <hyperlink ref="AY16" r:id="rId80" display="https://twitter.com/exnorthwillco"/>
    <hyperlink ref="AY17" r:id="rId81" display="https://twitter.com/jacksonexchange"/>
    <hyperlink ref="AY18" r:id="rId82" display="https://twitter.com/gamergeeknews"/>
    <hyperlink ref="AY19" r:id="rId83" display="https://twitter.com/xcmuskogee"/>
    <hyperlink ref="AY20" r:id="rId84" display="https://twitter.com/tracey_edwards"/>
    <hyperlink ref="AY21" r:id="rId85" display="https://twitter.com/exchangeclublh"/>
    <hyperlink ref="AY22" r:id="rId86" display="https://twitter.com/bsolder"/>
  </hyperlinks>
  <printOptions/>
  <pageMargins left="0.7" right="0.7" top="0.75" bottom="0.75" header="0.3" footer="0.3"/>
  <pageSetup horizontalDpi="600" verticalDpi="600" orientation="portrait" r:id="rId91"/>
  <drawing r:id="rId90"/>
  <legacyDrawing r:id="rId88"/>
  <tableParts>
    <tablePart r:id="rId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7109375" style="0" bestFit="1" customWidth="1"/>
    <col min="26" max="26" width="13.7109375" style="0" bestFit="1" customWidth="1"/>
    <col min="27" max="27" width="14.28125" style="0" bestFit="1" customWidth="1"/>
    <col min="28" max="28" width="11.8515625" style="0" bestFit="1" customWidth="1"/>
    <col min="29" max="29" width="14.57421875" style="0" bestFit="1" customWidth="1"/>
    <col min="30" max="30" width="12.7109375" style="0" bestFit="1" customWidth="1"/>
    <col min="31" max="31" width="15.421875" style="0" bestFit="1" customWidth="1"/>
    <col min="32" max="32" width="10.57421875" style="0" bestFit="1" customWidth="1"/>
    <col min="33" max="33" width="19.8515625" style="0" bestFit="1" customWidth="1"/>
    <col min="34" max="34" width="24.8515625" style="0" bestFit="1" customWidth="1"/>
    <col min="35" max="35" width="20.7109375" style="0" bestFit="1" customWidth="1"/>
    <col min="36" max="36" width="25.7109375" style="0" bestFit="1" customWidth="1"/>
    <col min="37" max="37" width="24.7109375" style="0" bestFit="1" customWidth="1"/>
    <col min="38" max="38" width="29.7109375" style="0" bestFit="1" customWidth="1"/>
    <col min="39" max="39" width="16.421875" style="0" bestFit="1" customWidth="1"/>
    <col min="40" max="40" width="20.421875" style="0" bestFit="1" customWidth="1"/>
    <col min="41" max="41" width="14.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1"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533</v>
      </c>
      <c r="Z2" s="13" t="s">
        <v>541</v>
      </c>
      <c r="AA2" s="13" t="s">
        <v>552</v>
      </c>
      <c r="AB2" s="13" t="s">
        <v>578</v>
      </c>
      <c r="AC2" s="13" t="s">
        <v>613</v>
      </c>
      <c r="AD2" s="13" t="s">
        <v>625</v>
      </c>
      <c r="AE2" s="13" t="s">
        <v>626</v>
      </c>
      <c r="AF2" s="13" t="s">
        <v>633</v>
      </c>
      <c r="AG2" s="67" t="s">
        <v>728</v>
      </c>
      <c r="AH2" s="67" t="s">
        <v>729</v>
      </c>
      <c r="AI2" s="67" t="s">
        <v>730</v>
      </c>
      <c r="AJ2" s="67" t="s">
        <v>731</v>
      </c>
      <c r="AK2" s="67" t="s">
        <v>732</v>
      </c>
      <c r="AL2" s="67" t="s">
        <v>733</v>
      </c>
      <c r="AM2" s="67" t="s">
        <v>734</v>
      </c>
      <c r="AN2" s="67" t="s">
        <v>735</v>
      </c>
      <c r="AO2" s="67" t="s">
        <v>738</v>
      </c>
    </row>
    <row r="3" spans="1:41" ht="15">
      <c r="A3" s="123" t="s">
        <v>516</v>
      </c>
      <c r="B3" s="124" t="s">
        <v>519</v>
      </c>
      <c r="C3" s="124" t="s">
        <v>56</v>
      </c>
      <c r="D3" s="117"/>
      <c r="E3" s="117"/>
      <c r="F3" s="118" t="s">
        <v>775</v>
      </c>
      <c r="G3" s="119"/>
      <c r="H3" s="119"/>
      <c r="I3" s="120">
        <v>3</v>
      </c>
      <c r="J3" s="121"/>
      <c r="K3" s="51">
        <v>9</v>
      </c>
      <c r="L3" s="51">
        <v>20</v>
      </c>
      <c r="M3" s="51">
        <v>4</v>
      </c>
      <c r="N3" s="51">
        <v>24</v>
      </c>
      <c r="O3" s="51">
        <v>0</v>
      </c>
      <c r="P3" s="52">
        <v>0.047619047619047616</v>
      </c>
      <c r="Q3" s="52">
        <v>0.09090909090909091</v>
      </c>
      <c r="R3" s="51">
        <v>1</v>
      </c>
      <c r="S3" s="51">
        <v>0</v>
      </c>
      <c r="T3" s="51">
        <v>9</v>
      </c>
      <c r="U3" s="51">
        <v>24</v>
      </c>
      <c r="V3" s="51">
        <v>2</v>
      </c>
      <c r="W3" s="52">
        <v>1.259259</v>
      </c>
      <c r="X3" s="52">
        <v>0.3055555555555556</v>
      </c>
      <c r="Y3" s="84" t="s">
        <v>534</v>
      </c>
      <c r="Z3" s="84" t="s">
        <v>269</v>
      </c>
      <c r="AA3" s="84" t="s">
        <v>274</v>
      </c>
      <c r="AB3" s="92" t="s">
        <v>579</v>
      </c>
      <c r="AC3" s="92" t="s">
        <v>614</v>
      </c>
      <c r="AD3" s="92"/>
      <c r="AE3" s="92" t="s">
        <v>627</v>
      </c>
      <c r="AF3" s="92" t="s">
        <v>634</v>
      </c>
      <c r="AG3" s="126">
        <v>4</v>
      </c>
      <c r="AH3" s="129">
        <v>5.333333333333333</v>
      </c>
      <c r="AI3" s="126">
        <v>0</v>
      </c>
      <c r="AJ3" s="129">
        <v>0</v>
      </c>
      <c r="AK3" s="126">
        <v>0</v>
      </c>
      <c r="AL3" s="129">
        <v>0</v>
      </c>
      <c r="AM3" s="126">
        <v>71</v>
      </c>
      <c r="AN3" s="129">
        <v>94.66666666666667</v>
      </c>
      <c r="AO3" s="126">
        <v>75</v>
      </c>
    </row>
    <row r="4" spans="1:41" ht="15">
      <c r="A4" s="123" t="s">
        <v>517</v>
      </c>
      <c r="B4" s="124" t="s">
        <v>520</v>
      </c>
      <c r="C4" s="124" t="s">
        <v>56</v>
      </c>
      <c r="D4" s="101"/>
      <c r="E4" s="101"/>
      <c r="F4" s="104" t="s">
        <v>776</v>
      </c>
      <c r="G4" s="108"/>
      <c r="H4" s="108"/>
      <c r="I4" s="111">
        <v>4</v>
      </c>
      <c r="J4" s="111"/>
      <c r="K4" s="51">
        <v>7</v>
      </c>
      <c r="L4" s="51">
        <v>10</v>
      </c>
      <c r="M4" s="51">
        <v>4</v>
      </c>
      <c r="N4" s="51">
        <v>14</v>
      </c>
      <c r="O4" s="51">
        <v>0</v>
      </c>
      <c r="P4" s="52">
        <v>0</v>
      </c>
      <c r="Q4" s="52">
        <v>0</v>
      </c>
      <c r="R4" s="51">
        <v>1</v>
      </c>
      <c r="S4" s="51">
        <v>0</v>
      </c>
      <c r="T4" s="51">
        <v>7</v>
      </c>
      <c r="U4" s="51">
        <v>14</v>
      </c>
      <c r="V4" s="51">
        <v>2</v>
      </c>
      <c r="W4" s="52">
        <v>1.265306</v>
      </c>
      <c r="X4" s="52">
        <v>0.2619047619047619</v>
      </c>
      <c r="Y4" s="84" t="s">
        <v>535</v>
      </c>
      <c r="Z4" s="84" t="s">
        <v>269</v>
      </c>
      <c r="AA4" s="84" t="s">
        <v>553</v>
      </c>
      <c r="AB4" s="92" t="s">
        <v>580</v>
      </c>
      <c r="AC4" s="92" t="s">
        <v>615</v>
      </c>
      <c r="AD4" s="92"/>
      <c r="AE4" s="92" t="s">
        <v>628</v>
      </c>
      <c r="AF4" s="92" t="s">
        <v>635</v>
      </c>
      <c r="AG4" s="126">
        <v>4</v>
      </c>
      <c r="AH4" s="129">
        <v>5.405405405405405</v>
      </c>
      <c r="AI4" s="126">
        <v>0</v>
      </c>
      <c r="AJ4" s="129">
        <v>0</v>
      </c>
      <c r="AK4" s="126">
        <v>0</v>
      </c>
      <c r="AL4" s="129">
        <v>0</v>
      </c>
      <c r="AM4" s="126">
        <v>70</v>
      </c>
      <c r="AN4" s="129">
        <v>94.5945945945946</v>
      </c>
      <c r="AO4" s="126">
        <v>74</v>
      </c>
    </row>
    <row r="5" spans="1:41" ht="15">
      <c r="A5" s="123" t="s">
        <v>518</v>
      </c>
      <c r="B5" s="124" t="s">
        <v>521</v>
      </c>
      <c r="C5" s="124" t="s">
        <v>56</v>
      </c>
      <c r="D5" s="101"/>
      <c r="E5" s="101"/>
      <c r="F5" s="104" t="s">
        <v>777</v>
      </c>
      <c r="G5" s="108"/>
      <c r="H5" s="108"/>
      <c r="I5" s="111">
        <v>5</v>
      </c>
      <c r="J5" s="111"/>
      <c r="K5" s="51">
        <v>4</v>
      </c>
      <c r="L5" s="51">
        <v>3</v>
      </c>
      <c r="M5" s="51">
        <v>7</v>
      </c>
      <c r="N5" s="51">
        <v>10</v>
      </c>
      <c r="O5" s="51">
        <v>6</v>
      </c>
      <c r="P5" s="52">
        <v>0</v>
      </c>
      <c r="Q5" s="52">
        <v>0</v>
      </c>
      <c r="R5" s="51">
        <v>1</v>
      </c>
      <c r="S5" s="51">
        <v>0</v>
      </c>
      <c r="T5" s="51">
        <v>4</v>
      </c>
      <c r="U5" s="51">
        <v>10</v>
      </c>
      <c r="V5" s="51">
        <v>2</v>
      </c>
      <c r="W5" s="52">
        <v>1.125</v>
      </c>
      <c r="X5" s="52">
        <v>0.25</v>
      </c>
      <c r="Y5" s="84" t="s">
        <v>536</v>
      </c>
      <c r="Z5" s="84" t="s">
        <v>542</v>
      </c>
      <c r="AA5" s="84" t="s">
        <v>554</v>
      </c>
      <c r="AB5" s="92" t="s">
        <v>581</v>
      </c>
      <c r="AC5" s="92" t="s">
        <v>616</v>
      </c>
      <c r="AD5" s="92"/>
      <c r="AE5" s="92"/>
      <c r="AF5" s="92" t="s">
        <v>636</v>
      </c>
      <c r="AG5" s="126">
        <v>11</v>
      </c>
      <c r="AH5" s="129">
        <v>3.142857142857143</v>
      </c>
      <c r="AI5" s="126">
        <v>0</v>
      </c>
      <c r="AJ5" s="129">
        <v>0</v>
      </c>
      <c r="AK5" s="126">
        <v>0</v>
      </c>
      <c r="AL5" s="129">
        <v>0</v>
      </c>
      <c r="AM5" s="126">
        <v>339</v>
      </c>
      <c r="AN5" s="129">
        <v>96.85714285714286</v>
      </c>
      <c r="AO5" s="126">
        <v>350</v>
      </c>
    </row>
    <row r="10" ht="14.3"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3" customHeight="1">
      <c r="A1" s="11" t="s">
        <v>144</v>
      </c>
      <c r="B1" s="11" t="s">
        <v>5</v>
      </c>
      <c r="C1" s="11" t="s">
        <v>147</v>
      </c>
    </row>
    <row r="2" spans="1:3" ht="15">
      <c r="A2" s="84" t="s">
        <v>516</v>
      </c>
      <c r="B2" s="92" t="s">
        <v>238</v>
      </c>
      <c r="C2" s="84">
        <f>VLOOKUP(GroupVertices[[#This Row],[Vertex]],Vertices[],MATCH("ID",Vertices[[#Headers],[Vertex]:[Vertex Content Word Count]],0),FALSE)</f>
        <v>13</v>
      </c>
    </row>
    <row r="3" spans="1:3" ht="15">
      <c r="A3" s="84" t="s">
        <v>516</v>
      </c>
      <c r="B3" s="92" t="s">
        <v>237</v>
      </c>
      <c r="C3" s="84">
        <f>VLOOKUP(GroupVertices[[#This Row],[Vertex]],Vertices[],MATCH("ID",Vertices[[#Headers],[Vertex]:[Vertex Content Word Count]],0),FALSE)</f>
        <v>11</v>
      </c>
    </row>
    <row r="4" spans="1:3" ht="15">
      <c r="A4" s="84" t="s">
        <v>516</v>
      </c>
      <c r="B4" s="92" t="s">
        <v>244</v>
      </c>
      <c r="C4" s="84">
        <f>VLOOKUP(GroupVertices[[#This Row],[Vertex]],Vertices[],MATCH("ID",Vertices[[#Headers],[Vertex]:[Vertex Content Word Count]],0),FALSE)</f>
        <v>5</v>
      </c>
    </row>
    <row r="5" spans="1:3" ht="15">
      <c r="A5" s="84" t="s">
        <v>516</v>
      </c>
      <c r="B5" s="92" t="s">
        <v>249</v>
      </c>
      <c r="C5" s="84">
        <f>VLOOKUP(GroupVertices[[#This Row],[Vertex]],Vertices[],MATCH("ID",Vertices[[#Headers],[Vertex]:[Vertex Content Word Count]],0),FALSE)</f>
        <v>10</v>
      </c>
    </row>
    <row r="6" spans="1:3" ht="15">
      <c r="A6" s="84" t="s">
        <v>516</v>
      </c>
      <c r="B6" s="92" t="s">
        <v>248</v>
      </c>
      <c r="C6" s="84">
        <f>VLOOKUP(GroupVertices[[#This Row],[Vertex]],Vertices[],MATCH("ID",Vertices[[#Headers],[Vertex]:[Vertex Content Word Count]],0),FALSE)</f>
        <v>9</v>
      </c>
    </row>
    <row r="7" spans="1:3" ht="15">
      <c r="A7" s="84" t="s">
        <v>516</v>
      </c>
      <c r="B7" s="92" t="s">
        <v>247</v>
      </c>
      <c r="C7" s="84">
        <f>VLOOKUP(GroupVertices[[#This Row],[Vertex]],Vertices[],MATCH("ID",Vertices[[#Headers],[Vertex]:[Vertex Content Word Count]],0),FALSE)</f>
        <v>8</v>
      </c>
    </row>
    <row r="8" spans="1:3" ht="15">
      <c r="A8" s="84" t="s">
        <v>516</v>
      </c>
      <c r="B8" s="92" t="s">
        <v>246</v>
      </c>
      <c r="C8" s="84">
        <f>VLOOKUP(GroupVertices[[#This Row],[Vertex]],Vertices[],MATCH("ID",Vertices[[#Headers],[Vertex]:[Vertex Content Word Count]],0),FALSE)</f>
        <v>7</v>
      </c>
    </row>
    <row r="9" spans="1:3" ht="15">
      <c r="A9" s="84" t="s">
        <v>516</v>
      </c>
      <c r="B9" s="92" t="s">
        <v>245</v>
      </c>
      <c r="C9" s="84">
        <f>VLOOKUP(GroupVertices[[#This Row],[Vertex]],Vertices[],MATCH("ID",Vertices[[#Headers],[Vertex]:[Vertex Content Word Count]],0),FALSE)</f>
        <v>6</v>
      </c>
    </row>
    <row r="10" spans="1:3" ht="15">
      <c r="A10" s="84" t="s">
        <v>516</v>
      </c>
      <c r="B10" s="92" t="s">
        <v>235</v>
      </c>
      <c r="C10" s="84">
        <f>VLOOKUP(GroupVertices[[#This Row],[Vertex]],Vertices[],MATCH("ID",Vertices[[#Headers],[Vertex]:[Vertex Content Word Count]],0),FALSE)</f>
        <v>3</v>
      </c>
    </row>
    <row r="11" spans="1:3" ht="15">
      <c r="A11" s="84" t="s">
        <v>517</v>
      </c>
      <c r="B11" s="92" t="s">
        <v>239</v>
      </c>
      <c r="C11" s="84">
        <f>VLOOKUP(GroupVertices[[#This Row],[Vertex]],Vertices[],MATCH("ID",Vertices[[#Headers],[Vertex]:[Vertex Content Word Count]],0),FALSE)</f>
        <v>14</v>
      </c>
    </row>
    <row r="12" spans="1:3" ht="15">
      <c r="A12" s="84" t="s">
        <v>517</v>
      </c>
      <c r="B12" s="92" t="s">
        <v>254</v>
      </c>
      <c r="C12" s="84">
        <f>VLOOKUP(GroupVertices[[#This Row],[Vertex]],Vertices[],MATCH("ID",Vertices[[#Headers],[Vertex]:[Vertex Content Word Count]],0),FALSE)</f>
        <v>19</v>
      </c>
    </row>
    <row r="13" spans="1:3" ht="15">
      <c r="A13" s="84" t="s">
        <v>517</v>
      </c>
      <c r="B13" s="92" t="s">
        <v>236</v>
      </c>
      <c r="C13" s="84">
        <f>VLOOKUP(GroupVertices[[#This Row],[Vertex]],Vertices[],MATCH("ID",Vertices[[#Headers],[Vertex]:[Vertex Content Word Count]],0),FALSE)</f>
        <v>4</v>
      </c>
    </row>
    <row r="14" spans="1:3" ht="15">
      <c r="A14" s="84" t="s">
        <v>517</v>
      </c>
      <c r="B14" s="92" t="s">
        <v>253</v>
      </c>
      <c r="C14" s="84">
        <f>VLOOKUP(GroupVertices[[#This Row],[Vertex]],Vertices[],MATCH("ID",Vertices[[#Headers],[Vertex]:[Vertex Content Word Count]],0),FALSE)</f>
        <v>18</v>
      </c>
    </row>
    <row r="15" spans="1:3" ht="15">
      <c r="A15" s="84" t="s">
        <v>517</v>
      </c>
      <c r="B15" s="92" t="s">
        <v>252</v>
      </c>
      <c r="C15" s="84">
        <f>VLOOKUP(GroupVertices[[#This Row],[Vertex]],Vertices[],MATCH("ID",Vertices[[#Headers],[Vertex]:[Vertex Content Word Count]],0),FALSE)</f>
        <v>17</v>
      </c>
    </row>
    <row r="16" spans="1:3" ht="15">
      <c r="A16" s="84" t="s">
        <v>517</v>
      </c>
      <c r="B16" s="92" t="s">
        <v>251</v>
      </c>
      <c r="C16" s="84">
        <f>VLOOKUP(GroupVertices[[#This Row],[Vertex]],Vertices[],MATCH("ID",Vertices[[#Headers],[Vertex]:[Vertex Content Word Count]],0),FALSE)</f>
        <v>16</v>
      </c>
    </row>
    <row r="17" spans="1:3" ht="15">
      <c r="A17" s="84" t="s">
        <v>517</v>
      </c>
      <c r="B17" s="92" t="s">
        <v>250</v>
      </c>
      <c r="C17" s="84">
        <f>VLOOKUP(GroupVertices[[#This Row],[Vertex]],Vertices[],MATCH("ID",Vertices[[#Headers],[Vertex]:[Vertex Content Word Count]],0),FALSE)</f>
        <v>15</v>
      </c>
    </row>
    <row r="18" spans="1:3" ht="15">
      <c r="A18" s="84" t="s">
        <v>518</v>
      </c>
      <c r="B18" s="92" t="s">
        <v>243</v>
      </c>
      <c r="C18" s="84">
        <f>VLOOKUP(GroupVertices[[#This Row],[Vertex]],Vertices[],MATCH("ID",Vertices[[#Headers],[Vertex]:[Vertex Content Word Count]],0),FALSE)</f>
        <v>22</v>
      </c>
    </row>
    <row r="19" spans="1:3" ht="15">
      <c r="A19" s="84" t="s">
        <v>518</v>
      </c>
      <c r="B19" s="92" t="s">
        <v>242</v>
      </c>
      <c r="C19" s="84">
        <f>VLOOKUP(GroupVertices[[#This Row],[Vertex]],Vertices[],MATCH("ID",Vertices[[#Headers],[Vertex]:[Vertex Content Word Count]],0),FALSE)</f>
        <v>12</v>
      </c>
    </row>
    <row r="20" spans="1:3" ht="15">
      <c r="A20" s="84" t="s">
        <v>518</v>
      </c>
      <c r="B20" s="92" t="s">
        <v>241</v>
      </c>
      <c r="C20" s="84">
        <f>VLOOKUP(GroupVertices[[#This Row],[Vertex]],Vertices[],MATCH("ID",Vertices[[#Headers],[Vertex]:[Vertex Content Word Count]],0),FALSE)</f>
        <v>21</v>
      </c>
    </row>
    <row r="21" spans="1:3" ht="15">
      <c r="A21" s="84" t="s">
        <v>518</v>
      </c>
      <c r="B21" s="92" t="s">
        <v>240</v>
      </c>
      <c r="C21" s="84">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742</v>
      </c>
      <c r="B2" s="36" t="s">
        <v>514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14</v>
      </c>
      <c r="L2" s="39">
        <f>MIN(Vertices[Closeness Centrality])</f>
        <v>0.020833</v>
      </c>
      <c r="M2" s="40">
        <f>COUNTIF(Vertices[Closeness Centrality],"&gt;= "&amp;L2)-COUNTIF(Vertices[Closeness Centrality],"&gt;="&amp;L3)</f>
        <v>3</v>
      </c>
      <c r="N2" s="39">
        <f>MIN(Vertices[Eigenvector Centrality])</f>
        <v>0.006817</v>
      </c>
      <c r="O2" s="40">
        <f>COUNTIF(Vertices[Eigenvector Centrality],"&gt;= "&amp;N2)-COUNTIF(Vertices[Eigenvector Centrality],"&gt;="&amp;N3)</f>
        <v>3</v>
      </c>
      <c r="P2" s="39">
        <f>MIN(Vertices[PageRank])</f>
        <v>0.308923</v>
      </c>
      <c r="Q2" s="40">
        <f>COUNTIF(Vertices[PageRank],"&gt;= "&amp;P2)-COUNTIF(Vertices[PageRank],"&gt;="&amp;P3)</f>
        <v>2</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2"/>
      <c r="B3" s="132"/>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0.2727272727272727</v>
      </c>
      <c r="I3" s="42">
        <f>COUNTIF(Vertices[Out-Degree],"&gt;= "&amp;H3)-COUNTIF(Vertices[Out-Degree],"&gt;="&amp;H4)</f>
        <v>0</v>
      </c>
      <c r="J3" s="41">
        <f aca="true" t="shared" si="4" ref="J3:J26">J2+($J$57-$J$2)/BinDivisor</f>
        <v>1.8581818181818182</v>
      </c>
      <c r="K3" s="42">
        <f>COUNTIF(Vertices[Betweenness Centrality],"&gt;= "&amp;J3)-COUNTIF(Vertices[Betweenness Centrality],"&gt;="&amp;J4)</f>
        <v>0</v>
      </c>
      <c r="L3" s="41">
        <f aca="true" t="shared" si="5" ref="L3:L26">L2+($L$57-$L$2)/BinDivisor</f>
        <v>0.02128067272727273</v>
      </c>
      <c r="M3" s="42">
        <f>COUNTIF(Vertices[Closeness Centrality],"&gt;= "&amp;L3)-COUNTIF(Vertices[Closeness Centrality],"&gt;="&amp;L4)</f>
        <v>0</v>
      </c>
      <c r="N3" s="41">
        <f aca="true" t="shared" si="6" ref="N3:N26">N2+($N$57-$N$2)/BinDivisor</f>
        <v>0.0085064</v>
      </c>
      <c r="O3" s="42">
        <f>COUNTIF(Vertices[Eigenvector Centrality],"&gt;= "&amp;N3)-COUNTIF(Vertices[Eigenvector Centrality],"&gt;="&amp;N4)</f>
        <v>0</v>
      </c>
      <c r="P3" s="41">
        <f aca="true" t="shared" si="7" ref="P3:P26">P2+($P$57-$P$2)/BinDivisor</f>
        <v>0.3456984909090909</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0.32727272727272727</v>
      </c>
      <c r="G4" s="40">
        <f>COUNTIF(Vertices[In-Degree],"&gt;= "&amp;F4)-COUNTIF(Vertices[In-Degree],"&gt;="&amp;F5)</f>
        <v>0</v>
      </c>
      <c r="H4" s="39">
        <f t="shared" si="3"/>
        <v>0.5454545454545454</v>
      </c>
      <c r="I4" s="40">
        <f>COUNTIF(Vertices[Out-Degree],"&gt;= "&amp;H4)-COUNTIF(Vertices[Out-Degree],"&gt;="&amp;H5)</f>
        <v>0</v>
      </c>
      <c r="J4" s="39">
        <f t="shared" si="4"/>
        <v>3.7163636363636363</v>
      </c>
      <c r="K4" s="40">
        <f>COUNTIF(Vertices[Betweenness Centrality],"&gt;= "&amp;J4)-COUNTIF(Vertices[Betweenness Centrality],"&gt;="&amp;J5)</f>
        <v>0</v>
      </c>
      <c r="L4" s="39">
        <f t="shared" si="5"/>
        <v>0.021728345454545456</v>
      </c>
      <c r="M4" s="40">
        <f>COUNTIF(Vertices[Closeness Centrality],"&gt;= "&amp;L4)-COUNTIF(Vertices[Closeness Centrality],"&gt;="&amp;L5)</f>
        <v>0</v>
      </c>
      <c r="N4" s="39">
        <f t="shared" si="6"/>
        <v>0.010195800000000001</v>
      </c>
      <c r="O4" s="40">
        <f>COUNTIF(Vertices[Eigenvector Centrality],"&gt;= "&amp;N4)-COUNTIF(Vertices[Eigenvector Centrality],"&gt;="&amp;N5)</f>
        <v>0</v>
      </c>
      <c r="P4" s="39">
        <f t="shared" si="7"/>
        <v>0.3824739818181818</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0.4909090909090909</v>
      </c>
      <c r="G5" s="42">
        <f>COUNTIF(Vertices[In-Degree],"&gt;= "&amp;F5)-COUNTIF(Vertices[In-Degree],"&gt;="&amp;F6)</f>
        <v>0</v>
      </c>
      <c r="H5" s="41">
        <f t="shared" si="3"/>
        <v>0.8181818181818181</v>
      </c>
      <c r="I5" s="42">
        <f>COUNTIF(Vertices[Out-Degree],"&gt;= "&amp;H5)-COUNTIF(Vertices[Out-Degree],"&gt;="&amp;H6)</f>
        <v>3</v>
      </c>
      <c r="J5" s="41">
        <f t="shared" si="4"/>
        <v>5.574545454545454</v>
      </c>
      <c r="K5" s="42">
        <f>COUNTIF(Vertices[Betweenness Centrality],"&gt;= "&amp;J5)-COUNTIF(Vertices[Betweenness Centrality],"&gt;="&amp;J6)</f>
        <v>0</v>
      </c>
      <c r="L5" s="41">
        <f t="shared" si="5"/>
        <v>0.022176018181818184</v>
      </c>
      <c r="M5" s="42">
        <f>COUNTIF(Vertices[Closeness Centrality],"&gt;= "&amp;L5)-COUNTIF(Vertices[Closeness Centrality],"&gt;="&amp;L6)</f>
        <v>0</v>
      </c>
      <c r="N5" s="41">
        <f t="shared" si="6"/>
        <v>0.011885200000000002</v>
      </c>
      <c r="O5" s="42">
        <f>COUNTIF(Vertices[Eigenvector Centrality],"&gt;= "&amp;N5)-COUNTIF(Vertices[Eigenvector Centrality],"&gt;="&amp;N6)</f>
        <v>0</v>
      </c>
      <c r="P5" s="41">
        <f t="shared" si="7"/>
        <v>0.41924947272727275</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50</v>
      </c>
      <c r="D6" s="34">
        <f t="shared" si="1"/>
        <v>0</v>
      </c>
      <c r="E6" s="3">
        <f>COUNTIF(Vertices[Degree],"&gt;= "&amp;D6)-COUNTIF(Vertices[Degree],"&gt;="&amp;D7)</f>
        <v>0</v>
      </c>
      <c r="F6" s="39">
        <f t="shared" si="2"/>
        <v>0.6545454545454545</v>
      </c>
      <c r="G6" s="40">
        <f>COUNTIF(Vertices[In-Degree],"&gt;= "&amp;F6)-COUNTIF(Vertices[In-Degree],"&gt;="&amp;F7)</f>
        <v>0</v>
      </c>
      <c r="H6" s="39">
        <f t="shared" si="3"/>
        <v>1.0909090909090908</v>
      </c>
      <c r="I6" s="40">
        <f>COUNTIF(Vertices[Out-Degree],"&gt;= "&amp;H6)-COUNTIF(Vertices[Out-Degree],"&gt;="&amp;H7)</f>
        <v>0</v>
      </c>
      <c r="J6" s="39">
        <f t="shared" si="4"/>
        <v>7.432727272727273</v>
      </c>
      <c r="K6" s="40">
        <f>COUNTIF(Vertices[Betweenness Centrality],"&gt;= "&amp;J6)-COUNTIF(Vertices[Betweenness Centrality],"&gt;="&amp;J7)</f>
        <v>0</v>
      </c>
      <c r="L6" s="39">
        <f t="shared" si="5"/>
        <v>0.022623690909090912</v>
      </c>
      <c r="M6" s="40">
        <f>COUNTIF(Vertices[Closeness Centrality],"&gt;= "&amp;L6)-COUNTIF(Vertices[Closeness Centrality],"&gt;="&amp;L7)</f>
        <v>0</v>
      </c>
      <c r="N6" s="39">
        <f t="shared" si="6"/>
        <v>0.013574600000000003</v>
      </c>
      <c r="O6" s="40">
        <f>COUNTIF(Vertices[Eigenvector Centrality],"&gt;= "&amp;N6)-COUNTIF(Vertices[Eigenvector Centrality],"&gt;="&amp;N7)</f>
        <v>0</v>
      </c>
      <c r="P6" s="39">
        <f t="shared" si="7"/>
        <v>0.4560249636363637</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41</v>
      </c>
      <c r="D7" s="34">
        <f t="shared" si="1"/>
        <v>0</v>
      </c>
      <c r="E7" s="3">
        <f>COUNTIF(Vertices[Degree],"&gt;= "&amp;D7)-COUNTIF(Vertices[Degree],"&gt;="&amp;D8)</f>
        <v>0</v>
      </c>
      <c r="F7" s="41">
        <f t="shared" si="2"/>
        <v>0.8181818181818181</v>
      </c>
      <c r="G7" s="42">
        <f>COUNTIF(Vertices[In-Degree],"&gt;= "&amp;F7)-COUNTIF(Vertices[In-Degree],"&gt;="&amp;F8)</f>
        <v>0</v>
      </c>
      <c r="H7" s="41">
        <f t="shared" si="3"/>
        <v>1.3636363636363635</v>
      </c>
      <c r="I7" s="42">
        <f>COUNTIF(Vertices[Out-Degree],"&gt;= "&amp;H7)-COUNTIF(Vertices[Out-Degree],"&gt;="&amp;H8)</f>
        <v>0</v>
      </c>
      <c r="J7" s="41">
        <f t="shared" si="4"/>
        <v>9.290909090909091</v>
      </c>
      <c r="K7" s="42">
        <f>COUNTIF(Vertices[Betweenness Centrality],"&gt;= "&amp;J7)-COUNTIF(Vertices[Betweenness Centrality],"&gt;="&amp;J8)</f>
        <v>0</v>
      </c>
      <c r="L7" s="41">
        <f t="shared" si="5"/>
        <v>0.02307136363636364</v>
      </c>
      <c r="M7" s="42">
        <f>COUNTIF(Vertices[Closeness Centrality],"&gt;= "&amp;L7)-COUNTIF(Vertices[Closeness Centrality],"&gt;="&amp;L8)</f>
        <v>0</v>
      </c>
      <c r="N7" s="41">
        <f t="shared" si="6"/>
        <v>0.015264000000000003</v>
      </c>
      <c r="O7" s="42">
        <f>COUNTIF(Vertices[Eigenvector Centrality],"&gt;= "&amp;N7)-COUNTIF(Vertices[Eigenvector Centrality],"&gt;="&amp;N8)</f>
        <v>0</v>
      </c>
      <c r="P7" s="41">
        <f t="shared" si="7"/>
        <v>0.4928004545454546</v>
      </c>
      <c r="Q7" s="42">
        <f>COUNTIF(Vertices[PageRank],"&gt;= "&amp;P7)-COUNTIF(Vertices[PageRank],"&gt;="&amp;P8)</f>
        <v>5</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0.9818181818181817</v>
      </c>
      <c r="G8" s="40">
        <f>COUNTIF(Vertices[In-Degree],"&gt;= "&amp;F8)-COUNTIF(Vertices[In-Degree],"&gt;="&amp;F9)</f>
        <v>1</v>
      </c>
      <c r="H8" s="39">
        <f t="shared" si="3"/>
        <v>1.6363636363636362</v>
      </c>
      <c r="I8" s="40">
        <f>COUNTIF(Vertices[Out-Degree],"&gt;= "&amp;H8)-COUNTIF(Vertices[Out-Degree],"&gt;="&amp;H9)</f>
        <v>0</v>
      </c>
      <c r="J8" s="39">
        <f t="shared" si="4"/>
        <v>11.149090909090908</v>
      </c>
      <c r="K8" s="40">
        <f>COUNTIF(Vertices[Betweenness Centrality],"&gt;= "&amp;J8)-COUNTIF(Vertices[Betweenness Centrality],"&gt;="&amp;J9)</f>
        <v>0</v>
      </c>
      <c r="L8" s="39">
        <f t="shared" si="5"/>
        <v>0.023519036363636368</v>
      </c>
      <c r="M8" s="40">
        <f>COUNTIF(Vertices[Closeness Centrality],"&gt;= "&amp;L8)-COUNTIF(Vertices[Closeness Centrality],"&gt;="&amp;L9)</f>
        <v>0</v>
      </c>
      <c r="N8" s="39">
        <f t="shared" si="6"/>
        <v>0.016953400000000004</v>
      </c>
      <c r="O8" s="40">
        <f>COUNTIF(Vertices[Eigenvector Centrality],"&gt;= "&amp;N8)-COUNTIF(Vertices[Eigenvector Centrality],"&gt;="&amp;N9)</f>
        <v>0</v>
      </c>
      <c r="P8" s="39">
        <f t="shared" si="7"/>
        <v>0.5295759454545456</v>
      </c>
      <c r="Q8" s="40">
        <f>COUNTIF(Vertices[PageRank],"&gt;= "&amp;P8)-COUNTIF(Vertices[PageRank],"&gt;="&amp;P9)</f>
        <v>1</v>
      </c>
      <c r="R8" s="39">
        <f t="shared" si="8"/>
        <v>0.07272727272727272</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1.1454545454545453</v>
      </c>
      <c r="G9" s="42">
        <f>COUNTIF(Vertices[In-Degree],"&gt;= "&amp;F9)-COUNTIF(Vertices[In-Degree],"&gt;="&amp;F10)</f>
        <v>0</v>
      </c>
      <c r="H9" s="41">
        <f t="shared" si="3"/>
        <v>1.909090909090909</v>
      </c>
      <c r="I9" s="42">
        <f>COUNTIF(Vertices[Out-Degree],"&gt;= "&amp;H9)-COUNTIF(Vertices[Out-Degree],"&gt;="&amp;H10)</f>
        <v>1</v>
      </c>
      <c r="J9" s="41">
        <f t="shared" si="4"/>
        <v>13.007272727272726</v>
      </c>
      <c r="K9" s="42">
        <f>COUNTIF(Vertices[Betweenness Centrality],"&gt;= "&amp;J9)-COUNTIF(Vertices[Betweenness Centrality],"&gt;="&amp;J10)</f>
        <v>0</v>
      </c>
      <c r="L9" s="41">
        <f t="shared" si="5"/>
        <v>0.023966709090909095</v>
      </c>
      <c r="M9" s="42">
        <f>COUNTIF(Vertices[Closeness Centrality],"&gt;= "&amp;L9)-COUNTIF(Vertices[Closeness Centrality],"&gt;="&amp;L10)</f>
        <v>0</v>
      </c>
      <c r="N9" s="41">
        <f t="shared" si="6"/>
        <v>0.018642800000000005</v>
      </c>
      <c r="O9" s="42">
        <f>COUNTIF(Vertices[Eigenvector Centrality],"&gt;= "&amp;N9)-COUNTIF(Vertices[Eigenvector Centrality],"&gt;="&amp;N10)</f>
        <v>0</v>
      </c>
      <c r="P9" s="41">
        <f t="shared" si="7"/>
        <v>0.5663514363636365</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743</v>
      </c>
      <c r="B10" s="36">
        <v>3</v>
      </c>
      <c r="D10" s="34">
        <f t="shared" si="1"/>
        <v>0</v>
      </c>
      <c r="E10" s="3">
        <f>COUNTIF(Vertices[Degree],"&gt;= "&amp;D10)-COUNTIF(Vertices[Degree],"&gt;="&amp;D11)</f>
        <v>0</v>
      </c>
      <c r="F10" s="39">
        <f t="shared" si="2"/>
        <v>1.3090909090909089</v>
      </c>
      <c r="G10" s="40">
        <f>COUNTIF(Vertices[In-Degree],"&gt;= "&amp;F10)-COUNTIF(Vertices[In-Degree],"&gt;="&amp;F11)</f>
        <v>0</v>
      </c>
      <c r="H10" s="39">
        <f t="shared" si="3"/>
        <v>2.1818181818181817</v>
      </c>
      <c r="I10" s="40">
        <f>COUNTIF(Vertices[Out-Degree],"&gt;= "&amp;H10)-COUNTIF(Vertices[Out-Degree],"&gt;="&amp;H11)</f>
        <v>0</v>
      </c>
      <c r="J10" s="39">
        <f t="shared" si="4"/>
        <v>14.865454545454543</v>
      </c>
      <c r="K10" s="40">
        <f>COUNTIF(Vertices[Betweenness Centrality],"&gt;= "&amp;J10)-COUNTIF(Vertices[Betweenness Centrality],"&gt;="&amp;J11)</f>
        <v>2</v>
      </c>
      <c r="L10" s="39">
        <f t="shared" si="5"/>
        <v>0.024414381818181823</v>
      </c>
      <c r="M10" s="40">
        <f>COUNTIF(Vertices[Closeness Centrality],"&gt;= "&amp;L10)-COUNTIF(Vertices[Closeness Centrality],"&gt;="&amp;L11)</f>
        <v>0</v>
      </c>
      <c r="N10" s="39">
        <f t="shared" si="6"/>
        <v>0.020332200000000005</v>
      </c>
      <c r="O10" s="40">
        <f>COUNTIF(Vertices[Eigenvector Centrality],"&gt;= "&amp;N10)-COUNTIF(Vertices[Eigenvector Centrality],"&gt;="&amp;N11)</f>
        <v>0</v>
      </c>
      <c r="P10" s="39">
        <f t="shared" si="7"/>
        <v>0.6031269272727274</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1.4727272727272724</v>
      </c>
      <c r="G11" s="42">
        <f>COUNTIF(Vertices[In-Degree],"&gt;= "&amp;F11)-COUNTIF(Vertices[In-Degree],"&gt;="&amp;F12)</f>
        <v>0</v>
      </c>
      <c r="H11" s="41">
        <f t="shared" si="3"/>
        <v>2.454545454545454</v>
      </c>
      <c r="I11" s="42">
        <f>COUNTIF(Vertices[Out-Degree],"&gt;= "&amp;H11)-COUNTIF(Vertices[Out-Degree],"&gt;="&amp;H12)</f>
        <v>0</v>
      </c>
      <c r="J11" s="41">
        <f t="shared" si="4"/>
        <v>16.723636363636363</v>
      </c>
      <c r="K11" s="42">
        <f>COUNTIF(Vertices[Betweenness Centrality],"&gt;= "&amp;J11)-COUNTIF(Vertices[Betweenness Centrality],"&gt;="&amp;J12)</f>
        <v>0</v>
      </c>
      <c r="L11" s="41">
        <f t="shared" si="5"/>
        <v>0.02486205454545455</v>
      </c>
      <c r="M11" s="42">
        <f>COUNTIF(Vertices[Closeness Centrality],"&gt;= "&amp;L11)-COUNTIF(Vertices[Closeness Centrality],"&gt;="&amp;L12)</f>
        <v>0</v>
      </c>
      <c r="N11" s="41">
        <f t="shared" si="6"/>
        <v>0.022021600000000006</v>
      </c>
      <c r="O11" s="42">
        <f>COUNTIF(Vertices[Eigenvector Centrality],"&gt;= "&amp;N11)-COUNTIF(Vertices[Eigenvector Centrality],"&gt;="&amp;N12)</f>
        <v>0</v>
      </c>
      <c r="P11" s="41">
        <f t="shared" si="7"/>
        <v>0.6399024181818184</v>
      </c>
      <c r="Q11" s="42">
        <f>COUNTIF(Vertices[PageRank],"&gt;= "&amp;P11)-COUNTIF(Vertices[PageRank],"&gt;="&amp;P12)</f>
        <v>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197</v>
      </c>
      <c r="B12" s="36">
        <v>6</v>
      </c>
      <c r="D12" s="34">
        <f t="shared" si="1"/>
        <v>0</v>
      </c>
      <c r="E12" s="3">
        <f>COUNTIF(Vertices[Degree],"&gt;= "&amp;D12)-COUNTIF(Vertices[Degree],"&gt;="&amp;D13)</f>
        <v>0</v>
      </c>
      <c r="F12" s="39">
        <f t="shared" si="2"/>
        <v>1.636363636363636</v>
      </c>
      <c r="G12" s="40">
        <f>COUNTIF(Vertices[In-Degree],"&gt;= "&amp;F12)-COUNTIF(Vertices[In-Degree],"&gt;="&amp;F13)</f>
        <v>0</v>
      </c>
      <c r="H12" s="39">
        <f t="shared" si="3"/>
        <v>2.7272727272727266</v>
      </c>
      <c r="I12" s="40">
        <f>COUNTIF(Vertices[Out-Degree],"&gt;= "&amp;H12)-COUNTIF(Vertices[Out-Degree],"&gt;="&amp;H13)</f>
        <v>0</v>
      </c>
      <c r="J12" s="39">
        <f t="shared" si="4"/>
        <v>18.581818181818182</v>
      </c>
      <c r="K12" s="40">
        <f>COUNTIF(Vertices[Betweenness Centrality],"&gt;= "&amp;J12)-COUNTIF(Vertices[Betweenness Centrality],"&gt;="&amp;J13)</f>
        <v>0</v>
      </c>
      <c r="L12" s="39">
        <f t="shared" si="5"/>
        <v>0.02530972727272728</v>
      </c>
      <c r="M12" s="40">
        <f>COUNTIF(Vertices[Closeness Centrality],"&gt;= "&amp;L12)-COUNTIF(Vertices[Closeness Centrality],"&gt;="&amp;L13)</f>
        <v>0</v>
      </c>
      <c r="N12" s="39">
        <f t="shared" si="6"/>
        <v>0.023711000000000006</v>
      </c>
      <c r="O12" s="40">
        <f>COUNTIF(Vertices[Eigenvector Centrality],"&gt;= "&amp;N12)-COUNTIF(Vertices[Eigenvector Centrality],"&gt;="&amp;N13)</f>
        <v>0</v>
      </c>
      <c r="P12" s="39">
        <f t="shared" si="7"/>
        <v>0.6766779090909093</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255</v>
      </c>
      <c r="B13" s="36">
        <v>10</v>
      </c>
      <c r="D13" s="34">
        <f t="shared" si="1"/>
        <v>0</v>
      </c>
      <c r="E13" s="3">
        <f>COUNTIF(Vertices[Degree],"&gt;= "&amp;D13)-COUNTIF(Vertices[Degree],"&gt;="&amp;D14)</f>
        <v>0</v>
      </c>
      <c r="F13" s="41">
        <f t="shared" si="2"/>
        <v>1.7999999999999996</v>
      </c>
      <c r="G13" s="42">
        <f>COUNTIF(Vertices[In-Degree],"&gt;= "&amp;F13)-COUNTIF(Vertices[In-Degree],"&gt;="&amp;F14)</f>
        <v>0</v>
      </c>
      <c r="H13" s="41">
        <f t="shared" si="3"/>
        <v>2.999999999999999</v>
      </c>
      <c r="I13" s="42">
        <f>COUNTIF(Vertices[Out-Degree],"&gt;= "&amp;H13)-COUNTIF(Vertices[Out-Degree],"&gt;="&amp;H14)</f>
        <v>0</v>
      </c>
      <c r="J13" s="41">
        <f t="shared" si="4"/>
        <v>20.44</v>
      </c>
      <c r="K13" s="42">
        <f>COUNTIF(Vertices[Betweenness Centrality],"&gt;= "&amp;J13)-COUNTIF(Vertices[Betweenness Centrality],"&gt;="&amp;J14)</f>
        <v>0</v>
      </c>
      <c r="L13" s="41">
        <f t="shared" si="5"/>
        <v>0.025757400000000007</v>
      </c>
      <c r="M13" s="42">
        <f>COUNTIF(Vertices[Closeness Centrality],"&gt;= "&amp;L13)-COUNTIF(Vertices[Closeness Centrality],"&gt;="&amp;L14)</f>
        <v>0</v>
      </c>
      <c r="N13" s="41">
        <f t="shared" si="6"/>
        <v>0.025400400000000007</v>
      </c>
      <c r="O13" s="42">
        <f>COUNTIF(Vertices[Eigenvector Centrality],"&gt;= "&amp;N13)-COUNTIF(Vertices[Eigenvector Centrality],"&gt;="&amp;N14)</f>
        <v>0</v>
      </c>
      <c r="P13" s="41">
        <f t="shared" si="7"/>
        <v>0.7134534000000002</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36" t="s">
        <v>256</v>
      </c>
      <c r="B14" s="36">
        <v>75</v>
      </c>
      <c r="D14" s="34">
        <f t="shared" si="1"/>
        <v>0</v>
      </c>
      <c r="E14" s="3">
        <f>COUNTIF(Vertices[Degree],"&gt;= "&amp;D14)-COUNTIF(Vertices[Degree],"&gt;="&amp;D15)</f>
        <v>0</v>
      </c>
      <c r="F14" s="39">
        <f t="shared" si="2"/>
        <v>1.9636363636363632</v>
      </c>
      <c r="G14" s="40">
        <f>COUNTIF(Vertices[In-Degree],"&gt;= "&amp;F14)-COUNTIF(Vertices[In-Degree],"&gt;="&amp;F15)</f>
        <v>0</v>
      </c>
      <c r="H14" s="39">
        <f t="shared" si="3"/>
        <v>3.2727272727272716</v>
      </c>
      <c r="I14" s="40">
        <f>COUNTIF(Vertices[Out-Degree],"&gt;= "&amp;H14)-COUNTIF(Vertices[Out-Degree],"&gt;="&amp;H15)</f>
        <v>0</v>
      </c>
      <c r="J14" s="39">
        <f t="shared" si="4"/>
        <v>22.29818181818182</v>
      </c>
      <c r="K14" s="40">
        <f>COUNTIF(Vertices[Betweenness Centrality],"&gt;= "&amp;J14)-COUNTIF(Vertices[Betweenness Centrality],"&gt;="&amp;J15)</f>
        <v>0</v>
      </c>
      <c r="L14" s="39">
        <f t="shared" si="5"/>
        <v>0.026205072727272734</v>
      </c>
      <c r="M14" s="40">
        <f>COUNTIF(Vertices[Closeness Centrality],"&gt;= "&amp;L14)-COUNTIF(Vertices[Closeness Centrality],"&gt;="&amp;L15)</f>
        <v>5</v>
      </c>
      <c r="N14" s="39">
        <f t="shared" si="6"/>
        <v>0.027089800000000008</v>
      </c>
      <c r="O14" s="40">
        <f>COUNTIF(Vertices[Eigenvector Centrality],"&gt;= "&amp;N14)-COUNTIF(Vertices[Eigenvector Centrality],"&gt;="&amp;N15)</f>
        <v>0</v>
      </c>
      <c r="P14" s="39">
        <f t="shared" si="7"/>
        <v>0.7502288909090912</v>
      </c>
      <c r="Q14" s="40">
        <f>COUNTIF(Vertices[PageRank],"&gt;= "&amp;P14)-COUNTIF(Vertices[PageRank],"&gt;="&amp;P15)</f>
        <v>6</v>
      </c>
      <c r="R14" s="39">
        <f t="shared" si="8"/>
        <v>0.14545454545454542</v>
      </c>
      <c r="S14" s="45">
        <f>COUNTIF(Vertices[Clustering Coefficient],"&gt;= "&amp;R14)-COUNTIF(Vertices[Clustering Coefficient],"&gt;="&amp;R15)</f>
        <v>0</v>
      </c>
      <c r="T14" s="39" t="e">
        <f ca="1" t="shared" si="9"/>
        <v>#REF!</v>
      </c>
      <c r="U14" s="40" t="e">
        <f ca="1" t="shared" si="0"/>
        <v>#REF!</v>
      </c>
    </row>
    <row r="15" spans="1:21" ht="15">
      <c r="A15" s="132"/>
      <c r="B15" s="132"/>
      <c r="D15" s="34">
        <f t="shared" si="1"/>
        <v>0</v>
      </c>
      <c r="E15" s="3">
        <f>COUNTIF(Vertices[Degree],"&gt;= "&amp;D15)-COUNTIF(Vertices[Degree],"&gt;="&amp;D16)</f>
        <v>0</v>
      </c>
      <c r="F15" s="41">
        <f t="shared" si="2"/>
        <v>2.127272727272727</v>
      </c>
      <c r="G15" s="42">
        <f>COUNTIF(Vertices[In-Degree],"&gt;= "&amp;F15)-COUNTIF(Vertices[In-Degree],"&gt;="&amp;F16)</f>
        <v>0</v>
      </c>
      <c r="H15" s="41">
        <f t="shared" si="3"/>
        <v>3.545454545454544</v>
      </c>
      <c r="I15" s="42">
        <f>COUNTIF(Vertices[Out-Degree],"&gt;= "&amp;H15)-COUNTIF(Vertices[Out-Degree],"&gt;="&amp;H16)</f>
        <v>0</v>
      </c>
      <c r="J15" s="41">
        <f t="shared" si="4"/>
        <v>24.15636363636364</v>
      </c>
      <c r="K15" s="42">
        <f>COUNTIF(Vertices[Betweenness Centrality],"&gt;= "&amp;J15)-COUNTIF(Vertices[Betweenness Centrality],"&gt;="&amp;J16)</f>
        <v>0</v>
      </c>
      <c r="L15" s="41">
        <f t="shared" si="5"/>
        <v>0.026652745454545462</v>
      </c>
      <c r="M15" s="42">
        <f>COUNTIF(Vertices[Closeness Centrality],"&gt;= "&amp;L15)-COUNTIF(Vertices[Closeness Centrality],"&gt;="&amp;L16)</f>
        <v>0</v>
      </c>
      <c r="N15" s="41">
        <f t="shared" si="6"/>
        <v>0.028779200000000008</v>
      </c>
      <c r="O15" s="42">
        <f>COUNTIF(Vertices[Eigenvector Centrality],"&gt;= "&amp;N15)-COUNTIF(Vertices[Eigenvector Centrality],"&gt;="&amp;N16)</f>
        <v>0</v>
      </c>
      <c r="P15" s="41">
        <f t="shared" si="7"/>
        <v>0.7870043818181821</v>
      </c>
      <c r="Q15" s="42">
        <f>COUNTIF(Vertices[PageRank],"&gt;= "&amp;P15)-COUNTIF(Vertices[PageRank],"&gt;="&amp;P16)</f>
        <v>0</v>
      </c>
      <c r="R15" s="41">
        <f t="shared" si="8"/>
        <v>0.15757575757575754</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2.2909090909090906</v>
      </c>
      <c r="G16" s="40">
        <f>COUNTIF(Vertices[In-Degree],"&gt;= "&amp;F16)-COUNTIF(Vertices[In-Degree],"&gt;="&amp;F17)</f>
        <v>0</v>
      </c>
      <c r="H16" s="39">
        <f t="shared" si="3"/>
        <v>3.8181818181818166</v>
      </c>
      <c r="I16" s="40">
        <f>COUNTIF(Vertices[Out-Degree],"&gt;= "&amp;H16)-COUNTIF(Vertices[Out-Degree],"&gt;="&amp;H17)</f>
        <v>0</v>
      </c>
      <c r="J16" s="39">
        <f t="shared" si="4"/>
        <v>26.01454545454546</v>
      </c>
      <c r="K16" s="40">
        <f>COUNTIF(Vertices[Betweenness Centrality],"&gt;= "&amp;J16)-COUNTIF(Vertices[Betweenness Centrality],"&gt;="&amp;J17)</f>
        <v>0</v>
      </c>
      <c r="L16" s="39">
        <f t="shared" si="5"/>
        <v>0.02710041818181819</v>
      </c>
      <c r="M16" s="40">
        <f>COUNTIF(Vertices[Closeness Centrality],"&gt;= "&amp;L16)-COUNTIF(Vertices[Closeness Centrality],"&gt;="&amp;L17)</f>
        <v>0</v>
      </c>
      <c r="N16" s="39">
        <f t="shared" si="6"/>
        <v>0.03046860000000001</v>
      </c>
      <c r="O16" s="40">
        <f>COUNTIF(Vertices[Eigenvector Centrality],"&gt;= "&amp;N16)-COUNTIF(Vertices[Eigenvector Centrality],"&gt;="&amp;N17)</f>
        <v>0</v>
      </c>
      <c r="P16" s="39">
        <f t="shared" si="7"/>
        <v>0.823779872727273</v>
      </c>
      <c r="Q16" s="40">
        <f>COUNTIF(Vertices[PageRank],"&gt;= "&amp;P16)-COUNTIF(Vertices[PageRank],"&gt;="&amp;P17)</f>
        <v>0</v>
      </c>
      <c r="R16" s="39">
        <f t="shared" si="8"/>
        <v>0.16969696969696965</v>
      </c>
      <c r="S16" s="45">
        <f>COUNTIF(Vertices[Clustering Coefficient],"&gt;= "&amp;R16)-COUNTIF(Vertices[Clustering Coefficient],"&gt;="&amp;R17)</f>
        <v>1</v>
      </c>
      <c r="T16" s="39" t="e">
        <f ca="1" t="shared" si="9"/>
        <v>#REF!</v>
      </c>
      <c r="U16" s="40" t="e">
        <f ca="1" t="shared" si="0"/>
        <v>#REF!</v>
      </c>
    </row>
    <row r="17" spans="1:21" ht="15">
      <c r="A17" s="132"/>
      <c r="B17" s="132"/>
      <c r="D17" s="34">
        <f t="shared" si="1"/>
        <v>0</v>
      </c>
      <c r="E17" s="3">
        <f>COUNTIF(Vertices[Degree],"&gt;= "&amp;D17)-COUNTIF(Vertices[Degree],"&gt;="&amp;D18)</f>
        <v>0</v>
      </c>
      <c r="F17" s="41">
        <f t="shared" si="2"/>
        <v>2.454545454545454</v>
      </c>
      <c r="G17" s="42">
        <f>COUNTIF(Vertices[In-Degree],"&gt;= "&amp;F17)-COUNTIF(Vertices[In-Degree],"&gt;="&amp;F18)</f>
        <v>0</v>
      </c>
      <c r="H17" s="41">
        <f t="shared" si="3"/>
        <v>4.090909090909089</v>
      </c>
      <c r="I17" s="42">
        <f>COUNTIF(Vertices[Out-Degree],"&gt;= "&amp;H17)-COUNTIF(Vertices[Out-Degree],"&gt;="&amp;H18)</f>
        <v>0</v>
      </c>
      <c r="J17" s="41">
        <f t="shared" si="4"/>
        <v>27.87272727272728</v>
      </c>
      <c r="K17" s="42">
        <f>COUNTIF(Vertices[Betweenness Centrality],"&gt;= "&amp;J17)-COUNTIF(Vertices[Betweenness Centrality],"&gt;="&amp;J18)</f>
        <v>0</v>
      </c>
      <c r="L17" s="41">
        <f t="shared" si="5"/>
        <v>0.027548090909090918</v>
      </c>
      <c r="M17" s="42">
        <f>COUNTIF(Vertices[Closeness Centrality],"&gt;= "&amp;L17)-COUNTIF(Vertices[Closeness Centrality],"&gt;="&amp;L18)</f>
        <v>6</v>
      </c>
      <c r="N17" s="41">
        <f t="shared" si="6"/>
        <v>0.032158000000000006</v>
      </c>
      <c r="O17" s="42">
        <f>COUNTIF(Vertices[Eigenvector Centrality],"&gt;= "&amp;N17)-COUNTIF(Vertices[Eigenvector Centrality],"&gt;="&amp;N18)</f>
        <v>5</v>
      </c>
      <c r="P17" s="41">
        <f t="shared" si="7"/>
        <v>0.860555363636364</v>
      </c>
      <c r="Q17" s="42">
        <f>COUNTIF(Vertices[PageRank],"&gt;= "&amp;P17)-COUNTIF(Vertices[PageRank],"&gt;="&amp;P18)</f>
        <v>0</v>
      </c>
      <c r="R17" s="41">
        <f t="shared" si="8"/>
        <v>0.18181818181818177</v>
      </c>
      <c r="S17" s="46">
        <f>COUNTIF(Vertices[Clustering Coefficient],"&gt;= "&amp;R17)-COUNTIF(Vertices[Clustering Coefficient],"&gt;="&amp;R18)</f>
        <v>2</v>
      </c>
      <c r="T17" s="41" t="e">
        <f ca="1" t="shared" si="9"/>
        <v>#REF!</v>
      </c>
      <c r="U17" s="42" t="e">
        <f ca="1" t="shared" si="0"/>
        <v>#REF!</v>
      </c>
    </row>
    <row r="18" spans="1:21" ht="15">
      <c r="A18" s="36" t="s">
        <v>170</v>
      </c>
      <c r="B18" s="36">
        <v>0.04838709677419355</v>
      </c>
      <c r="D18" s="34">
        <f t="shared" si="1"/>
        <v>0</v>
      </c>
      <c r="E18" s="3">
        <f>COUNTIF(Vertices[Degree],"&gt;= "&amp;D18)-COUNTIF(Vertices[Degree],"&gt;="&amp;D19)</f>
        <v>0</v>
      </c>
      <c r="F18" s="39">
        <f t="shared" si="2"/>
        <v>2.6181818181818177</v>
      </c>
      <c r="G18" s="40">
        <f>COUNTIF(Vertices[In-Degree],"&gt;= "&amp;F18)-COUNTIF(Vertices[In-Degree],"&gt;="&amp;F19)</f>
        <v>0</v>
      </c>
      <c r="H18" s="39">
        <f t="shared" si="3"/>
        <v>4.3636363636363615</v>
      </c>
      <c r="I18" s="40">
        <f>COUNTIF(Vertices[Out-Degree],"&gt;= "&amp;H18)-COUNTIF(Vertices[Out-Degree],"&gt;="&amp;H19)</f>
        <v>0</v>
      </c>
      <c r="J18" s="39">
        <f t="shared" si="4"/>
        <v>29.730909090909098</v>
      </c>
      <c r="K18" s="40">
        <f>COUNTIF(Vertices[Betweenness Centrality],"&gt;= "&amp;J18)-COUNTIF(Vertices[Betweenness Centrality],"&gt;="&amp;J19)</f>
        <v>0</v>
      </c>
      <c r="L18" s="39">
        <f t="shared" si="5"/>
        <v>0.027995763636363646</v>
      </c>
      <c r="M18" s="40">
        <f>COUNTIF(Vertices[Closeness Centrality],"&gt;= "&amp;L18)-COUNTIF(Vertices[Closeness Centrality],"&gt;="&amp;L19)</f>
        <v>0</v>
      </c>
      <c r="N18" s="39">
        <f t="shared" si="6"/>
        <v>0.03384740000000001</v>
      </c>
      <c r="O18" s="40">
        <f>COUNTIF(Vertices[Eigenvector Centrality],"&gt;= "&amp;N18)-COUNTIF(Vertices[Eigenvector Centrality],"&gt;="&amp;N19)</f>
        <v>0</v>
      </c>
      <c r="P18" s="39">
        <f t="shared" si="7"/>
        <v>0.8973308545454549</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36" t="s">
        <v>171</v>
      </c>
      <c r="B19" s="36">
        <v>0.09230769230769231</v>
      </c>
      <c r="D19" s="34">
        <f t="shared" si="1"/>
        <v>0</v>
      </c>
      <c r="E19" s="3">
        <f>COUNTIF(Vertices[Degree],"&gt;= "&amp;D19)-COUNTIF(Vertices[Degree],"&gt;="&amp;D20)</f>
        <v>0</v>
      </c>
      <c r="F19" s="41">
        <f t="shared" si="2"/>
        <v>2.7818181818181813</v>
      </c>
      <c r="G19" s="42">
        <f>COUNTIF(Vertices[In-Degree],"&gt;= "&amp;F19)-COUNTIF(Vertices[In-Degree],"&gt;="&amp;F20)</f>
        <v>0</v>
      </c>
      <c r="H19" s="41">
        <f t="shared" si="3"/>
        <v>4.636363636363634</v>
      </c>
      <c r="I19" s="42">
        <f>COUNTIF(Vertices[Out-Degree],"&gt;= "&amp;H19)-COUNTIF(Vertices[Out-Degree],"&gt;="&amp;H20)</f>
        <v>0</v>
      </c>
      <c r="J19" s="41">
        <f t="shared" si="4"/>
        <v>31.589090909090917</v>
      </c>
      <c r="K19" s="42">
        <f>COUNTIF(Vertices[Betweenness Centrality],"&gt;= "&amp;J19)-COUNTIF(Vertices[Betweenness Centrality],"&gt;="&amp;J20)</f>
        <v>0</v>
      </c>
      <c r="L19" s="41">
        <f t="shared" si="5"/>
        <v>0.028443436363636374</v>
      </c>
      <c r="M19" s="42">
        <f>COUNTIF(Vertices[Closeness Centrality],"&gt;= "&amp;L19)-COUNTIF(Vertices[Closeness Centrality],"&gt;="&amp;L20)</f>
        <v>0</v>
      </c>
      <c r="N19" s="41">
        <f t="shared" si="6"/>
        <v>0.03553680000000001</v>
      </c>
      <c r="O19" s="42">
        <f>COUNTIF(Vertices[Eigenvector Centrality],"&gt;= "&amp;N19)-COUNTIF(Vertices[Eigenvector Centrality],"&gt;="&amp;N20)</f>
        <v>0</v>
      </c>
      <c r="P19" s="41">
        <f t="shared" si="7"/>
        <v>0.9341063454545458</v>
      </c>
      <c r="Q19" s="42">
        <f>COUNTIF(Vertices[PageRank],"&gt;= "&amp;P19)-COUNTIF(Vertices[PageRank],"&gt;="&amp;P20)</f>
        <v>0</v>
      </c>
      <c r="R19" s="41">
        <f t="shared" si="8"/>
        <v>0.206060606060606</v>
      </c>
      <c r="S19" s="46">
        <f>COUNTIF(Vertices[Clustering Coefficient],"&gt;= "&amp;R19)-COUNTIF(Vertices[Clustering Coefficient],"&gt;="&amp;R20)</f>
        <v>1</v>
      </c>
      <c r="T19" s="41" t="e">
        <f ca="1" t="shared" si="9"/>
        <v>#REF!</v>
      </c>
      <c r="U19" s="42" t="e">
        <f ca="1" t="shared" si="0"/>
        <v>#REF!</v>
      </c>
    </row>
    <row r="20" spans="1:21" ht="15">
      <c r="A20" s="132"/>
      <c r="B20" s="132"/>
      <c r="D20" s="34">
        <f t="shared" si="1"/>
        <v>0</v>
      </c>
      <c r="E20" s="3">
        <f>COUNTIF(Vertices[Degree],"&gt;= "&amp;D20)-COUNTIF(Vertices[Degree],"&gt;="&amp;D21)</f>
        <v>0</v>
      </c>
      <c r="F20" s="39">
        <f t="shared" si="2"/>
        <v>2.945454545454545</v>
      </c>
      <c r="G20" s="40">
        <f>COUNTIF(Vertices[In-Degree],"&gt;= "&amp;F20)-COUNTIF(Vertices[In-Degree],"&gt;="&amp;F21)</f>
        <v>5</v>
      </c>
      <c r="H20" s="39">
        <f t="shared" si="3"/>
        <v>4.9090909090909065</v>
      </c>
      <c r="I20" s="40">
        <f>COUNTIF(Vertices[Out-Degree],"&gt;= "&amp;H20)-COUNTIF(Vertices[Out-Degree],"&gt;="&amp;H21)</f>
        <v>0</v>
      </c>
      <c r="J20" s="39">
        <f t="shared" si="4"/>
        <v>33.44727272727273</v>
      </c>
      <c r="K20" s="40">
        <f>COUNTIF(Vertices[Betweenness Centrality],"&gt;= "&amp;J20)-COUNTIF(Vertices[Betweenness Centrality],"&gt;="&amp;J21)</f>
        <v>0</v>
      </c>
      <c r="L20" s="39">
        <f t="shared" si="5"/>
        <v>0.0288911090909091</v>
      </c>
      <c r="M20" s="40">
        <f>COUNTIF(Vertices[Closeness Centrality],"&gt;= "&amp;L20)-COUNTIF(Vertices[Closeness Centrality],"&gt;="&amp;L21)</f>
        <v>0</v>
      </c>
      <c r="N20" s="39">
        <f t="shared" si="6"/>
        <v>0.03722620000000001</v>
      </c>
      <c r="O20" s="40">
        <f>COUNTIF(Vertices[Eigenvector Centrality],"&gt;= "&amp;N20)-COUNTIF(Vertices[Eigenvector Centrality],"&gt;="&amp;N21)</f>
        <v>0</v>
      </c>
      <c r="P20" s="39">
        <f t="shared" si="7"/>
        <v>0.9708818363636368</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3.1090909090909085</v>
      </c>
      <c r="G21" s="42">
        <f>COUNTIF(Vertices[In-Degree],"&gt;= "&amp;F21)-COUNTIF(Vertices[In-Degree],"&gt;="&amp;F22)</f>
        <v>0</v>
      </c>
      <c r="H21" s="41">
        <f t="shared" si="3"/>
        <v>5.181818181818179</v>
      </c>
      <c r="I21" s="42">
        <f>COUNTIF(Vertices[Out-Degree],"&gt;= "&amp;H21)-COUNTIF(Vertices[Out-Degree],"&gt;="&amp;H22)</f>
        <v>0</v>
      </c>
      <c r="J21" s="41">
        <f t="shared" si="4"/>
        <v>35.30545454545455</v>
      </c>
      <c r="K21" s="42">
        <f>COUNTIF(Vertices[Betweenness Centrality],"&gt;= "&amp;J21)-COUNTIF(Vertices[Betweenness Centrality],"&gt;="&amp;J22)</f>
        <v>0</v>
      </c>
      <c r="L21" s="41">
        <f t="shared" si="5"/>
        <v>0.02933878181818183</v>
      </c>
      <c r="M21" s="42">
        <f>COUNTIF(Vertices[Closeness Centrality],"&gt;= "&amp;L21)-COUNTIF(Vertices[Closeness Centrality],"&gt;="&amp;L22)</f>
        <v>0</v>
      </c>
      <c r="N21" s="41">
        <f t="shared" si="6"/>
        <v>0.03891560000000001</v>
      </c>
      <c r="O21" s="42">
        <f>COUNTIF(Vertices[Eigenvector Centrality],"&gt;= "&amp;N21)-COUNTIF(Vertices[Eigenvector Centrality],"&gt;="&amp;N22)</f>
        <v>0</v>
      </c>
      <c r="P21" s="41">
        <f t="shared" si="7"/>
        <v>1.0076573272727276</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3.272727272727272</v>
      </c>
      <c r="G22" s="40">
        <f>COUNTIF(Vertices[In-Degree],"&gt;= "&amp;F22)-COUNTIF(Vertices[In-Degree],"&gt;="&amp;F23)</f>
        <v>0</v>
      </c>
      <c r="H22" s="39">
        <f t="shared" si="3"/>
        <v>5.4545454545454515</v>
      </c>
      <c r="I22" s="40">
        <f>COUNTIF(Vertices[Out-Degree],"&gt;= "&amp;H22)-COUNTIF(Vertices[Out-Degree],"&gt;="&amp;H23)</f>
        <v>0</v>
      </c>
      <c r="J22" s="39">
        <f t="shared" si="4"/>
        <v>37.16363636363637</v>
      </c>
      <c r="K22" s="40">
        <f>COUNTIF(Vertices[Betweenness Centrality],"&gt;= "&amp;J22)-COUNTIF(Vertices[Betweenness Centrality],"&gt;="&amp;J23)</f>
        <v>0</v>
      </c>
      <c r="L22" s="39">
        <f t="shared" si="5"/>
        <v>0.029786454545454557</v>
      </c>
      <c r="M22" s="40">
        <f>COUNTIF(Vertices[Closeness Centrality],"&gt;= "&amp;L22)-COUNTIF(Vertices[Closeness Centrality],"&gt;="&amp;L23)</f>
        <v>0</v>
      </c>
      <c r="N22" s="39">
        <f t="shared" si="6"/>
        <v>0.04060500000000001</v>
      </c>
      <c r="O22" s="40">
        <f>COUNTIF(Vertices[Eigenvector Centrality],"&gt;= "&amp;N22)-COUNTIF(Vertices[Eigenvector Centrality],"&gt;="&amp;N23)</f>
        <v>0</v>
      </c>
      <c r="P22" s="39">
        <f t="shared" si="7"/>
        <v>1.0444328181818185</v>
      </c>
      <c r="Q22" s="40">
        <f>COUNTIF(Vertices[PageRank],"&gt;= "&amp;P22)-COUNTIF(Vertices[PageRank],"&gt;="&amp;P23)</f>
        <v>0</v>
      </c>
      <c r="R22" s="39">
        <f t="shared" si="8"/>
        <v>0.24242424242424235</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3.4363636363636356</v>
      </c>
      <c r="G23" s="42">
        <f>COUNTIF(Vertices[In-Degree],"&gt;= "&amp;F23)-COUNTIF(Vertices[In-Degree],"&gt;="&amp;F24)</f>
        <v>0</v>
      </c>
      <c r="H23" s="41">
        <f t="shared" si="3"/>
        <v>5.727272727272724</v>
      </c>
      <c r="I23" s="42">
        <f>COUNTIF(Vertices[Out-Degree],"&gt;= "&amp;H23)-COUNTIF(Vertices[Out-Degree],"&gt;="&amp;H24)</f>
        <v>0</v>
      </c>
      <c r="J23" s="41">
        <f t="shared" si="4"/>
        <v>39.02181818181819</v>
      </c>
      <c r="K23" s="42">
        <f>COUNTIF(Vertices[Betweenness Centrality],"&gt;= "&amp;J23)-COUNTIF(Vertices[Betweenness Centrality],"&gt;="&amp;J24)</f>
        <v>0</v>
      </c>
      <c r="L23" s="41">
        <f t="shared" si="5"/>
        <v>0.030234127272727285</v>
      </c>
      <c r="M23" s="42">
        <f>COUNTIF(Vertices[Closeness Centrality],"&gt;= "&amp;L23)-COUNTIF(Vertices[Closeness Centrality],"&gt;="&amp;L24)</f>
        <v>0</v>
      </c>
      <c r="N23" s="41">
        <f t="shared" si="6"/>
        <v>0.04229440000000001</v>
      </c>
      <c r="O23" s="42">
        <f>COUNTIF(Vertices[Eigenvector Centrality],"&gt;= "&amp;N23)-COUNTIF(Vertices[Eigenvector Centrality],"&gt;="&amp;N24)</f>
        <v>0</v>
      </c>
      <c r="P23" s="41">
        <f t="shared" si="7"/>
        <v>1.0812083090909095</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155</v>
      </c>
      <c r="B24" s="36">
        <v>91</v>
      </c>
      <c r="D24" s="34">
        <f t="shared" si="1"/>
        <v>0</v>
      </c>
      <c r="E24" s="3">
        <f>COUNTIF(Vertices[Degree],"&gt;= "&amp;D24)-COUNTIF(Vertices[Degree],"&gt;="&amp;D25)</f>
        <v>0</v>
      </c>
      <c r="F24" s="39">
        <f t="shared" si="2"/>
        <v>3.599999999999999</v>
      </c>
      <c r="G24" s="40">
        <f>COUNTIF(Vertices[In-Degree],"&gt;= "&amp;F24)-COUNTIF(Vertices[In-Degree],"&gt;="&amp;F25)</f>
        <v>0</v>
      </c>
      <c r="H24" s="39">
        <f t="shared" si="3"/>
        <v>5.9999999999999964</v>
      </c>
      <c r="I24" s="40">
        <f>COUNTIF(Vertices[Out-Degree],"&gt;= "&amp;H24)-COUNTIF(Vertices[Out-Degree],"&gt;="&amp;H25)</f>
        <v>0</v>
      </c>
      <c r="J24" s="39">
        <f t="shared" si="4"/>
        <v>40.88000000000001</v>
      </c>
      <c r="K24" s="40">
        <f>COUNTIF(Vertices[Betweenness Centrality],"&gt;= "&amp;J24)-COUNTIF(Vertices[Betweenness Centrality],"&gt;="&amp;J25)</f>
        <v>0</v>
      </c>
      <c r="L24" s="39">
        <f t="shared" si="5"/>
        <v>0.030681800000000013</v>
      </c>
      <c r="M24" s="40">
        <f>COUNTIF(Vertices[Closeness Centrality],"&gt;= "&amp;L24)-COUNTIF(Vertices[Closeness Centrality],"&gt;="&amp;L25)</f>
        <v>0</v>
      </c>
      <c r="N24" s="39">
        <f t="shared" si="6"/>
        <v>0.04398380000000001</v>
      </c>
      <c r="O24" s="40">
        <f>COUNTIF(Vertices[Eigenvector Centrality],"&gt;= "&amp;N24)-COUNTIF(Vertices[Eigenvector Centrality],"&gt;="&amp;N25)</f>
        <v>0</v>
      </c>
      <c r="P24" s="39">
        <f t="shared" si="7"/>
        <v>1.1179838000000004</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32"/>
      <c r="B25" s="132"/>
      <c r="D25" s="34">
        <f t="shared" si="1"/>
        <v>0</v>
      </c>
      <c r="E25" s="3">
        <f>COUNTIF(Vertices[Degree],"&gt;= "&amp;D25)-COUNTIF(Vertices[Degree],"&gt;="&amp;D26)</f>
        <v>0</v>
      </c>
      <c r="F25" s="41">
        <f t="shared" si="2"/>
        <v>3.763636363636363</v>
      </c>
      <c r="G25" s="42">
        <f>COUNTIF(Vertices[In-Degree],"&gt;= "&amp;F25)-COUNTIF(Vertices[In-Degree],"&gt;="&amp;F26)</f>
        <v>0</v>
      </c>
      <c r="H25" s="41">
        <f t="shared" si="3"/>
        <v>6.272727272727269</v>
      </c>
      <c r="I25" s="42">
        <f>COUNTIF(Vertices[Out-Degree],"&gt;= "&amp;H25)-COUNTIF(Vertices[Out-Degree],"&gt;="&amp;H26)</f>
        <v>0</v>
      </c>
      <c r="J25" s="41">
        <f t="shared" si="4"/>
        <v>42.73818181818183</v>
      </c>
      <c r="K25" s="42">
        <f>COUNTIF(Vertices[Betweenness Centrality],"&gt;= "&amp;J25)-COUNTIF(Vertices[Betweenness Centrality],"&gt;="&amp;J26)</f>
        <v>0</v>
      </c>
      <c r="L25" s="41">
        <f t="shared" si="5"/>
        <v>0.03112947272727274</v>
      </c>
      <c r="M25" s="42">
        <f>COUNTIF(Vertices[Closeness Centrality],"&gt;= "&amp;L25)-COUNTIF(Vertices[Closeness Centrality],"&gt;="&amp;L26)</f>
        <v>0</v>
      </c>
      <c r="N25" s="41">
        <f t="shared" si="6"/>
        <v>0.04567320000000001</v>
      </c>
      <c r="O25" s="42">
        <f>COUNTIF(Vertices[Eigenvector Centrality],"&gt;= "&amp;N25)-COUNTIF(Vertices[Eigenvector Centrality],"&gt;="&amp;N26)</f>
        <v>0</v>
      </c>
      <c r="P25" s="41">
        <f t="shared" si="7"/>
        <v>1.1547592909090914</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3.9272727272727264</v>
      </c>
      <c r="G26" s="40">
        <f>COUNTIF(Vertices[In-Degree],"&gt;= "&amp;F26)-COUNTIF(Vertices[In-Degree],"&gt;="&amp;F28)</f>
        <v>3</v>
      </c>
      <c r="H26" s="39">
        <f t="shared" si="3"/>
        <v>6.545454545454541</v>
      </c>
      <c r="I26" s="40">
        <f>COUNTIF(Vertices[Out-Degree],"&gt;= "&amp;H26)-COUNTIF(Vertices[Out-Degree],"&gt;="&amp;H28)</f>
        <v>0</v>
      </c>
      <c r="J26" s="39">
        <f t="shared" si="4"/>
        <v>44.59636363636365</v>
      </c>
      <c r="K26" s="40">
        <f>COUNTIF(Vertices[Betweenness Centrality],"&gt;= "&amp;J26)-COUNTIF(Vertices[Betweenness Centrality],"&gt;="&amp;J28)</f>
        <v>0</v>
      </c>
      <c r="L26" s="39">
        <f t="shared" si="5"/>
        <v>0.031577145454545465</v>
      </c>
      <c r="M26" s="40">
        <f>COUNTIF(Vertices[Closeness Centrality],"&gt;= "&amp;L26)-COUNTIF(Vertices[Closeness Centrality],"&gt;="&amp;L28)</f>
        <v>0</v>
      </c>
      <c r="N26" s="39">
        <f t="shared" si="6"/>
        <v>0.04736260000000001</v>
      </c>
      <c r="O26" s="40">
        <f>COUNTIF(Vertices[Eigenvector Centrality],"&gt;= "&amp;N26)-COUNTIF(Vertices[Eigenvector Centrality],"&gt;="&amp;N28)</f>
        <v>0</v>
      </c>
      <c r="P26" s="39">
        <f t="shared" si="7"/>
        <v>1.1915347818181823</v>
      </c>
      <c r="Q26" s="40">
        <f>COUNTIF(Vertices[PageRank],"&gt;= "&amp;P26)-COUNTIF(Vertices[PageRank],"&gt;="&amp;P28)</f>
        <v>0</v>
      </c>
      <c r="R26" s="39">
        <f t="shared" si="8"/>
        <v>0.2909090909090909</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36" t="s">
        <v>157</v>
      </c>
      <c r="B27" s="36">
        <v>1.755</v>
      </c>
      <c r="D27" s="34"/>
      <c r="E27" s="3">
        <f>COUNTIF(Vertices[Degree],"&gt;= "&amp;D27)-COUNTIF(Vertices[Degree],"&gt;="&amp;D28)</f>
        <v>0</v>
      </c>
      <c r="F27" s="78"/>
      <c r="G27" s="79">
        <f>COUNTIF(Vertices[In-Degree],"&gt;= "&amp;F27)-COUNTIF(Vertices[In-Degree],"&gt;="&amp;F28)</f>
        <v>-7</v>
      </c>
      <c r="H27" s="78"/>
      <c r="I27" s="79">
        <f>COUNTIF(Vertices[Out-Degree],"&gt;= "&amp;H27)-COUNTIF(Vertices[Out-Degree],"&gt;="&amp;H28)</f>
        <v>-5</v>
      </c>
      <c r="J27" s="78"/>
      <c r="K27" s="79">
        <f>COUNTIF(Vertices[Betweenness Centrality],"&gt;= "&amp;J27)-COUNTIF(Vertices[Betweenness Centrality],"&gt;="&amp;J28)</f>
        <v>-4</v>
      </c>
      <c r="L27" s="78"/>
      <c r="M27" s="79">
        <f>COUNTIF(Vertices[Closeness Centrality],"&gt;= "&amp;L27)-COUNTIF(Vertices[Closeness Centrality],"&gt;="&amp;L28)</f>
        <v>-6</v>
      </c>
      <c r="N27" s="78"/>
      <c r="O27" s="79">
        <f>COUNTIF(Vertices[Eigenvector Centrality],"&gt;= "&amp;N27)-COUNTIF(Vertices[Eigenvector Centrality],"&gt;="&amp;N28)</f>
        <v>-12</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132"/>
      <c r="B28" s="132"/>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6.818181818181814</v>
      </c>
      <c r="I28" s="42">
        <f>COUNTIF(Vertices[Out-Degree],"&gt;= "&amp;H28)-COUNTIF(Vertices[Out-Degree],"&gt;="&amp;H40)</f>
        <v>0</v>
      </c>
      <c r="J28" s="41">
        <f>J26+($J$57-$J$2)/BinDivisor</f>
        <v>46.45454545454547</v>
      </c>
      <c r="K28" s="42">
        <f>COUNTIF(Vertices[Betweenness Centrality],"&gt;= "&amp;J28)-COUNTIF(Vertices[Betweenness Centrality],"&gt;="&amp;J40)</f>
        <v>0</v>
      </c>
      <c r="L28" s="41">
        <f>L26+($L$57-$L$2)/BinDivisor</f>
        <v>0.03202481818181819</v>
      </c>
      <c r="M28" s="42">
        <f>COUNTIF(Vertices[Closeness Centrality],"&gt;= "&amp;L28)-COUNTIF(Vertices[Closeness Centrality],"&gt;="&amp;L40)</f>
        <v>0</v>
      </c>
      <c r="N28" s="41">
        <f>N26+($N$57-$N$2)/BinDivisor</f>
        <v>0.04905200000000001</v>
      </c>
      <c r="O28" s="42">
        <f>COUNTIF(Vertices[Eigenvector Centrality],"&gt;= "&amp;N28)-COUNTIF(Vertices[Eigenvector Centrality],"&gt;="&amp;N40)</f>
        <v>0</v>
      </c>
      <c r="P28" s="41">
        <f>P26+($P$57-$P$2)/BinDivisor</f>
        <v>1.2283102727272732</v>
      </c>
      <c r="Q28" s="42">
        <f>COUNTIF(Vertices[PageRank],"&gt;= "&amp;P28)-COUNTIF(Vertices[PageRank],"&gt;="&amp;P40)</f>
        <v>0</v>
      </c>
      <c r="R28" s="41">
        <f>R26+($R$57-$R$2)/BinDivisor</f>
        <v>0.30303030303030304</v>
      </c>
      <c r="S28" s="46">
        <f>COUNTIF(Vertices[Clustering Coefficient],"&gt;= "&amp;R28)-COUNTIF(Vertices[Clustering Coefficient],"&gt;="&amp;R40)</f>
        <v>1</v>
      </c>
      <c r="T28" s="41" t="e">
        <f ca="1">T26+($T$57-$T$2)/BinDivisor</f>
        <v>#REF!</v>
      </c>
      <c r="U28" s="42" t="e">
        <f ca="1">COUNTIF(INDIRECT(DynamicFilterSourceColumnRange),"&gt;= "&amp;T28)-COUNTIF(INDIRECT(DynamicFilterSourceColumnRange),"&gt;="&amp;T40)</f>
        <v>#REF!</v>
      </c>
    </row>
    <row r="29" spans="1:21" ht="15">
      <c r="A29" s="36" t="s">
        <v>158</v>
      </c>
      <c r="B29" s="36">
        <v>0.17105263157894737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744</v>
      </c>
      <c r="B30" s="36">
        <v>0.1911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2"/>
      <c r="B31" s="132"/>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745</v>
      </c>
      <c r="B32" s="36" t="s">
        <v>755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2"/>
      <c r="B33" s="132"/>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746</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2"/>
      <c r="B35" s="132"/>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747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748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749</v>
      </c>
      <c r="B38" s="36" t="s">
        <v>85</v>
      </c>
      <c r="D38" s="34"/>
      <c r="E38" s="3">
        <f>COUNTIF(Vertices[Degree],"&gt;= "&amp;D38)-COUNTIF(Vertices[Degree],"&gt;="&amp;D40)</f>
        <v>0</v>
      </c>
      <c r="F38" s="78"/>
      <c r="G38" s="79">
        <f>COUNTIF(Vertices[In-Degree],"&gt;= "&amp;F38)-COUNTIF(Vertices[In-Degree],"&gt;="&amp;F40)</f>
        <v>-7</v>
      </c>
      <c r="H38" s="78"/>
      <c r="I38" s="79">
        <f>COUNTIF(Vertices[Out-Degree],"&gt;= "&amp;H38)-COUNTIF(Vertices[Out-Degree],"&gt;="&amp;H40)</f>
        <v>-5</v>
      </c>
      <c r="J38" s="78"/>
      <c r="K38" s="79">
        <f>COUNTIF(Vertices[Betweenness Centrality],"&gt;= "&amp;J38)-COUNTIF(Vertices[Betweenness Centrality],"&gt;="&amp;J40)</f>
        <v>-4</v>
      </c>
      <c r="L38" s="78"/>
      <c r="M38" s="79">
        <f>COUNTIF(Vertices[Closeness Centrality],"&gt;= "&amp;L38)-COUNTIF(Vertices[Closeness Centrality],"&gt;="&amp;L40)</f>
        <v>-6</v>
      </c>
      <c r="N38" s="78"/>
      <c r="O38" s="79">
        <f>COUNTIF(Vertices[Eigenvector Centrality],"&gt;= "&amp;N38)-COUNTIF(Vertices[Eigenvector Centrality],"&gt;="&amp;N40)</f>
        <v>-12</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1:21" ht="15">
      <c r="A39" s="36" t="s">
        <v>742</v>
      </c>
      <c r="B39" s="36" t="s">
        <v>85</v>
      </c>
      <c r="D39" s="34"/>
      <c r="E39" s="3">
        <f>COUNTIF(Vertices[Degree],"&gt;= "&amp;D39)-COUNTIF(Vertices[Degree],"&gt;="&amp;D40)</f>
        <v>0</v>
      </c>
      <c r="F39" s="78"/>
      <c r="G39" s="79">
        <f>COUNTIF(Vertices[In-Degree],"&gt;= "&amp;F39)-COUNTIF(Vertices[In-Degree],"&gt;="&amp;F40)</f>
        <v>-7</v>
      </c>
      <c r="H39" s="78"/>
      <c r="I39" s="79">
        <f>COUNTIF(Vertices[Out-Degree],"&gt;= "&amp;H39)-COUNTIF(Vertices[Out-Degree],"&gt;="&amp;H40)</f>
        <v>-5</v>
      </c>
      <c r="J39" s="78"/>
      <c r="K39" s="79">
        <f>COUNTIF(Vertices[Betweenness Centrality],"&gt;= "&amp;J39)-COUNTIF(Vertices[Betweenness Centrality],"&gt;="&amp;J40)</f>
        <v>-4</v>
      </c>
      <c r="L39" s="78"/>
      <c r="M39" s="79">
        <f>COUNTIF(Vertices[Closeness Centrality],"&gt;= "&amp;L39)-COUNTIF(Vertices[Closeness Centrality],"&gt;="&amp;L40)</f>
        <v>-6</v>
      </c>
      <c r="N39" s="78"/>
      <c r="O39" s="79">
        <f>COUNTIF(Vertices[Eigenvector Centrality],"&gt;= "&amp;N39)-COUNTIF(Vertices[Eigenvector Centrality],"&gt;="&amp;N40)</f>
        <v>-12</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1:21" ht="15">
      <c r="A40" s="36" t="s">
        <v>750</v>
      </c>
      <c r="B40" s="36" t="s">
        <v>85</v>
      </c>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7.090909090909086</v>
      </c>
      <c r="I40" s="40">
        <f>COUNTIF(Vertices[Out-Degree],"&gt;= "&amp;H40)-COUNTIF(Vertices[Out-Degree],"&gt;="&amp;H41)</f>
        <v>0</v>
      </c>
      <c r="J40" s="39">
        <f>J28+($J$57-$J$2)/BinDivisor</f>
        <v>48.31272727272729</v>
      </c>
      <c r="K40" s="40">
        <f>COUNTIF(Vertices[Betweenness Centrality],"&gt;= "&amp;J40)-COUNTIF(Vertices[Betweenness Centrality],"&gt;="&amp;J41)</f>
        <v>0</v>
      </c>
      <c r="L40" s="39">
        <f>L28+($L$57-$L$2)/BinDivisor</f>
        <v>0.03247249090909091</v>
      </c>
      <c r="M40" s="40">
        <f>COUNTIF(Vertices[Closeness Centrality],"&gt;= "&amp;L40)-COUNTIF(Vertices[Closeness Centrality],"&gt;="&amp;L41)</f>
        <v>0</v>
      </c>
      <c r="N40" s="39">
        <f>N28+($N$57-$N$2)/BinDivisor</f>
        <v>0.05074140000000001</v>
      </c>
      <c r="O40" s="40">
        <f>COUNTIF(Vertices[Eigenvector Centrality],"&gt;= "&amp;N40)-COUNTIF(Vertices[Eigenvector Centrality],"&gt;="&amp;N41)</f>
        <v>6</v>
      </c>
      <c r="P40" s="39">
        <f>P28+($P$57-$P$2)/BinDivisor</f>
        <v>1.2650857636363642</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s="36" t="s">
        <v>751</v>
      </c>
      <c r="B41" s="36" t="s">
        <v>85</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7.363636363636359</v>
      </c>
      <c r="I41" s="42">
        <f>COUNTIF(Vertices[Out-Degree],"&gt;= "&amp;H41)-COUNTIF(Vertices[Out-Degree],"&gt;="&amp;H42)</f>
        <v>0</v>
      </c>
      <c r="J41" s="41">
        <f aca="true" t="shared" si="13" ref="J41:J56">J40+($J$57-$J$2)/BinDivisor</f>
        <v>50.170909090909106</v>
      </c>
      <c r="K41" s="42">
        <f>COUNTIF(Vertices[Betweenness Centrality],"&gt;= "&amp;J41)-COUNTIF(Vertices[Betweenness Centrality],"&gt;="&amp;J42)</f>
        <v>0</v>
      </c>
      <c r="L41" s="41">
        <f aca="true" t="shared" si="14" ref="L41:L56">L40+($L$57-$L$2)/BinDivisor</f>
        <v>0.03292016363636364</v>
      </c>
      <c r="M41" s="42">
        <f>COUNTIF(Vertices[Closeness Centrality],"&gt;= "&amp;L41)-COUNTIF(Vertices[Closeness Centrality],"&gt;="&amp;L42)</f>
        <v>1</v>
      </c>
      <c r="N41" s="41">
        <f aca="true" t="shared" si="15" ref="N41:N56">N40+($N$57-$N$2)/BinDivisor</f>
        <v>0.052430800000000014</v>
      </c>
      <c r="O41" s="42">
        <f>COUNTIF(Vertices[Eigenvector Centrality],"&gt;= "&amp;N41)-COUNTIF(Vertices[Eigenvector Centrality],"&gt;="&amp;N42)</f>
        <v>0</v>
      </c>
      <c r="P41" s="41">
        <f aca="true" t="shared" si="16" ref="P41:P56">P40+($P$57-$P$2)/BinDivisor</f>
        <v>1.301861254545455</v>
      </c>
      <c r="Q41" s="42">
        <f>COUNTIF(Vertices[PageRank],"&gt;= "&amp;P41)-COUNTIF(Vertices[PageRank],"&gt;="&amp;P42)</f>
        <v>0</v>
      </c>
      <c r="R41" s="41">
        <f aca="true" t="shared" si="17" ref="R41:R56">R40+($R$57-$R$2)/BinDivisor</f>
        <v>0.3272727272727273</v>
      </c>
      <c r="S41" s="46">
        <f>COUNTIF(Vertices[Clustering Coefficient],"&gt;= "&amp;R41)-COUNTIF(Vertices[Clustering Coefficient],"&gt;="&amp;R42)</f>
        <v>0</v>
      </c>
      <c r="T41" s="41" t="e">
        <f aca="true" t="shared" si="18" ref="T41:T56">T40+($T$57-$T$2)/BinDivisor</f>
        <v>#REF!</v>
      </c>
      <c r="U41" s="42" t="e">
        <f ca="1" t="shared" si="0"/>
        <v>#REF!</v>
      </c>
    </row>
    <row r="42" spans="1:21" ht="15">
      <c r="A42" s="36" t="s">
        <v>752</v>
      </c>
      <c r="B42" s="36" t="s">
        <v>85</v>
      </c>
      <c r="D42" s="34">
        <f t="shared" si="10"/>
        <v>0</v>
      </c>
      <c r="E42" s="3">
        <f>COUNTIF(Vertices[Degree],"&gt;= "&amp;D42)-COUNTIF(Vertices[Degree],"&gt;="&amp;D43)</f>
        <v>0</v>
      </c>
      <c r="F42" s="39">
        <f t="shared" si="11"/>
        <v>4.581818181818182</v>
      </c>
      <c r="G42" s="40">
        <f>COUNTIF(Vertices[In-Degree],"&gt;= "&amp;F42)-COUNTIF(Vertices[In-Degree],"&gt;="&amp;F43)</f>
        <v>0</v>
      </c>
      <c r="H42" s="39">
        <f t="shared" si="12"/>
        <v>7.636363636363631</v>
      </c>
      <c r="I42" s="40">
        <f>COUNTIF(Vertices[Out-Degree],"&gt;= "&amp;H42)-COUNTIF(Vertices[Out-Degree],"&gt;="&amp;H43)</f>
        <v>0</v>
      </c>
      <c r="J42" s="39">
        <f t="shared" si="13"/>
        <v>52.029090909090925</v>
      </c>
      <c r="K42" s="40">
        <f>COUNTIF(Vertices[Betweenness Centrality],"&gt;= "&amp;J42)-COUNTIF(Vertices[Betweenness Centrality],"&gt;="&amp;J43)</f>
        <v>0</v>
      </c>
      <c r="L42" s="39">
        <f t="shared" si="14"/>
        <v>0.03336783636363636</v>
      </c>
      <c r="M42" s="40">
        <f>COUNTIF(Vertices[Closeness Centrality],"&gt;= "&amp;L42)-COUNTIF(Vertices[Closeness Centrality],"&gt;="&amp;L43)</f>
        <v>0</v>
      </c>
      <c r="N42" s="39">
        <f t="shared" si="15"/>
        <v>0.054120200000000014</v>
      </c>
      <c r="O42" s="40">
        <f>COUNTIF(Vertices[Eigenvector Centrality],"&gt;= "&amp;N42)-COUNTIF(Vertices[Eigenvector Centrality],"&gt;="&amp;N43)</f>
        <v>0</v>
      </c>
      <c r="P42" s="39">
        <f t="shared" si="16"/>
        <v>1.338636745454546</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s="36" t="s">
        <v>753</v>
      </c>
      <c r="B43" s="36" t="s">
        <v>85</v>
      </c>
      <c r="D43" s="34">
        <f t="shared" si="10"/>
        <v>0</v>
      </c>
      <c r="E43" s="3">
        <f>COUNTIF(Vertices[Degree],"&gt;= "&amp;D43)-COUNTIF(Vertices[Degree],"&gt;="&amp;D44)</f>
        <v>0</v>
      </c>
      <c r="F43" s="41">
        <f t="shared" si="11"/>
        <v>4.745454545454546</v>
      </c>
      <c r="G43" s="42">
        <f>COUNTIF(Vertices[In-Degree],"&gt;= "&amp;F43)-COUNTIF(Vertices[In-Degree],"&gt;="&amp;F44)</f>
        <v>0</v>
      </c>
      <c r="H43" s="41">
        <f t="shared" si="12"/>
        <v>7.909090909090904</v>
      </c>
      <c r="I43" s="42">
        <f>COUNTIF(Vertices[Out-Degree],"&gt;= "&amp;H43)-COUNTIF(Vertices[Out-Degree],"&gt;="&amp;H44)</f>
        <v>0</v>
      </c>
      <c r="J43" s="41">
        <f t="shared" si="13"/>
        <v>53.887272727272745</v>
      </c>
      <c r="K43" s="42">
        <f>COUNTIF(Vertices[Betweenness Centrality],"&gt;= "&amp;J43)-COUNTIF(Vertices[Betweenness Centrality],"&gt;="&amp;J44)</f>
        <v>0</v>
      </c>
      <c r="L43" s="41">
        <f t="shared" si="14"/>
        <v>0.033815509090909086</v>
      </c>
      <c r="M43" s="42">
        <f>COUNTIF(Vertices[Closeness Centrality],"&gt;= "&amp;L43)-COUNTIF(Vertices[Closeness Centrality],"&gt;="&amp;L44)</f>
        <v>0</v>
      </c>
      <c r="N43" s="41">
        <f t="shared" si="15"/>
        <v>0.055809600000000015</v>
      </c>
      <c r="O43" s="42">
        <f>COUNTIF(Vertices[Eigenvector Centrality],"&gt;= "&amp;N43)-COUNTIF(Vertices[Eigenvector Centrality],"&gt;="&amp;N44)</f>
        <v>0</v>
      </c>
      <c r="P43" s="41">
        <f t="shared" si="16"/>
        <v>1.375412236363637</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6" t="s">
        <v>754</v>
      </c>
      <c r="B44" s="36" t="s">
        <v>85</v>
      </c>
      <c r="D44" s="34">
        <f t="shared" si="10"/>
        <v>0</v>
      </c>
      <c r="E44" s="3">
        <f>COUNTIF(Vertices[Degree],"&gt;= "&amp;D44)-COUNTIF(Vertices[Degree],"&gt;="&amp;D45)</f>
        <v>0</v>
      </c>
      <c r="F44" s="39">
        <f t="shared" si="11"/>
        <v>4.90909090909091</v>
      </c>
      <c r="G44" s="40">
        <f>COUNTIF(Vertices[In-Degree],"&gt;= "&amp;F44)-COUNTIF(Vertices[In-Degree],"&gt;="&amp;F45)</f>
        <v>6</v>
      </c>
      <c r="H44" s="39">
        <f t="shared" si="12"/>
        <v>8.181818181818176</v>
      </c>
      <c r="I44" s="40">
        <f>COUNTIF(Vertices[Out-Degree],"&gt;= "&amp;H44)-COUNTIF(Vertices[Out-Degree],"&gt;="&amp;H45)</f>
        <v>0</v>
      </c>
      <c r="J44" s="39">
        <f t="shared" si="13"/>
        <v>55.745454545454564</v>
      </c>
      <c r="K44" s="40">
        <f>COUNTIF(Vertices[Betweenness Centrality],"&gt;= "&amp;J44)-COUNTIF(Vertices[Betweenness Centrality],"&gt;="&amp;J45)</f>
        <v>0</v>
      </c>
      <c r="L44" s="39">
        <f t="shared" si="14"/>
        <v>0.03426318181818181</v>
      </c>
      <c r="M44" s="40">
        <f>COUNTIF(Vertices[Closeness Centrality],"&gt;= "&amp;L44)-COUNTIF(Vertices[Closeness Centrality],"&gt;="&amp;L45)</f>
        <v>0</v>
      </c>
      <c r="N44" s="39">
        <f t="shared" si="15"/>
        <v>0.057499000000000015</v>
      </c>
      <c r="O44" s="40">
        <f>COUNTIF(Vertices[Eigenvector Centrality],"&gt;= "&amp;N44)-COUNTIF(Vertices[Eigenvector Centrality],"&gt;="&amp;N45)</f>
        <v>0</v>
      </c>
      <c r="P44" s="39">
        <f t="shared" si="16"/>
        <v>1.412187727272728</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5.072727272727274</v>
      </c>
      <c r="G45" s="42">
        <f>COUNTIF(Vertices[In-Degree],"&gt;= "&amp;F45)-COUNTIF(Vertices[In-Degree],"&gt;="&amp;F46)</f>
        <v>0</v>
      </c>
      <c r="H45" s="41">
        <f t="shared" si="12"/>
        <v>8.45454545454545</v>
      </c>
      <c r="I45" s="42">
        <f>COUNTIF(Vertices[Out-Degree],"&gt;= "&amp;H45)-COUNTIF(Vertices[Out-Degree],"&gt;="&amp;H46)</f>
        <v>0</v>
      </c>
      <c r="J45" s="41">
        <f t="shared" si="13"/>
        <v>57.60363636363638</v>
      </c>
      <c r="K45" s="42">
        <f>COUNTIF(Vertices[Betweenness Centrality],"&gt;= "&amp;J45)-COUNTIF(Vertices[Betweenness Centrality],"&gt;="&amp;J46)</f>
        <v>1</v>
      </c>
      <c r="L45" s="41">
        <f t="shared" si="14"/>
        <v>0.034710854545454535</v>
      </c>
      <c r="M45" s="42">
        <f>COUNTIF(Vertices[Closeness Centrality],"&gt;= "&amp;L45)-COUNTIF(Vertices[Closeness Centrality],"&gt;="&amp;L46)</f>
        <v>0</v>
      </c>
      <c r="N45" s="41">
        <f t="shared" si="15"/>
        <v>0.059188400000000016</v>
      </c>
      <c r="O45" s="42">
        <f>COUNTIF(Vertices[Eigenvector Centrality],"&gt;= "&amp;N45)-COUNTIF(Vertices[Eigenvector Centrality],"&gt;="&amp;N46)</f>
        <v>1</v>
      </c>
      <c r="P45" s="41">
        <f t="shared" si="16"/>
        <v>1.4489632181818188</v>
      </c>
      <c r="Q45" s="42">
        <f>COUNTIF(Vertices[PageRank],"&gt;= "&amp;P45)-COUNTIF(Vertices[PageRank],"&gt;="&amp;P46)</f>
        <v>1</v>
      </c>
      <c r="R45" s="41">
        <f t="shared" si="17"/>
        <v>0.3757575757575759</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5.236363636363638</v>
      </c>
      <c r="G46" s="40">
        <f>COUNTIF(Vertices[In-Degree],"&gt;= "&amp;F46)-COUNTIF(Vertices[In-Degree],"&gt;="&amp;F47)</f>
        <v>0</v>
      </c>
      <c r="H46" s="39">
        <f t="shared" si="12"/>
        <v>8.727272727272723</v>
      </c>
      <c r="I46" s="40">
        <f>COUNTIF(Vertices[Out-Degree],"&gt;= "&amp;H46)-COUNTIF(Vertices[Out-Degree],"&gt;="&amp;H47)</f>
        <v>0</v>
      </c>
      <c r="J46" s="39">
        <f t="shared" si="13"/>
        <v>59.4618181818182</v>
      </c>
      <c r="K46" s="40">
        <f>COUNTIF(Vertices[Betweenness Centrality],"&gt;= "&amp;J46)-COUNTIF(Vertices[Betweenness Centrality],"&gt;="&amp;J47)</f>
        <v>0</v>
      </c>
      <c r="L46" s="39">
        <f t="shared" si="14"/>
        <v>0.03515852727272726</v>
      </c>
      <c r="M46" s="40">
        <f>COUNTIF(Vertices[Closeness Centrality],"&gt;= "&amp;L46)-COUNTIF(Vertices[Closeness Centrality],"&gt;="&amp;L47)</f>
        <v>0</v>
      </c>
      <c r="N46" s="39">
        <f t="shared" si="15"/>
        <v>0.06087780000000002</v>
      </c>
      <c r="O46" s="40">
        <f>COUNTIF(Vertices[Eigenvector Centrality],"&gt;= "&amp;N46)-COUNTIF(Vertices[Eigenvector Centrality],"&gt;="&amp;N47)</f>
        <v>0</v>
      </c>
      <c r="P46" s="39">
        <f t="shared" si="16"/>
        <v>1.4857387090909098</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8.999999999999996</v>
      </c>
      <c r="I47" s="42">
        <f>COUNTIF(Vertices[Out-Degree],"&gt;= "&amp;H47)-COUNTIF(Vertices[Out-Degree],"&gt;="&amp;H48)</f>
        <v>1</v>
      </c>
      <c r="J47" s="41">
        <f t="shared" si="13"/>
        <v>61.32000000000002</v>
      </c>
      <c r="K47" s="42">
        <f>COUNTIF(Vertices[Betweenness Centrality],"&gt;= "&amp;J47)-COUNTIF(Vertices[Betweenness Centrality],"&gt;="&amp;J48)</f>
        <v>0</v>
      </c>
      <c r="L47" s="41">
        <f t="shared" si="14"/>
        <v>0.035606199999999984</v>
      </c>
      <c r="M47" s="42">
        <f>COUNTIF(Vertices[Closeness Centrality],"&gt;= "&amp;L47)-COUNTIF(Vertices[Closeness Centrality],"&gt;="&amp;L48)</f>
        <v>1</v>
      </c>
      <c r="N47" s="41">
        <f t="shared" si="15"/>
        <v>0.06256720000000002</v>
      </c>
      <c r="O47" s="42">
        <f>COUNTIF(Vertices[Eigenvector Centrality],"&gt;= "&amp;N47)-COUNTIF(Vertices[Eigenvector Centrality],"&gt;="&amp;N48)</f>
        <v>0</v>
      </c>
      <c r="P47" s="41">
        <f t="shared" si="16"/>
        <v>1.5225142000000007</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9.27272727272727</v>
      </c>
      <c r="I48" s="40">
        <f>COUNTIF(Vertices[Out-Degree],"&gt;= "&amp;H48)-COUNTIF(Vertices[Out-Degree],"&gt;="&amp;H49)</f>
        <v>0</v>
      </c>
      <c r="J48" s="39">
        <f t="shared" si="13"/>
        <v>63.17818181818184</v>
      </c>
      <c r="K48" s="40">
        <f>COUNTIF(Vertices[Betweenness Centrality],"&gt;= "&amp;J48)-COUNTIF(Vertices[Betweenness Centrality],"&gt;="&amp;J49)</f>
        <v>2</v>
      </c>
      <c r="L48" s="39">
        <f t="shared" si="14"/>
        <v>0.03605387272727271</v>
      </c>
      <c r="M48" s="40">
        <f>COUNTIF(Vertices[Closeness Centrality],"&gt;= "&amp;L48)-COUNTIF(Vertices[Closeness Centrality],"&gt;="&amp;L49)</f>
        <v>0</v>
      </c>
      <c r="N48" s="39">
        <f t="shared" si="15"/>
        <v>0.06425660000000001</v>
      </c>
      <c r="O48" s="40">
        <f>COUNTIF(Vertices[Eigenvector Centrality],"&gt;= "&amp;N48)-COUNTIF(Vertices[Eigenvector Centrality],"&gt;="&amp;N49)</f>
        <v>0</v>
      </c>
      <c r="P48" s="39">
        <f t="shared" si="16"/>
        <v>1.5592896909090916</v>
      </c>
      <c r="Q48" s="40">
        <f>COUNTIF(Vertices[PageRank],"&gt;= "&amp;P48)-COUNTIF(Vertices[PageRank],"&gt;="&amp;P49)</f>
        <v>1</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9.545454545454543</v>
      </c>
      <c r="I49" s="42">
        <f>COUNTIF(Vertices[Out-Degree],"&gt;= "&amp;H49)-COUNTIF(Vertices[Out-Degree],"&gt;="&amp;H50)</f>
        <v>0</v>
      </c>
      <c r="J49" s="41">
        <f t="shared" si="13"/>
        <v>65.03636363636366</v>
      </c>
      <c r="K49" s="42">
        <f>COUNTIF(Vertices[Betweenness Centrality],"&gt;= "&amp;J49)-COUNTIF(Vertices[Betweenness Centrality],"&gt;="&amp;J50)</f>
        <v>0</v>
      </c>
      <c r="L49" s="41">
        <f t="shared" si="14"/>
        <v>0.03650154545454543</v>
      </c>
      <c r="M49" s="42">
        <f>COUNTIF(Vertices[Closeness Centrality],"&gt;= "&amp;L49)-COUNTIF(Vertices[Closeness Centrality],"&gt;="&amp;L50)</f>
        <v>0</v>
      </c>
      <c r="N49" s="41">
        <f t="shared" si="15"/>
        <v>0.065946</v>
      </c>
      <c r="O49" s="42">
        <f>COUNTIF(Vertices[Eigenvector Centrality],"&gt;= "&amp;N49)-COUNTIF(Vertices[Eigenvector Centrality],"&gt;="&amp;N50)</f>
        <v>0</v>
      </c>
      <c r="P49" s="41">
        <f t="shared" si="16"/>
        <v>1.5960651818181826</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9.818181818181817</v>
      </c>
      <c r="I50" s="40">
        <f>COUNTIF(Vertices[Out-Degree],"&gt;= "&amp;H50)-COUNTIF(Vertices[Out-Degree],"&gt;="&amp;H51)</f>
        <v>1</v>
      </c>
      <c r="J50" s="39">
        <f t="shared" si="13"/>
        <v>66.89454545454548</v>
      </c>
      <c r="K50" s="40">
        <f>COUNTIF(Vertices[Betweenness Centrality],"&gt;= "&amp;J50)-COUNTIF(Vertices[Betweenness Centrality],"&gt;="&amp;J51)</f>
        <v>0</v>
      </c>
      <c r="L50" s="39">
        <f t="shared" si="14"/>
        <v>0.03694921818181816</v>
      </c>
      <c r="M50" s="40">
        <f>COUNTIF(Vertices[Closeness Centrality],"&gt;= "&amp;L50)-COUNTIF(Vertices[Closeness Centrality],"&gt;="&amp;L51)</f>
        <v>1</v>
      </c>
      <c r="N50" s="39">
        <f t="shared" si="15"/>
        <v>0.0676354</v>
      </c>
      <c r="O50" s="40">
        <f>COUNTIF(Vertices[Eigenvector Centrality],"&gt;= "&amp;N50)-COUNTIF(Vertices[Eigenvector Centrality],"&gt;="&amp;N51)</f>
        <v>0</v>
      </c>
      <c r="P50" s="39">
        <f t="shared" si="16"/>
        <v>1.6328406727272735</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10.09090909090909</v>
      </c>
      <c r="I51" s="42">
        <f>COUNTIF(Vertices[Out-Degree],"&gt;= "&amp;H51)-COUNTIF(Vertices[Out-Degree],"&gt;="&amp;H52)</f>
        <v>0</v>
      </c>
      <c r="J51" s="41">
        <f t="shared" si="13"/>
        <v>68.7527272727273</v>
      </c>
      <c r="K51" s="42">
        <f>COUNTIF(Vertices[Betweenness Centrality],"&gt;= "&amp;J51)-COUNTIF(Vertices[Betweenness Centrality],"&gt;="&amp;J52)</f>
        <v>0</v>
      </c>
      <c r="L51" s="41">
        <f t="shared" si="14"/>
        <v>0.03739689090909088</v>
      </c>
      <c r="M51" s="42">
        <f>COUNTIF(Vertices[Closeness Centrality],"&gt;= "&amp;L51)-COUNTIF(Vertices[Closeness Centrality],"&gt;="&amp;L52)</f>
        <v>0</v>
      </c>
      <c r="N51" s="41">
        <f t="shared" si="15"/>
        <v>0.06932479999999999</v>
      </c>
      <c r="O51" s="42">
        <f>COUNTIF(Vertices[Eigenvector Centrality],"&gt;= "&amp;N51)-COUNTIF(Vertices[Eigenvector Centrality],"&gt;="&amp;N52)</f>
        <v>0</v>
      </c>
      <c r="P51" s="41">
        <f t="shared" si="16"/>
        <v>1.6696161636363644</v>
      </c>
      <c r="Q51" s="42">
        <f>COUNTIF(Vertices[PageRank],"&gt;= "&amp;P51)-COUNTIF(Vertices[PageRank],"&gt;="&amp;P52)</f>
        <v>1</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10.363636363636363</v>
      </c>
      <c r="I52" s="40">
        <f>COUNTIF(Vertices[Out-Degree],"&gt;= "&amp;H52)-COUNTIF(Vertices[Out-Degree],"&gt;="&amp;H53)</f>
        <v>0</v>
      </c>
      <c r="J52" s="39">
        <f t="shared" si="13"/>
        <v>70.61090909090912</v>
      </c>
      <c r="K52" s="40">
        <f>COUNTIF(Vertices[Betweenness Centrality],"&gt;= "&amp;J52)-COUNTIF(Vertices[Betweenness Centrality],"&gt;="&amp;J53)</f>
        <v>0</v>
      </c>
      <c r="L52" s="39">
        <f t="shared" si="14"/>
        <v>0.037844563636363605</v>
      </c>
      <c r="M52" s="40">
        <f>COUNTIF(Vertices[Closeness Centrality],"&gt;= "&amp;L52)-COUNTIF(Vertices[Closeness Centrality],"&gt;="&amp;L53)</f>
        <v>0</v>
      </c>
      <c r="N52" s="39">
        <f t="shared" si="15"/>
        <v>0.07101419999999999</v>
      </c>
      <c r="O52" s="40">
        <f>COUNTIF(Vertices[Eigenvector Centrality],"&gt;= "&amp;N52)-COUNTIF(Vertices[Eigenvector Centrality],"&gt;="&amp;N53)</f>
        <v>0</v>
      </c>
      <c r="P52" s="39">
        <f t="shared" si="16"/>
        <v>1.7063916545454554</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10.636363636363637</v>
      </c>
      <c r="I53" s="42">
        <f>COUNTIF(Vertices[Out-Degree],"&gt;= "&amp;H53)-COUNTIF(Vertices[Out-Degree],"&gt;="&amp;H54)</f>
        <v>0</v>
      </c>
      <c r="J53" s="41">
        <f t="shared" si="13"/>
        <v>72.46909090909094</v>
      </c>
      <c r="K53" s="42">
        <f>COUNTIF(Vertices[Betweenness Centrality],"&gt;= "&amp;J53)-COUNTIF(Vertices[Betweenness Centrality],"&gt;="&amp;J54)</f>
        <v>0</v>
      </c>
      <c r="L53" s="41">
        <f t="shared" si="14"/>
        <v>0.03829223636363633</v>
      </c>
      <c r="M53" s="42">
        <f>COUNTIF(Vertices[Closeness Centrality],"&gt;= "&amp;L53)-COUNTIF(Vertices[Closeness Centrality],"&gt;="&amp;L54)</f>
        <v>0</v>
      </c>
      <c r="N53" s="41">
        <f t="shared" si="15"/>
        <v>0.07270359999999998</v>
      </c>
      <c r="O53" s="42">
        <f>COUNTIF(Vertices[Eigenvector Centrality],"&gt;= "&amp;N53)-COUNTIF(Vertices[Eigenvector Centrality],"&gt;="&amp;N54)</f>
        <v>1</v>
      </c>
      <c r="P53" s="41">
        <f t="shared" si="16"/>
        <v>1.7431671454545463</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10.90909090909091</v>
      </c>
      <c r="I54" s="40">
        <f>COUNTIF(Vertices[Out-Degree],"&gt;= "&amp;H54)-COUNTIF(Vertices[Out-Degree],"&gt;="&amp;H55)</f>
        <v>0</v>
      </c>
      <c r="J54" s="39">
        <f t="shared" si="13"/>
        <v>74.32727272727276</v>
      </c>
      <c r="K54" s="40">
        <f>COUNTIF(Vertices[Betweenness Centrality],"&gt;= "&amp;J54)-COUNTIF(Vertices[Betweenness Centrality],"&gt;="&amp;J55)</f>
        <v>0</v>
      </c>
      <c r="L54" s="39">
        <f t="shared" si="14"/>
        <v>0.038739909090909054</v>
      </c>
      <c r="M54" s="40">
        <f>COUNTIF(Vertices[Closeness Centrality],"&gt;= "&amp;L54)-COUNTIF(Vertices[Closeness Centrality],"&gt;="&amp;L55)</f>
        <v>0</v>
      </c>
      <c r="N54" s="39">
        <f t="shared" si="15"/>
        <v>0.07439299999999997</v>
      </c>
      <c r="O54" s="40">
        <f>COUNTIF(Vertices[Eigenvector Centrality],"&gt;= "&amp;N54)-COUNTIF(Vertices[Eigenvector Centrality],"&gt;="&amp;N55)</f>
        <v>0</v>
      </c>
      <c r="P54" s="39">
        <f t="shared" si="16"/>
        <v>1.7799426363636373</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6.709090909090914</v>
      </c>
      <c r="G55" s="42">
        <f>COUNTIF(Vertices[In-Degree],"&gt;= "&amp;F55)-COUNTIF(Vertices[In-Degree],"&gt;="&amp;F56)</f>
        <v>0</v>
      </c>
      <c r="H55" s="41">
        <f t="shared" si="12"/>
        <v>11.181818181818183</v>
      </c>
      <c r="I55" s="42">
        <f>COUNTIF(Vertices[Out-Degree],"&gt;= "&amp;H55)-COUNTIF(Vertices[Out-Degree],"&gt;="&amp;H56)</f>
        <v>0</v>
      </c>
      <c r="J55" s="41">
        <f t="shared" si="13"/>
        <v>76.18545454545458</v>
      </c>
      <c r="K55" s="42">
        <f>COUNTIF(Vertices[Betweenness Centrality],"&gt;= "&amp;J55)-COUNTIF(Vertices[Betweenness Centrality],"&gt;="&amp;J56)</f>
        <v>0</v>
      </c>
      <c r="L55" s="41">
        <f t="shared" si="14"/>
        <v>0.03918758181818178</v>
      </c>
      <c r="M55" s="42">
        <f>COUNTIF(Vertices[Closeness Centrality],"&gt;= "&amp;L55)-COUNTIF(Vertices[Closeness Centrality],"&gt;="&amp;L56)</f>
        <v>0</v>
      </c>
      <c r="N55" s="41">
        <f t="shared" si="15"/>
        <v>0.07608239999999997</v>
      </c>
      <c r="O55" s="42">
        <f>COUNTIF(Vertices[Eigenvector Centrality],"&gt;= "&amp;N55)-COUNTIF(Vertices[Eigenvector Centrality],"&gt;="&amp;N56)</f>
        <v>0</v>
      </c>
      <c r="P55" s="41">
        <f t="shared" si="16"/>
        <v>1.8167181272727282</v>
      </c>
      <c r="Q55" s="42">
        <f>COUNTIF(Vertices[PageRank],"&gt;= "&amp;P55)-COUNTIF(Vertices[PageRank],"&gt;="&amp;P56)</f>
        <v>0</v>
      </c>
      <c r="R55" s="41">
        <f t="shared" si="17"/>
        <v>0.49696969696969734</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6.872727272727278</v>
      </c>
      <c r="G56" s="40">
        <f>COUNTIF(Vertices[In-Degree],"&gt;= "&amp;F56)-COUNTIF(Vertices[In-Degree],"&gt;="&amp;F57)</f>
        <v>0</v>
      </c>
      <c r="H56" s="39">
        <f t="shared" si="12"/>
        <v>11.454545454545457</v>
      </c>
      <c r="I56" s="40">
        <f>COUNTIF(Vertices[Out-Degree],"&gt;= "&amp;H56)-COUNTIF(Vertices[Out-Degree],"&gt;="&amp;H57)</f>
        <v>2</v>
      </c>
      <c r="J56" s="39">
        <f t="shared" si="13"/>
        <v>78.0436363636364</v>
      </c>
      <c r="K56" s="40">
        <f>COUNTIF(Vertices[Betweenness Centrality],"&gt;= "&amp;J56)-COUNTIF(Vertices[Betweenness Centrality],"&gt;="&amp;J57)</f>
        <v>0</v>
      </c>
      <c r="L56" s="39">
        <f t="shared" si="14"/>
        <v>0.0396352545454545</v>
      </c>
      <c r="M56" s="40">
        <f>COUNTIF(Vertices[Closeness Centrality],"&gt;= "&amp;L56)-COUNTIF(Vertices[Closeness Centrality],"&gt;="&amp;L57)</f>
        <v>1</v>
      </c>
      <c r="N56" s="39">
        <f t="shared" si="15"/>
        <v>0.07777179999999996</v>
      </c>
      <c r="O56" s="40">
        <f>COUNTIF(Vertices[Eigenvector Centrality],"&gt;= "&amp;N56)-COUNTIF(Vertices[Eigenvector Centrality],"&gt;="&amp;N57)</f>
        <v>2</v>
      </c>
      <c r="P56" s="39">
        <f t="shared" si="16"/>
        <v>1.8534936181818191</v>
      </c>
      <c r="Q56" s="40">
        <f>COUNTIF(Vertices[PageRank],"&gt;= "&amp;P56)-COUNTIF(Vertices[PageRank],"&gt;="&amp;P57)</f>
        <v>1</v>
      </c>
      <c r="R56" s="39">
        <f t="shared" si="17"/>
        <v>0.5090909090909095</v>
      </c>
      <c r="S56" s="45">
        <f>COUNTIF(Vertices[Clustering Coefficient],"&gt;= "&amp;R56)-COUNTIF(Vertices[Clustering Coefficient],"&gt;="&amp;R57)</f>
        <v>6</v>
      </c>
      <c r="T56" s="39" t="e">
        <f ca="1" t="shared" si="18"/>
        <v>#REF!</v>
      </c>
      <c r="U56" s="40" t="e">
        <f ca="1" t="shared" si="0"/>
        <v>#REF!</v>
      </c>
    </row>
    <row r="57" spans="4:21" ht="15">
      <c r="D57" s="34">
        <f>MAX(Vertices[Degree])</f>
        <v>0</v>
      </c>
      <c r="E57" s="3">
        <f>COUNTIF(Vertices[Degree],"&gt;= "&amp;D57)-COUNTIF(Vertices[Degree],"&gt;="&amp;D58)</f>
        <v>0</v>
      </c>
      <c r="F57" s="43">
        <f>MAX(Vertices[In-Degree])</f>
        <v>9</v>
      </c>
      <c r="G57" s="44">
        <f>COUNTIF(Vertices[In-Degree],"&gt;= "&amp;F57)-COUNTIF(Vertices[In-Degree],"&gt;="&amp;F58)</f>
        <v>1</v>
      </c>
      <c r="H57" s="43">
        <f>MAX(Vertices[Out-Degree])</f>
        <v>15</v>
      </c>
      <c r="I57" s="44">
        <f>COUNTIF(Vertices[Out-Degree],"&gt;= "&amp;H57)-COUNTIF(Vertices[Out-Degree],"&gt;="&amp;H58)</f>
        <v>1</v>
      </c>
      <c r="J57" s="43">
        <f>MAX(Vertices[Betweenness Centrality])</f>
        <v>102.2</v>
      </c>
      <c r="K57" s="44">
        <f>COUNTIF(Vertices[Betweenness Centrality],"&gt;= "&amp;J57)-COUNTIF(Vertices[Betweenness Centrality],"&gt;="&amp;J58)</f>
        <v>1</v>
      </c>
      <c r="L57" s="43">
        <f>MAX(Vertices[Closeness Centrality])</f>
        <v>0.045455</v>
      </c>
      <c r="M57" s="44">
        <f>COUNTIF(Vertices[Closeness Centrality],"&gt;= "&amp;L57)-COUNTIF(Vertices[Closeness Centrality],"&gt;="&amp;L58)</f>
        <v>2</v>
      </c>
      <c r="N57" s="43">
        <f>MAX(Vertices[Eigenvector Centrality])</f>
        <v>0.099734</v>
      </c>
      <c r="O57" s="44">
        <f>COUNTIF(Vertices[Eigenvector Centrality],"&gt;= "&amp;N57)-COUNTIF(Vertices[Eigenvector Centrality],"&gt;="&amp;N58)</f>
        <v>2</v>
      </c>
      <c r="P57" s="43">
        <f>MAX(Vertices[PageRank])</f>
        <v>2.331575</v>
      </c>
      <c r="Q57" s="44">
        <f>COUNTIF(Vertices[PageRank],"&gt;= "&amp;P57)-COUNTIF(Vertices[PageRank],"&gt;="&amp;P58)</f>
        <v>2</v>
      </c>
      <c r="R57" s="43">
        <f>MAX(Vertices[Clustering Coefficient])</f>
        <v>0.6666666666666666</v>
      </c>
      <c r="S57" s="47">
        <f>COUNTIF(Vertices[Clustering Coefficient],"&gt;= "&amp;R57)-COUNTIF(Vertices[Clustering Coefficient],"&gt;="&amp;R58)</f>
        <v>5</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9</v>
      </c>
    </row>
    <row r="75" spans="1:2" ht="15">
      <c r="A75" s="35" t="s">
        <v>90</v>
      </c>
      <c r="B75" s="49">
        <f>_xlfn.IFERROR(AVERAGE(Vertices[In-Degree]),NoMetricMessage)</f>
        <v>3.35</v>
      </c>
    </row>
    <row r="76" spans="1:2" ht="15">
      <c r="A76" s="35" t="s">
        <v>91</v>
      </c>
      <c r="B76" s="49">
        <f>_xlfn.IFERROR(MEDIAN(Vertices[In-Degree]),NoMetricMessage)</f>
        <v>3.5</v>
      </c>
    </row>
    <row r="87" spans="1:2" ht="15">
      <c r="A87" s="35" t="s">
        <v>94</v>
      </c>
      <c r="B87" s="48">
        <f>IF(COUNT(Vertices[Out-Degree])&gt;0,H2,NoMetricMessage)</f>
        <v>0</v>
      </c>
    </row>
    <row r="88" spans="1:2" ht="15">
      <c r="A88" s="35" t="s">
        <v>95</v>
      </c>
      <c r="B88" s="48">
        <f>IF(COUNT(Vertices[Out-Degree])&gt;0,H57,NoMetricMessage)</f>
        <v>15</v>
      </c>
    </row>
    <row r="89" spans="1:2" ht="15">
      <c r="A89" s="35" t="s">
        <v>96</v>
      </c>
      <c r="B89" s="49">
        <f>_xlfn.IFERROR(AVERAGE(Vertices[Out-Degree]),NoMetricMessage)</f>
        <v>3.35</v>
      </c>
    </row>
    <row r="90" spans="1:2" ht="15">
      <c r="A90" s="35" t="s">
        <v>97</v>
      </c>
      <c r="B90" s="49">
        <f>_xlfn.IFERROR(MEDIAN(Vertices[Out-Degree]),NoMetricMessage)</f>
        <v>0</v>
      </c>
    </row>
    <row r="101" spans="1:2" ht="15">
      <c r="A101" s="35" t="s">
        <v>100</v>
      </c>
      <c r="B101" s="49">
        <f>IF(COUNT(Vertices[Betweenness Centrality])&gt;0,J2,NoMetricMessage)</f>
        <v>0</v>
      </c>
    </row>
    <row r="102" spans="1:2" ht="15">
      <c r="A102" s="35" t="s">
        <v>101</v>
      </c>
      <c r="B102" s="49">
        <f>IF(COUNT(Vertices[Betweenness Centrality])&gt;0,J57,NoMetricMessage)</f>
        <v>102.2</v>
      </c>
    </row>
    <row r="103" spans="1:2" ht="15">
      <c r="A103" s="35" t="s">
        <v>102</v>
      </c>
      <c r="B103" s="49">
        <f>_xlfn.IFERROR(AVERAGE(Vertices[Betweenness Centrality]),NoMetricMessage)</f>
        <v>16.09999995</v>
      </c>
    </row>
    <row r="104" spans="1:2" ht="15">
      <c r="A104" s="35" t="s">
        <v>103</v>
      </c>
      <c r="B104" s="49">
        <f>_xlfn.IFERROR(MEDIAN(Vertices[Betweenness Centrality]),NoMetricMessage)</f>
        <v>0.2</v>
      </c>
    </row>
    <row r="115" spans="1:2" ht="15">
      <c r="A115" s="35" t="s">
        <v>106</v>
      </c>
      <c r="B115" s="49">
        <f>IF(COUNT(Vertices[Closeness Centrality])&gt;0,L2,NoMetricMessage)</f>
        <v>0.020833</v>
      </c>
    </row>
    <row r="116" spans="1:2" ht="15">
      <c r="A116" s="35" t="s">
        <v>107</v>
      </c>
      <c r="B116" s="49">
        <f>IF(COUNT(Vertices[Closeness Centrality])&gt;0,L57,NoMetricMessage)</f>
        <v>0.045455</v>
      </c>
    </row>
    <row r="117" spans="1:2" ht="15">
      <c r="A117" s="35" t="s">
        <v>108</v>
      </c>
      <c r="B117" s="49">
        <f>_xlfn.IFERROR(AVERAGE(Vertices[Closeness Centrality]),NoMetricMessage)</f>
        <v>0.030060950000000003</v>
      </c>
    </row>
    <row r="118" spans="1:2" ht="15">
      <c r="A118" s="35" t="s">
        <v>109</v>
      </c>
      <c r="B118" s="49">
        <f>_xlfn.IFERROR(MEDIAN(Vertices[Closeness Centrality]),NoMetricMessage)</f>
        <v>0.027778</v>
      </c>
    </row>
    <row r="129" spans="1:2" ht="15">
      <c r="A129" s="35" t="s">
        <v>112</v>
      </c>
      <c r="B129" s="49">
        <f>IF(COUNT(Vertices[Eigenvector Centrality])&gt;0,N2,NoMetricMessage)</f>
        <v>0.006817</v>
      </c>
    </row>
    <row r="130" spans="1:2" ht="15">
      <c r="A130" s="35" t="s">
        <v>113</v>
      </c>
      <c r="B130" s="49">
        <f>IF(COUNT(Vertices[Eigenvector Centrality])&gt;0,N57,NoMetricMessage)</f>
        <v>0.099734</v>
      </c>
    </row>
    <row r="131" spans="1:2" ht="15">
      <c r="A131" s="35" t="s">
        <v>114</v>
      </c>
      <c r="B131" s="49">
        <f>_xlfn.IFERROR(AVERAGE(Vertices[Eigenvector Centrality]),NoMetricMessage)</f>
        <v>0.05000010000000001</v>
      </c>
    </row>
    <row r="132" spans="1:2" ht="15">
      <c r="A132" s="35" t="s">
        <v>115</v>
      </c>
      <c r="B132" s="49">
        <f>_xlfn.IFERROR(MEDIAN(Vertices[Eigenvector Centrality]),NoMetricMessage)</f>
        <v>0.050841</v>
      </c>
    </row>
    <row r="143" spans="1:2" ht="15">
      <c r="A143" s="35" t="s">
        <v>140</v>
      </c>
      <c r="B143" s="49">
        <f>IF(COUNT(Vertices[PageRank])&gt;0,P2,NoMetricMessage)</f>
        <v>0.308923</v>
      </c>
    </row>
    <row r="144" spans="1:2" ht="15">
      <c r="A144" s="35" t="s">
        <v>141</v>
      </c>
      <c r="B144" s="49">
        <f>IF(COUNT(Vertices[PageRank])&gt;0,P57,NoMetricMessage)</f>
        <v>2.331575</v>
      </c>
    </row>
    <row r="145" spans="1:2" ht="15">
      <c r="A145" s="35" t="s">
        <v>142</v>
      </c>
      <c r="B145" s="49">
        <f>_xlfn.IFERROR(AVERAGE(Vertices[PageRank]),NoMetricMessage)</f>
        <v>0.99997545</v>
      </c>
    </row>
    <row r="146" spans="1:2" ht="15">
      <c r="A146" s="35" t="s">
        <v>143</v>
      </c>
      <c r="B146" s="49">
        <f>_xlfn.IFERROR(MEDIAN(Vertices[PageRank]),NoMetricMessage)</f>
        <v>0.770293</v>
      </c>
    </row>
    <row r="157" spans="1:2" ht="15">
      <c r="A157" s="35" t="s">
        <v>118</v>
      </c>
      <c r="B157" s="49">
        <f>IF(COUNT(Vertices[Clustering Coefficient])&gt;0,R2,NoMetricMessage)</f>
        <v>0</v>
      </c>
    </row>
    <row r="158" spans="1:2" ht="15">
      <c r="A158" s="35" t="s">
        <v>119</v>
      </c>
      <c r="B158" s="49">
        <f>IF(COUNT(Vertices[Clustering Coefficient])&gt;0,R57,NoMetricMessage)</f>
        <v>0.6666666666666666</v>
      </c>
    </row>
    <row r="159" spans="1:2" ht="15">
      <c r="A159" s="35" t="s">
        <v>120</v>
      </c>
      <c r="B159" s="49">
        <f>_xlfn.IFERROR(AVERAGE(Vertices[Clustering Coefficient]),NoMetricMessage)</f>
        <v>0.41497835497835506</v>
      </c>
    </row>
    <row r="160" spans="1:2" ht="15">
      <c r="A160" s="35" t="s">
        <v>121</v>
      </c>
      <c r="B160" s="49">
        <f>_xlfn.IFERROR(MEDIAN(Vertices[Clustering Coefficient]),NoMetricMessage)</f>
        <v>0.6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514</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781</v>
      </c>
    </row>
    <row r="9" spans="1:11" ht="409.6">
      <c r="A9"/>
      <c r="B9">
        <v>3</v>
      </c>
      <c r="C9">
        <v>4</v>
      </c>
      <c r="D9" t="s">
        <v>62</v>
      </c>
      <c r="E9" t="s">
        <v>62</v>
      </c>
      <c r="H9" t="s">
        <v>74</v>
      </c>
      <c r="J9" t="s">
        <v>178</v>
      </c>
      <c r="K9" s="13" t="s">
        <v>782</v>
      </c>
    </row>
    <row r="10" spans="1:11" ht="409.6">
      <c r="A10"/>
      <c r="B10">
        <v>4</v>
      </c>
      <c r="D10" t="s">
        <v>63</v>
      </c>
      <c r="E10" t="s">
        <v>63</v>
      </c>
      <c r="H10" t="s">
        <v>75</v>
      </c>
      <c r="J10" t="s">
        <v>179</v>
      </c>
      <c r="K10" s="13" t="s">
        <v>783</v>
      </c>
    </row>
    <row r="11" spans="1:11" ht="15">
      <c r="A11"/>
      <c r="B11">
        <v>5</v>
      </c>
      <c r="D11" t="s">
        <v>46</v>
      </c>
      <c r="E11">
        <v>1</v>
      </c>
      <c r="H11" t="s">
        <v>76</v>
      </c>
      <c r="J11" t="s">
        <v>180</v>
      </c>
      <c r="K11" t="s">
        <v>784</v>
      </c>
    </row>
    <row r="12" spans="1:11" ht="15">
      <c r="A12"/>
      <c r="B12"/>
      <c r="D12" t="s">
        <v>64</v>
      </c>
      <c r="E12">
        <v>2</v>
      </c>
      <c r="H12">
        <v>0</v>
      </c>
      <c r="J12" t="s">
        <v>181</v>
      </c>
      <c r="K12" t="s">
        <v>785</v>
      </c>
    </row>
    <row r="13" spans="1:11" ht="15">
      <c r="A13"/>
      <c r="B13"/>
      <c r="D13">
        <v>1</v>
      </c>
      <c r="E13">
        <v>3</v>
      </c>
      <c r="H13">
        <v>1</v>
      </c>
      <c r="J13" t="s">
        <v>182</v>
      </c>
      <c r="K13" t="s">
        <v>786</v>
      </c>
    </row>
    <row r="14" spans="4:11" ht="15">
      <c r="D14">
        <v>2</v>
      </c>
      <c r="E14">
        <v>4</v>
      </c>
      <c r="H14">
        <v>2</v>
      </c>
      <c r="J14" t="s">
        <v>183</v>
      </c>
      <c r="K14" t="s">
        <v>787</v>
      </c>
    </row>
    <row r="15" spans="4:11" ht="15">
      <c r="D15">
        <v>3</v>
      </c>
      <c r="E15">
        <v>5</v>
      </c>
      <c r="H15">
        <v>3</v>
      </c>
      <c r="J15" t="s">
        <v>184</v>
      </c>
      <c r="K15" t="s">
        <v>788</v>
      </c>
    </row>
    <row r="16" spans="4:11" ht="15">
      <c r="D16">
        <v>4</v>
      </c>
      <c r="E16">
        <v>6</v>
      </c>
      <c r="H16">
        <v>4</v>
      </c>
      <c r="J16" t="s">
        <v>185</v>
      </c>
      <c r="K16" t="s">
        <v>789</v>
      </c>
    </row>
    <row r="17" spans="4:11" ht="15">
      <c r="D17">
        <v>5</v>
      </c>
      <c r="E17">
        <v>7</v>
      </c>
      <c r="H17">
        <v>5</v>
      </c>
      <c r="J17" t="s">
        <v>186</v>
      </c>
      <c r="K17" t="s">
        <v>790</v>
      </c>
    </row>
    <row r="18" spans="4:11" ht="15">
      <c r="D18">
        <v>6</v>
      </c>
      <c r="E18">
        <v>8</v>
      </c>
      <c r="H18">
        <v>6</v>
      </c>
      <c r="J18" t="s">
        <v>187</v>
      </c>
      <c r="K18" t="s">
        <v>791</v>
      </c>
    </row>
    <row r="19" spans="4:11" ht="15">
      <c r="D19">
        <v>7</v>
      </c>
      <c r="E19">
        <v>9</v>
      </c>
      <c r="H19">
        <v>7</v>
      </c>
      <c r="J19" t="s">
        <v>188</v>
      </c>
      <c r="K19" t="s">
        <v>792</v>
      </c>
    </row>
    <row r="20" spans="4:11" ht="15">
      <c r="D20">
        <v>8</v>
      </c>
      <c r="H20">
        <v>8</v>
      </c>
      <c r="J20" t="s">
        <v>189</v>
      </c>
      <c r="K20" t="s">
        <v>793</v>
      </c>
    </row>
    <row r="21" spans="4:11" ht="409.6">
      <c r="D21">
        <v>9</v>
      </c>
      <c r="H21">
        <v>9</v>
      </c>
      <c r="J21" t="s">
        <v>190</v>
      </c>
      <c r="K21" s="13" t="s">
        <v>794</v>
      </c>
    </row>
    <row r="22" spans="4:11" ht="409.6">
      <c r="D22">
        <v>10</v>
      </c>
      <c r="J22" t="s">
        <v>191</v>
      </c>
      <c r="K22" s="13" t="s">
        <v>795</v>
      </c>
    </row>
    <row r="23" spans="4:11" ht="409.6">
      <c r="D23">
        <v>11</v>
      </c>
      <c r="J23" t="s">
        <v>192</v>
      </c>
      <c r="K23" s="13" t="s">
        <v>796</v>
      </c>
    </row>
    <row r="24" spans="10:11" ht="15">
      <c r="J24" t="s">
        <v>193</v>
      </c>
      <c r="K24" t="s">
        <v>778</v>
      </c>
    </row>
    <row r="25" spans="10:11" ht="409.6">
      <c r="J25" t="s">
        <v>194</v>
      </c>
      <c r="K25" s="13" t="s">
        <v>780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257F-F57C-4D2D-ABBB-AFB143CD12AF}">
  <dimension ref="A1:H77"/>
  <sheetViews>
    <sheetView workbookViewId="0" topLeftCell="A1"/>
  </sheetViews>
  <sheetFormatPr defaultColWidth="9.140625" defaultRowHeight="15"/>
  <cols>
    <col min="1" max="1" width="39.57421875" style="0" customWidth="1"/>
    <col min="2" max="2" width="18.57421875" style="0" bestFit="1" customWidth="1"/>
    <col min="3" max="3" width="29.57421875" style="0" customWidth="1"/>
    <col min="4" max="4" width="10.57421875" style="0" bestFit="1" customWidth="1"/>
    <col min="5" max="5" width="29.57421875" style="0" customWidth="1"/>
    <col min="6" max="6" width="10.57421875" style="0" bestFit="1" customWidth="1"/>
    <col min="7" max="7" width="29.57421875" style="0" customWidth="1"/>
    <col min="8" max="8" width="10.57421875" style="0" bestFit="1" customWidth="1"/>
  </cols>
  <sheetData>
    <row r="1" spans="1:8" ht="14.3" customHeight="1">
      <c r="A1" s="13" t="s">
        <v>525</v>
      </c>
      <c r="B1" s="13" t="s">
        <v>526</v>
      </c>
      <c r="C1" s="13" t="s">
        <v>527</v>
      </c>
      <c r="D1" s="13" t="s">
        <v>529</v>
      </c>
      <c r="E1" s="13" t="s">
        <v>528</v>
      </c>
      <c r="F1" s="13" t="s">
        <v>531</v>
      </c>
      <c r="G1" s="13" t="s">
        <v>530</v>
      </c>
      <c r="H1" s="13" t="s">
        <v>532</v>
      </c>
    </row>
    <row r="2" spans="1:8" ht="15">
      <c r="A2" s="88" t="s">
        <v>265</v>
      </c>
      <c r="B2" s="84">
        <v>5</v>
      </c>
      <c r="C2" s="88" t="s">
        <v>265</v>
      </c>
      <c r="D2" s="84">
        <v>3</v>
      </c>
      <c r="E2" s="88" t="s">
        <v>266</v>
      </c>
      <c r="F2" s="84">
        <v>2</v>
      </c>
      <c r="G2" s="88" t="s">
        <v>268</v>
      </c>
      <c r="H2" s="84">
        <v>1</v>
      </c>
    </row>
    <row r="3" spans="1:8" ht="15">
      <c r="A3" s="88" t="s">
        <v>266</v>
      </c>
      <c r="B3" s="84">
        <v>3</v>
      </c>
      <c r="C3" s="88" t="s">
        <v>266</v>
      </c>
      <c r="D3" s="84">
        <v>1</v>
      </c>
      <c r="E3" s="88" t="s">
        <v>265</v>
      </c>
      <c r="F3" s="84">
        <v>2</v>
      </c>
      <c r="G3" s="88" t="s">
        <v>267</v>
      </c>
      <c r="H3" s="84">
        <v>1</v>
      </c>
    </row>
    <row r="4" spans="1:8" ht="15">
      <c r="A4" s="88" t="s">
        <v>268</v>
      </c>
      <c r="B4" s="84">
        <v>1</v>
      </c>
      <c r="C4" s="84"/>
      <c r="D4" s="84"/>
      <c r="E4" s="84"/>
      <c r="F4" s="84"/>
      <c r="G4" s="84"/>
      <c r="H4" s="84"/>
    </row>
    <row r="5" spans="1:8" ht="15">
      <c r="A5" s="88" t="s">
        <v>267</v>
      </c>
      <c r="B5" s="84">
        <v>1</v>
      </c>
      <c r="C5" s="84"/>
      <c r="D5" s="84"/>
      <c r="E5" s="84"/>
      <c r="F5" s="84"/>
      <c r="G5" s="84"/>
      <c r="H5" s="84"/>
    </row>
    <row r="8" spans="1:8" ht="14.3" customHeight="1">
      <c r="A8" s="13" t="s">
        <v>537</v>
      </c>
      <c r="B8" s="13" t="s">
        <v>526</v>
      </c>
      <c r="C8" s="13" t="s">
        <v>538</v>
      </c>
      <c r="D8" s="13" t="s">
        <v>529</v>
      </c>
      <c r="E8" s="13" t="s">
        <v>539</v>
      </c>
      <c r="F8" s="13" t="s">
        <v>531</v>
      </c>
      <c r="G8" s="13" t="s">
        <v>540</v>
      </c>
      <c r="H8" s="13" t="s">
        <v>532</v>
      </c>
    </row>
    <row r="9" spans="1:8" ht="15">
      <c r="A9" s="84" t="s">
        <v>269</v>
      </c>
      <c r="B9" s="84">
        <v>8</v>
      </c>
      <c r="C9" s="84" t="s">
        <v>269</v>
      </c>
      <c r="D9" s="84">
        <v>4</v>
      </c>
      <c r="E9" s="84" t="s">
        <v>269</v>
      </c>
      <c r="F9" s="84">
        <v>4</v>
      </c>
      <c r="G9" s="84" t="s">
        <v>271</v>
      </c>
      <c r="H9" s="84">
        <v>1</v>
      </c>
    </row>
    <row r="10" spans="1:8" ht="15">
      <c r="A10" s="84" t="s">
        <v>271</v>
      </c>
      <c r="B10" s="84">
        <v>1</v>
      </c>
      <c r="C10" s="84"/>
      <c r="D10" s="84"/>
      <c r="E10" s="84"/>
      <c r="F10" s="84"/>
      <c r="G10" s="84" t="s">
        <v>270</v>
      </c>
      <c r="H10" s="84">
        <v>1</v>
      </c>
    </row>
    <row r="11" spans="1:8" ht="15">
      <c r="A11" s="84" t="s">
        <v>270</v>
      </c>
      <c r="B11" s="84">
        <v>1</v>
      </c>
      <c r="C11" s="84"/>
      <c r="D11" s="84"/>
      <c r="E11" s="84"/>
      <c r="F11" s="84"/>
      <c r="G11" s="84"/>
      <c r="H11" s="84"/>
    </row>
    <row r="14" spans="1:8" ht="14.3" customHeight="1">
      <c r="A14" s="13" t="s">
        <v>543</v>
      </c>
      <c r="B14" s="13" t="s">
        <v>526</v>
      </c>
      <c r="C14" s="13" t="s">
        <v>549</v>
      </c>
      <c r="D14" s="13" t="s">
        <v>529</v>
      </c>
      <c r="E14" s="13" t="s">
        <v>550</v>
      </c>
      <c r="F14" s="13" t="s">
        <v>531</v>
      </c>
      <c r="G14" s="13" t="s">
        <v>551</v>
      </c>
      <c r="H14" s="13" t="s">
        <v>532</v>
      </c>
    </row>
    <row r="15" spans="1:8" ht="15">
      <c r="A15" s="84" t="s">
        <v>274</v>
      </c>
      <c r="B15" s="84">
        <v>11</v>
      </c>
      <c r="C15" s="84" t="s">
        <v>274</v>
      </c>
      <c r="D15" s="84">
        <v>1</v>
      </c>
      <c r="E15" s="84" t="s">
        <v>274</v>
      </c>
      <c r="F15" s="84">
        <v>4</v>
      </c>
      <c r="G15" s="84" t="s">
        <v>274</v>
      </c>
      <c r="H15" s="84">
        <v>6</v>
      </c>
    </row>
    <row r="16" spans="1:8" ht="15">
      <c r="A16" s="84" t="s">
        <v>275</v>
      </c>
      <c r="B16" s="84">
        <v>4</v>
      </c>
      <c r="C16" s="84"/>
      <c r="D16" s="84"/>
      <c r="E16" s="84" t="s">
        <v>545</v>
      </c>
      <c r="F16" s="84">
        <v>2</v>
      </c>
      <c r="G16" s="84" t="s">
        <v>275</v>
      </c>
      <c r="H16" s="84">
        <v>4</v>
      </c>
    </row>
    <row r="17" spans="1:8" ht="15">
      <c r="A17" s="84" t="s">
        <v>544</v>
      </c>
      <c r="B17" s="84">
        <v>4</v>
      </c>
      <c r="C17" s="84"/>
      <c r="D17" s="84"/>
      <c r="E17" s="84" t="s">
        <v>242</v>
      </c>
      <c r="F17" s="84">
        <v>2</v>
      </c>
      <c r="G17" s="84" t="s">
        <v>544</v>
      </c>
      <c r="H17" s="84">
        <v>4</v>
      </c>
    </row>
    <row r="18" spans="1:8" ht="15">
      <c r="A18" s="84" t="s">
        <v>545</v>
      </c>
      <c r="B18" s="84">
        <v>3</v>
      </c>
      <c r="C18" s="84"/>
      <c r="D18" s="84"/>
      <c r="E18" s="84" t="s">
        <v>547</v>
      </c>
      <c r="F18" s="84">
        <v>1</v>
      </c>
      <c r="G18" s="84" t="s">
        <v>546</v>
      </c>
      <c r="H18" s="84">
        <v>2</v>
      </c>
    </row>
    <row r="19" spans="1:8" ht="15">
      <c r="A19" s="84" t="s">
        <v>546</v>
      </c>
      <c r="B19" s="84">
        <v>2</v>
      </c>
      <c r="C19" s="84"/>
      <c r="D19" s="84"/>
      <c r="E19" s="84"/>
      <c r="F19" s="84"/>
      <c r="G19" s="84" t="s">
        <v>545</v>
      </c>
      <c r="H19" s="84">
        <v>1</v>
      </c>
    </row>
    <row r="20" spans="1:8" ht="15">
      <c r="A20" s="84" t="s">
        <v>242</v>
      </c>
      <c r="B20" s="84">
        <v>2</v>
      </c>
      <c r="C20" s="84"/>
      <c r="D20" s="84"/>
      <c r="E20" s="84"/>
      <c r="F20" s="84"/>
      <c r="G20" s="84" t="s">
        <v>548</v>
      </c>
      <c r="H20" s="84">
        <v>1</v>
      </c>
    </row>
    <row r="21" spans="1:8" ht="15">
      <c r="A21" s="84" t="s">
        <v>547</v>
      </c>
      <c r="B21" s="84">
        <v>1</v>
      </c>
      <c r="C21" s="84"/>
      <c r="D21" s="84"/>
      <c r="E21" s="84"/>
      <c r="F21" s="84"/>
      <c r="G21" s="84"/>
      <c r="H21" s="84"/>
    </row>
    <row r="22" spans="1:8" ht="15">
      <c r="A22" s="84" t="s">
        <v>548</v>
      </c>
      <c r="B22" s="84">
        <v>1</v>
      </c>
      <c r="C22" s="84"/>
      <c r="D22" s="84"/>
      <c r="E22" s="84"/>
      <c r="F22" s="84"/>
      <c r="G22" s="84"/>
      <c r="H22" s="84"/>
    </row>
    <row r="25" spans="1:8" ht="14.3" customHeight="1">
      <c r="A25" s="13" t="s">
        <v>555</v>
      </c>
      <c r="B25" s="13" t="s">
        <v>526</v>
      </c>
      <c r="C25" s="13" t="s">
        <v>565</v>
      </c>
      <c r="D25" s="13" t="s">
        <v>529</v>
      </c>
      <c r="E25" s="13" t="s">
        <v>569</v>
      </c>
      <c r="F25" s="13" t="s">
        <v>531</v>
      </c>
      <c r="G25" s="13" t="s">
        <v>570</v>
      </c>
      <c r="H25" s="13" t="s">
        <v>532</v>
      </c>
    </row>
    <row r="26" spans="1:8" ht="15">
      <c r="A26" s="92" t="s">
        <v>556</v>
      </c>
      <c r="B26" s="92">
        <v>19</v>
      </c>
      <c r="C26" s="92" t="s">
        <v>242</v>
      </c>
      <c r="D26" s="92">
        <v>7</v>
      </c>
      <c r="E26" s="92" t="s">
        <v>561</v>
      </c>
      <c r="F26" s="92">
        <v>6</v>
      </c>
      <c r="G26" s="92" t="s">
        <v>562</v>
      </c>
      <c r="H26" s="92">
        <v>11</v>
      </c>
    </row>
    <row r="27" spans="1:8" ht="15">
      <c r="A27" s="92" t="s">
        <v>557</v>
      </c>
      <c r="B27" s="92">
        <v>0</v>
      </c>
      <c r="C27" s="92" t="s">
        <v>561</v>
      </c>
      <c r="D27" s="92">
        <v>5</v>
      </c>
      <c r="E27" s="92" t="s">
        <v>242</v>
      </c>
      <c r="F27" s="92">
        <v>6</v>
      </c>
      <c r="G27" s="92" t="s">
        <v>561</v>
      </c>
      <c r="H27" s="92">
        <v>10</v>
      </c>
    </row>
    <row r="28" spans="1:8" ht="15">
      <c r="A28" s="92" t="s">
        <v>558</v>
      </c>
      <c r="B28" s="92">
        <v>0</v>
      </c>
      <c r="C28" s="92" t="s">
        <v>566</v>
      </c>
      <c r="D28" s="92">
        <v>4</v>
      </c>
      <c r="E28" s="92" t="s">
        <v>566</v>
      </c>
      <c r="F28" s="92">
        <v>4</v>
      </c>
      <c r="G28" s="92" t="s">
        <v>563</v>
      </c>
      <c r="H28" s="92">
        <v>10</v>
      </c>
    </row>
    <row r="29" spans="1:8" ht="15">
      <c r="A29" s="92" t="s">
        <v>559</v>
      </c>
      <c r="B29" s="92">
        <v>480</v>
      </c>
      <c r="C29" s="92" t="s">
        <v>238</v>
      </c>
      <c r="D29" s="92">
        <v>4</v>
      </c>
      <c r="E29" s="92" t="s">
        <v>238</v>
      </c>
      <c r="F29" s="92">
        <v>4</v>
      </c>
      <c r="G29" s="92" t="s">
        <v>571</v>
      </c>
      <c r="H29" s="92">
        <v>8</v>
      </c>
    </row>
    <row r="30" spans="1:8" ht="15">
      <c r="A30" s="92" t="s">
        <v>560</v>
      </c>
      <c r="B30" s="92">
        <v>499</v>
      </c>
      <c r="C30" s="92" t="s">
        <v>236</v>
      </c>
      <c r="D30" s="92">
        <v>4</v>
      </c>
      <c r="E30" s="92" t="s">
        <v>236</v>
      </c>
      <c r="F30" s="92">
        <v>4</v>
      </c>
      <c r="G30" s="92" t="s">
        <v>572</v>
      </c>
      <c r="H30" s="92">
        <v>8</v>
      </c>
    </row>
    <row r="31" spans="1:8" ht="15">
      <c r="A31" s="92" t="s">
        <v>561</v>
      </c>
      <c r="B31" s="92">
        <v>21</v>
      </c>
      <c r="C31" s="92" t="s">
        <v>237</v>
      </c>
      <c r="D31" s="92">
        <v>4</v>
      </c>
      <c r="E31" s="92" t="s">
        <v>237</v>
      </c>
      <c r="F31" s="92">
        <v>4</v>
      </c>
      <c r="G31" s="92" t="s">
        <v>573</v>
      </c>
      <c r="H31" s="92">
        <v>7</v>
      </c>
    </row>
    <row r="32" spans="1:8" ht="15">
      <c r="A32" s="92" t="s">
        <v>242</v>
      </c>
      <c r="B32" s="92">
        <v>13</v>
      </c>
      <c r="C32" s="92" t="s">
        <v>244</v>
      </c>
      <c r="D32" s="92">
        <v>4</v>
      </c>
      <c r="E32" s="92" t="s">
        <v>244</v>
      </c>
      <c r="F32" s="92">
        <v>4</v>
      </c>
      <c r="G32" s="92" t="s">
        <v>574</v>
      </c>
      <c r="H32" s="92">
        <v>6</v>
      </c>
    </row>
    <row r="33" spans="1:8" ht="15">
      <c r="A33" s="92" t="s">
        <v>562</v>
      </c>
      <c r="B33" s="92">
        <v>11</v>
      </c>
      <c r="C33" s="92" t="s">
        <v>567</v>
      </c>
      <c r="D33" s="92">
        <v>4</v>
      </c>
      <c r="E33" s="92" t="s">
        <v>567</v>
      </c>
      <c r="F33" s="92">
        <v>4</v>
      </c>
      <c r="G33" s="92" t="s">
        <v>575</v>
      </c>
      <c r="H33" s="92">
        <v>4</v>
      </c>
    </row>
    <row r="34" spans="1:8" ht="15">
      <c r="A34" s="92" t="s">
        <v>563</v>
      </c>
      <c r="B34" s="92">
        <v>10</v>
      </c>
      <c r="C34" s="92" t="s">
        <v>568</v>
      </c>
      <c r="D34" s="92">
        <v>4</v>
      </c>
      <c r="E34" s="92" t="s">
        <v>568</v>
      </c>
      <c r="F34" s="92">
        <v>4</v>
      </c>
      <c r="G34" s="92" t="s">
        <v>576</v>
      </c>
      <c r="H34" s="92">
        <v>4</v>
      </c>
    </row>
    <row r="35" spans="1:8" ht="15">
      <c r="A35" s="92" t="s">
        <v>564</v>
      </c>
      <c r="B35" s="92">
        <v>9</v>
      </c>
      <c r="C35" s="92" t="s">
        <v>564</v>
      </c>
      <c r="D35" s="92">
        <v>4</v>
      </c>
      <c r="E35" s="92" t="s">
        <v>564</v>
      </c>
      <c r="F35" s="92">
        <v>4</v>
      </c>
      <c r="G35" s="92" t="s">
        <v>577</v>
      </c>
      <c r="H35" s="92">
        <v>4</v>
      </c>
    </row>
    <row r="38" spans="1:8" ht="14.3" customHeight="1">
      <c r="A38" s="13" t="s">
        <v>582</v>
      </c>
      <c r="B38" s="13" t="s">
        <v>526</v>
      </c>
      <c r="C38" s="13" t="s">
        <v>593</v>
      </c>
      <c r="D38" s="13" t="s">
        <v>529</v>
      </c>
      <c r="E38" s="13" t="s">
        <v>595</v>
      </c>
      <c r="F38" s="13" t="s">
        <v>531</v>
      </c>
      <c r="G38" s="13" t="s">
        <v>603</v>
      </c>
      <c r="H38" s="13" t="s">
        <v>532</v>
      </c>
    </row>
    <row r="39" spans="1:8" ht="15">
      <c r="A39" s="92" t="s">
        <v>583</v>
      </c>
      <c r="B39" s="92">
        <v>8</v>
      </c>
      <c r="C39" s="92" t="s">
        <v>584</v>
      </c>
      <c r="D39" s="92">
        <v>4</v>
      </c>
      <c r="E39" s="92" t="s">
        <v>584</v>
      </c>
      <c r="F39" s="92">
        <v>4</v>
      </c>
      <c r="G39" s="92" t="s">
        <v>583</v>
      </c>
      <c r="H39" s="92">
        <v>8</v>
      </c>
    </row>
    <row r="40" spans="1:8" ht="15">
      <c r="A40" s="92" t="s">
        <v>584</v>
      </c>
      <c r="B40" s="92">
        <v>8</v>
      </c>
      <c r="C40" s="92" t="s">
        <v>585</v>
      </c>
      <c r="D40" s="92">
        <v>4</v>
      </c>
      <c r="E40" s="92" t="s">
        <v>585</v>
      </c>
      <c r="F40" s="92">
        <v>4</v>
      </c>
      <c r="G40" s="92" t="s">
        <v>604</v>
      </c>
      <c r="H40" s="92">
        <v>4</v>
      </c>
    </row>
    <row r="41" spans="1:8" ht="15">
      <c r="A41" s="92" t="s">
        <v>585</v>
      </c>
      <c r="B41" s="92">
        <v>8</v>
      </c>
      <c r="C41" s="92" t="s">
        <v>586</v>
      </c>
      <c r="D41" s="92">
        <v>4</v>
      </c>
      <c r="E41" s="92" t="s">
        <v>586</v>
      </c>
      <c r="F41" s="92">
        <v>4</v>
      </c>
      <c r="G41" s="92" t="s">
        <v>605</v>
      </c>
      <c r="H41" s="92">
        <v>4</v>
      </c>
    </row>
    <row r="42" spans="1:8" ht="15">
      <c r="A42" s="92" t="s">
        <v>586</v>
      </c>
      <c r="B42" s="92">
        <v>8</v>
      </c>
      <c r="C42" s="92" t="s">
        <v>587</v>
      </c>
      <c r="D42" s="92">
        <v>3</v>
      </c>
      <c r="E42" s="92" t="s">
        <v>596</v>
      </c>
      <c r="F42" s="92">
        <v>2</v>
      </c>
      <c r="G42" s="92" t="s">
        <v>606</v>
      </c>
      <c r="H42" s="92">
        <v>4</v>
      </c>
    </row>
    <row r="43" spans="1:8" ht="15">
      <c r="A43" s="92" t="s">
        <v>587</v>
      </c>
      <c r="B43" s="92">
        <v>5</v>
      </c>
      <c r="C43" s="92" t="s">
        <v>588</v>
      </c>
      <c r="D43" s="92">
        <v>3</v>
      </c>
      <c r="E43" s="92" t="s">
        <v>597</v>
      </c>
      <c r="F43" s="92">
        <v>2</v>
      </c>
      <c r="G43" s="92" t="s">
        <v>607</v>
      </c>
      <c r="H43" s="92">
        <v>4</v>
      </c>
    </row>
    <row r="44" spans="1:8" ht="15">
      <c r="A44" s="92" t="s">
        <v>588</v>
      </c>
      <c r="B44" s="92">
        <v>5</v>
      </c>
      <c r="C44" s="92" t="s">
        <v>589</v>
      </c>
      <c r="D44" s="92">
        <v>3</v>
      </c>
      <c r="E44" s="92" t="s">
        <v>598</v>
      </c>
      <c r="F44" s="92">
        <v>2</v>
      </c>
      <c r="G44" s="92" t="s">
        <v>608</v>
      </c>
      <c r="H44" s="92">
        <v>4</v>
      </c>
    </row>
    <row r="45" spans="1:8" ht="15">
      <c r="A45" s="92" t="s">
        <v>589</v>
      </c>
      <c r="B45" s="92">
        <v>5</v>
      </c>
      <c r="C45" s="92" t="s">
        <v>590</v>
      </c>
      <c r="D45" s="92">
        <v>3</v>
      </c>
      <c r="E45" s="92" t="s">
        <v>599</v>
      </c>
      <c r="F45" s="92">
        <v>2</v>
      </c>
      <c r="G45" s="92" t="s">
        <v>609</v>
      </c>
      <c r="H45" s="92">
        <v>4</v>
      </c>
    </row>
    <row r="46" spans="1:8" ht="15">
      <c r="A46" s="92" t="s">
        <v>590</v>
      </c>
      <c r="B46" s="92">
        <v>5</v>
      </c>
      <c r="C46" s="92" t="s">
        <v>591</v>
      </c>
      <c r="D46" s="92">
        <v>3</v>
      </c>
      <c r="E46" s="92" t="s">
        <v>600</v>
      </c>
      <c r="F46" s="92">
        <v>2</v>
      </c>
      <c r="G46" s="92" t="s">
        <v>610</v>
      </c>
      <c r="H46" s="92">
        <v>4</v>
      </c>
    </row>
    <row r="47" spans="1:8" ht="15">
      <c r="A47" s="92" t="s">
        <v>591</v>
      </c>
      <c r="B47" s="92">
        <v>5</v>
      </c>
      <c r="C47" s="92" t="s">
        <v>592</v>
      </c>
      <c r="D47" s="92">
        <v>3</v>
      </c>
      <c r="E47" s="92" t="s">
        <v>601</v>
      </c>
      <c r="F47" s="92">
        <v>2</v>
      </c>
      <c r="G47" s="92" t="s">
        <v>611</v>
      </c>
      <c r="H47" s="92">
        <v>4</v>
      </c>
    </row>
    <row r="48" spans="1:8" ht="15">
      <c r="A48" s="92" t="s">
        <v>592</v>
      </c>
      <c r="B48" s="92">
        <v>5</v>
      </c>
      <c r="C48" s="92" t="s">
        <v>594</v>
      </c>
      <c r="D48" s="92">
        <v>3</v>
      </c>
      <c r="E48" s="92" t="s">
        <v>602</v>
      </c>
      <c r="F48" s="92">
        <v>2</v>
      </c>
      <c r="G48" s="92" t="s">
        <v>612</v>
      </c>
      <c r="H48" s="92">
        <v>4</v>
      </c>
    </row>
    <row r="51" spans="1:8" ht="14.3" customHeight="1">
      <c r="A51" s="84" t="s">
        <v>617</v>
      </c>
      <c r="B51" s="84" t="s">
        <v>526</v>
      </c>
      <c r="C51" s="84" t="s">
        <v>619</v>
      </c>
      <c r="D51" s="84" t="s">
        <v>529</v>
      </c>
      <c r="E51" s="84" t="s">
        <v>620</v>
      </c>
      <c r="F51" s="84" t="s">
        <v>531</v>
      </c>
      <c r="G51" s="84" t="s">
        <v>623</v>
      </c>
      <c r="H51" s="84" t="s">
        <v>532</v>
      </c>
    </row>
    <row r="52" spans="1:8" ht="15">
      <c r="A52" s="84"/>
      <c r="B52" s="84"/>
      <c r="C52" s="84"/>
      <c r="D52" s="84"/>
      <c r="E52" s="84"/>
      <c r="F52" s="84"/>
      <c r="G52" s="84"/>
      <c r="H52" s="84"/>
    </row>
    <row r="54" spans="1:8" ht="14.3" customHeight="1">
      <c r="A54" s="13" t="s">
        <v>618</v>
      </c>
      <c r="B54" s="13" t="s">
        <v>526</v>
      </c>
      <c r="C54" s="13" t="s">
        <v>621</v>
      </c>
      <c r="D54" s="13" t="s">
        <v>529</v>
      </c>
      <c r="E54" s="13" t="s">
        <v>622</v>
      </c>
      <c r="F54" s="13" t="s">
        <v>531</v>
      </c>
      <c r="G54" s="84" t="s">
        <v>624</v>
      </c>
      <c r="H54" s="84" t="s">
        <v>532</v>
      </c>
    </row>
    <row r="55" spans="1:8" ht="15">
      <c r="A55" s="84" t="s">
        <v>238</v>
      </c>
      <c r="B55" s="84">
        <v>8</v>
      </c>
      <c r="C55" s="84" t="s">
        <v>238</v>
      </c>
      <c r="D55" s="84">
        <v>4</v>
      </c>
      <c r="E55" s="84" t="s">
        <v>238</v>
      </c>
      <c r="F55" s="84">
        <v>4</v>
      </c>
      <c r="G55" s="84"/>
      <c r="H55" s="84"/>
    </row>
    <row r="56" spans="1:8" ht="15">
      <c r="A56" s="84" t="s">
        <v>236</v>
      </c>
      <c r="B56" s="84">
        <v>8</v>
      </c>
      <c r="C56" s="84" t="s">
        <v>236</v>
      </c>
      <c r="D56" s="84">
        <v>4</v>
      </c>
      <c r="E56" s="84" t="s">
        <v>236</v>
      </c>
      <c r="F56" s="84">
        <v>4</v>
      </c>
      <c r="G56" s="84"/>
      <c r="H56" s="84"/>
    </row>
    <row r="57" spans="1:8" ht="15">
      <c r="A57" s="84" t="s">
        <v>242</v>
      </c>
      <c r="B57" s="84">
        <v>8</v>
      </c>
      <c r="C57" s="84" t="s">
        <v>242</v>
      </c>
      <c r="D57" s="84">
        <v>4</v>
      </c>
      <c r="E57" s="84" t="s">
        <v>242</v>
      </c>
      <c r="F57" s="84">
        <v>4</v>
      </c>
      <c r="G57" s="84"/>
      <c r="H57" s="84"/>
    </row>
    <row r="58" spans="1:8" ht="15">
      <c r="A58" s="84" t="s">
        <v>237</v>
      </c>
      <c r="B58" s="84">
        <v>8</v>
      </c>
      <c r="C58" s="84" t="s">
        <v>237</v>
      </c>
      <c r="D58" s="84">
        <v>4</v>
      </c>
      <c r="E58" s="84" t="s">
        <v>237</v>
      </c>
      <c r="F58" s="84">
        <v>4</v>
      </c>
      <c r="G58" s="84"/>
      <c r="H58" s="84"/>
    </row>
    <row r="59" spans="1:8" ht="15">
      <c r="A59" s="84" t="s">
        <v>244</v>
      </c>
      <c r="B59" s="84">
        <v>8</v>
      </c>
      <c r="C59" s="84" t="s">
        <v>244</v>
      </c>
      <c r="D59" s="84">
        <v>4</v>
      </c>
      <c r="E59" s="84" t="s">
        <v>244</v>
      </c>
      <c r="F59" s="84">
        <v>4</v>
      </c>
      <c r="G59" s="84"/>
      <c r="H59" s="84"/>
    </row>
    <row r="60" spans="1:8" ht="15">
      <c r="A60" s="84" t="s">
        <v>249</v>
      </c>
      <c r="B60" s="84">
        <v>5</v>
      </c>
      <c r="C60" s="84" t="s">
        <v>249</v>
      </c>
      <c r="D60" s="84">
        <v>3</v>
      </c>
      <c r="E60" s="84" t="s">
        <v>254</v>
      </c>
      <c r="F60" s="84">
        <v>2</v>
      </c>
      <c r="G60" s="84"/>
      <c r="H60" s="84"/>
    </row>
    <row r="61" spans="1:8" ht="15">
      <c r="A61" s="84" t="s">
        <v>248</v>
      </c>
      <c r="B61" s="84">
        <v>5</v>
      </c>
      <c r="C61" s="84" t="s">
        <v>248</v>
      </c>
      <c r="D61" s="84">
        <v>3</v>
      </c>
      <c r="E61" s="84" t="s">
        <v>253</v>
      </c>
      <c r="F61" s="84">
        <v>2</v>
      </c>
      <c r="G61" s="84"/>
      <c r="H61" s="84"/>
    </row>
    <row r="62" spans="1:8" ht="15">
      <c r="A62" s="84" t="s">
        <v>247</v>
      </c>
      <c r="B62" s="84">
        <v>5</v>
      </c>
      <c r="C62" s="84" t="s">
        <v>247</v>
      </c>
      <c r="D62" s="84">
        <v>3</v>
      </c>
      <c r="E62" s="84" t="s">
        <v>252</v>
      </c>
      <c r="F62" s="84">
        <v>2</v>
      </c>
      <c r="G62" s="84"/>
      <c r="H62" s="84"/>
    </row>
    <row r="63" spans="1:8" ht="15">
      <c r="A63" s="84" t="s">
        <v>246</v>
      </c>
      <c r="B63" s="84">
        <v>5</v>
      </c>
      <c r="C63" s="84" t="s">
        <v>246</v>
      </c>
      <c r="D63" s="84">
        <v>3</v>
      </c>
      <c r="E63" s="84" t="s">
        <v>251</v>
      </c>
      <c r="F63" s="84">
        <v>2</v>
      </c>
      <c r="G63" s="84"/>
      <c r="H63" s="84"/>
    </row>
    <row r="64" spans="1:8" ht="15">
      <c r="A64" s="84" t="s">
        <v>245</v>
      </c>
      <c r="B64" s="84">
        <v>5</v>
      </c>
      <c r="C64" s="84" t="s">
        <v>245</v>
      </c>
      <c r="D64" s="84">
        <v>3</v>
      </c>
      <c r="E64" s="84" t="s">
        <v>250</v>
      </c>
      <c r="F64" s="84">
        <v>2</v>
      </c>
      <c r="G64" s="84"/>
      <c r="H64" s="84"/>
    </row>
    <row r="67" spans="1:8" ht="14.3" customHeight="1">
      <c r="A67" s="13" t="s">
        <v>629</v>
      </c>
      <c r="B67" s="13" t="s">
        <v>526</v>
      </c>
      <c r="C67" s="13" t="s">
        <v>630</v>
      </c>
      <c r="D67" s="13" t="s">
        <v>529</v>
      </c>
      <c r="E67" s="13" t="s">
        <v>631</v>
      </c>
      <c r="F67" s="13" t="s">
        <v>531</v>
      </c>
      <c r="G67" s="13" t="s">
        <v>632</v>
      </c>
      <c r="H67" s="13" t="s">
        <v>532</v>
      </c>
    </row>
    <row r="68" spans="1:8" ht="15">
      <c r="A68" s="122" t="s">
        <v>253</v>
      </c>
      <c r="B68" s="84">
        <v>928449</v>
      </c>
      <c r="C68" s="122" t="s">
        <v>237</v>
      </c>
      <c r="D68" s="84">
        <v>753795</v>
      </c>
      <c r="E68" s="122" t="s">
        <v>253</v>
      </c>
      <c r="F68" s="84">
        <v>928449</v>
      </c>
      <c r="G68" s="122" t="s">
        <v>242</v>
      </c>
      <c r="H68" s="84">
        <v>2962</v>
      </c>
    </row>
    <row r="69" spans="1:8" ht="15">
      <c r="A69" s="122" t="s">
        <v>237</v>
      </c>
      <c r="B69" s="84">
        <v>753795</v>
      </c>
      <c r="C69" s="122" t="s">
        <v>244</v>
      </c>
      <c r="D69" s="84">
        <v>58548</v>
      </c>
      <c r="E69" s="122" t="s">
        <v>250</v>
      </c>
      <c r="F69" s="84">
        <v>146320</v>
      </c>
      <c r="G69" s="122" t="s">
        <v>240</v>
      </c>
      <c r="H69" s="84">
        <v>2197</v>
      </c>
    </row>
    <row r="70" spans="1:8" ht="15">
      <c r="A70" s="122" t="s">
        <v>250</v>
      </c>
      <c r="B70" s="84">
        <v>146320</v>
      </c>
      <c r="C70" s="122" t="s">
        <v>238</v>
      </c>
      <c r="D70" s="84">
        <v>15950</v>
      </c>
      <c r="E70" s="122" t="s">
        <v>239</v>
      </c>
      <c r="F70" s="84">
        <v>106008</v>
      </c>
      <c r="G70" s="122" t="s">
        <v>241</v>
      </c>
      <c r="H70" s="84">
        <v>1958</v>
      </c>
    </row>
    <row r="71" spans="1:8" ht="15">
      <c r="A71" s="122" t="s">
        <v>239</v>
      </c>
      <c r="B71" s="84">
        <v>106008</v>
      </c>
      <c r="C71" s="122" t="s">
        <v>235</v>
      </c>
      <c r="D71" s="84">
        <v>5594</v>
      </c>
      <c r="E71" s="122" t="s">
        <v>236</v>
      </c>
      <c r="F71" s="84">
        <v>1289</v>
      </c>
      <c r="G71" s="122" t="s">
        <v>243</v>
      </c>
      <c r="H71" s="84">
        <v>1577</v>
      </c>
    </row>
    <row r="72" spans="1:8" ht="15">
      <c r="A72" s="122" t="s">
        <v>244</v>
      </c>
      <c r="B72" s="84">
        <v>58548</v>
      </c>
      <c r="C72" s="122" t="s">
        <v>245</v>
      </c>
      <c r="D72" s="84">
        <v>5526</v>
      </c>
      <c r="E72" s="122" t="s">
        <v>254</v>
      </c>
      <c r="F72" s="84">
        <v>766</v>
      </c>
      <c r="G72" s="122"/>
      <c r="H72" s="84"/>
    </row>
    <row r="73" spans="1:8" ht="15">
      <c r="A73" s="122" t="s">
        <v>238</v>
      </c>
      <c r="B73" s="84">
        <v>15950</v>
      </c>
      <c r="C73" s="122" t="s">
        <v>249</v>
      </c>
      <c r="D73" s="84">
        <v>1833</v>
      </c>
      <c r="E73" s="122" t="s">
        <v>252</v>
      </c>
      <c r="F73" s="84">
        <v>324</v>
      </c>
      <c r="G73" s="122"/>
      <c r="H73" s="84"/>
    </row>
    <row r="74" spans="1:8" ht="15">
      <c r="A74" s="122" t="s">
        <v>235</v>
      </c>
      <c r="B74" s="84">
        <v>5594</v>
      </c>
      <c r="C74" s="122" t="s">
        <v>247</v>
      </c>
      <c r="D74" s="84">
        <v>1664</v>
      </c>
      <c r="E74" s="122" t="s">
        <v>251</v>
      </c>
      <c r="F74" s="84">
        <v>55</v>
      </c>
      <c r="G74" s="122"/>
      <c r="H74" s="84"/>
    </row>
    <row r="75" spans="1:8" ht="15">
      <c r="A75" s="122" t="s">
        <v>245</v>
      </c>
      <c r="B75" s="84">
        <v>5526</v>
      </c>
      <c r="C75" s="122" t="s">
        <v>248</v>
      </c>
      <c r="D75" s="84">
        <v>380</v>
      </c>
      <c r="E75" s="122"/>
      <c r="F75" s="84"/>
      <c r="G75" s="122"/>
      <c r="H75" s="84"/>
    </row>
    <row r="76" spans="1:8" ht="15">
      <c r="A76" s="122" t="s">
        <v>242</v>
      </c>
      <c r="B76" s="84">
        <v>2962</v>
      </c>
      <c r="C76" s="122" t="s">
        <v>246</v>
      </c>
      <c r="D76" s="84">
        <v>303</v>
      </c>
      <c r="E76" s="122"/>
      <c r="F76" s="84"/>
      <c r="G76" s="122"/>
      <c r="H76" s="84"/>
    </row>
    <row r="77" spans="1:8" ht="15">
      <c r="A77" s="122" t="s">
        <v>240</v>
      </c>
      <c r="B77" s="84">
        <v>2197</v>
      </c>
      <c r="C77" s="122"/>
      <c r="D77" s="84"/>
      <c r="E77" s="122"/>
      <c r="F77" s="84"/>
      <c r="G77" s="122"/>
      <c r="H77" s="84"/>
    </row>
  </sheetData>
  <hyperlinks>
    <hyperlink ref="A2" r:id="rId1" display="https://nodexlgraphgallery.org/Pages/Graph.aspx?graphID=212862"/>
    <hyperlink ref="A3" r:id="rId2" display="https://nodexlgraphgallery.org/Pages/Graph.aspx?graphID=212831"/>
    <hyperlink ref="A4" r:id="rId3" display="https://www.instagram.com/p/B3u6fbXlVYr/?igshid=15juzpn9nidor"/>
    <hyperlink ref="A5" r:id="rId4" display="https://www.heraldbulletin.com/news/local_news/briefs/good-morning-holly-renz-receives-state-torchbearer-award/article_46d51da6-e45a-11e9-907a-134f0d89da7b.html"/>
    <hyperlink ref="C2" r:id="rId5" display="https://nodexlgraphgallery.org/Pages/Graph.aspx?graphID=212862"/>
    <hyperlink ref="C3" r:id="rId6" display="https://nodexlgraphgallery.org/Pages/Graph.aspx?graphID=212831"/>
    <hyperlink ref="E2" r:id="rId7" display="https://nodexlgraphgallery.org/Pages/Graph.aspx?graphID=212831"/>
    <hyperlink ref="E3" r:id="rId8" display="https://nodexlgraphgallery.org/Pages/Graph.aspx?graphID=212862"/>
    <hyperlink ref="G2" r:id="rId9" display="https://www.instagram.com/p/B3u6fbXlVYr/?igshid=15juzpn9nidor"/>
    <hyperlink ref="G3" r:id="rId10" display="https://www.heraldbulletin.com/news/local_news/briefs/good-morning-holly-renz-receives-state-torchbearer-award/article_46d51da6-e45a-11e9-907a-134f0d89da7b.html"/>
  </hyperlinks>
  <printOptions/>
  <pageMargins left="0.7" right="0.7" top="0.75" bottom="0.75" header="0.3" footer="0.3"/>
  <pageSetup orientation="portrait" paperSize="9"/>
  <tableParts>
    <tablePart r:id="rId18"/>
    <tablePart r:id="rId14"/>
    <tablePart r:id="rId17"/>
    <tablePart r:id="rId13"/>
    <tablePart r:id="rId16"/>
    <tablePart r:id="rId12"/>
    <tablePart r:id="rId11"/>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418A-4474-48DD-921B-809718B2E5BC}">
  <dimension ref="A1:G168"/>
  <sheetViews>
    <sheetView workbookViewId="0" topLeftCell="A1"/>
  </sheetViews>
  <sheetFormatPr defaultColWidth="9.140625" defaultRowHeight="15"/>
  <cols>
    <col min="1" max="1" width="7.421875" style="0" bestFit="1" customWidth="1"/>
    <col min="2" max="2" width="7.8515625" style="0" bestFit="1" customWidth="1"/>
    <col min="3" max="3" width="9.8515625" style="0" bestFit="1" customWidth="1"/>
    <col min="4" max="4" width="8.00390625" style="0" bestFit="1" customWidth="1"/>
    <col min="5" max="5" width="32.421875" style="0" bestFit="1" customWidth="1"/>
    <col min="6" max="6" width="33.421875" style="0" bestFit="1" customWidth="1"/>
    <col min="7" max="7" width="37.421875" style="0" bestFit="1" customWidth="1"/>
  </cols>
  <sheetData>
    <row r="1" spans="1:7" ht="14.3" customHeight="1">
      <c r="A1" s="13" t="s">
        <v>669</v>
      </c>
      <c r="B1" s="13" t="s">
        <v>713</v>
      </c>
      <c r="C1" s="13" t="s">
        <v>714</v>
      </c>
      <c r="D1" s="13" t="s">
        <v>144</v>
      </c>
      <c r="E1" s="13" t="s">
        <v>716</v>
      </c>
      <c r="F1" s="13" t="s">
        <v>717</v>
      </c>
      <c r="G1" s="13" t="s">
        <v>718</v>
      </c>
    </row>
    <row r="2" spans="1:7" ht="15">
      <c r="A2" s="84" t="s">
        <v>556</v>
      </c>
      <c r="B2" s="84">
        <v>19</v>
      </c>
      <c r="C2" s="127">
        <v>0.038076152304609215</v>
      </c>
      <c r="D2" s="84" t="s">
        <v>715</v>
      </c>
      <c r="E2" s="84"/>
      <c r="F2" s="84"/>
      <c r="G2" s="84"/>
    </row>
    <row r="3" spans="1:7" ht="15">
      <c r="A3" s="84" t="s">
        <v>557</v>
      </c>
      <c r="B3" s="84">
        <v>0</v>
      </c>
      <c r="C3" s="127">
        <v>0</v>
      </c>
      <c r="D3" s="84" t="s">
        <v>715</v>
      </c>
      <c r="E3" s="84"/>
      <c r="F3" s="84"/>
      <c r="G3" s="84"/>
    </row>
    <row r="4" spans="1:7" ht="15">
      <c r="A4" s="84" t="s">
        <v>558</v>
      </c>
      <c r="B4" s="84">
        <v>0</v>
      </c>
      <c r="C4" s="127">
        <v>0</v>
      </c>
      <c r="D4" s="84" t="s">
        <v>715</v>
      </c>
      <c r="E4" s="84"/>
      <c r="F4" s="84"/>
      <c r="G4" s="84"/>
    </row>
    <row r="5" spans="1:7" ht="15">
      <c r="A5" s="84" t="s">
        <v>559</v>
      </c>
      <c r="B5" s="84">
        <v>480</v>
      </c>
      <c r="C5" s="127">
        <v>0.9619238476953907</v>
      </c>
      <c r="D5" s="84" t="s">
        <v>715</v>
      </c>
      <c r="E5" s="84"/>
      <c r="F5" s="84"/>
      <c r="G5" s="84"/>
    </row>
    <row r="6" spans="1:7" ht="15">
      <c r="A6" s="84" t="s">
        <v>560</v>
      </c>
      <c r="B6" s="84">
        <v>499</v>
      </c>
      <c r="C6" s="127">
        <v>1</v>
      </c>
      <c r="D6" s="84" t="s">
        <v>715</v>
      </c>
      <c r="E6" s="84"/>
      <c r="F6" s="84"/>
      <c r="G6" s="84"/>
    </row>
    <row r="7" spans="1:7" ht="15">
      <c r="A7" s="92" t="s">
        <v>561</v>
      </c>
      <c r="B7" s="92">
        <v>21</v>
      </c>
      <c r="C7" s="128">
        <v>0</v>
      </c>
      <c r="D7" s="92" t="s">
        <v>715</v>
      </c>
      <c r="E7" s="92" t="b">
        <v>0</v>
      </c>
      <c r="F7" s="92" t="b">
        <v>0</v>
      </c>
      <c r="G7" s="92" t="b">
        <v>0</v>
      </c>
    </row>
    <row r="8" spans="1:7" ht="15">
      <c r="A8" s="92" t="s">
        <v>242</v>
      </c>
      <c r="B8" s="92">
        <v>13</v>
      </c>
      <c r="C8" s="128">
        <v>0.01195397581056844</v>
      </c>
      <c r="D8" s="92" t="s">
        <v>715</v>
      </c>
      <c r="E8" s="92" t="b">
        <v>0</v>
      </c>
      <c r="F8" s="92" t="b">
        <v>0</v>
      </c>
      <c r="G8" s="92" t="b">
        <v>0</v>
      </c>
    </row>
    <row r="9" spans="1:7" ht="15">
      <c r="A9" s="92" t="s">
        <v>562</v>
      </c>
      <c r="B9" s="92">
        <v>11</v>
      </c>
      <c r="C9" s="128">
        <v>0.015977356418903813</v>
      </c>
      <c r="D9" s="92" t="s">
        <v>715</v>
      </c>
      <c r="E9" s="92" t="b">
        <v>0</v>
      </c>
      <c r="F9" s="92" t="b">
        <v>0</v>
      </c>
      <c r="G9" s="92" t="b">
        <v>0</v>
      </c>
    </row>
    <row r="10" spans="1:7" ht="15">
      <c r="A10" s="92" t="s">
        <v>563</v>
      </c>
      <c r="B10" s="92">
        <v>10</v>
      </c>
      <c r="C10" s="128">
        <v>0.014524869471730737</v>
      </c>
      <c r="D10" s="92" t="s">
        <v>715</v>
      </c>
      <c r="E10" s="92" t="b">
        <v>0</v>
      </c>
      <c r="F10" s="92" t="b">
        <v>0</v>
      </c>
      <c r="G10" s="92" t="b">
        <v>0</v>
      </c>
    </row>
    <row r="11" spans="1:7" ht="15">
      <c r="A11" s="92" t="s">
        <v>564</v>
      </c>
      <c r="B11" s="92">
        <v>9</v>
      </c>
      <c r="C11" s="128">
        <v>0.007073811908553083</v>
      </c>
      <c r="D11" s="92" t="s">
        <v>715</v>
      </c>
      <c r="E11" s="92" t="b">
        <v>0</v>
      </c>
      <c r="F11" s="92" t="b">
        <v>0</v>
      </c>
      <c r="G11" s="92" t="b">
        <v>0</v>
      </c>
    </row>
    <row r="12" spans="1:7" ht="15">
      <c r="A12" s="92" t="s">
        <v>571</v>
      </c>
      <c r="B12" s="92">
        <v>8</v>
      </c>
      <c r="C12" s="128">
        <v>0.013644125614106396</v>
      </c>
      <c r="D12" s="92" t="s">
        <v>715</v>
      </c>
      <c r="E12" s="92" t="b">
        <v>0</v>
      </c>
      <c r="F12" s="92" t="b">
        <v>0</v>
      </c>
      <c r="G12" s="92" t="b">
        <v>0</v>
      </c>
    </row>
    <row r="13" spans="1:7" ht="15">
      <c r="A13" s="92" t="s">
        <v>572</v>
      </c>
      <c r="B13" s="92">
        <v>8</v>
      </c>
      <c r="C13" s="128">
        <v>0.007356292806503655</v>
      </c>
      <c r="D13" s="92" t="s">
        <v>715</v>
      </c>
      <c r="E13" s="92" t="b">
        <v>0</v>
      </c>
      <c r="F13" s="92" t="b">
        <v>0</v>
      </c>
      <c r="G13" s="92" t="b">
        <v>0</v>
      </c>
    </row>
    <row r="14" spans="1:7" ht="15">
      <c r="A14" s="92" t="s">
        <v>566</v>
      </c>
      <c r="B14" s="92">
        <v>8</v>
      </c>
      <c r="C14" s="128">
        <v>0.007356292806503655</v>
      </c>
      <c r="D14" s="92" t="s">
        <v>715</v>
      </c>
      <c r="E14" s="92" t="b">
        <v>0</v>
      </c>
      <c r="F14" s="92" t="b">
        <v>0</v>
      </c>
      <c r="G14" s="92" t="b">
        <v>0</v>
      </c>
    </row>
    <row r="15" spans="1:7" ht="15">
      <c r="A15" s="92" t="s">
        <v>238</v>
      </c>
      <c r="B15" s="92">
        <v>8</v>
      </c>
      <c r="C15" s="128">
        <v>0.007356292806503655</v>
      </c>
      <c r="D15" s="92" t="s">
        <v>715</v>
      </c>
      <c r="E15" s="92" t="b">
        <v>0</v>
      </c>
      <c r="F15" s="92" t="b">
        <v>0</v>
      </c>
      <c r="G15" s="92" t="b">
        <v>0</v>
      </c>
    </row>
    <row r="16" spans="1:7" ht="15">
      <c r="A16" s="92" t="s">
        <v>236</v>
      </c>
      <c r="B16" s="92">
        <v>8</v>
      </c>
      <c r="C16" s="128">
        <v>0.007356292806503655</v>
      </c>
      <c r="D16" s="92" t="s">
        <v>715</v>
      </c>
      <c r="E16" s="92" t="b">
        <v>0</v>
      </c>
      <c r="F16" s="92" t="b">
        <v>0</v>
      </c>
      <c r="G16" s="92" t="b">
        <v>0</v>
      </c>
    </row>
    <row r="17" spans="1:7" ht="15">
      <c r="A17" s="92" t="s">
        <v>237</v>
      </c>
      <c r="B17" s="92">
        <v>8</v>
      </c>
      <c r="C17" s="128">
        <v>0.007356292806503655</v>
      </c>
      <c r="D17" s="92" t="s">
        <v>715</v>
      </c>
      <c r="E17" s="92" t="b">
        <v>0</v>
      </c>
      <c r="F17" s="92" t="b">
        <v>0</v>
      </c>
      <c r="G17" s="92" t="b">
        <v>0</v>
      </c>
    </row>
    <row r="18" spans="1:7" ht="15">
      <c r="A18" s="92" t="s">
        <v>244</v>
      </c>
      <c r="B18" s="92">
        <v>8</v>
      </c>
      <c r="C18" s="128">
        <v>0.007356292806503655</v>
      </c>
      <c r="D18" s="92" t="s">
        <v>715</v>
      </c>
      <c r="E18" s="92" t="b">
        <v>0</v>
      </c>
      <c r="F18" s="92" t="b">
        <v>0</v>
      </c>
      <c r="G18" s="92" t="b">
        <v>0</v>
      </c>
    </row>
    <row r="19" spans="1:7" ht="15">
      <c r="A19" s="92" t="s">
        <v>567</v>
      </c>
      <c r="B19" s="92">
        <v>8</v>
      </c>
      <c r="C19" s="128">
        <v>0.007356292806503655</v>
      </c>
      <c r="D19" s="92" t="s">
        <v>715</v>
      </c>
      <c r="E19" s="92" t="b">
        <v>1</v>
      </c>
      <c r="F19" s="92" t="b">
        <v>0</v>
      </c>
      <c r="G19" s="92" t="b">
        <v>0</v>
      </c>
    </row>
    <row r="20" spans="1:7" ht="15">
      <c r="A20" s="92" t="s">
        <v>568</v>
      </c>
      <c r="B20" s="92">
        <v>8</v>
      </c>
      <c r="C20" s="128">
        <v>0.007356292806503655</v>
      </c>
      <c r="D20" s="92" t="s">
        <v>715</v>
      </c>
      <c r="E20" s="92" t="b">
        <v>0</v>
      </c>
      <c r="F20" s="92" t="b">
        <v>0</v>
      </c>
      <c r="G20" s="92" t="b">
        <v>0</v>
      </c>
    </row>
    <row r="21" spans="1:7" ht="15">
      <c r="A21" s="92" t="s">
        <v>670</v>
      </c>
      <c r="B21" s="92">
        <v>8</v>
      </c>
      <c r="C21" s="128">
        <v>0.007356292806503655</v>
      </c>
      <c r="D21" s="92" t="s">
        <v>715</v>
      </c>
      <c r="E21" s="92" t="b">
        <v>0</v>
      </c>
      <c r="F21" s="92" t="b">
        <v>0</v>
      </c>
      <c r="G21" s="92" t="b">
        <v>0</v>
      </c>
    </row>
    <row r="22" spans="1:7" ht="15">
      <c r="A22" s="92" t="s">
        <v>573</v>
      </c>
      <c r="B22" s="92">
        <v>7</v>
      </c>
      <c r="C22" s="128">
        <v>0.011938609912343098</v>
      </c>
      <c r="D22" s="92" t="s">
        <v>715</v>
      </c>
      <c r="E22" s="92" t="b">
        <v>0</v>
      </c>
      <c r="F22" s="92" t="b">
        <v>0</v>
      </c>
      <c r="G22" s="92" t="b">
        <v>0</v>
      </c>
    </row>
    <row r="23" spans="1:7" ht="15">
      <c r="A23" s="92" t="s">
        <v>574</v>
      </c>
      <c r="B23" s="92">
        <v>6</v>
      </c>
      <c r="C23" s="128">
        <v>0.010233094210579797</v>
      </c>
      <c r="D23" s="92" t="s">
        <v>715</v>
      </c>
      <c r="E23" s="92" t="b">
        <v>0</v>
      </c>
      <c r="F23" s="92" t="b">
        <v>0</v>
      </c>
      <c r="G23" s="92" t="b">
        <v>0</v>
      </c>
    </row>
    <row r="24" spans="1:7" ht="15">
      <c r="A24" s="92" t="s">
        <v>249</v>
      </c>
      <c r="B24" s="92">
        <v>5</v>
      </c>
      <c r="C24" s="128">
        <v>0.0072624347358653685</v>
      </c>
      <c r="D24" s="92" t="s">
        <v>715</v>
      </c>
      <c r="E24" s="92" t="b">
        <v>0</v>
      </c>
      <c r="F24" s="92" t="b">
        <v>0</v>
      </c>
      <c r="G24" s="92" t="b">
        <v>0</v>
      </c>
    </row>
    <row r="25" spans="1:7" ht="15">
      <c r="A25" s="92" t="s">
        <v>248</v>
      </c>
      <c r="B25" s="92">
        <v>5</v>
      </c>
      <c r="C25" s="128">
        <v>0.0072624347358653685</v>
      </c>
      <c r="D25" s="92" t="s">
        <v>715</v>
      </c>
      <c r="E25" s="92" t="b">
        <v>0</v>
      </c>
      <c r="F25" s="92" t="b">
        <v>0</v>
      </c>
      <c r="G25" s="92" t="b">
        <v>0</v>
      </c>
    </row>
    <row r="26" spans="1:7" ht="15">
      <c r="A26" s="92" t="s">
        <v>247</v>
      </c>
      <c r="B26" s="92">
        <v>5</v>
      </c>
      <c r="C26" s="128">
        <v>0.0072624347358653685</v>
      </c>
      <c r="D26" s="92" t="s">
        <v>715</v>
      </c>
      <c r="E26" s="92" t="b">
        <v>0</v>
      </c>
      <c r="F26" s="92" t="b">
        <v>0</v>
      </c>
      <c r="G26" s="92" t="b">
        <v>0</v>
      </c>
    </row>
    <row r="27" spans="1:7" ht="15">
      <c r="A27" s="92" t="s">
        <v>246</v>
      </c>
      <c r="B27" s="92">
        <v>5</v>
      </c>
      <c r="C27" s="128">
        <v>0.0072624347358653685</v>
      </c>
      <c r="D27" s="92" t="s">
        <v>715</v>
      </c>
      <c r="E27" s="92" t="b">
        <v>0</v>
      </c>
      <c r="F27" s="92" t="b">
        <v>0</v>
      </c>
      <c r="G27" s="92" t="b">
        <v>0</v>
      </c>
    </row>
    <row r="28" spans="1:7" ht="15">
      <c r="A28" s="92" t="s">
        <v>245</v>
      </c>
      <c r="B28" s="92">
        <v>5</v>
      </c>
      <c r="C28" s="128">
        <v>0.0072624347358653685</v>
      </c>
      <c r="D28" s="92" t="s">
        <v>715</v>
      </c>
      <c r="E28" s="92" t="b">
        <v>0</v>
      </c>
      <c r="F28" s="92" t="b">
        <v>0</v>
      </c>
      <c r="G28" s="92" t="b">
        <v>0</v>
      </c>
    </row>
    <row r="29" spans="1:7" ht="15">
      <c r="A29" s="92" t="s">
        <v>671</v>
      </c>
      <c r="B29" s="92">
        <v>5</v>
      </c>
      <c r="C29" s="128">
        <v>0.0072624347358653685</v>
      </c>
      <c r="D29" s="92" t="s">
        <v>715</v>
      </c>
      <c r="E29" s="92" t="b">
        <v>0</v>
      </c>
      <c r="F29" s="92" t="b">
        <v>0</v>
      </c>
      <c r="G29" s="92" t="b">
        <v>0</v>
      </c>
    </row>
    <row r="30" spans="1:7" ht="15">
      <c r="A30" s="92" t="s">
        <v>575</v>
      </c>
      <c r="B30" s="92">
        <v>4</v>
      </c>
      <c r="C30" s="128">
        <v>0.006822062807053198</v>
      </c>
      <c r="D30" s="92" t="s">
        <v>715</v>
      </c>
      <c r="E30" s="92" t="b">
        <v>0</v>
      </c>
      <c r="F30" s="92" t="b">
        <v>0</v>
      </c>
      <c r="G30" s="92" t="b">
        <v>0</v>
      </c>
    </row>
    <row r="31" spans="1:7" ht="15">
      <c r="A31" s="92" t="s">
        <v>576</v>
      </c>
      <c r="B31" s="92">
        <v>4</v>
      </c>
      <c r="C31" s="128">
        <v>0.006822062807053198</v>
      </c>
      <c r="D31" s="92" t="s">
        <v>715</v>
      </c>
      <c r="E31" s="92" t="b">
        <v>0</v>
      </c>
      <c r="F31" s="92" t="b">
        <v>0</v>
      </c>
      <c r="G31" s="92" t="b">
        <v>0</v>
      </c>
    </row>
    <row r="32" spans="1:7" ht="15">
      <c r="A32" s="92" t="s">
        <v>577</v>
      </c>
      <c r="B32" s="92">
        <v>4</v>
      </c>
      <c r="C32" s="128">
        <v>0.006822062807053198</v>
      </c>
      <c r="D32" s="92" t="s">
        <v>715</v>
      </c>
      <c r="E32" s="92" t="b">
        <v>0</v>
      </c>
      <c r="F32" s="92" t="b">
        <v>0</v>
      </c>
      <c r="G32" s="92" t="b">
        <v>0</v>
      </c>
    </row>
    <row r="33" spans="1:7" ht="15">
      <c r="A33" s="92" t="s">
        <v>672</v>
      </c>
      <c r="B33" s="92">
        <v>4</v>
      </c>
      <c r="C33" s="128">
        <v>0.006822062807053198</v>
      </c>
      <c r="D33" s="92" t="s">
        <v>715</v>
      </c>
      <c r="E33" s="92" t="b">
        <v>0</v>
      </c>
      <c r="F33" s="92" t="b">
        <v>0</v>
      </c>
      <c r="G33" s="92" t="b">
        <v>0</v>
      </c>
    </row>
    <row r="34" spans="1:7" ht="15">
      <c r="A34" s="92" t="s">
        <v>673</v>
      </c>
      <c r="B34" s="92">
        <v>4</v>
      </c>
      <c r="C34" s="128">
        <v>0.006822062807053198</v>
      </c>
      <c r="D34" s="92" t="s">
        <v>715</v>
      </c>
      <c r="E34" s="92" t="b">
        <v>0</v>
      </c>
      <c r="F34" s="92" t="b">
        <v>0</v>
      </c>
      <c r="G34" s="92" t="b">
        <v>0</v>
      </c>
    </row>
    <row r="35" spans="1:7" ht="15">
      <c r="A35" s="92" t="s">
        <v>674</v>
      </c>
      <c r="B35" s="92">
        <v>4</v>
      </c>
      <c r="C35" s="128">
        <v>0.006822062807053198</v>
      </c>
      <c r="D35" s="92" t="s">
        <v>715</v>
      </c>
      <c r="E35" s="92" t="b">
        <v>0</v>
      </c>
      <c r="F35" s="92" t="b">
        <v>0</v>
      </c>
      <c r="G35" s="92" t="b">
        <v>0</v>
      </c>
    </row>
    <row r="36" spans="1:7" ht="15">
      <c r="A36" s="92" t="s">
        <v>675</v>
      </c>
      <c r="B36" s="92">
        <v>4</v>
      </c>
      <c r="C36" s="128">
        <v>0.006822062807053198</v>
      </c>
      <c r="D36" s="92" t="s">
        <v>715</v>
      </c>
      <c r="E36" s="92" t="b">
        <v>0</v>
      </c>
      <c r="F36" s="92" t="b">
        <v>0</v>
      </c>
      <c r="G36" s="92" t="b">
        <v>0</v>
      </c>
    </row>
    <row r="37" spans="1:7" ht="15">
      <c r="A37" s="92" t="s">
        <v>676</v>
      </c>
      <c r="B37" s="92">
        <v>4</v>
      </c>
      <c r="C37" s="128">
        <v>0.006822062807053198</v>
      </c>
      <c r="D37" s="92" t="s">
        <v>715</v>
      </c>
      <c r="E37" s="92" t="b">
        <v>0</v>
      </c>
      <c r="F37" s="92" t="b">
        <v>0</v>
      </c>
      <c r="G37" s="92" t="b">
        <v>0</v>
      </c>
    </row>
    <row r="38" spans="1:7" ht="15">
      <c r="A38" s="92" t="s">
        <v>677</v>
      </c>
      <c r="B38" s="92">
        <v>4</v>
      </c>
      <c r="C38" s="128">
        <v>0.006822062807053198</v>
      </c>
      <c r="D38" s="92" t="s">
        <v>715</v>
      </c>
      <c r="E38" s="92" t="b">
        <v>0</v>
      </c>
      <c r="F38" s="92" t="b">
        <v>0</v>
      </c>
      <c r="G38" s="92" t="b">
        <v>0</v>
      </c>
    </row>
    <row r="39" spans="1:7" ht="15">
      <c r="A39" s="92" t="s">
        <v>678</v>
      </c>
      <c r="B39" s="92">
        <v>4</v>
      </c>
      <c r="C39" s="128">
        <v>0.006822062807053198</v>
      </c>
      <c r="D39" s="92" t="s">
        <v>715</v>
      </c>
      <c r="E39" s="92" t="b">
        <v>0</v>
      </c>
      <c r="F39" s="92" t="b">
        <v>0</v>
      </c>
      <c r="G39" s="92" t="b">
        <v>0</v>
      </c>
    </row>
    <row r="40" spans="1:7" ht="15">
      <c r="A40" s="92" t="s">
        <v>679</v>
      </c>
      <c r="B40" s="92">
        <v>4</v>
      </c>
      <c r="C40" s="128">
        <v>0.006822062807053198</v>
      </c>
      <c r="D40" s="92" t="s">
        <v>715</v>
      </c>
      <c r="E40" s="92" t="b">
        <v>0</v>
      </c>
      <c r="F40" s="92" t="b">
        <v>0</v>
      </c>
      <c r="G40" s="92" t="b">
        <v>0</v>
      </c>
    </row>
    <row r="41" spans="1:7" ht="15">
      <c r="A41" s="92" t="s">
        <v>680</v>
      </c>
      <c r="B41" s="92">
        <v>4</v>
      </c>
      <c r="C41" s="128">
        <v>0.006822062807053198</v>
      </c>
      <c r="D41" s="92" t="s">
        <v>715</v>
      </c>
      <c r="E41" s="92" t="b">
        <v>1</v>
      </c>
      <c r="F41" s="92" t="b">
        <v>0</v>
      </c>
      <c r="G41" s="92" t="b">
        <v>0</v>
      </c>
    </row>
    <row r="42" spans="1:7" ht="15">
      <c r="A42" s="92" t="s">
        <v>681</v>
      </c>
      <c r="B42" s="92">
        <v>4</v>
      </c>
      <c r="C42" s="128">
        <v>0.006822062807053198</v>
      </c>
      <c r="D42" s="92" t="s">
        <v>715</v>
      </c>
      <c r="E42" s="92" t="b">
        <v>0</v>
      </c>
      <c r="F42" s="92" t="b">
        <v>0</v>
      </c>
      <c r="G42" s="92" t="b">
        <v>0</v>
      </c>
    </row>
    <row r="43" spans="1:7" ht="15">
      <c r="A43" s="92" t="s">
        <v>682</v>
      </c>
      <c r="B43" s="92">
        <v>4</v>
      </c>
      <c r="C43" s="128">
        <v>0.006822062807053198</v>
      </c>
      <c r="D43" s="92" t="s">
        <v>715</v>
      </c>
      <c r="E43" s="92" t="b">
        <v>0</v>
      </c>
      <c r="F43" s="92" t="b">
        <v>0</v>
      </c>
      <c r="G43" s="92" t="b">
        <v>0</v>
      </c>
    </row>
    <row r="44" spans="1:7" ht="15">
      <c r="A44" s="92" t="s">
        <v>683</v>
      </c>
      <c r="B44" s="92">
        <v>4</v>
      </c>
      <c r="C44" s="128">
        <v>0.006822062807053198</v>
      </c>
      <c r="D44" s="92" t="s">
        <v>715</v>
      </c>
      <c r="E44" s="92" t="b">
        <v>0</v>
      </c>
      <c r="F44" s="92" t="b">
        <v>0</v>
      </c>
      <c r="G44" s="92" t="b">
        <v>0</v>
      </c>
    </row>
    <row r="45" spans="1:7" ht="15">
      <c r="A45" s="92" t="s">
        <v>684</v>
      </c>
      <c r="B45" s="92">
        <v>4</v>
      </c>
      <c r="C45" s="128">
        <v>0.006822062807053198</v>
      </c>
      <c r="D45" s="92" t="s">
        <v>715</v>
      </c>
      <c r="E45" s="92" t="b">
        <v>0</v>
      </c>
      <c r="F45" s="92" t="b">
        <v>0</v>
      </c>
      <c r="G45" s="92" t="b">
        <v>0</v>
      </c>
    </row>
    <row r="46" spans="1:7" ht="15">
      <c r="A46" s="92" t="s">
        <v>685</v>
      </c>
      <c r="B46" s="92">
        <v>4</v>
      </c>
      <c r="C46" s="128">
        <v>0.006822062807053198</v>
      </c>
      <c r="D46" s="92" t="s">
        <v>715</v>
      </c>
      <c r="E46" s="92" t="b">
        <v>0</v>
      </c>
      <c r="F46" s="92" t="b">
        <v>0</v>
      </c>
      <c r="G46" s="92" t="b">
        <v>0</v>
      </c>
    </row>
    <row r="47" spans="1:7" ht="15">
      <c r="A47" s="92" t="s">
        <v>686</v>
      </c>
      <c r="B47" s="92">
        <v>4</v>
      </c>
      <c r="C47" s="128">
        <v>0.006822062807053198</v>
      </c>
      <c r="D47" s="92" t="s">
        <v>715</v>
      </c>
      <c r="E47" s="92" t="b">
        <v>0</v>
      </c>
      <c r="F47" s="92" t="b">
        <v>0</v>
      </c>
      <c r="G47" s="92" t="b">
        <v>0</v>
      </c>
    </row>
    <row r="48" spans="1:7" ht="15">
      <c r="A48" s="92" t="s">
        <v>687</v>
      </c>
      <c r="B48" s="92">
        <v>4</v>
      </c>
      <c r="C48" s="128">
        <v>0.008126906009228654</v>
      </c>
      <c r="D48" s="92" t="s">
        <v>715</v>
      </c>
      <c r="E48" s="92" t="b">
        <v>0</v>
      </c>
      <c r="F48" s="92" t="b">
        <v>0</v>
      </c>
      <c r="G48" s="92" t="b">
        <v>0</v>
      </c>
    </row>
    <row r="49" spans="1:7" ht="15">
      <c r="A49" s="92" t="s">
        <v>688</v>
      </c>
      <c r="B49" s="92">
        <v>4</v>
      </c>
      <c r="C49" s="128">
        <v>0.008126906009228654</v>
      </c>
      <c r="D49" s="92" t="s">
        <v>715</v>
      </c>
      <c r="E49" s="92" t="b">
        <v>0</v>
      </c>
      <c r="F49" s="92" t="b">
        <v>0</v>
      </c>
      <c r="G49" s="92" t="b">
        <v>0</v>
      </c>
    </row>
    <row r="50" spans="1:7" ht="15">
      <c r="A50" s="92" t="s">
        <v>689</v>
      </c>
      <c r="B50" s="92">
        <v>4</v>
      </c>
      <c r="C50" s="128">
        <v>0.009965979210854568</v>
      </c>
      <c r="D50" s="92" t="s">
        <v>715</v>
      </c>
      <c r="E50" s="92" t="b">
        <v>0</v>
      </c>
      <c r="F50" s="92" t="b">
        <v>0</v>
      </c>
      <c r="G50" s="92" t="b">
        <v>0</v>
      </c>
    </row>
    <row r="51" spans="1:7" ht="15">
      <c r="A51" s="92" t="s">
        <v>690</v>
      </c>
      <c r="B51" s="92">
        <v>3</v>
      </c>
      <c r="C51" s="128">
        <v>0.00609517950692149</v>
      </c>
      <c r="D51" s="92" t="s">
        <v>715</v>
      </c>
      <c r="E51" s="92" t="b">
        <v>0</v>
      </c>
      <c r="F51" s="92" t="b">
        <v>0</v>
      </c>
      <c r="G51" s="92" t="b">
        <v>0</v>
      </c>
    </row>
    <row r="52" spans="1:7" ht="15">
      <c r="A52" s="92" t="s">
        <v>691</v>
      </c>
      <c r="B52" s="92">
        <v>3</v>
      </c>
      <c r="C52" s="128">
        <v>0.00609517950692149</v>
      </c>
      <c r="D52" s="92" t="s">
        <v>715</v>
      </c>
      <c r="E52" s="92" t="b">
        <v>0</v>
      </c>
      <c r="F52" s="92" t="b">
        <v>0</v>
      </c>
      <c r="G52" s="92" t="b">
        <v>0</v>
      </c>
    </row>
    <row r="53" spans="1:7" ht="15">
      <c r="A53" s="92" t="s">
        <v>692</v>
      </c>
      <c r="B53" s="92">
        <v>3</v>
      </c>
      <c r="C53" s="128">
        <v>0.00609517950692149</v>
      </c>
      <c r="D53" s="92" t="s">
        <v>715</v>
      </c>
      <c r="E53" s="92" t="b">
        <v>0</v>
      </c>
      <c r="F53" s="92" t="b">
        <v>0</v>
      </c>
      <c r="G53" s="92" t="b">
        <v>0</v>
      </c>
    </row>
    <row r="54" spans="1:7" ht="15">
      <c r="A54" s="92" t="s">
        <v>254</v>
      </c>
      <c r="B54" s="92">
        <v>3</v>
      </c>
      <c r="C54" s="128">
        <v>0.00609517950692149</v>
      </c>
      <c r="D54" s="92" t="s">
        <v>715</v>
      </c>
      <c r="E54" s="92" t="b">
        <v>0</v>
      </c>
      <c r="F54" s="92" t="b">
        <v>0</v>
      </c>
      <c r="G54" s="92" t="b">
        <v>0</v>
      </c>
    </row>
    <row r="55" spans="1:7" ht="15">
      <c r="A55" s="92" t="s">
        <v>253</v>
      </c>
      <c r="B55" s="92">
        <v>3</v>
      </c>
      <c r="C55" s="128">
        <v>0.00609517950692149</v>
      </c>
      <c r="D55" s="92" t="s">
        <v>715</v>
      </c>
      <c r="E55" s="92" t="b">
        <v>0</v>
      </c>
      <c r="F55" s="92" t="b">
        <v>0</v>
      </c>
      <c r="G55" s="92" t="b">
        <v>0</v>
      </c>
    </row>
    <row r="56" spans="1:7" ht="15">
      <c r="A56" s="92" t="s">
        <v>252</v>
      </c>
      <c r="B56" s="92">
        <v>3</v>
      </c>
      <c r="C56" s="128">
        <v>0.00609517950692149</v>
      </c>
      <c r="D56" s="92" t="s">
        <v>715</v>
      </c>
      <c r="E56" s="92" t="b">
        <v>0</v>
      </c>
      <c r="F56" s="92" t="b">
        <v>0</v>
      </c>
      <c r="G56" s="92" t="b">
        <v>0</v>
      </c>
    </row>
    <row r="57" spans="1:7" ht="15">
      <c r="A57" s="92" t="s">
        <v>251</v>
      </c>
      <c r="B57" s="92">
        <v>3</v>
      </c>
      <c r="C57" s="128">
        <v>0.00609517950692149</v>
      </c>
      <c r="D57" s="92" t="s">
        <v>715</v>
      </c>
      <c r="E57" s="92" t="b">
        <v>0</v>
      </c>
      <c r="F57" s="92" t="b">
        <v>0</v>
      </c>
      <c r="G57" s="92" t="b">
        <v>0</v>
      </c>
    </row>
    <row r="58" spans="1:7" ht="15">
      <c r="A58" s="92" t="s">
        <v>250</v>
      </c>
      <c r="B58" s="92">
        <v>3</v>
      </c>
      <c r="C58" s="128">
        <v>0.00609517950692149</v>
      </c>
      <c r="D58" s="92" t="s">
        <v>715</v>
      </c>
      <c r="E58" s="92" t="b">
        <v>0</v>
      </c>
      <c r="F58" s="92" t="b">
        <v>0</v>
      </c>
      <c r="G58" s="92" t="b">
        <v>0</v>
      </c>
    </row>
    <row r="59" spans="1:7" ht="15">
      <c r="A59" s="92" t="s">
        <v>693</v>
      </c>
      <c r="B59" s="92">
        <v>2</v>
      </c>
      <c r="C59" s="128">
        <v>0.004982989605427284</v>
      </c>
      <c r="D59" s="92" t="s">
        <v>715</v>
      </c>
      <c r="E59" s="92" t="b">
        <v>1</v>
      </c>
      <c r="F59" s="92" t="b">
        <v>0</v>
      </c>
      <c r="G59" s="92" t="b">
        <v>0</v>
      </c>
    </row>
    <row r="60" spans="1:7" ht="15">
      <c r="A60" s="92" t="s">
        <v>694</v>
      </c>
      <c r="B60" s="92">
        <v>2</v>
      </c>
      <c r="C60" s="128">
        <v>0.004982989605427284</v>
      </c>
      <c r="D60" s="92" t="s">
        <v>715</v>
      </c>
      <c r="E60" s="92" t="b">
        <v>0</v>
      </c>
      <c r="F60" s="92" t="b">
        <v>0</v>
      </c>
      <c r="G60" s="92" t="b">
        <v>0</v>
      </c>
    </row>
    <row r="61" spans="1:7" ht="15">
      <c r="A61" s="92" t="s">
        <v>695</v>
      </c>
      <c r="B61" s="92">
        <v>2</v>
      </c>
      <c r="C61" s="128">
        <v>0.004982989605427284</v>
      </c>
      <c r="D61" s="92" t="s">
        <v>715</v>
      </c>
      <c r="E61" s="92" t="b">
        <v>0</v>
      </c>
      <c r="F61" s="92" t="b">
        <v>0</v>
      </c>
      <c r="G61" s="92" t="b">
        <v>0</v>
      </c>
    </row>
    <row r="62" spans="1:7" ht="15">
      <c r="A62" s="92" t="s">
        <v>696</v>
      </c>
      <c r="B62" s="92">
        <v>2</v>
      </c>
      <c r="C62" s="128">
        <v>0.004982989605427284</v>
      </c>
      <c r="D62" s="92" t="s">
        <v>715</v>
      </c>
      <c r="E62" s="92" t="b">
        <v>0</v>
      </c>
      <c r="F62" s="92" t="b">
        <v>0</v>
      </c>
      <c r="G62" s="92" t="b">
        <v>0</v>
      </c>
    </row>
    <row r="63" spans="1:7" ht="15">
      <c r="A63" s="92" t="s">
        <v>697</v>
      </c>
      <c r="B63" s="92">
        <v>2</v>
      </c>
      <c r="C63" s="128">
        <v>0.004982989605427284</v>
      </c>
      <c r="D63" s="92" t="s">
        <v>715</v>
      </c>
      <c r="E63" s="92" t="b">
        <v>0</v>
      </c>
      <c r="F63" s="92" t="b">
        <v>0</v>
      </c>
      <c r="G63" s="92" t="b">
        <v>0</v>
      </c>
    </row>
    <row r="64" spans="1:7" ht="15">
      <c r="A64" s="92" t="s">
        <v>698</v>
      </c>
      <c r="B64" s="92">
        <v>2</v>
      </c>
      <c r="C64" s="128">
        <v>0.004982989605427284</v>
      </c>
      <c r="D64" s="92" t="s">
        <v>715</v>
      </c>
      <c r="E64" s="92" t="b">
        <v>0</v>
      </c>
      <c r="F64" s="92" t="b">
        <v>0</v>
      </c>
      <c r="G64" s="92" t="b">
        <v>0</v>
      </c>
    </row>
    <row r="65" spans="1:7" ht="15">
      <c r="A65" s="92" t="s">
        <v>699</v>
      </c>
      <c r="B65" s="92">
        <v>2</v>
      </c>
      <c r="C65" s="128">
        <v>0.004982989605427284</v>
      </c>
      <c r="D65" s="92" t="s">
        <v>715</v>
      </c>
      <c r="E65" s="92" t="b">
        <v>0</v>
      </c>
      <c r="F65" s="92" t="b">
        <v>0</v>
      </c>
      <c r="G65" s="92" t="b">
        <v>0</v>
      </c>
    </row>
    <row r="66" spans="1:7" ht="15">
      <c r="A66" s="92" t="s">
        <v>700</v>
      </c>
      <c r="B66" s="92">
        <v>2</v>
      </c>
      <c r="C66" s="128">
        <v>0.004982989605427284</v>
      </c>
      <c r="D66" s="92" t="s">
        <v>715</v>
      </c>
      <c r="E66" s="92" t="b">
        <v>0</v>
      </c>
      <c r="F66" s="92" t="b">
        <v>0</v>
      </c>
      <c r="G66" s="92" t="b">
        <v>0</v>
      </c>
    </row>
    <row r="67" spans="1:7" ht="15">
      <c r="A67" s="92" t="s">
        <v>701</v>
      </c>
      <c r="B67" s="92">
        <v>2</v>
      </c>
      <c r="C67" s="128">
        <v>0.004982989605427284</v>
      </c>
      <c r="D67" s="92" t="s">
        <v>715</v>
      </c>
      <c r="E67" s="92" t="b">
        <v>0</v>
      </c>
      <c r="F67" s="92" t="b">
        <v>0</v>
      </c>
      <c r="G67" s="92" t="b">
        <v>0</v>
      </c>
    </row>
    <row r="68" spans="1:7" ht="15">
      <c r="A68" s="92" t="s">
        <v>702</v>
      </c>
      <c r="B68" s="92">
        <v>2</v>
      </c>
      <c r="C68" s="128">
        <v>0.004982989605427284</v>
      </c>
      <c r="D68" s="92" t="s">
        <v>715</v>
      </c>
      <c r="E68" s="92" t="b">
        <v>0</v>
      </c>
      <c r="F68" s="92" t="b">
        <v>0</v>
      </c>
      <c r="G68" s="92" t="b">
        <v>0</v>
      </c>
    </row>
    <row r="69" spans="1:7" ht="15">
      <c r="A69" s="92" t="s">
        <v>703</v>
      </c>
      <c r="B69" s="92">
        <v>2</v>
      </c>
      <c r="C69" s="128">
        <v>0.004982989605427284</v>
      </c>
      <c r="D69" s="92" t="s">
        <v>715</v>
      </c>
      <c r="E69" s="92" t="b">
        <v>0</v>
      </c>
      <c r="F69" s="92" t="b">
        <v>0</v>
      </c>
      <c r="G69" s="92" t="b">
        <v>0</v>
      </c>
    </row>
    <row r="70" spans="1:7" ht="15">
      <c r="A70" s="92" t="s">
        <v>704</v>
      </c>
      <c r="B70" s="92">
        <v>2</v>
      </c>
      <c r="C70" s="128">
        <v>0.004982989605427284</v>
      </c>
      <c r="D70" s="92" t="s">
        <v>715</v>
      </c>
      <c r="E70" s="92" t="b">
        <v>0</v>
      </c>
      <c r="F70" s="92" t="b">
        <v>0</v>
      </c>
      <c r="G70" s="92" t="b">
        <v>0</v>
      </c>
    </row>
    <row r="71" spans="1:7" ht="15">
      <c r="A71" s="92" t="s">
        <v>705</v>
      </c>
      <c r="B71" s="92">
        <v>2</v>
      </c>
      <c r="C71" s="128">
        <v>0.004982989605427284</v>
      </c>
      <c r="D71" s="92" t="s">
        <v>715</v>
      </c>
      <c r="E71" s="92" t="b">
        <v>0</v>
      </c>
      <c r="F71" s="92" t="b">
        <v>0</v>
      </c>
      <c r="G71" s="92" t="b">
        <v>0</v>
      </c>
    </row>
    <row r="72" spans="1:7" ht="15">
      <c r="A72" s="92" t="s">
        <v>706</v>
      </c>
      <c r="B72" s="92">
        <v>2</v>
      </c>
      <c r="C72" s="128">
        <v>0.004982989605427284</v>
      </c>
      <c r="D72" s="92" t="s">
        <v>715</v>
      </c>
      <c r="E72" s="92" t="b">
        <v>0</v>
      </c>
      <c r="F72" s="92" t="b">
        <v>0</v>
      </c>
      <c r="G72" s="92" t="b">
        <v>0</v>
      </c>
    </row>
    <row r="73" spans="1:7" ht="15">
      <c r="A73" s="92" t="s">
        <v>707</v>
      </c>
      <c r="B73" s="92">
        <v>2</v>
      </c>
      <c r="C73" s="128">
        <v>0.004982989605427284</v>
      </c>
      <c r="D73" s="92" t="s">
        <v>715</v>
      </c>
      <c r="E73" s="92" t="b">
        <v>0</v>
      </c>
      <c r="F73" s="92" t="b">
        <v>0</v>
      </c>
      <c r="G73" s="92" t="b">
        <v>0</v>
      </c>
    </row>
    <row r="74" spans="1:7" ht="15">
      <c r="A74" s="92" t="s">
        <v>708</v>
      </c>
      <c r="B74" s="92">
        <v>2</v>
      </c>
      <c r="C74" s="128">
        <v>0.004982989605427284</v>
      </c>
      <c r="D74" s="92" t="s">
        <v>715</v>
      </c>
      <c r="E74" s="92" t="b">
        <v>0</v>
      </c>
      <c r="F74" s="92" t="b">
        <v>0</v>
      </c>
      <c r="G74" s="92" t="b">
        <v>0</v>
      </c>
    </row>
    <row r="75" spans="1:7" ht="15">
      <c r="A75" s="92" t="s">
        <v>709</v>
      </c>
      <c r="B75" s="92">
        <v>2</v>
      </c>
      <c r="C75" s="128">
        <v>0.004982989605427284</v>
      </c>
      <c r="D75" s="92" t="s">
        <v>715</v>
      </c>
      <c r="E75" s="92" t="b">
        <v>0</v>
      </c>
      <c r="F75" s="92" t="b">
        <v>0</v>
      </c>
      <c r="G75" s="92" t="b">
        <v>0</v>
      </c>
    </row>
    <row r="76" spans="1:7" ht="15">
      <c r="A76" s="92" t="s">
        <v>710</v>
      </c>
      <c r="B76" s="92">
        <v>2</v>
      </c>
      <c r="C76" s="128">
        <v>0.004982989605427284</v>
      </c>
      <c r="D76" s="92" t="s">
        <v>715</v>
      </c>
      <c r="E76" s="92" t="b">
        <v>0</v>
      </c>
      <c r="F76" s="92" t="b">
        <v>0</v>
      </c>
      <c r="G76" s="92" t="b">
        <v>0</v>
      </c>
    </row>
    <row r="77" spans="1:7" ht="15">
      <c r="A77" s="92" t="s">
        <v>711</v>
      </c>
      <c r="B77" s="92">
        <v>2</v>
      </c>
      <c r="C77" s="128">
        <v>0.004982989605427284</v>
      </c>
      <c r="D77" s="92" t="s">
        <v>715</v>
      </c>
      <c r="E77" s="92" t="b">
        <v>0</v>
      </c>
      <c r="F77" s="92" t="b">
        <v>0</v>
      </c>
      <c r="G77" s="92" t="b">
        <v>0</v>
      </c>
    </row>
    <row r="78" spans="1:7" ht="15">
      <c r="A78" s="92" t="s">
        <v>712</v>
      </c>
      <c r="B78" s="92">
        <v>2</v>
      </c>
      <c r="C78" s="128">
        <v>0.004982989605427284</v>
      </c>
      <c r="D78" s="92" t="s">
        <v>715</v>
      </c>
      <c r="E78" s="92" t="b">
        <v>1</v>
      </c>
      <c r="F78" s="92" t="b">
        <v>0</v>
      </c>
      <c r="G78" s="92" t="b">
        <v>0</v>
      </c>
    </row>
    <row r="79" spans="1:7" ht="15">
      <c r="A79" s="92" t="s">
        <v>242</v>
      </c>
      <c r="B79" s="92">
        <v>7</v>
      </c>
      <c r="C79" s="128">
        <v>0</v>
      </c>
      <c r="D79" s="92" t="s">
        <v>516</v>
      </c>
      <c r="E79" s="92" t="b">
        <v>0</v>
      </c>
      <c r="F79" s="92" t="b">
        <v>0</v>
      </c>
      <c r="G79" s="92" t="b">
        <v>0</v>
      </c>
    </row>
    <row r="80" spans="1:7" ht="15">
      <c r="A80" s="92" t="s">
        <v>561</v>
      </c>
      <c r="B80" s="92">
        <v>5</v>
      </c>
      <c r="C80" s="128">
        <v>0</v>
      </c>
      <c r="D80" s="92" t="s">
        <v>516</v>
      </c>
      <c r="E80" s="92" t="b">
        <v>0</v>
      </c>
      <c r="F80" s="92" t="b">
        <v>0</v>
      </c>
      <c r="G80" s="92" t="b">
        <v>0</v>
      </c>
    </row>
    <row r="81" spans="1:7" ht="15">
      <c r="A81" s="92" t="s">
        <v>566</v>
      </c>
      <c r="B81" s="92">
        <v>4</v>
      </c>
      <c r="C81" s="128">
        <v>0</v>
      </c>
      <c r="D81" s="92" t="s">
        <v>516</v>
      </c>
      <c r="E81" s="92" t="b">
        <v>0</v>
      </c>
      <c r="F81" s="92" t="b">
        <v>0</v>
      </c>
      <c r="G81" s="92" t="b">
        <v>0</v>
      </c>
    </row>
    <row r="82" spans="1:7" ht="15">
      <c r="A82" s="92" t="s">
        <v>238</v>
      </c>
      <c r="B82" s="92">
        <v>4</v>
      </c>
      <c r="C82" s="128">
        <v>0</v>
      </c>
      <c r="D82" s="92" t="s">
        <v>516</v>
      </c>
      <c r="E82" s="92" t="b">
        <v>0</v>
      </c>
      <c r="F82" s="92" t="b">
        <v>0</v>
      </c>
      <c r="G82" s="92" t="b">
        <v>0</v>
      </c>
    </row>
    <row r="83" spans="1:7" ht="15">
      <c r="A83" s="92" t="s">
        <v>236</v>
      </c>
      <c r="B83" s="92">
        <v>4</v>
      </c>
      <c r="C83" s="128">
        <v>0</v>
      </c>
      <c r="D83" s="92" t="s">
        <v>516</v>
      </c>
      <c r="E83" s="92" t="b">
        <v>0</v>
      </c>
      <c r="F83" s="92" t="b">
        <v>0</v>
      </c>
      <c r="G83" s="92" t="b">
        <v>0</v>
      </c>
    </row>
    <row r="84" spans="1:7" ht="15">
      <c r="A84" s="92" t="s">
        <v>237</v>
      </c>
      <c r="B84" s="92">
        <v>4</v>
      </c>
      <c r="C84" s="128">
        <v>0</v>
      </c>
      <c r="D84" s="92" t="s">
        <v>516</v>
      </c>
      <c r="E84" s="92" t="b">
        <v>0</v>
      </c>
      <c r="F84" s="92" t="b">
        <v>0</v>
      </c>
      <c r="G84" s="92" t="b">
        <v>0</v>
      </c>
    </row>
    <row r="85" spans="1:7" ht="15">
      <c r="A85" s="92" t="s">
        <v>244</v>
      </c>
      <c r="B85" s="92">
        <v>4</v>
      </c>
      <c r="C85" s="128">
        <v>0</v>
      </c>
      <c r="D85" s="92" t="s">
        <v>516</v>
      </c>
      <c r="E85" s="92" t="b">
        <v>0</v>
      </c>
      <c r="F85" s="92" t="b">
        <v>0</v>
      </c>
      <c r="G85" s="92" t="b">
        <v>0</v>
      </c>
    </row>
    <row r="86" spans="1:7" ht="15">
      <c r="A86" s="92" t="s">
        <v>567</v>
      </c>
      <c r="B86" s="92">
        <v>4</v>
      </c>
      <c r="C86" s="128">
        <v>0</v>
      </c>
      <c r="D86" s="92" t="s">
        <v>516</v>
      </c>
      <c r="E86" s="92" t="b">
        <v>1</v>
      </c>
      <c r="F86" s="92" t="b">
        <v>0</v>
      </c>
      <c r="G86" s="92" t="b">
        <v>0</v>
      </c>
    </row>
    <row r="87" spans="1:7" ht="15">
      <c r="A87" s="92" t="s">
        <v>568</v>
      </c>
      <c r="B87" s="92">
        <v>4</v>
      </c>
      <c r="C87" s="128">
        <v>0</v>
      </c>
      <c r="D87" s="92" t="s">
        <v>516</v>
      </c>
      <c r="E87" s="92" t="b">
        <v>0</v>
      </c>
      <c r="F87" s="92" t="b">
        <v>0</v>
      </c>
      <c r="G87" s="92" t="b">
        <v>0</v>
      </c>
    </row>
    <row r="88" spans="1:7" ht="15">
      <c r="A88" s="92" t="s">
        <v>564</v>
      </c>
      <c r="B88" s="92">
        <v>4</v>
      </c>
      <c r="C88" s="128">
        <v>0</v>
      </c>
      <c r="D88" s="92" t="s">
        <v>516</v>
      </c>
      <c r="E88" s="92" t="b">
        <v>0</v>
      </c>
      <c r="F88" s="92" t="b">
        <v>0</v>
      </c>
      <c r="G88" s="92" t="b">
        <v>0</v>
      </c>
    </row>
    <row r="89" spans="1:7" ht="15">
      <c r="A89" s="92" t="s">
        <v>670</v>
      </c>
      <c r="B89" s="92">
        <v>4</v>
      </c>
      <c r="C89" s="128">
        <v>0</v>
      </c>
      <c r="D89" s="92" t="s">
        <v>516</v>
      </c>
      <c r="E89" s="92" t="b">
        <v>0</v>
      </c>
      <c r="F89" s="92" t="b">
        <v>0</v>
      </c>
      <c r="G89" s="92" t="b">
        <v>0</v>
      </c>
    </row>
    <row r="90" spans="1:7" ht="15">
      <c r="A90" s="92" t="s">
        <v>249</v>
      </c>
      <c r="B90" s="92">
        <v>3</v>
      </c>
      <c r="C90" s="128">
        <v>0.005279101546829574</v>
      </c>
      <c r="D90" s="92" t="s">
        <v>516</v>
      </c>
      <c r="E90" s="92" t="b">
        <v>0</v>
      </c>
      <c r="F90" s="92" t="b">
        <v>0</v>
      </c>
      <c r="G90" s="92" t="b">
        <v>0</v>
      </c>
    </row>
    <row r="91" spans="1:7" ht="15">
      <c r="A91" s="92" t="s">
        <v>248</v>
      </c>
      <c r="B91" s="92">
        <v>3</v>
      </c>
      <c r="C91" s="128">
        <v>0.005279101546829574</v>
      </c>
      <c r="D91" s="92" t="s">
        <v>516</v>
      </c>
      <c r="E91" s="92" t="b">
        <v>0</v>
      </c>
      <c r="F91" s="92" t="b">
        <v>0</v>
      </c>
      <c r="G91" s="92" t="b">
        <v>0</v>
      </c>
    </row>
    <row r="92" spans="1:7" ht="15">
      <c r="A92" s="92" t="s">
        <v>247</v>
      </c>
      <c r="B92" s="92">
        <v>3</v>
      </c>
      <c r="C92" s="128">
        <v>0.005279101546829574</v>
      </c>
      <c r="D92" s="92" t="s">
        <v>516</v>
      </c>
      <c r="E92" s="92" t="b">
        <v>0</v>
      </c>
      <c r="F92" s="92" t="b">
        <v>0</v>
      </c>
      <c r="G92" s="92" t="b">
        <v>0</v>
      </c>
    </row>
    <row r="93" spans="1:7" ht="15">
      <c r="A93" s="92" t="s">
        <v>246</v>
      </c>
      <c r="B93" s="92">
        <v>3</v>
      </c>
      <c r="C93" s="128">
        <v>0.005279101546829574</v>
      </c>
      <c r="D93" s="92" t="s">
        <v>516</v>
      </c>
      <c r="E93" s="92" t="b">
        <v>0</v>
      </c>
      <c r="F93" s="92" t="b">
        <v>0</v>
      </c>
      <c r="G93" s="92" t="b">
        <v>0</v>
      </c>
    </row>
    <row r="94" spans="1:7" ht="15">
      <c r="A94" s="92" t="s">
        <v>245</v>
      </c>
      <c r="B94" s="92">
        <v>3</v>
      </c>
      <c r="C94" s="128">
        <v>0.005279101546829574</v>
      </c>
      <c r="D94" s="92" t="s">
        <v>516</v>
      </c>
      <c r="E94" s="92" t="b">
        <v>0</v>
      </c>
      <c r="F94" s="92" t="b">
        <v>0</v>
      </c>
      <c r="G94" s="92" t="b">
        <v>0</v>
      </c>
    </row>
    <row r="95" spans="1:7" ht="15">
      <c r="A95" s="92" t="s">
        <v>671</v>
      </c>
      <c r="B95" s="92">
        <v>3</v>
      </c>
      <c r="C95" s="128">
        <v>0.005279101546829574</v>
      </c>
      <c r="D95" s="92" t="s">
        <v>516</v>
      </c>
      <c r="E95" s="92" t="b">
        <v>0</v>
      </c>
      <c r="F95" s="92" t="b">
        <v>0</v>
      </c>
      <c r="G95" s="92" t="b">
        <v>0</v>
      </c>
    </row>
    <row r="96" spans="1:7" ht="15">
      <c r="A96" s="92" t="s">
        <v>561</v>
      </c>
      <c r="B96" s="92">
        <v>6</v>
      </c>
      <c r="C96" s="128">
        <v>0</v>
      </c>
      <c r="D96" s="92" t="s">
        <v>517</v>
      </c>
      <c r="E96" s="92" t="b">
        <v>0</v>
      </c>
      <c r="F96" s="92" t="b">
        <v>0</v>
      </c>
      <c r="G96" s="92" t="b">
        <v>0</v>
      </c>
    </row>
    <row r="97" spans="1:7" ht="15">
      <c r="A97" s="92" t="s">
        <v>242</v>
      </c>
      <c r="B97" s="92">
        <v>6</v>
      </c>
      <c r="C97" s="128">
        <v>0</v>
      </c>
      <c r="D97" s="92" t="s">
        <v>517</v>
      </c>
      <c r="E97" s="92" t="b">
        <v>0</v>
      </c>
      <c r="F97" s="92" t="b">
        <v>0</v>
      </c>
      <c r="G97" s="92" t="b">
        <v>0</v>
      </c>
    </row>
    <row r="98" spans="1:7" ht="15">
      <c r="A98" s="92" t="s">
        <v>566</v>
      </c>
      <c r="B98" s="92">
        <v>4</v>
      </c>
      <c r="C98" s="128">
        <v>0</v>
      </c>
      <c r="D98" s="92" t="s">
        <v>517</v>
      </c>
      <c r="E98" s="92" t="b">
        <v>0</v>
      </c>
      <c r="F98" s="92" t="b">
        <v>0</v>
      </c>
      <c r="G98" s="92" t="b">
        <v>0</v>
      </c>
    </row>
    <row r="99" spans="1:7" ht="15">
      <c r="A99" s="92" t="s">
        <v>238</v>
      </c>
      <c r="B99" s="92">
        <v>4</v>
      </c>
      <c r="C99" s="128">
        <v>0</v>
      </c>
      <c r="D99" s="92" t="s">
        <v>517</v>
      </c>
      <c r="E99" s="92" t="b">
        <v>0</v>
      </c>
      <c r="F99" s="92" t="b">
        <v>0</v>
      </c>
      <c r="G99" s="92" t="b">
        <v>0</v>
      </c>
    </row>
    <row r="100" spans="1:7" ht="15">
      <c r="A100" s="92" t="s">
        <v>236</v>
      </c>
      <c r="B100" s="92">
        <v>4</v>
      </c>
      <c r="C100" s="128">
        <v>0</v>
      </c>
      <c r="D100" s="92" t="s">
        <v>517</v>
      </c>
      <c r="E100" s="92" t="b">
        <v>0</v>
      </c>
      <c r="F100" s="92" t="b">
        <v>0</v>
      </c>
      <c r="G100" s="92" t="b">
        <v>0</v>
      </c>
    </row>
    <row r="101" spans="1:7" ht="15">
      <c r="A101" s="92" t="s">
        <v>237</v>
      </c>
      <c r="B101" s="92">
        <v>4</v>
      </c>
      <c r="C101" s="128">
        <v>0</v>
      </c>
      <c r="D101" s="92" t="s">
        <v>517</v>
      </c>
      <c r="E101" s="92" t="b">
        <v>0</v>
      </c>
      <c r="F101" s="92" t="b">
        <v>0</v>
      </c>
      <c r="G101" s="92" t="b">
        <v>0</v>
      </c>
    </row>
    <row r="102" spans="1:7" ht="15">
      <c r="A102" s="92" t="s">
        <v>244</v>
      </c>
      <c r="B102" s="92">
        <v>4</v>
      </c>
      <c r="C102" s="128">
        <v>0</v>
      </c>
      <c r="D102" s="92" t="s">
        <v>517</v>
      </c>
      <c r="E102" s="92" t="b">
        <v>0</v>
      </c>
      <c r="F102" s="92" t="b">
        <v>0</v>
      </c>
      <c r="G102" s="92" t="b">
        <v>0</v>
      </c>
    </row>
    <row r="103" spans="1:7" ht="15">
      <c r="A103" s="92" t="s">
        <v>567</v>
      </c>
      <c r="B103" s="92">
        <v>4</v>
      </c>
      <c r="C103" s="128">
        <v>0</v>
      </c>
      <c r="D103" s="92" t="s">
        <v>517</v>
      </c>
      <c r="E103" s="92" t="b">
        <v>1</v>
      </c>
      <c r="F103" s="92" t="b">
        <v>0</v>
      </c>
      <c r="G103" s="92" t="b">
        <v>0</v>
      </c>
    </row>
    <row r="104" spans="1:7" ht="15">
      <c r="A104" s="92" t="s">
        <v>568</v>
      </c>
      <c r="B104" s="92">
        <v>4</v>
      </c>
      <c r="C104" s="128">
        <v>0</v>
      </c>
      <c r="D104" s="92" t="s">
        <v>517</v>
      </c>
      <c r="E104" s="92" t="b">
        <v>0</v>
      </c>
      <c r="F104" s="92" t="b">
        <v>0</v>
      </c>
      <c r="G104" s="92" t="b">
        <v>0</v>
      </c>
    </row>
    <row r="105" spans="1:7" ht="15">
      <c r="A105" s="92" t="s">
        <v>564</v>
      </c>
      <c r="B105" s="92">
        <v>4</v>
      </c>
      <c r="C105" s="128">
        <v>0</v>
      </c>
      <c r="D105" s="92" t="s">
        <v>517</v>
      </c>
      <c r="E105" s="92" t="b">
        <v>0</v>
      </c>
      <c r="F105" s="92" t="b">
        <v>0</v>
      </c>
      <c r="G105" s="92" t="b">
        <v>0</v>
      </c>
    </row>
    <row r="106" spans="1:7" ht="15">
      <c r="A106" s="92" t="s">
        <v>670</v>
      </c>
      <c r="B106" s="92">
        <v>4</v>
      </c>
      <c r="C106" s="128">
        <v>0</v>
      </c>
      <c r="D106" s="92" t="s">
        <v>517</v>
      </c>
      <c r="E106" s="92" t="b">
        <v>0</v>
      </c>
      <c r="F106" s="92" t="b">
        <v>0</v>
      </c>
      <c r="G106" s="92" t="b">
        <v>0</v>
      </c>
    </row>
    <row r="107" spans="1:7" ht="15">
      <c r="A107" s="92" t="s">
        <v>254</v>
      </c>
      <c r="B107" s="92">
        <v>2</v>
      </c>
      <c r="C107" s="128">
        <v>0.00860085701897089</v>
      </c>
      <c r="D107" s="92" t="s">
        <v>517</v>
      </c>
      <c r="E107" s="92" t="b">
        <v>0</v>
      </c>
      <c r="F107" s="92" t="b">
        <v>0</v>
      </c>
      <c r="G107" s="92" t="b">
        <v>0</v>
      </c>
    </row>
    <row r="108" spans="1:7" ht="15">
      <c r="A108" s="92" t="s">
        <v>253</v>
      </c>
      <c r="B108" s="92">
        <v>2</v>
      </c>
      <c r="C108" s="128">
        <v>0.00860085701897089</v>
      </c>
      <c r="D108" s="92" t="s">
        <v>517</v>
      </c>
      <c r="E108" s="92" t="b">
        <v>0</v>
      </c>
      <c r="F108" s="92" t="b">
        <v>0</v>
      </c>
      <c r="G108" s="92" t="b">
        <v>0</v>
      </c>
    </row>
    <row r="109" spans="1:7" ht="15">
      <c r="A109" s="92" t="s">
        <v>252</v>
      </c>
      <c r="B109" s="92">
        <v>2</v>
      </c>
      <c r="C109" s="128">
        <v>0.00860085701897089</v>
      </c>
      <c r="D109" s="92" t="s">
        <v>517</v>
      </c>
      <c r="E109" s="92" t="b">
        <v>0</v>
      </c>
      <c r="F109" s="92" t="b">
        <v>0</v>
      </c>
      <c r="G109" s="92" t="b">
        <v>0</v>
      </c>
    </row>
    <row r="110" spans="1:7" ht="15">
      <c r="A110" s="92" t="s">
        <v>251</v>
      </c>
      <c r="B110" s="92">
        <v>2</v>
      </c>
      <c r="C110" s="128">
        <v>0.00860085701897089</v>
      </c>
      <c r="D110" s="92" t="s">
        <v>517</v>
      </c>
      <c r="E110" s="92" t="b">
        <v>0</v>
      </c>
      <c r="F110" s="92" t="b">
        <v>0</v>
      </c>
      <c r="G110" s="92" t="b">
        <v>0</v>
      </c>
    </row>
    <row r="111" spans="1:7" ht="15">
      <c r="A111" s="92" t="s">
        <v>250</v>
      </c>
      <c r="B111" s="92">
        <v>2</v>
      </c>
      <c r="C111" s="128">
        <v>0.00860085701897089</v>
      </c>
      <c r="D111" s="92" t="s">
        <v>517</v>
      </c>
      <c r="E111" s="92" t="b">
        <v>0</v>
      </c>
      <c r="F111" s="92" t="b">
        <v>0</v>
      </c>
      <c r="G111" s="92" t="b">
        <v>0</v>
      </c>
    </row>
    <row r="112" spans="1:7" ht="15">
      <c r="A112" s="92" t="s">
        <v>249</v>
      </c>
      <c r="B112" s="92">
        <v>2</v>
      </c>
      <c r="C112" s="128">
        <v>0.00860085701897089</v>
      </c>
      <c r="D112" s="92" t="s">
        <v>517</v>
      </c>
      <c r="E112" s="92" t="b">
        <v>0</v>
      </c>
      <c r="F112" s="92" t="b">
        <v>0</v>
      </c>
      <c r="G112" s="92" t="b">
        <v>0</v>
      </c>
    </row>
    <row r="113" spans="1:7" ht="15">
      <c r="A113" s="92" t="s">
        <v>248</v>
      </c>
      <c r="B113" s="92">
        <v>2</v>
      </c>
      <c r="C113" s="128">
        <v>0.00860085701897089</v>
      </c>
      <c r="D113" s="92" t="s">
        <v>517</v>
      </c>
      <c r="E113" s="92" t="b">
        <v>0</v>
      </c>
      <c r="F113" s="92" t="b">
        <v>0</v>
      </c>
      <c r="G113" s="92" t="b">
        <v>0</v>
      </c>
    </row>
    <row r="114" spans="1:7" ht="15">
      <c r="A114" s="92" t="s">
        <v>247</v>
      </c>
      <c r="B114" s="92">
        <v>2</v>
      </c>
      <c r="C114" s="128">
        <v>0.00860085701897089</v>
      </c>
      <c r="D114" s="92" t="s">
        <v>517</v>
      </c>
      <c r="E114" s="92" t="b">
        <v>0</v>
      </c>
      <c r="F114" s="92" t="b">
        <v>0</v>
      </c>
      <c r="G114" s="92" t="b">
        <v>0</v>
      </c>
    </row>
    <row r="115" spans="1:7" ht="15">
      <c r="A115" s="92" t="s">
        <v>246</v>
      </c>
      <c r="B115" s="92">
        <v>2</v>
      </c>
      <c r="C115" s="128">
        <v>0.00860085701897089</v>
      </c>
      <c r="D115" s="92" t="s">
        <v>517</v>
      </c>
      <c r="E115" s="92" t="b">
        <v>0</v>
      </c>
      <c r="F115" s="92" t="b">
        <v>0</v>
      </c>
      <c r="G115" s="92" t="b">
        <v>0</v>
      </c>
    </row>
    <row r="116" spans="1:7" ht="15">
      <c r="A116" s="92" t="s">
        <v>245</v>
      </c>
      <c r="B116" s="92">
        <v>2</v>
      </c>
      <c r="C116" s="128">
        <v>0.00860085701897089</v>
      </c>
      <c r="D116" s="92" t="s">
        <v>517</v>
      </c>
      <c r="E116" s="92" t="b">
        <v>0</v>
      </c>
      <c r="F116" s="92" t="b">
        <v>0</v>
      </c>
      <c r="G116" s="92" t="b">
        <v>0</v>
      </c>
    </row>
    <row r="117" spans="1:7" ht="15">
      <c r="A117" s="92" t="s">
        <v>671</v>
      </c>
      <c r="B117" s="92">
        <v>2</v>
      </c>
      <c r="C117" s="128">
        <v>0.00860085701897089</v>
      </c>
      <c r="D117" s="92" t="s">
        <v>517</v>
      </c>
      <c r="E117" s="92" t="b">
        <v>0</v>
      </c>
      <c r="F117" s="92" t="b">
        <v>0</v>
      </c>
      <c r="G117" s="92" t="b">
        <v>0</v>
      </c>
    </row>
    <row r="118" spans="1:7" ht="15">
      <c r="A118" s="92" t="s">
        <v>562</v>
      </c>
      <c r="B118" s="92">
        <v>11</v>
      </c>
      <c r="C118" s="128">
        <v>0.013683181621090055</v>
      </c>
      <c r="D118" s="92" t="s">
        <v>518</v>
      </c>
      <c r="E118" s="92" t="b">
        <v>0</v>
      </c>
      <c r="F118" s="92" t="b">
        <v>0</v>
      </c>
      <c r="G118" s="92" t="b">
        <v>0</v>
      </c>
    </row>
    <row r="119" spans="1:7" ht="15">
      <c r="A119" s="92" t="s">
        <v>561</v>
      </c>
      <c r="B119" s="92">
        <v>10</v>
      </c>
      <c r="C119" s="128">
        <v>0</v>
      </c>
      <c r="D119" s="92" t="s">
        <v>518</v>
      </c>
      <c r="E119" s="92" t="b">
        <v>0</v>
      </c>
      <c r="F119" s="92" t="b">
        <v>0</v>
      </c>
      <c r="G119" s="92" t="b">
        <v>0</v>
      </c>
    </row>
    <row r="120" spans="1:7" ht="15">
      <c r="A120" s="92" t="s">
        <v>563</v>
      </c>
      <c r="B120" s="92">
        <v>10</v>
      </c>
      <c r="C120" s="128">
        <v>0.012439256019172777</v>
      </c>
      <c r="D120" s="92" t="s">
        <v>518</v>
      </c>
      <c r="E120" s="92" t="b">
        <v>0</v>
      </c>
      <c r="F120" s="92" t="b">
        <v>0</v>
      </c>
      <c r="G120" s="92" t="b">
        <v>0</v>
      </c>
    </row>
    <row r="121" spans="1:7" ht="15">
      <c r="A121" s="92" t="s">
        <v>571</v>
      </c>
      <c r="B121" s="92">
        <v>8</v>
      </c>
      <c r="C121" s="128">
        <v>0.013155041608992979</v>
      </c>
      <c r="D121" s="92" t="s">
        <v>518</v>
      </c>
      <c r="E121" s="92" t="b">
        <v>0</v>
      </c>
      <c r="F121" s="92" t="b">
        <v>0</v>
      </c>
      <c r="G121" s="92" t="b">
        <v>0</v>
      </c>
    </row>
    <row r="122" spans="1:7" ht="15">
      <c r="A122" s="92" t="s">
        <v>572</v>
      </c>
      <c r="B122" s="92">
        <v>8</v>
      </c>
      <c r="C122" s="128">
        <v>0.003203636793654758</v>
      </c>
      <c r="D122" s="92" t="s">
        <v>518</v>
      </c>
      <c r="E122" s="92" t="b">
        <v>0</v>
      </c>
      <c r="F122" s="92" t="b">
        <v>0</v>
      </c>
      <c r="G122" s="92" t="b">
        <v>0</v>
      </c>
    </row>
    <row r="123" spans="1:7" ht="15">
      <c r="A123" s="92" t="s">
        <v>573</v>
      </c>
      <c r="B123" s="92">
        <v>7</v>
      </c>
      <c r="C123" s="128">
        <v>0.011510661407868857</v>
      </c>
      <c r="D123" s="92" t="s">
        <v>518</v>
      </c>
      <c r="E123" s="92" t="b">
        <v>0</v>
      </c>
      <c r="F123" s="92" t="b">
        <v>0</v>
      </c>
      <c r="G123" s="92" t="b">
        <v>0</v>
      </c>
    </row>
    <row r="124" spans="1:7" ht="15">
      <c r="A124" s="92" t="s">
        <v>574</v>
      </c>
      <c r="B124" s="92">
        <v>6</v>
      </c>
      <c r="C124" s="128">
        <v>0.009866281206744733</v>
      </c>
      <c r="D124" s="92" t="s">
        <v>518</v>
      </c>
      <c r="E124" s="92" t="b">
        <v>0</v>
      </c>
      <c r="F124" s="92" t="b">
        <v>0</v>
      </c>
      <c r="G124" s="92" t="b">
        <v>0</v>
      </c>
    </row>
    <row r="125" spans="1:7" ht="15">
      <c r="A125" s="92" t="s">
        <v>575</v>
      </c>
      <c r="B125" s="92">
        <v>4</v>
      </c>
      <c r="C125" s="128">
        <v>0.006577520804496489</v>
      </c>
      <c r="D125" s="92" t="s">
        <v>518</v>
      </c>
      <c r="E125" s="92" t="b">
        <v>0</v>
      </c>
      <c r="F125" s="92" t="b">
        <v>0</v>
      </c>
      <c r="G125" s="92" t="b">
        <v>0</v>
      </c>
    </row>
    <row r="126" spans="1:7" ht="15">
      <c r="A126" s="92" t="s">
        <v>576</v>
      </c>
      <c r="B126" s="92">
        <v>4</v>
      </c>
      <c r="C126" s="128">
        <v>0.006577520804496489</v>
      </c>
      <c r="D126" s="92" t="s">
        <v>518</v>
      </c>
      <c r="E126" s="92" t="b">
        <v>0</v>
      </c>
      <c r="F126" s="92" t="b">
        <v>0</v>
      </c>
      <c r="G126" s="92" t="b">
        <v>0</v>
      </c>
    </row>
    <row r="127" spans="1:7" ht="15">
      <c r="A127" s="92" t="s">
        <v>577</v>
      </c>
      <c r="B127" s="92">
        <v>4</v>
      </c>
      <c r="C127" s="128">
        <v>0.006577520804496489</v>
      </c>
      <c r="D127" s="92" t="s">
        <v>518</v>
      </c>
      <c r="E127" s="92" t="b">
        <v>0</v>
      </c>
      <c r="F127" s="92" t="b">
        <v>0</v>
      </c>
      <c r="G127" s="92" t="b">
        <v>0</v>
      </c>
    </row>
    <row r="128" spans="1:7" ht="15">
      <c r="A128" s="92" t="s">
        <v>672</v>
      </c>
      <c r="B128" s="92">
        <v>4</v>
      </c>
      <c r="C128" s="128">
        <v>0.006577520804496489</v>
      </c>
      <c r="D128" s="92" t="s">
        <v>518</v>
      </c>
      <c r="E128" s="92" t="b">
        <v>0</v>
      </c>
      <c r="F128" s="92" t="b">
        <v>0</v>
      </c>
      <c r="G128" s="92" t="b">
        <v>0</v>
      </c>
    </row>
    <row r="129" spans="1:7" ht="15">
      <c r="A129" s="92" t="s">
        <v>673</v>
      </c>
      <c r="B129" s="92">
        <v>4</v>
      </c>
      <c r="C129" s="128">
        <v>0.006577520804496489</v>
      </c>
      <c r="D129" s="92" t="s">
        <v>518</v>
      </c>
      <c r="E129" s="92" t="b">
        <v>0</v>
      </c>
      <c r="F129" s="92" t="b">
        <v>0</v>
      </c>
      <c r="G129" s="92" t="b">
        <v>0</v>
      </c>
    </row>
    <row r="130" spans="1:7" ht="15">
      <c r="A130" s="92" t="s">
        <v>674</v>
      </c>
      <c r="B130" s="92">
        <v>4</v>
      </c>
      <c r="C130" s="128">
        <v>0.006577520804496489</v>
      </c>
      <c r="D130" s="92" t="s">
        <v>518</v>
      </c>
      <c r="E130" s="92" t="b">
        <v>0</v>
      </c>
      <c r="F130" s="92" t="b">
        <v>0</v>
      </c>
      <c r="G130" s="92" t="b">
        <v>0</v>
      </c>
    </row>
    <row r="131" spans="1:7" ht="15">
      <c r="A131" s="92" t="s">
        <v>675</v>
      </c>
      <c r="B131" s="92">
        <v>4</v>
      </c>
      <c r="C131" s="128">
        <v>0.006577520804496489</v>
      </c>
      <c r="D131" s="92" t="s">
        <v>518</v>
      </c>
      <c r="E131" s="92" t="b">
        <v>0</v>
      </c>
      <c r="F131" s="92" t="b">
        <v>0</v>
      </c>
      <c r="G131" s="92" t="b">
        <v>0</v>
      </c>
    </row>
    <row r="132" spans="1:7" ht="15">
      <c r="A132" s="92" t="s">
        <v>676</v>
      </c>
      <c r="B132" s="92">
        <v>4</v>
      </c>
      <c r="C132" s="128">
        <v>0.006577520804496489</v>
      </c>
      <c r="D132" s="92" t="s">
        <v>518</v>
      </c>
      <c r="E132" s="92" t="b">
        <v>0</v>
      </c>
      <c r="F132" s="92" t="b">
        <v>0</v>
      </c>
      <c r="G132" s="92" t="b">
        <v>0</v>
      </c>
    </row>
    <row r="133" spans="1:7" ht="15">
      <c r="A133" s="92" t="s">
        <v>677</v>
      </c>
      <c r="B133" s="92">
        <v>4</v>
      </c>
      <c r="C133" s="128">
        <v>0.006577520804496489</v>
      </c>
      <c r="D133" s="92" t="s">
        <v>518</v>
      </c>
      <c r="E133" s="92" t="b">
        <v>0</v>
      </c>
      <c r="F133" s="92" t="b">
        <v>0</v>
      </c>
      <c r="G133" s="92" t="b">
        <v>0</v>
      </c>
    </row>
    <row r="134" spans="1:7" ht="15">
      <c r="A134" s="92" t="s">
        <v>678</v>
      </c>
      <c r="B134" s="92">
        <v>4</v>
      </c>
      <c r="C134" s="128">
        <v>0.006577520804496489</v>
      </c>
      <c r="D134" s="92" t="s">
        <v>518</v>
      </c>
      <c r="E134" s="92" t="b">
        <v>0</v>
      </c>
      <c r="F134" s="92" t="b">
        <v>0</v>
      </c>
      <c r="G134" s="92" t="b">
        <v>0</v>
      </c>
    </row>
    <row r="135" spans="1:7" ht="15">
      <c r="A135" s="92" t="s">
        <v>679</v>
      </c>
      <c r="B135" s="92">
        <v>4</v>
      </c>
      <c r="C135" s="128">
        <v>0.006577520804496489</v>
      </c>
      <c r="D135" s="92" t="s">
        <v>518</v>
      </c>
      <c r="E135" s="92" t="b">
        <v>0</v>
      </c>
      <c r="F135" s="92" t="b">
        <v>0</v>
      </c>
      <c r="G135" s="92" t="b">
        <v>0</v>
      </c>
    </row>
    <row r="136" spans="1:7" ht="15">
      <c r="A136" s="92" t="s">
        <v>680</v>
      </c>
      <c r="B136" s="92">
        <v>4</v>
      </c>
      <c r="C136" s="128">
        <v>0.006577520804496489</v>
      </c>
      <c r="D136" s="92" t="s">
        <v>518</v>
      </c>
      <c r="E136" s="92" t="b">
        <v>1</v>
      </c>
      <c r="F136" s="92" t="b">
        <v>0</v>
      </c>
      <c r="G136" s="92" t="b">
        <v>0</v>
      </c>
    </row>
    <row r="137" spans="1:7" ht="15">
      <c r="A137" s="92" t="s">
        <v>681</v>
      </c>
      <c r="B137" s="92">
        <v>4</v>
      </c>
      <c r="C137" s="128">
        <v>0.006577520804496489</v>
      </c>
      <c r="D137" s="92" t="s">
        <v>518</v>
      </c>
      <c r="E137" s="92" t="b">
        <v>0</v>
      </c>
      <c r="F137" s="92" t="b">
        <v>0</v>
      </c>
      <c r="G137" s="92" t="b">
        <v>0</v>
      </c>
    </row>
    <row r="138" spans="1:7" ht="15">
      <c r="A138" s="92" t="s">
        <v>682</v>
      </c>
      <c r="B138" s="92">
        <v>4</v>
      </c>
      <c r="C138" s="128">
        <v>0.006577520804496489</v>
      </c>
      <c r="D138" s="92" t="s">
        <v>518</v>
      </c>
      <c r="E138" s="92" t="b">
        <v>0</v>
      </c>
      <c r="F138" s="92" t="b">
        <v>0</v>
      </c>
      <c r="G138" s="92" t="b">
        <v>0</v>
      </c>
    </row>
    <row r="139" spans="1:7" ht="15">
      <c r="A139" s="92" t="s">
        <v>683</v>
      </c>
      <c r="B139" s="92">
        <v>4</v>
      </c>
      <c r="C139" s="128">
        <v>0.006577520804496489</v>
      </c>
      <c r="D139" s="92" t="s">
        <v>518</v>
      </c>
      <c r="E139" s="92" t="b">
        <v>0</v>
      </c>
      <c r="F139" s="92" t="b">
        <v>0</v>
      </c>
      <c r="G139" s="92" t="b">
        <v>0</v>
      </c>
    </row>
    <row r="140" spans="1:7" ht="15">
      <c r="A140" s="92" t="s">
        <v>684</v>
      </c>
      <c r="B140" s="92">
        <v>4</v>
      </c>
      <c r="C140" s="128">
        <v>0.006577520804496489</v>
      </c>
      <c r="D140" s="92" t="s">
        <v>518</v>
      </c>
      <c r="E140" s="92" t="b">
        <v>0</v>
      </c>
      <c r="F140" s="92" t="b">
        <v>0</v>
      </c>
      <c r="G140" s="92" t="b">
        <v>0</v>
      </c>
    </row>
    <row r="141" spans="1:7" ht="15">
      <c r="A141" s="92" t="s">
        <v>685</v>
      </c>
      <c r="B141" s="92">
        <v>4</v>
      </c>
      <c r="C141" s="128">
        <v>0.006577520804496489</v>
      </c>
      <c r="D141" s="92" t="s">
        <v>518</v>
      </c>
      <c r="E141" s="92" t="b">
        <v>0</v>
      </c>
      <c r="F141" s="92" t="b">
        <v>0</v>
      </c>
      <c r="G141" s="92" t="b">
        <v>0</v>
      </c>
    </row>
    <row r="142" spans="1:7" ht="15">
      <c r="A142" s="92" t="s">
        <v>686</v>
      </c>
      <c r="B142" s="92">
        <v>4</v>
      </c>
      <c r="C142" s="128">
        <v>0.006577520804496489</v>
      </c>
      <c r="D142" s="92" t="s">
        <v>518</v>
      </c>
      <c r="E142" s="92" t="b">
        <v>0</v>
      </c>
      <c r="F142" s="92" t="b">
        <v>0</v>
      </c>
      <c r="G142" s="92" t="b">
        <v>0</v>
      </c>
    </row>
    <row r="143" spans="1:7" ht="15">
      <c r="A143" s="92" t="s">
        <v>687</v>
      </c>
      <c r="B143" s="92">
        <v>4</v>
      </c>
      <c r="C143" s="128">
        <v>0.0086426238889312</v>
      </c>
      <c r="D143" s="92" t="s">
        <v>518</v>
      </c>
      <c r="E143" s="92" t="b">
        <v>0</v>
      </c>
      <c r="F143" s="92" t="b">
        <v>0</v>
      </c>
      <c r="G143" s="92" t="b">
        <v>0</v>
      </c>
    </row>
    <row r="144" spans="1:7" ht="15">
      <c r="A144" s="92" t="s">
        <v>688</v>
      </c>
      <c r="B144" s="92">
        <v>4</v>
      </c>
      <c r="C144" s="128">
        <v>0.0086426238889312</v>
      </c>
      <c r="D144" s="92" t="s">
        <v>518</v>
      </c>
      <c r="E144" s="92" t="b">
        <v>0</v>
      </c>
      <c r="F144" s="92" t="b">
        <v>0</v>
      </c>
      <c r="G144" s="92" t="b">
        <v>0</v>
      </c>
    </row>
    <row r="145" spans="1:7" ht="15">
      <c r="A145" s="92" t="s">
        <v>689</v>
      </c>
      <c r="B145" s="92">
        <v>4</v>
      </c>
      <c r="C145" s="128">
        <v>0.0115532232121656</v>
      </c>
      <c r="D145" s="92" t="s">
        <v>518</v>
      </c>
      <c r="E145" s="92" t="b">
        <v>0</v>
      </c>
      <c r="F145" s="92" t="b">
        <v>0</v>
      </c>
      <c r="G145" s="92" t="b">
        <v>0</v>
      </c>
    </row>
    <row r="146" spans="1:7" ht="15">
      <c r="A146" s="92" t="s">
        <v>690</v>
      </c>
      <c r="B146" s="92">
        <v>3</v>
      </c>
      <c r="C146" s="128">
        <v>0.0064819679166984</v>
      </c>
      <c r="D146" s="92" t="s">
        <v>518</v>
      </c>
      <c r="E146" s="92" t="b">
        <v>0</v>
      </c>
      <c r="F146" s="92" t="b">
        <v>0</v>
      </c>
      <c r="G146" s="92" t="b">
        <v>0</v>
      </c>
    </row>
    <row r="147" spans="1:7" ht="15">
      <c r="A147" s="92" t="s">
        <v>691</v>
      </c>
      <c r="B147" s="92">
        <v>3</v>
      </c>
      <c r="C147" s="128">
        <v>0.0064819679166984</v>
      </c>
      <c r="D147" s="92" t="s">
        <v>518</v>
      </c>
      <c r="E147" s="92" t="b">
        <v>0</v>
      </c>
      <c r="F147" s="92" t="b">
        <v>0</v>
      </c>
      <c r="G147" s="92" t="b">
        <v>0</v>
      </c>
    </row>
    <row r="148" spans="1:7" ht="15">
      <c r="A148" s="92" t="s">
        <v>692</v>
      </c>
      <c r="B148" s="92">
        <v>3</v>
      </c>
      <c r="C148" s="128">
        <v>0.0064819679166984</v>
      </c>
      <c r="D148" s="92" t="s">
        <v>518</v>
      </c>
      <c r="E148" s="92" t="b">
        <v>0</v>
      </c>
      <c r="F148" s="92" t="b">
        <v>0</v>
      </c>
      <c r="G148" s="92" t="b">
        <v>0</v>
      </c>
    </row>
    <row r="149" spans="1:7" ht="15">
      <c r="A149" s="92" t="s">
        <v>693</v>
      </c>
      <c r="B149" s="92">
        <v>2</v>
      </c>
      <c r="C149" s="128">
        <v>0.0057766116060828</v>
      </c>
      <c r="D149" s="92" t="s">
        <v>518</v>
      </c>
      <c r="E149" s="92" t="b">
        <v>1</v>
      </c>
      <c r="F149" s="92" t="b">
        <v>0</v>
      </c>
      <c r="G149" s="92" t="b">
        <v>0</v>
      </c>
    </row>
    <row r="150" spans="1:7" ht="15">
      <c r="A150" s="92" t="s">
        <v>694</v>
      </c>
      <c r="B150" s="92">
        <v>2</v>
      </c>
      <c r="C150" s="128">
        <v>0.0057766116060828</v>
      </c>
      <c r="D150" s="92" t="s">
        <v>518</v>
      </c>
      <c r="E150" s="92" t="b">
        <v>0</v>
      </c>
      <c r="F150" s="92" t="b">
        <v>0</v>
      </c>
      <c r="G150" s="92" t="b">
        <v>0</v>
      </c>
    </row>
    <row r="151" spans="1:7" ht="15">
      <c r="A151" s="92" t="s">
        <v>695</v>
      </c>
      <c r="B151" s="92">
        <v>2</v>
      </c>
      <c r="C151" s="128">
        <v>0.0057766116060828</v>
      </c>
      <c r="D151" s="92" t="s">
        <v>518</v>
      </c>
      <c r="E151" s="92" t="b">
        <v>0</v>
      </c>
      <c r="F151" s="92" t="b">
        <v>0</v>
      </c>
      <c r="G151" s="92" t="b">
        <v>0</v>
      </c>
    </row>
    <row r="152" spans="1:7" ht="15">
      <c r="A152" s="92" t="s">
        <v>696</v>
      </c>
      <c r="B152" s="92">
        <v>2</v>
      </c>
      <c r="C152" s="128">
        <v>0.0057766116060828</v>
      </c>
      <c r="D152" s="92" t="s">
        <v>518</v>
      </c>
      <c r="E152" s="92" t="b">
        <v>0</v>
      </c>
      <c r="F152" s="92" t="b">
        <v>0</v>
      </c>
      <c r="G152" s="92" t="b">
        <v>0</v>
      </c>
    </row>
    <row r="153" spans="1:7" ht="15">
      <c r="A153" s="92" t="s">
        <v>697</v>
      </c>
      <c r="B153" s="92">
        <v>2</v>
      </c>
      <c r="C153" s="128">
        <v>0.0057766116060828</v>
      </c>
      <c r="D153" s="92" t="s">
        <v>518</v>
      </c>
      <c r="E153" s="92" t="b">
        <v>0</v>
      </c>
      <c r="F153" s="92" t="b">
        <v>0</v>
      </c>
      <c r="G153" s="92" t="b">
        <v>0</v>
      </c>
    </row>
    <row r="154" spans="1:7" ht="15">
      <c r="A154" s="92" t="s">
        <v>698</v>
      </c>
      <c r="B154" s="92">
        <v>2</v>
      </c>
      <c r="C154" s="128">
        <v>0.0057766116060828</v>
      </c>
      <c r="D154" s="92" t="s">
        <v>518</v>
      </c>
      <c r="E154" s="92" t="b">
        <v>0</v>
      </c>
      <c r="F154" s="92" t="b">
        <v>0</v>
      </c>
      <c r="G154" s="92" t="b">
        <v>0</v>
      </c>
    </row>
    <row r="155" spans="1:7" ht="15">
      <c r="A155" s="92" t="s">
        <v>699</v>
      </c>
      <c r="B155" s="92">
        <v>2</v>
      </c>
      <c r="C155" s="128">
        <v>0.0057766116060828</v>
      </c>
      <c r="D155" s="92" t="s">
        <v>518</v>
      </c>
      <c r="E155" s="92" t="b">
        <v>0</v>
      </c>
      <c r="F155" s="92" t="b">
        <v>0</v>
      </c>
      <c r="G155" s="92" t="b">
        <v>0</v>
      </c>
    </row>
    <row r="156" spans="1:7" ht="15">
      <c r="A156" s="92" t="s">
        <v>700</v>
      </c>
      <c r="B156" s="92">
        <v>2</v>
      </c>
      <c r="C156" s="128">
        <v>0.0057766116060828</v>
      </c>
      <c r="D156" s="92" t="s">
        <v>518</v>
      </c>
      <c r="E156" s="92" t="b">
        <v>0</v>
      </c>
      <c r="F156" s="92" t="b">
        <v>0</v>
      </c>
      <c r="G156" s="92" t="b">
        <v>0</v>
      </c>
    </row>
    <row r="157" spans="1:7" ht="15">
      <c r="A157" s="92" t="s">
        <v>701</v>
      </c>
      <c r="B157" s="92">
        <v>2</v>
      </c>
      <c r="C157" s="128">
        <v>0.0057766116060828</v>
      </c>
      <c r="D157" s="92" t="s">
        <v>518</v>
      </c>
      <c r="E157" s="92" t="b">
        <v>0</v>
      </c>
      <c r="F157" s="92" t="b">
        <v>0</v>
      </c>
      <c r="G157" s="92" t="b">
        <v>0</v>
      </c>
    </row>
    <row r="158" spans="1:7" ht="15">
      <c r="A158" s="92" t="s">
        <v>702</v>
      </c>
      <c r="B158" s="92">
        <v>2</v>
      </c>
      <c r="C158" s="128">
        <v>0.0057766116060828</v>
      </c>
      <c r="D158" s="92" t="s">
        <v>518</v>
      </c>
      <c r="E158" s="92" t="b">
        <v>0</v>
      </c>
      <c r="F158" s="92" t="b">
        <v>0</v>
      </c>
      <c r="G158" s="92" t="b">
        <v>0</v>
      </c>
    </row>
    <row r="159" spans="1:7" ht="15">
      <c r="A159" s="92" t="s">
        <v>703</v>
      </c>
      <c r="B159" s="92">
        <v>2</v>
      </c>
      <c r="C159" s="128">
        <v>0.0057766116060828</v>
      </c>
      <c r="D159" s="92" t="s">
        <v>518</v>
      </c>
      <c r="E159" s="92" t="b">
        <v>0</v>
      </c>
      <c r="F159" s="92" t="b">
        <v>0</v>
      </c>
      <c r="G159" s="92" t="b">
        <v>0</v>
      </c>
    </row>
    <row r="160" spans="1:7" ht="15">
      <c r="A160" s="92" t="s">
        <v>704</v>
      </c>
      <c r="B160" s="92">
        <v>2</v>
      </c>
      <c r="C160" s="128">
        <v>0.0057766116060828</v>
      </c>
      <c r="D160" s="92" t="s">
        <v>518</v>
      </c>
      <c r="E160" s="92" t="b">
        <v>0</v>
      </c>
      <c r="F160" s="92" t="b">
        <v>0</v>
      </c>
      <c r="G160" s="92" t="b">
        <v>0</v>
      </c>
    </row>
    <row r="161" spans="1:7" ht="15">
      <c r="A161" s="92" t="s">
        <v>705</v>
      </c>
      <c r="B161" s="92">
        <v>2</v>
      </c>
      <c r="C161" s="128">
        <v>0.0057766116060828</v>
      </c>
      <c r="D161" s="92" t="s">
        <v>518</v>
      </c>
      <c r="E161" s="92" t="b">
        <v>0</v>
      </c>
      <c r="F161" s="92" t="b">
        <v>0</v>
      </c>
      <c r="G161" s="92" t="b">
        <v>0</v>
      </c>
    </row>
    <row r="162" spans="1:7" ht="15">
      <c r="A162" s="92" t="s">
        <v>706</v>
      </c>
      <c r="B162" s="92">
        <v>2</v>
      </c>
      <c r="C162" s="128">
        <v>0.0057766116060828</v>
      </c>
      <c r="D162" s="92" t="s">
        <v>518</v>
      </c>
      <c r="E162" s="92" t="b">
        <v>0</v>
      </c>
      <c r="F162" s="92" t="b">
        <v>0</v>
      </c>
      <c r="G162" s="92" t="b">
        <v>0</v>
      </c>
    </row>
    <row r="163" spans="1:7" ht="15">
      <c r="A163" s="92" t="s">
        <v>707</v>
      </c>
      <c r="B163" s="92">
        <v>2</v>
      </c>
      <c r="C163" s="128">
        <v>0.0057766116060828</v>
      </c>
      <c r="D163" s="92" t="s">
        <v>518</v>
      </c>
      <c r="E163" s="92" t="b">
        <v>0</v>
      </c>
      <c r="F163" s="92" t="b">
        <v>0</v>
      </c>
      <c r="G163" s="92" t="b">
        <v>0</v>
      </c>
    </row>
    <row r="164" spans="1:7" ht="15">
      <c r="A164" s="92" t="s">
        <v>708</v>
      </c>
      <c r="B164" s="92">
        <v>2</v>
      </c>
      <c r="C164" s="128">
        <v>0.0057766116060828</v>
      </c>
      <c r="D164" s="92" t="s">
        <v>518</v>
      </c>
      <c r="E164" s="92" t="b">
        <v>0</v>
      </c>
      <c r="F164" s="92" t="b">
        <v>0</v>
      </c>
      <c r="G164" s="92" t="b">
        <v>0</v>
      </c>
    </row>
    <row r="165" spans="1:7" ht="15">
      <c r="A165" s="92" t="s">
        <v>709</v>
      </c>
      <c r="B165" s="92">
        <v>2</v>
      </c>
      <c r="C165" s="128">
        <v>0.0057766116060828</v>
      </c>
      <c r="D165" s="92" t="s">
        <v>518</v>
      </c>
      <c r="E165" s="92" t="b">
        <v>0</v>
      </c>
      <c r="F165" s="92" t="b">
        <v>0</v>
      </c>
      <c r="G165" s="92" t="b">
        <v>0</v>
      </c>
    </row>
    <row r="166" spans="1:7" ht="15">
      <c r="A166" s="92" t="s">
        <v>710</v>
      </c>
      <c r="B166" s="92">
        <v>2</v>
      </c>
      <c r="C166" s="128">
        <v>0.0057766116060828</v>
      </c>
      <c r="D166" s="92" t="s">
        <v>518</v>
      </c>
      <c r="E166" s="92" t="b">
        <v>0</v>
      </c>
      <c r="F166" s="92" t="b">
        <v>0</v>
      </c>
      <c r="G166" s="92" t="b">
        <v>0</v>
      </c>
    </row>
    <row r="167" spans="1:7" ht="15">
      <c r="A167" s="92" t="s">
        <v>711</v>
      </c>
      <c r="B167" s="92">
        <v>2</v>
      </c>
      <c r="C167" s="128">
        <v>0.0057766116060828</v>
      </c>
      <c r="D167" s="92" t="s">
        <v>518</v>
      </c>
      <c r="E167" s="92" t="b">
        <v>0</v>
      </c>
      <c r="F167" s="92" t="b">
        <v>0</v>
      </c>
      <c r="G167" s="92" t="b">
        <v>0</v>
      </c>
    </row>
    <row r="168" spans="1:7" ht="15">
      <c r="A168" s="92" t="s">
        <v>712</v>
      </c>
      <c r="B168" s="92">
        <v>2</v>
      </c>
      <c r="C168" s="128">
        <v>0.0057766116060828</v>
      </c>
      <c r="D168" s="92" t="s">
        <v>518</v>
      </c>
      <c r="E168" s="92" t="b">
        <v>1</v>
      </c>
      <c r="F168" s="92" t="b">
        <v>0</v>
      </c>
      <c r="G16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C21DE8C-F577-45C9-BBD5-1A6B46BCA9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2019-10-20T01:07:02Z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