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<sst xmlns="http://schemas.openxmlformats.org/spreadsheetml/2006/main" count="665" uniqueCount="445">
  <si>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</si>
  <si>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</si>
  <si>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</si>
  <si>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</si>
  <si>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</si>
  <si>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</si>
  <si>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</si>
  <si>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</si>
  <si>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</si>
  <si>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</si>
  <si>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</si>
  <si>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</si>
  <si>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</si>
  <si>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</si>
  <si>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</si>
  <si>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</si>
  <si>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</si>
  <si>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</si>
  <si>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</si>
  <si>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</si>
  <si>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</si>
  <si>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</si>
  <si>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</si>
  <si>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</si>
  <si>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</si>
  <si>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</si>
  <si>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</si>
  <si>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</si>
  <si>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</si>
  <si>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</si>
  <si>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</si>
  <si>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</si>
  <si>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</si>
  <si>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</si>
  <si>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</si>
  <si>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</si>
  <si>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</si>
  <si>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</si>
  <si>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</si>
  <si>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</si>
  <si>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</si>
  <si>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</si>
  <si>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</si>
  <si>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</si>
  <si>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</si>
  <si>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</si>
  <si>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</si>
  <si>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</si>
  <si>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</si>
  <si>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</si>
  <si>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</si>
  <si>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</si>
  <si>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</si>
  <si>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</si>
  <si>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</si>
  <si>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</si>
  <si>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</si>
  <si>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</si>
  <si>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</si>
  <si>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</si>
  <si>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</si>
  <si>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</si>
  <si>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</si>
  <si>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</si>
  <si>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</si>
  <si>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</si>
  <si>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</si>
  <si>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</si>
  <si>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</si>
  <si>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</si>
  <si>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</si>
  <si>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</si>
  <si>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</si>
  <si>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</si>
  <si>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</si>
  <si>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</si>
  <si>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</si>
  <si>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</si>
  <si>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</si>
  <si>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</si>
  <si>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</si>
  <si>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</si>
  <si>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</si>
  <si>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</si>
  <si>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</si>
  <si>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</si>
  <si>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</si>
  <si>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</si>
  <si>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</si>
  <si>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</si>
  <si>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</si>
  <si>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</si>
  <si>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</si>
  <si>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</si>
  <si>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</si>
  <si>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</si>
  <si>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</si>
  <si>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</si>
  <si>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</si>
  <si>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</si>
  <si>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</si>
  <si>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</si>
  <si>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</si>
  <si>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</si>
  <si>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</si>
  <si>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</si>
  <si>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</si>
  <si>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</si>
  <si>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</si>
  <si>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</si>
  <si>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</si>
  <si>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</si>
  <si>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</si>
  <si>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</si>
  <si>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</si>
  <si>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</si>
  <si>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</si>
  <si>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</si>
  <si>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</si>
  <si>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</si>
  <si>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</si>
  <si>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</si>
  <si>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</si>
  <si>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</si>
  <si>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</si>
  <si>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</si>
  <si>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</si>
  <si>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</si>
  <si>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</si>
  <si>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</si>
  <si>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</si>
  <si>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</si>
  <si>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</si>
  <si>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</si>
  <si>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</si>
  <si>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</si>
  <si>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</si>
  <si>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</si>
  <si>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</si>
  <si>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</si>
  <si>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</si>
  <si>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</si>
  <si>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</si>
  <si>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</si>
  <si>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</si>
  <si>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</si>
  <si>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</si>
  <si>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</si>
  <si>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</si>
  <si>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</si>
  <si>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</si>
  <si>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</si>
  <si>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</si>
  <si>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</si>
  <si>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</si>
  <si>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</si>
  <si>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</si>
  <si>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</si>
  <si>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</si>
  <si>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</si>
  <si>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</si>
  <si>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</si>
  <si>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</si>
  <si>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</si>
  <si>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</si>
  <si>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</si>
  <si>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</si>
  <si>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</si>
  <si>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</si>
  <si>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</si>
  <si>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</si>
  <si>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</si>
  <si>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</si>
  <si>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</si>
  <si>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</si>
  <si>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</si>
  <si>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</si>
  <si>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</si>
  <si>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</si>
  <si>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</si>
  <si>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</si>
  <si>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</si>
  <si>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</si>
  <si>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</si>
  <si>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</si>
  <si>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</si>
  <si>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</si>
  <si>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</si>
  <si>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</si>
  <si>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</si>
  <si>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</si>
  <si>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</si>
  <si>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</si>
  <si>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</si>
  <si>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</si>
  <si>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</si>
  <si>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</si>
  <si>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</si>
  <si>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</si>
  <si>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</si>
  <si>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</si>
  <si>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</si>
  <si>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</si>
  <si>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</si>
  <si>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</si>
  <si>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</si>
  <si>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</si>
  <si>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</si>
  <si>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</si>
  <si>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</si>
  <si>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</si>
  <si>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</si>
  <si>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</si>
  <si>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</si>
  <si>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tupstweets</t>
  </si>
  <si>
    <t>rpatrickoconnor</t>
  </si>
  <si>
    <t>Mentions</t>
  </si>
  <si>
    <t>Some wag wrote this a while back.  Thought ⁦⁦@rpatrickoconnor⁩ might be interested. If only I’d included the word Carroccio in the title, I might have impressed you #DerbyEdD #DerbyEdPhD  https://t.co/2Ci6bEqEtH</t>
  </si>
  <si>
    <t>Nordic Journal of EducationalHistory. Open acces and several papers in English  #DerbyEdPhD #DerbyEdD  #histed https://t.co/tYS4fUdjL6</t>
  </si>
  <si>
    <t>Breakfast time at Tups’ Tower. Open a random page of Marx. Consider getting rich by going to war or getting cows. Proceed to marking instead. #DerbyEdD #DerbyEdPhD https://t.co/6ScqT54RUV</t>
  </si>
  <si>
    <t>https://educationandsociety.wordpress.com/2018/07/21/school-badges-twelfth-century-battle-standards-drones/</t>
  </si>
  <si>
    <t>http://ojs.ub.umu.se/index.php/njedh/index</t>
  </si>
  <si>
    <t>wordpress.com</t>
  </si>
  <si>
    <t>umu.se</t>
  </si>
  <si>
    <t>derbyedd derbyedphd</t>
  </si>
  <si>
    <t>derbyedphd derbyedd histed</t>
  </si>
  <si>
    <t>https://pbs.twimg.com/media/EGgG9lmWwAAJGMT.jpg</t>
  </si>
  <si>
    <t>http://pbs.twimg.com/profile_images/671397745916268546/gkZ_4DUZ_normal.jpg</t>
  </si>
  <si>
    <t>05:15:57</t>
  </si>
  <si>
    <t>06:17:27</t>
  </si>
  <si>
    <t>07:53:49</t>
  </si>
  <si>
    <t>https://twitter.com/tupstweets/status/1182525221083009026</t>
  </si>
  <si>
    <t>https://twitter.com/tupstweets/status/1180366370271383557</t>
  </si>
  <si>
    <t>https://twitter.com/tupstweets/status/1182202561350291456</t>
  </si>
  <si>
    <t>1182525221083009026</t>
  </si>
  <si>
    <t>1180366370271383557</t>
  </si>
  <si>
    <t>1182202561350291456</t>
  </si>
  <si>
    <t/>
  </si>
  <si>
    <t>en</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</si>
  <si>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</si>
  <si>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</si>
  <si>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</si>
  <si>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</si>
  <si>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</si>
  <si>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</si>
  <si>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</si>
  <si>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</si>
  <si>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</si>
  <si>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</si>
  <si>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</si>
  <si>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</si>
  <si>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</si>
  <si>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</si>
  <si>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</si>
  <si>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</si>
  <si>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</si>
  <si>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</si>
  <si>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</si>
  <si>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</si>
  <si>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</si>
  <si>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</si>
  <si>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Claire Tupling</t>
  </si>
  <si>
    <t>Ronan O’Connor</t>
  </si>
  <si>
    <t>Sociologist. Runs University of Derby's EdD. #DerbyEdD #DerbyEdPhD Tweets &amp; RTs not necessarily endorsements. Stammer a bit/lot.</t>
  </si>
  <si>
    <t>Ed.D candidate. Global teacher. Apple Certified. #learninganalytics #edtech #writersworkshop #socialsemiotics #blendedlearning #visualculture #leadership #ethos</t>
  </si>
  <si>
    <t>Planet Earth, mainly Derby</t>
  </si>
  <si>
    <t>Milan, Lombardy</t>
  </si>
  <si>
    <t>https://t.co/SLh7r1b6OR</t>
  </si>
  <si>
    <t>https://t.co/bwRKyO7pVG</t>
  </si>
  <si>
    <t>https://pbs.twimg.com/profile_banners/224834622/1530366055</t>
  </si>
  <si>
    <t>https://pbs.twimg.com/profile_banners/956489301923115009/1565125425</t>
  </si>
  <si>
    <t>http://abs.twimg.com/images/themes/theme9/bg.gif</t>
  </si>
  <si>
    <t>http://abs.twimg.com/images/themes/theme1/bg.png</t>
  </si>
  <si>
    <t>http://pbs.twimg.com/profile_images/1158846137849253889/k-hW1hB__normal.jpg</t>
  </si>
  <si>
    <t>Open Twitter Page for This Person</t>
  </si>
  <si>
    <t>https://twitter.com/tupstweets</t>
  </si>
  <si>
    <t>https://twitter.com/rpatrickoconnor</t>
  </si>
  <si>
    <t>tupstweets
Some wag wrote this a while back.
Thought ⁦⁦@rpatrickoconnor⁩ might
be interested. If only I’d included
the word Carroccio in the title,
I might have impressed you #DerbyEdD
#DerbyEdPhD https://t.co/2Ci6bEqEtH</t>
  </si>
  <si>
    <t xml:space="preserve">rpatrickoconnor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</si>
  <si>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</si>
  <si>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</si>
  <si>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</si>
  <si>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</si>
  <si>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</si>
  <si>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</si>
  <si>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</si>
  <si>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</si>
  <si>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</si>
  <si>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</si>
  <si>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</si>
  <si>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</si>
  <si>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</si>
  <si>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</si>
  <si>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</si>
  <si>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</si>
  <si>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</si>
  <si>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</si>
  <si>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</si>
  <si>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</si>
  <si>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</si>
  <si>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</si>
  <si>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</si>
  <si>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</si>
  <si>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</si>
  <si>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</si>
  <si>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</si>
  <si>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</si>
  <si>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</si>
  <si>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</si>
  <si>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</si>
  <si>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</si>
  <si>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</si>
  <si>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</si>
  <si>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</si>
  <si>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</si>
  <si>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</si>
  <si>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</si>
  <si>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</si>
  <si>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</si>
  <si>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</si>
  <si>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</si>
  <si>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</si>
  <si>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</si>
  <si>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</si>
  <si>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</si>
  <si>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</si>
  <si>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</si>
  <si>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</si>
  <si>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https://educationandsociety.wordpress.com/2018/07/21/school-badges-twelfth-century-battle-standards-drones/ http://ojs.ub.umu.se/index.php/njedh/index</t>
  </si>
  <si>
    <t>Top Domains in Tweet in Entire Graph</t>
  </si>
  <si>
    <t>Top Domains in Tweet in G1</t>
  </si>
  <si>
    <t>Top Domains in Tweet</t>
  </si>
  <si>
    <t>wordpress.com umu.se</t>
  </si>
  <si>
    <t>Top Hashtags in Tweet in Entire Graph</t>
  </si>
  <si>
    <t>derbyedd</t>
  </si>
  <si>
    <t>derbyedphd</t>
  </si>
  <si>
    <t>histed</t>
  </si>
  <si>
    <t>Top Hashtags in Tweet in G1</t>
  </si>
  <si>
    <t>Top Hashtags in Tweet</t>
  </si>
  <si>
    <t>derbyedd derbyedphd histed</t>
  </si>
  <si>
    <t>Top Words in Tweet in Entire Graph</t>
  </si>
  <si>
    <t>Words in Sentiment List#1: Positive</t>
  </si>
  <si>
    <t>Words in Sentiment List#2: Negative</t>
  </si>
  <si>
    <t>Words in Sentiment List#3: Angry/Violent</t>
  </si>
  <si>
    <t>Non-categorized Words</t>
  </si>
  <si>
    <t>Total Words</t>
  </si>
  <si>
    <t>#derbyedd</t>
  </si>
  <si>
    <t>#derbyedphd</t>
  </si>
  <si>
    <t>open</t>
  </si>
  <si>
    <t>getting</t>
  </si>
  <si>
    <t>Top Words in Tweet in G1</t>
  </si>
  <si>
    <t>Top Words in Tweet</t>
  </si>
  <si>
    <t>#derbyedd #derbyedphd open getting</t>
  </si>
  <si>
    <t>Top Word Pairs in Tweet in Entire Graph</t>
  </si>
  <si>
    <t>#derbyedd,#derbyedphd</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</si>
  <si>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</si>
  <si>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</si>
  <si>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</si>
  <si>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</si>
  <si>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</si>
  <si>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</si>
  <si>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</si>
  <si>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</si>
  <si>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</si>
  <si>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</si>
  <si>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</si>
  <si>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tupstweets rpatrickoconnor</t>
  </si>
  <si>
    <t>Top URLs in Tweet by Count</t>
  </si>
  <si>
    <t>Top URLs in Tweet by Salience</t>
  </si>
  <si>
    <t>Top Domains in Tweet by Count</t>
  </si>
  <si>
    <t>Top Domains in Tweet by Salience</t>
  </si>
  <si>
    <t>Top Hashtags in Tweet by Count</t>
  </si>
  <si>
    <t>Top Hashtags in Tweet by Salience</t>
  </si>
  <si>
    <t>histed derbyedd derbyedphd</t>
  </si>
  <si>
    <t>Top Words in Tweet by Count</t>
  </si>
  <si>
    <t>#derbyedphd open getting wag wrote back thought rpatrickoconnor interested d</t>
  </si>
  <si>
    <t>Top Words in Tweet by Salience</t>
  </si>
  <si>
    <t>getting wag wrote back thought rpatrickoconnor interested d included word</t>
  </si>
  <si>
    <t>Top Word Pairs in Tweet by Count</t>
  </si>
  <si>
    <t>#derbyedd,#derbyedphd  wag,wrote  wrote,back  back,thought  thought,rpatrickoconnor  rpatrickoconnor,interested  interested,d  d,included  included,word  word,carroccio</t>
  </si>
  <si>
    <t>Top Word Pairs in Tweet by Salience</t>
  </si>
  <si>
    <t>wag,wrote  wrote,back  back,thought  thought,rpatrickoconnor  rpatrickoconnor,interested  interested,d  d,included  included,word  word,carroccio  carroccio,title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</si>
  <si>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</si>
  <si>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</si>
  <si>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</si>
  <si>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</si>
  <si>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</si>
  <si>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</si>
  <si>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</si>
  <si>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</si>
  <si>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</si>
  <si>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</si>
  <si>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</si>
  <si>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</si>
  <si>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</si>
  <si>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</si>
  <si>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</si>
  <si>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</si>
  <si>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</si>
  <si>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</si>
  <si>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</si>
  <si>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</si>
  <si>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</si>
  <si>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</si>
  <si>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</si>
  <si>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</si>
  <si>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</si>
  <si>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</si>
  <si>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</si>
  <si>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</si>
  <si>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</si>
  <si>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</si>
  <si>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</si>
  <si>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</si>
  <si>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</si>
  <si>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</si>
  <si>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</si>
  <si>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</si>
  <si>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</si>
  <si>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</si>
  <si>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</si>
  <si>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</si>
  <si>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</si>
  <si>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</si>
  <si>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</si>
  <si>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</si>
  <si>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</si>
  <si>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</si>
  <si>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</si>
  <si>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</si>
  <si>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</si>
  <si>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</si>
  <si>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</si>
  <si>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</si>
  <si>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</si>
  <si>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</si>
  <si>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</si>
  <si>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</si>
  <si>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</si>
  <si>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</si>
  <si>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#derbyedd #derbyedphd open getting</t>
  </si>
  <si>
    <t>Autofill Workbook Results</t>
  </si>
  <si>
    <t>Edge Weight▓1▓2▓0▓True▓Green▓Red▓▓Edge Weight▓2▓2▓0▓3▓10▓False▓Edge Weight▓1▓2▓0▓32▓6▓False▓▓0▓0▓0▓True▓Black▓Black▓▓Followers▓113▓650▓0▓162▓1000▓False▓Followers▓113▓650▓0▓100▓70▓False▓▓0▓0▓0▓0▓0▓False▓▓0▓0▓0▓0▓0▓False</t>
  </si>
  <si>
    <t>Subgraph</t>
  </si>
  <si>
    <t>GraphSource░TwitterSearch▓GraphTerm░#DerbyEdD▓ImportDescription░The graph represents a network of 2 Twitter users whose recent tweets contained "#DerbyEdD", or who were replied to or mentioned in those tweets, taken from a data set limited to a maximum of 18,000 tweets.  The network was obtained from Twitter on Saturday, 12 October 2019 at 22:49 UTC.
The tweets in the network were tweeted over the 5-day, 22-hour, 58-minute period from Saturday, 05 October 2019 at 06:17 UTC to Friday, 11 October 2019 at 05:15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</si>
</sst>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2"/>
      <tableStyleElement type="headerRow" dxfId="291"/>
    </tableStyle>
    <tableStyle name="NodeXL Table" pivot="0" count="1">
      <tableStyleElement type="headerRow" dxfId="29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744649"/>
        <c:axId val="13157522"/>
      </c:barChart>
      <c:catAx>
        <c:axId val="387446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157522"/>
        <c:crosses val="autoZero"/>
        <c:auto val="1"/>
        <c:lblOffset val="100"/>
        <c:noMultiLvlLbl val="0"/>
      </c:catAx>
      <c:valAx>
        <c:axId val="13157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44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308835"/>
        <c:axId val="59126332"/>
      </c:barChart>
      <c:catAx>
        <c:axId val="513088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126332"/>
        <c:crosses val="autoZero"/>
        <c:auto val="1"/>
        <c:lblOffset val="100"/>
        <c:noMultiLvlLbl val="0"/>
      </c:catAx>
      <c:valAx>
        <c:axId val="59126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08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374941"/>
        <c:axId val="24503558"/>
      </c:barChart>
      <c:catAx>
        <c:axId val="623749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503558"/>
        <c:crosses val="autoZero"/>
        <c:auto val="1"/>
        <c:lblOffset val="100"/>
        <c:noMultiLvlLbl val="0"/>
      </c:catAx>
      <c:valAx>
        <c:axId val="24503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74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205431"/>
        <c:axId val="38631152"/>
      </c:barChart>
      <c:catAx>
        <c:axId val="192054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31152"/>
        <c:crosses val="autoZero"/>
        <c:auto val="1"/>
        <c:lblOffset val="100"/>
        <c:noMultiLvlLbl val="0"/>
      </c:catAx>
      <c:valAx>
        <c:axId val="38631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05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136049"/>
        <c:axId val="42115578"/>
      </c:barChart>
      <c:catAx>
        <c:axId val="121360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115578"/>
        <c:crosses val="autoZero"/>
        <c:auto val="1"/>
        <c:lblOffset val="100"/>
        <c:noMultiLvlLbl val="0"/>
      </c:catAx>
      <c:valAx>
        <c:axId val="4211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36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495883"/>
        <c:axId val="55918628"/>
      </c:barChart>
      <c:catAx>
        <c:axId val="434958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918628"/>
        <c:crosses val="autoZero"/>
        <c:auto val="1"/>
        <c:lblOffset val="100"/>
        <c:noMultiLvlLbl val="0"/>
      </c:catAx>
      <c:valAx>
        <c:axId val="55918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95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3505605"/>
        <c:axId val="33114990"/>
      </c:barChart>
      <c:catAx>
        <c:axId val="335056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114990"/>
        <c:crosses val="autoZero"/>
        <c:auto val="1"/>
        <c:lblOffset val="100"/>
        <c:noMultiLvlLbl val="0"/>
      </c:catAx>
      <c:valAx>
        <c:axId val="33114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05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599455"/>
        <c:axId val="65068504"/>
      </c:barChart>
      <c:catAx>
        <c:axId val="295994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068504"/>
        <c:crosses val="autoZero"/>
        <c:auto val="1"/>
        <c:lblOffset val="100"/>
        <c:noMultiLvlLbl val="0"/>
      </c:catAx>
      <c:valAx>
        <c:axId val="65068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99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745625"/>
        <c:axId val="36057442"/>
      </c:barChart>
      <c:catAx>
        <c:axId val="48745625"/>
        <c:scaling>
          <c:orientation val="minMax"/>
        </c:scaling>
        <c:axPos val="b"/>
        <c:delete val="1"/>
        <c:majorTickMark val="out"/>
        <c:minorTickMark val="none"/>
        <c:tickLblPos val="none"/>
        <c:crossAx val="36057442"/>
        <c:crosses val="autoZero"/>
        <c:auto val="1"/>
        <c:lblOffset val="100"/>
        <c:noMultiLvlLbl val="0"/>
      </c:catAx>
      <c:valAx>
        <c:axId val="36057442"/>
        <c:scaling>
          <c:orientation val="minMax"/>
        </c:scaling>
        <c:axPos val="l"/>
        <c:delete val="1"/>
        <c:majorTickMark val="out"/>
        <c:minorTickMark val="none"/>
        <c:tickLblPos val="none"/>
        <c:crossAx val="487456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upstwee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rpatrickoconno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 totalsRowShown="0" headerRowDxfId="289" dataDxfId="288">
  <autoFilter ref="A2:BN5"/>
  <tableColumns count="66">
    <tableColumn id="1" name="Vertex 1" dataDxfId="287"/>
    <tableColumn id="2" name="Vertex 2" dataDxfId="286"/>
    <tableColumn id="3" name="Color" dataDxfId="285"/>
    <tableColumn id="4" name="Width" dataDxfId="284"/>
    <tableColumn id="11" name="Style" dataDxfId="283"/>
    <tableColumn id="5" name="Opacity" dataDxfId="282"/>
    <tableColumn id="6" name="Visibility" dataDxfId="281"/>
    <tableColumn id="10" name="Label" dataDxfId="280"/>
    <tableColumn id="12" name="Label Text Color" dataDxfId="279"/>
    <tableColumn id="13" name="Label Font Size" dataDxfId="278"/>
    <tableColumn id="14" name="Reciprocated?" dataDxfId="143"/>
    <tableColumn id="7" name="ID" dataDxfId="277"/>
    <tableColumn id="9" name="Dynamic Filter" dataDxfId="276"/>
    <tableColumn id="8" name="Add Your Own Columns Here" dataDxfId="275"/>
    <tableColumn id="15" name="Relationship" dataDxfId="274"/>
    <tableColumn id="16" name="Relationship Date (UTC)" dataDxfId="273"/>
    <tableColumn id="17" name="Tweet" dataDxfId="272"/>
    <tableColumn id="18" name="URLs in Tweet" dataDxfId="271"/>
    <tableColumn id="19" name="Domains in Tweet" dataDxfId="270"/>
    <tableColumn id="20" name="Hashtags in Tweet" dataDxfId="269"/>
    <tableColumn id="21" name="Media in Tweet" dataDxfId="268"/>
    <tableColumn id="22" name="Tweet Image File" dataDxfId="267"/>
    <tableColumn id="23" name="Tweet Date (UTC)" dataDxfId="266"/>
    <tableColumn id="24" name="Date" dataDxfId="265"/>
    <tableColumn id="25" name="Time" dataDxfId="264"/>
    <tableColumn id="26" name="Twitter Page for Tweet" dataDxfId="263"/>
    <tableColumn id="27" name="Latitude" dataDxfId="262"/>
    <tableColumn id="28" name="Longitude" dataDxfId="261"/>
    <tableColumn id="29" name="Imported ID" dataDxfId="260"/>
    <tableColumn id="30" name="In-Reply-To Tweet ID" dataDxfId="259"/>
    <tableColumn id="31" name="Favorited" dataDxfId="258"/>
    <tableColumn id="32" name="Favorite Count" dataDxfId="257"/>
    <tableColumn id="33" name="In-Reply-To User ID" dataDxfId="256"/>
    <tableColumn id="34" name="Is Quote Status" dataDxfId="255"/>
    <tableColumn id="35" name="Language" dataDxfId="254"/>
    <tableColumn id="36" name="Possibly Sensitive" dataDxfId="253"/>
    <tableColumn id="37" name="Quoted Status ID" dataDxfId="252"/>
    <tableColumn id="38" name="Retweeted" dataDxfId="251"/>
    <tableColumn id="39" name="Retweet Count" dataDxfId="250"/>
    <tableColumn id="40" name="Retweet ID" dataDxfId="249"/>
    <tableColumn id="41" name="Source" dataDxfId="248"/>
    <tableColumn id="42" name="Truncated" dataDxfId="247"/>
    <tableColumn id="43" name="Unified Twitter ID" dataDxfId="246"/>
    <tableColumn id="44" name="Imported Tweet Type" dataDxfId="245"/>
    <tableColumn id="45" name="Added By Extended Analysis" dataDxfId="244"/>
    <tableColumn id="46" name="Corrected By Extended Analysis" dataDxfId="243"/>
    <tableColumn id="47" name="Place Bounding Box" dataDxfId="242"/>
    <tableColumn id="48" name="Place Country" dataDxfId="241"/>
    <tableColumn id="49" name="Place Country Code" dataDxfId="240"/>
    <tableColumn id="50" name="Place Full Name" dataDxfId="239"/>
    <tableColumn id="51" name="Place ID" dataDxfId="238"/>
    <tableColumn id="52" name="Place Name" dataDxfId="237"/>
    <tableColumn id="53" name="Place Type" dataDxfId="236"/>
    <tableColumn id="54" name="Place URL" dataDxfId="235"/>
    <tableColumn id="55" name="Edge Weight"/>
    <tableColumn id="56" name="Vertex 1 Group" dataDxfId="15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3" totalsRowShown="0" headerRowDxfId="142" dataDxfId="141">
  <autoFilter ref="A1:D3"/>
  <tableColumns count="4">
    <tableColumn id="1" name="Top URLs in Tweet in Entire Graph" dataDxfId="140"/>
    <tableColumn id="2" name="Entire Graph Count" dataDxfId="139"/>
    <tableColumn id="3" name="Top URLs in Tweet in G1" dataDxfId="138"/>
    <tableColumn id="4" name="G1 Count" dataDxfId="13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D8" totalsRowShown="0" headerRowDxfId="135" dataDxfId="134">
  <autoFilter ref="A6:D8"/>
  <tableColumns count="4">
    <tableColumn id="1" name="Top Domains in Tweet in Entire Graph" dataDxfId="133"/>
    <tableColumn id="2" name="Entire Graph Count" dataDxfId="132"/>
    <tableColumn id="3" name="Top Domains in Tweet in G1" dataDxfId="131"/>
    <tableColumn id="4" name="G1 Count" dataDxfId="13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D14" totalsRowShown="0" headerRowDxfId="128" dataDxfId="127">
  <autoFilter ref="A11:D14"/>
  <tableColumns count="4">
    <tableColumn id="1" name="Top Hashtags in Tweet in Entire Graph" dataDxfId="126"/>
    <tableColumn id="2" name="Entire Graph Count" dataDxfId="125"/>
    <tableColumn id="3" name="Top Hashtags in Tweet in G1" dataDxfId="124"/>
    <tableColumn id="4" name="G1 Count" dataDxfId="1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7:D26" totalsRowShown="0" headerRowDxfId="121" dataDxfId="120">
  <autoFilter ref="A17:D26"/>
  <tableColumns count="4">
    <tableColumn id="1" name="Top Words in Tweet in Entire Graph" dataDxfId="119"/>
    <tableColumn id="2" name="Entire Graph Count" dataDxfId="118"/>
    <tableColumn id="3" name="Top Words in Tweet in G1" dataDxfId="117"/>
    <tableColumn id="4" name="G1 Count" dataDxfId="1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9:D30" totalsRowShown="0" headerRowDxfId="114" dataDxfId="113">
  <autoFilter ref="A29:D30"/>
  <tableColumns count="4">
    <tableColumn id="1" name="Top Word Pairs in Tweet in Entire Graph" dataDxfId="112"/>
    <tableColumn id="2" name="Entire Graph Count" dataDxfId="111"/>
    <tableColumn id="3" name="Top Word Pairs in Tweet in G1" dataDxfId="110"/>
    <tableColumn id="4" name="G1 Count" dataDxfId="10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3:D34" totalsRowShown="0" headerRowDxfId="107" dataDxfId="106">
  <autoFilter ref="A33:D34"/>
  <tableColumns count="4">
    <tableColumn id="1" name="Top Replied-To in Entire Graph" dataDxfId="105"/>
    <tableColumn id="2" name="Entire Graph Count" dataDxfId="101"/>
    <tableColumn id="3" name="Top Replied-To in G1" dataDxfId="100"/>
    <tableColumn id="4" name="G1 Count" dataDxfId="9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6:D37" totalsRowShown="0" headerRowDxfId="104" dataDxfId="103">
  <autoFilter ref="A36:D37"/>
  <tableColumns count="4">
    <tableColumn id="1" name="Top Mentioned in Entire Graph" dataDxfId="102"/>
    <tableColumn id="2" name="Entire Graph Count" dataDxfId="98"/>
    <tableColumn id="3" name="Top Mentioned in G1" dataDxfId="97"/>
    <tableColumn id="4" name="G1 Count" dataDxfId="9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0:D42" totalsRowShown="0" headerRowDxfId="93" dataDxfId="92">
  <autoFilter ref="A40:D42"/>
  <tableColumns count="4">
    <tableColumn id="1" name="Top Tweeters in Entire Graph" dataDxfId="91"/>
    <tableColumn id="2" name="Entire Graph Count" dataDxfId="90"/>
    <tableColumn id="3" name="Top Tweeters in G1" dataDxfId="89"/>
    <tableColumn id="4" name="G1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4" totalsRowShown="0" headerRowDxfId="76" dataDxfId="75">
  <autoFilter ref="A1:G14"/>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234" dataDxfId="233">
  <autoFilter ref="A2:BT4"/>
  <tableColumns count="72">
    <tableColumn id="1" name="Vertex" dataDxfId="232"/>
    <tableColumn id="72" name="Subgraph"/>
    <tableColumn id="2" name="Color" dataDxfId="231"/>
    <tableColumn id="5" name="Shape" dataDxfId="230"/>
    <tableColumn id="6" name="Size" dataDxfId="229"/>
    <tableColumn id="4" name="Opacity" dataDxfId="228"/>
    <tableColumn id="7" name="Image File" dataDxfId="227"/>
    <tableColumn id="3" name="Visibility" dataDxfId="226"/>
    <tableColumn id="10" name="Label" dataDxfId="225"/>
    <tableColumn id="16" name="Label Fill Color" dataDxfId="224"/>
    <tableColumn id="9" name="Label Position" dataDxfId="223"/>
    <tableColumn id="8" name="Tooltip" dataDxfId="222"/>
    <tableColumn id="18" name="Layout Order" dataDxfId="221"/>
    <tableColumn id="13" name="X" dataDxfId="220"/>
    <tableColumn id="14" name="Y" dataDxfId="219"/>
    <tableColumn id="12" name="Locked?" dataDxfId="218"/>
    <tableColumn id="19" name="Polar R" dataDxfId="217"/>
    <tableColumn id="20" name="Polar Angle" dataDxfId="21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15"/>
    <tableColumn id="28" name="Dynamic Filter" dataDxfId="214"/>
    <tableColumn id="17" name="Add Your Own Columns Here" dataDxfId="213"/>
    <tableColumn id="30" name="Name" dataDxfId="212"/>
    <tableColumn id="31" name="Followed" dataDxfId="211"/>
    <tableColumn id="32" name="Followers" dataDxfId="210"/>
    <tableColumn id="33" name="Tweets" dataDxfId="209"/>
    <tableColumn id="34" name="Favorites" dataDxfId="208"/>
    <tableColumn id="35" name="Time Zone UTC Offset (Seconds)" dataDxfId="207"/>
    <tableColumn id="36" name="Description" dataDxfId="206"/>
    <tableColumn id="37" name="Location" dataDxfId="205"/>
    <tableColumn id="38" name="Web" dataDxfId="204"/>
    <tableColumn id="39" name="Time Zone" dataDxfId="203"/>
    <tableColumn id="40" name="Joined Twitter Date (UTC)" dataDxfId="202"/>
    <tableColumn id="41" name="Profile Banner Url" dataDxfId="201"/>
    <tableColumn id="42" name="Default Profile" dataDxfId="200"/>
    <tableColumn id="43" name="Default Profile Image" dataDxfId="199"/>
    <tableColumn id="44" name="Geo Enabled" dataDxfId="198"/>
    <tableColumn id="45" name="Language" dataDxfId="197"/>
    <tableColumn id="46" name="Listed Count" dataDxfId="196"/>
    <tableColumn id="47" name="Profile Background Image Url" dataDxfId="195"/>
    <tableColumn id="48" name="Verified" dataDxfId="194"/>
    <tableColumn id="49" name="Custom Menu Item Text" dataDxfId="193"/>
    <tableColumn id="50" name="Custom Menu Item Action" dataDxfId="192"/>
    <tableColumn id="51" name="Tweeted Search Term?" dataDxfId="15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 totalsRowShown="0" headerRowDxfId="67" dataDxfId="66">
  <autoFilter ref="A1:L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23" dataDxfId="22">
  <autoFilter ref="A2:C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3" totalsRowShown="0" headerRowDxfId="5" dataDxfId="4">
  <autoFilter ref="A1:B3"/>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191">
  <autoFilter ref="A2:AO3"/>
  <tableColumns count="41">
    <tableColumn id="1" name="Group" dataDxfId="166"/>
    <tableColumn id="2" name="Vertex Color" dataDxfId="165"/>
    <tableColumn id="3" name="Vertex Shape" dataDxfId="163"/>
    <tableColumn id="22" name="Visibility" dataDxfId="164"/>
    <tableColumn id="4" name="Collapsed?"/>
    <tableColumn id="18" name="Label" dataDxfId="190"/>
    <tableColumn id="20" name="Collapsed X"/>
    <tableColumn id="21" name="Collapsed Y"/>
    <tableColumn id="6" name="ID" dataDxfId="189"/>
    <tableColumn id="19" name="Collapsed Properties" dataDxfId="157"/>
    <tableColumn id="5" name="Vertices" dataDxfId="156"/>
    <tableColumn id="7" name="Unique Edges" dataDxfId="155"/>
    <tableColumn id="8" name="Edges With Duplicates" dataDxfId="154"/>
    <tableColumn id="9" name="Total Edges" dataDxfId="153"/>
    <tableColumn id="10" name="Self-Loops" dataDxfId="152"/>
    <tableColumn id="24" name="Reciprocated Vertex Pair Ratio" dataDxfId="151"/>
    <tableColumn id="25" name="Reciprocated Edge Ratio" dataDxfId="150"/>
    <tableColumn id="11" name="Connected Components" dataDxfId="149"/>
    <tableColumn id="12" name="Single-Vertex Connected Components" dataDxfId="148"/>
    <tableColumn id="13" name="Maximum Vertices in a Connected Component" dataDxfId="147"/>
    <tableColumn id="14" name="Maximum Edges in a Connected Component" dataDxfId="146"/>
    <tableColumn id="15" name="Maximum Geodesic Distance (Diameter)" dataDxfId="145"/>
    <tableColumn id="16" name="Average Geodesic Distance" dataDxfId="144"/>
    <tableColumn id="17" name="Graph Density" dataDxfId="136"/>
    <tableColumn id="23" name="Top URLs in Tweet" dataDxfId="129"/>
    <tableColumn id="26" name="Top Domains in Tweet" dataDxfId="122"/>
    <tableColumn id="27" name="Top Hashtags in Tweet" dataDxfId="115"/>
    <tableColumn id="28" name="Top Words in Tweet" dataDxfId="108"/>
    <tableColumn id="29" name="Top Word Pairs in Tweet" dataDxfId="95"/>
    <tableColumn id="30" name="Top Replied-To in Tweet" dataDxfId="9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88" dataDxfId="187">
  <autoFilter ref="A1:C3"/>
  <tableColumns count="3">
    <tableColumn id="1" name="Group" dataDxfId="162"/>
    <tableColumn id="2" name="Vertex" dataDxfId="161"/>
    <tableColumn id="3" name="Vertex ID" dataDxfId="16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6"/>
    <tableColumn id="2" name="Degree Frequency" dataDxfId="185">
      <calculatedColumnFormula>COUNTIF(Vertices[Degree], "&gt;= " &amp; D2) - COUNTIF(Vertices[Degree], "&gt;=" &amp; D3)</calculatedColumnFormula>
    </tableColumn>
    <tableColumn id="3" name="In-Degree Bin" dataDxfId="184"/>
    <tableColumn id="4" name="In-Degree Frequency" dataDxfId="183">
      <calculatedColumnFormula>COUNTIF(Vertices[In-Degree], "&gt;= " &amp; F2) - COUNTIF(Vertices[In-Degree], "&gt;=" &amp; F3)</calculatedColumnFormula>
    </tableColumn>
    <tableColumn id="5" name="Out-Degree Bin" dataDxfId="182"/>
    <tableColumn id="6" name="Out-Degree Frequency" dataDxfId="181">
      <calculatedColumnFormula>COUNTIF(Vertices[Out-Degree], "&gt;= " &amp; H2) - COUNTIF(Vertices[Out-Degree], "&gt;=" &amp; H3)</calculatedColumnFormula>
    </tableColumn>
    <tableColumn id="7" name="Betweenness Centrality Bin" dataDxfId="180"/>
    <tableColumn id="8" name="Betweenness Centrality Frequency" dataDxfId="179">
      <calculatedColumnFormula>COUNTIF(Vertices[Betweenness Centrality], "&gt;= " &amp; J2) - COUNTIF(Vertices[Betweenness Centrality], "&gt;=" &amp; J3)</calculatedColumnFormula>
    </tableColumn>
    <tableColumn id="9" name="Closeness Centrality Bin" dataDxfId="178"/>
    <tableColumn id="10" name="Closeness Centrality Frequency" dataDxfId="177">
      <calculatedColumnFormula>COUNTIF(Vertices[Closeness Centrality], "&gt;= " &amp; L2) - COUNTIF(Vertices[Closeness Centrality], "&gt;=" &amp; L3)</calculatedColumnFormula>
    </tableColumn>
    <tableColumn id="11" name="Eigenvector Centrality Bin" dataDxfId="176"/>
    <tableColumn id="12" name="Eigenvector Centrality Frequency" dataDxfId="175">
      <calculatedColumnFormula>COUNTIF(Vertices[Eigenvector Centrality], "&gt;= " &amp; N2) - COUNTIF(Vertices[Eigenvector Centrality], "&gt;=" &amp; N3)</calculatedColumnFormula>
    </tableColumn>
    <tableColumn id="18" name="PageRank Bin" dataDxfId="174"/>
    <tableColumn id="17" name="PageRank Frequency" dataDxfId="173">
      <calculatedColumnFormula>COUNTIF(Vertices[Eigenvector Centrality], "&gt;= " &amp; P2) - COUNTIF(Vertices[Eigenvector Centrality], "&gt;=" &amp; P3)</calculatedColumnFormula>
    </tableColumn>
    <tableColumn id="13" name="Clustering Coefficient Bin" dataDxfId="172"/>
    <tableColumn id="14" name="Clustering Coefficient Frequency" dataDxfId="171">
      <calculatedColumnFormula>COUNTIF(Vertices[Clustering Coefficient], "&gt;= " &amp; R2) - COUNTIF(Vertices[Clustering Coefficient], "&gt;=" &amp; R3)</calculatedColumnFormula>
    </tableColumn>
    <tableColumn id="15" name="Dynamic Filter Bin" dataDxfId="170"/>
    <tableColumn id="16" name="Dynamic Filter Frequency" dataDxfId="16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6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ducationandsociety.wordpress.com/2018/07/21/school-badges-twelfth-century-battle-standards-drones/" TargetMode="External" /><Relationship Id="rId2" Type="http://schemas.openxmlformats.org/officeDocument/2006/relationships/hyperlink" Target="http://ojs.ub.umu.se/index.php/njedh/index" TargetMode="External" /><Relationship Id="rId3" Type="http://schemas.openxmlformats.org/officeDocument/2006/relationships/hyperlink" Target="https://pbs.twimg.com/media/EGgG9lmWwAAJGMT.jpg" TargetMode="External" /><Relationship Id="rId4" Type="http://schemas.openxmlformats.org/officeDocument/2006/relationships/hyperlink" Target="http://pbs.twimg.com/profile_images/671397745916268546/gkZ_4DUZ_normal.jpg" TargetMode="External" /><Relationship Id="rId5" Type="http://schemas.openxmlformats.org/officeDocument/2006/relationships/hyperlink" Target="http://pbs.twimg.com/profile_images/671397745916268546/gkZ_4DUZ_normal.jpg" TargetMode="External" /><Relationship Id="rId6" Type="http://schemas.openxmlformats.org/officeDocument/2006/relationships/hyperlink" Target="https://pbs.twimg.com/media/EGgG9lmWwAAJGMT.jpg" TargetMode="External" /><Relationship Id="rId7" Type="http://schemas.openxmlformats.org/officeDocument/2006/relationships/hyperlink" Target="https://twitter.com/tupstweets/status/1182525221083009026" TargetMode="External" /><Relationship Id="rId8" Type="http://schemas.openxmlformats.org/officeDocument/2006/relationships/hyperlink" Target="https://twitter.com/tupstweets/status/1180366370271383557" TargetMode="External" /><Relationship Id="rId9" Type="http://schemas.openxmlformats.org/officeDocument/2006/relationships/hyperlink" Target="https://twitter.com/tupstweets/status/1182202561350291456"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table" Target="../tables/table1.xml" /><Relationship Id="rId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Lh7r1b6OR" TargetMode="External" /><Relationship Id="rId2" Type="http://schemas.openxmlformats.org/officeDocument/2006/relationships/hyperlink" Target="https://t.co/bwRKyO7pVG" TargetMode="External" /><Relationship Id="rId3" Type="http://schemas.openxmlformats.org/officeDocument/2006/relationships/hyperlink" Target="https://pbs.twimg.com/profile_banners/224834622/1530366055" TargetMode="External" /><Relationship Id="rId4" Type="http://schemas.openxmlformats.org/officeDocument/2006/relationships/hyperlink" Target="https://pbs.twimg.com/profile_banners/956489301923115009/1565125425" TargetMode="External" /><Relationship Id="rId5" Type="http://schemas.openxmlformats.org/officeDocument/2006/relationships/hyperlink" Target="http://abs.twimg.com/images/themes/theme9/bg.gif"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pbs.twimg.com/profile_images/671397745916268546/gkZ_4DUZ_normal.jpg" TargetMode="External" /><Relationship Id="rId8" Type="http://schemas.openxmlformats.org/officeDocument/2006/relationships/hyperlink" Target="http://pbs.twimg.com/profile_images/1158846137849253889/k-hW1hB__normal.jpg" TargetMode="External" /><Relationship Id="rId9" Type="http://schemas.openxmlformats.org/officeDocument/2006/relationships/hyperlink" Target="https://twitter.com/tupstweets" TargetMode="External" /><Relationship Id="rId10" Type="http://schemas.openxmlformats.org/officeDocument/2006/relationships/hyperlink" Target="https://twitter.com/rpatrickoconnor" TargetMode="External" /><Relationship Id="rId11" Type="http://schemas.openxmlformats.org/officeDocument/2006/relationships/comments" Target="../comments2.xml" /><Relationship Id="rId12" Type="http://schemas.openxmlformats.org/officeDocument/2006/relationships/vmlDrawing" Target="../drawings/vmlDrawing2.vml" /><Relationship Id="rId13" Type="http://schemas.openxmlformats.org/officeDocument/2006/relationships/table" Target="../tables/table2.xml" /><Relationship Id="rId14" Type="http://schemas.openxmlformats.org/officeDocument/2006/relationships/drawing" Target="../drawings/drawing1.xml" /><Relationship Id="rId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ducationandsociety.wordpress.com/2018/07/21/school-badges-twelfth-century-battle-standards-drones/" TargetMode="External" /><Relationship Id="rId2" Type="http://schemas.openxmlformats.org/officeDocument/2006/relationships/hyperlink" Target="http://ojs.ub.umu.se/index.php/njedh/index" TargetMode="External" /><Relationship Id="rId3" Type="http://schemas.openxmlformats.org/officeDocument/2006/relationships/hyperlink" Target="https://educationandsociety.wordpress.com/2018/07/21/school-badges-twelfth-century-battle-standards-drones/" TargetMode="External" /><Relationship Id="rId4" Type="http://schemas.openxmlformats.org/officeDocument/2006/relationships/hyperlink" Target="http://ojs.ub.umu.se/index.php/njedh/index"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317</v>
      </c>
      <c r="BD2" s="13" t="s">
        <v>321</v>
      </c>
      <c r="BE2" s="13" t="s">
        <v>322</v>
      </c>
      <c r="BF2" s="67" t="s">
        <v>398</v>
      </c>
      <c r="BG2" s="67" t="s">
        <v>399</v>
      </c>
      <c r="BH2" s="67" t="s">
        <v>400</v>
      </c>
      <c r="BI2" s="67" t="s">
        <v>401</v>
      </c>
      <c r="BJ2" s="67" t="s">
        <v>402</v>
      </c>
      <c r="BK2" s="67" t="s">
        <v>403</v>
      </c>
      <c r="BL2" s="67" t="s">
        <v>404</v>
      </c>
      <c r="BM2" s="67" t="s">
        <v>405</v>
      </c>
      <c r="BN2" s="67" t="s">
        <v>406</v>
      </c>
    </row>
    <row r="3" spans="1:66" ht="15" customHeight="1">
      <c r="A3" s="82" t="s">
        <v>214</v>
      </c>
      <c r="B3" s="82" t="s">
        <v>215</v>
      </c>
      <c r="C3" s="52" t="s">
        <v>438</v>
      </c>
      <c r="D3" s="53">
        <v>3</v>
      </c>
      <c r="E3" s="65" t="s">
        <v>132</v>
      </c>
      <c r="F3" s="54">
        <v>32</v>
      </c>
      <c r="G3" s="52"/>
      <c r="H3" s="56"/>
      <c r="I3" s="55"/>
      <c r="J3" s="55"/>
      <c r="K3" s="35" t="s">
        <v>65</v>
      </c>
      <c r="L3" s="61">
        <v>3</v>
      </c>
      <c r="M3" s="61"/>
      <c r="N3" s="62"/>
      <c r="O3" s="83" t="s">
        <v>216</v>
      </c>
      <c r="P3" s="85">
        <v>43749.219409722224</v>
      </c>
      <c r="Q3" s="83" t="s">
        <v>217</v>
      </c>
      <c r="R3" s="87" t="s">
        <v>220</v>
      </c>
      <c r="S3" s="83" t="s">
        <v>222</v>
      </c>
      <c r="T3" s="83" t="s">
        <v>224</v>
      </c>
      <c r="U3" s="83"/>
      <c r="V3" s="87" t="s">
        <v>227</v>
      </c>
      <c r="W3" s="85">
        <v>43749.219409722224</v>
      </c>
      <c r="X3" s="89">
        <v>43749</v>
      </c>
      <c r="Y3" s="91" t="s">
        <v>228</v>
      </c>
      <c r="Z3" s="87" t="s">
        <v>231</v>
      </c>
      <c r="AA3" s="83"/>
      <c r="AB3" s="83"/>
      <c r="AC3" s="91" t="s">
        <v>234</v>
      </c>
      <c r="AD3" s="83"/>
      <c r="AE3" s="83" t="b">
        <v>0</v>
      </c>
      <c r="AF3" s="83">
        <v>2</v>
      </c>
      <c r="AG3" s="91" t="s">
        <v>237</v>
      </c>
      <c r="AH3" s="83" t="b">
        <v>0</v>
      </c>
      <c r="AI3" s="83" t="s">
        <v>238</v>
      </c>
      <c r="AJ3" s="83"/>
      <c r="AK3" s="91" t="s">
        <v>237</v>
      </c>
      <c r="AL3" s="83" t="b">
        <v>0</v>
      </c>
      <c r="AM3" s="83">
        <v>0</v>
      </c>
      <c r="AN3" s="91" t="s">
        <v>237</v>
      </c>
      <c r="AO3" s="83" t="s">
        <v>239</v>
      </c>
      <c r="AP3" s="83" t="b">
        <v>0</v>
      </c>
      <c r="AQ3" s="91" t="s">
        <v>234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0">
        <v>1</v>
      </c>
      <c r="BG3" s="51">
        <v>3.3333333333333335</v>
      </c>
      <c r="BH3" s="50">
        <v>0</v>
      </c>
      <c r="BI3" s="51">
        <v>0</v>
      </c>
      <c r="BJ3" s="50">
        <v>0</v>
      </c>
      <c r="BK3" s="51">
        <v>0</v>
      </c>
      <c r="BL3" s="50">
        <v>29</v>
      </c>
      <c r="BM3" s="51">
        <v>96.66666666666667</v>
      </c>
      <c r="BN3" s="50">
        <v>30</v>
      </c>
    </row>
    <row r="4" spans="1:66" ht="15" customHeight="1">
      <c r="A4" s="82" t="s">
        <v>214</v>
      </c>
      <c r="B4" s="82" t="s">
        <v>214</v>
      </c>
      <c r="C4" s="52" t="s">
        <v>439</v>
      </c>
      <c r="D4" s="53">
        <v>3</v>
      </c>
      <c r="E4" s="65" t="s">
        <v>136</v>
      </c>
      <c r="F4" s="54">
        <v>6</v>
      </c>
      <c r="G4" s="52"/>
      <c r="H4" s="56"/>
      <c r="I4" s="55"/>
      <c r="J4" s="55"/>
      <c r="K4" s="35" t="s">
        <v>65</v>
      </c>
      <c r="L4" s="81">
        <v>4</v>
      </c>
      <c r="M4" s="81"/>
      <c r="N4" s="62"/>
      <c r="O4" s="84" t="s">
        <v>176</v>
      </c>
      <c r="P4" s="86">
        <v>43743.26211805556</v>
      </c>
      <c r="Q4" s="84" t="s">
        <v>218</v>
      </c>
      <c r="R4" s="88" t="s">
        <v>221</v>
      </c>
      <c r="S4" s="84" t="s">
        <v>223</v>
      </c>
      <c r="T4" s="84" t="s">
        <v>225</v>
      </c>
      <c r="U4" s="84"/>
      <c r="V4" s="88" t="s">
        <v>227</v>
      </c>
      <c r="W4" s="86">
        <v>43743.26211805556</v>
      </c>
      <c r="X4" s="90">
        <v>43743</v>
      </c>
      <c r="Y4" s="92" t="s">
        <v>229</v>
      </c>
      <c r="Z4" s="88" t="s">
        <v>232</v>
      </c>
      <c r="AA4" s="84"/>
      <c r="AB4" s="84"/>
      <c r="AC4" s="92" t="s">
        <v>235</v>
      </c>
      <c r="AD4" s="84"/>
      <c r="AE4" s="84" t="b">
        <v>0</v>
      </c>
      <c r="AF4" s="84">
        <v>1</v>
      </c>
      <c r="AG4" s="92" t="s">
        <v>237</v>
      </c>
      <c r="AH4" s="84" t="b">
        <v>0</v>
      </c>
      <c r="AI4" s="84" t="s">
        <v>238</v>
      </c>
      <c r="AJ4" s="84"/>
      <c r="AK4" s="92" t="s">
        <v>237</v>
      </c>
      <c r="AL4" s="84" t="b">
        <v>0</v>
      </c>
      <c r="AM4" s="84">
        <v>0</v>
      </c>
      <c r="AN4" s="92" t="s">
        <v>237</v>
      </c>
      <c r="AO4" s="84" t="s">
        <v>239</v>
      </c>
      <c r="AP4" s="84" t="b">
        <v>0</v>
      </c>
      <c r="AQ4" s="92" t="s">
        <v>235</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0">
        <v>0</v>
      </c>
      <c r="BG4" s="51">
        <v>0</v>
      </c>
      <c r="BH4" s="50">
        <v>0</v>
      </c>
      <c r="BI4" s="51">
        <v>0</v>
      </c>
      <c r="BJ4" s="50">
        <v>0</v>
      </c>
      <c r="BK4" s="51">
        <v>0</v>
      </c>
      <c r="BL4" s="50">
        <v>14</v>
      </c>
      <c r="BM4" s="51">
        <v>100</v>
      </c>
      <c r="BN4" s="50">
        <v>14</v>
      </c>
    </row>
    <row r="5" spans="1:66" ht="30">
      <c r="A5" s="82" t="s">
        <v>214</v>
      </c>
      <c r="B5" s="82" t="s">
        <v>214</v>
      </c>
      <c r="C5" s="52" t="s">
        <v>439</v>
      </c>
      <c r="D5" s="53">
        <v>3</v>
      </c>
      <c r="E5" s="65" t="s">
        <v>136</v>
      </c>
      <c r="F5" s="54">
        <v>6</v>
      </c>
      <c r="G5" s="52"/>
      <c r="H5" s="56"/>
      <c r="I5" s="55"/>
      <c r="J5" s="55"/>
      <c r="K5" s="35" t="s">
        <v>65</v>
      </c>
      <c r="L5" s="81">
        <v>5</v>
      </c>
      <c r="M5" s="81"/>
      <c r="N5" s="62"/>
      <c r="O5" s="84" t="s">
        <v>176</v>
      </c>
      <c r="P5" s="86">
        <v>43748.329039351855</v>
      </c>
      <c r="Q5" s="84" t="s">
        <v>219</v>
      </c>
      <c r="R5" s="84"/>
      <c r="S5" s="84"/>
      <c r="T5" s="84" t="s">
        <v>224</v>
      </c>
      <c r="U5" s="88" t="s">
        <v>226</v>
      </c>
      <c r="V5" s="88" t="s">
        <v>226</v>
      </c>
      <c r="W5" s="86">
        <v>43748.329039351855</v>
      </c>
      <c r="X5" s="90">
        <v>43748</v>
      </c>
      <c r="Y5" s="92" t="s">
        <v>230</v>
      </c>
      <c r="Z5" s="88" t="s">
        <v>233</v>
      </c>
      <c r="AA5" s="84"/>
      <c r="AB5" s="84"/>
      <c r="AC5" s="92" t="s">
        <v>236</v>
      </c>
      <c r="AD5" s="84"/>
      <c r="AE5" s="84" t="b">
        <v>0</v>
      </c>
      <c r="AF5" s="84">
        <v>2</v>
      </c>
      <c r="AG5" s="92" t="s">
        <v>237</v>
      </c>
      <c r="AH5" s="84" t="b">
        <v>0</v>
      </c>
      <c r="AI5" s="84" t="s">
        <v>238</v>
      </c>
      <c r="AJ5" s="84"/>
      <c r="AK5" s="92" t="s">
        <v>237</v>
      </c>
      <c r="AL5" s="84" t="b">
        <v>0</v>
      </c>
      <c r="AM5" s="84">
        <v>0</v>
      </c>
      <c r="AN5" s="92" t="s">
        <v>237</v>
      </c>
      <c r="AO5" s="84" t="s">
        <v>239</v>
      </c>
      <c r="AP5" s="84" t="b">
        <v>0</v>
      </c>
      <c r="AQ5" s="92" t="s">
        <v>236</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0">
        <v>1</v>
      </c>
      <c r="BG5" s="51">
        <v>3.7037037037037037</v>
      </c>
      <c r="BH5" s="50">
        <v>0</v>
      </c>
      <c r="BI5" s="51">
        <v>0</v>
      </c>
      <c r="BJ5" s="50">
        <v>0</v>
      </c>
      <c r="BK5" s="51">
        <v>0</v>
      </c>
      <c r="BL5" s="50">
        <v>26</v>
      </c>
      <c r="BM5" s="51">
        <v>96.29629629629629</v>
      </c>
      <c r="BN5" s="50">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R3" r:id="rId1" display="https://educationandsociety.wordpress.com/2018/07/21/school-badges-twelfth-century-battle-standards-drones/"/>
    <hyperlink ref="R4" r:id="rId2" display="http://ojs.ub.umu.se/index.php/njedh/index"/>
    <hyperlink ref="U5" r:id="rId3" display="https://pbs.twimg.com/media/EGgG9lmWwAAJGMT.jpg"/>
    <hyperlink ref="V3" r:id="rId4" display="http://pbs.twimg.com/profile_images/671397745916268546/gkZ_4DUZ_normal.jpg"/>
    <hyperlink ref="V4" r:id="rId5" display="http://pbs.twimg.com/profile_images/671397745916268546/gkZ_4DUZ_normal.jpg"/>
    <hyperlink ref="V5" r:id="rId6" display="https://pbs.twimg.com/media/EGgG9lmWwAAJGMT.jpg"/>
    <hyperlink ref="Z3" r:id="rId7" display="https://twitter.com/tupstweets/status/1182525221083009026"/>
    <hyperlink ref="Z4" r:id="rId8" display="https://twitter.com/tupstweets/status/1180366370271383557"/>
    <hyperlink ref="Z5" r:id="rId9" display="https://twitter.com/tupstweets/status/1182202561350291456"/>
  </hyperlinks>
  <printOptions/>
  <pageMargins left="0.7" right="0.7" top="0.75" bottom="0.75" header="0.3" footer="0.3"/>
  <pageSetup horizontalDpi="600" verticalDpi="600" orientation="portrait" r:id="rId13"/>
  <legacyDrawing r:id="rId11"/>
  <tableParts>
    <tablePart r:id="rId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389</v>
      </c>
      <c r="B1" s="13" t="s">
        <v>390</v>
      </c>
      <c r="C1" s="13" t="s">
        <v>383</v>
      </c>
      <c r="D1" s="13" t="s">
        <v>384</v>
      </c>
      <c r="E1" s="13" t="s">
        <v>391</v>
      </c>
      <c r="F1" s="13" t="s">
        <v>144</v>
      </c>
      <c r="G1" s="13" t="s">
        <v>392</v>
      </c>
      <c r="H1" s="13" t="s">
        <v>393</v>
      </c>
      <c r="I1" s="13" t="s">
        <v>394</v>
      </c>
      <c r="J1" s="13" t="s">
        <v>395</v>
      </c>
      <c r="K1" s="13" t="s">
        <v>396</v>
      </c>
      <c r="L1" s="13" t="s">
        <v>397</v>
      </c>
    </row>
    <row r="2" spans="1:12" ht="15">
      <c r="A2" s="91" t="s">
        <v>346</v>
      </c>
      <c r="B2" s="91" t="s">
        <v>347</v>
      </c>
      <c r="C2" s="91">
        <v>2</v>
      </c>
      <c r="D2" s="116">
        <v>0.0078262781802525</v>
      </c>
      <c r="E2" s="116">
        <v>0.9700367766225568</v>
      </c>
      <c r="F2" s="91" t="s">
        <v>385</v>
      </c>
      <c r="G2" s="91" t="b">
        <v>0</v>
      </c>
      <c r="H2" s="91" t="b">
        <v>0</v>
      </c>
      <c r="I2" s="91" t="b">
        <v>0</v>
      </c>
      <c r="J2" s="91" t="b">
        <v>0</v>
      </c>
      <c r="K2" s="91" t="b">
        <v>0</v>
      </c>
      <c r="L2" s="91" t="b">
        <v>0</v>
      </c>
    </row>
    <row r="3" spans="1:12" ht="15">
      <c r="A3" s="91" t="s">
        <v>346</v>
      </c>
      <c r="B3" s="91" t="s">
        <v>347</v>
      </c>
      <c r="C3" s="91">
        <v>2</v>
      </c>
      <c r="D3" s="116">
        <v>0.0078262781802525</v>
      </c>
      <c r="E3" s="116">
        <v>0.9700367766225568</v>
      </c>
      <c r="F3" s="91" t="s">
        <v>318</v>
      </c>
      <c r="G3" s="91" t="b">
        <v>0</v>
      </c>
      <c r="H3" s="91" t="b">
        <v>0</v>
      </c>
      <c r="I3" s="91" t="b">
        <v>0</v>
      </c>
      <c r="J3" s="91" t="b">
        <v>0</v>
      </c>
      <c r="K3" s="91" t="b">
        <v>0</v>
      </c>
      <c r="L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4" t="s">
        <v>42</v>
      </c>
    </row>
    <row r="2" spans="1:3" ht="15" customHeight="1">
      <c r="A2" s="13" t="s">
        <v>409</v>
      </c>
      <c r="B2" s="119" t="s">
        <v>410</v>
      </c>
      <c r="C2" s="67" t="s">
        <v>411</v>
      </c>
    </row>
    <row r="3" spans="1:3" ht="15">
      <c r="A3" s="118" t="s">
        <v>318</v>
      </c>
      <c r="B3" s="118" t="s">
        <v>318</v>
      </c>
      <c r="C3" s="35">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425</v>
      </c>
      <c r="B1" s="13" t="s">
        <v>17</v>
      </c>
    </row>
    <row r="2" spans="1:2" ht="15">
      <c r="A2" s="83" t="s">
        <v>426</v>
      </c>
      <c r="B2" s="83" t="s">
        <v>432</v>
      </c>
    </row>
    <row r="3" spans="1:2" ht="15">
      <c r="A3" s="83" t="s">
        <v>427</v>
      </c>
      <c r="B3" s="83" t="s">
        <v>433</v>
      </c>
    </row>
    <row r="4" spans="1:2" ht="15">
      <c r="A4" s="83" t="s">
        <v>428</v>
      </c>
      <c r="B4" s="83" t="s">
        <v>434</v>
      </c>
    </row>
    <row r="5" spans="1:2" ht="15">
      <c r="A5" s="83" t="s">
        <v>429</v>
      </c>
      <c r="B5" s="83" t="s">
        <v>435</v>
      </c>
    </row>
    <row r="6" spans="1:2" ht="15">
      <c r="A6" s="83" t="s">
        <v>430</v>
      </c>
      <c r="B6" s="83" t="s">
        <v>436</v>
      </c>
    </row>
    <row r="7" spans="1:2" ht="15">
      <c r="A7" s="83" t="s">
        <v>431</v>
      </c>
      <c r="B7" s="83" t="s">
        <v>433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437</v>
      </c>
      <c r="B1" s="13" t="s">
        <v>34</v>
      </c>
    </row>
    <row r="2" spans="1:2" ht="15">
      <c r="A2" s="111" t="s">
        <v>215</v>
      </c>
      <c r="B2" s="83">
        <v>0</v>
      </c>
    </row>
    <row r="3" spans="1:2" ht="15">
      <c r="A3" s="111" t="s">
        <v>214</v>
      </c>
      <c r="B3" s="83">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4" ht="30" customHeight="1">
      <c r="A2" s="11" t="s">
        <v>5</v>
      </c>
      <c r="B2" t="s">
        <v>443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320</v>
      </c>
      <c r="BB2" s="113" t="s">
        <v>367</v>
      </c>
      <c r="BC2" s="113" t="s">
        <v>368</v>
      </c>
      <c r="BD2" s="113" t="s">
        <v>369</v>
      </c>
      <c r="BE2" s="113" t="s">
        <v>370</v>
      </c>
      <c r="BF2" s="113" t="s">
        <v>371</v>
      </c>
      <c r="BG2" s="113" t="s">
        <v>372</v>
      </c>
      <c r="BH2" s="113" t="s">
        <v>374</v>
      </c>
      <c r="BI2" s="113" t="s">
        <v>376</v>
      </c>
      <c r="BJ2" s="113" t="s">
        <v>378</v>
      </c>
      <c r="BK2" s="113" t="s">
        <v>380</v>
      </c>
      <c r="BL2" s="113" t="s">
        <v>398</v>
      </c>
      <c r="BM2" s="113" t="s">
        <v>399</v>
      </c>
      <c r="BN2" s="113" t="s">
        <v>400</v>
      </c>
      <c r="BO2" s="113" t="s">
        <v>401</v>
      </c>
      <c r="BP2" s="113" t="s">
        <v>402</v>
      </c>
      <c r="BQ2" s="113" t="s">
        <v>403</v>
      </c>
      <c r="BR2" s="113" t="s">
        <v>404</v>
      </c>
      <c r="BS2" s="113" t="s">
        <v>405</v>
      </c>
      <c r="BT2" s="113" t="s">
        <v>407</v>
      </c>
      <c r="BU2" s="3"/>
      <c r="BV2" s="3"/>
    </row>
    <row r="3" spans="1:74" ht="41.45" customHeight="1">
      <c r="A3" s="49" t="s">
        <v>214</v>
      </c>
      <c r="C3" s="52"/>
      <c r="D3" s="52" t="s">
        <v>64</v>
      </c>
      <c r="E3" s="53">
        <v>1000</v>
      </c>
      <c r="F3" s="54">
        <v>70</v>
      </c>
      <c r="G3" s="106" t="s">
        <v>227</v>
      </c>
      <c r="H3" s="52"/>
      <c r="I3" s="56" t="s">
        <v>214</v>
      </c>
      <c r="J3" s="55"/>
      <c r="K3" s="55"/>
      <c r="L3" s="108" t="s">
        <v>277</v>
      </c>
      <c r="M3" s="58">
        <v>9999</v>
      </c>
      <c r="N3" s="59">
        <v>4999.5</v>
      </c>
      <c r="O3" s="59">
        <v>2676.202880859375</v>
      </c>
      <c r="P3" s="57"/>
      <c r="Q3" s="60"/>
      <c r="R3" s="60"/>
      <c r="S3" s="50"/>
      <c r="T3" s="50">
        <v>1</v>
      </c>
      <c r="U3" s="50">
        <v>2</v>
      </c>
      <c r="V3" s="51">
        <v>0</v>
      </c>
      <c r="W3" s="51">
        <v>1</v>
      </c>
      <c r="X3" s="51">
        <v>0.618034</v>
      </c>
      <c r="Y3" s="51">
        <v>1.297868</v>
      </c>
      <c r="Z3" s="51">
        <v>0</v>
      </c>
      <c r="AA3" s="51">
        <v>0</v>
      </c>
      <c r="AB3" s="61">
        <v>3</v>
      </c>
      <c r="AC3" s="61"/>
      <c r="AD3" s="62"/>
      <c r="AE3" s="83" t="s">
        <v>261</v>
      </c>
      <c r="AF3" s="83">
        <v>742</v>
      </c>
      <c r="AG3" s="83">
        <v>650</v>
      </c>
      <c r="AH3" s="83">
        <v>7077</v>
      </c>
      <c r="AI3" s="83">
        <v>2078</v>
      </c>
      <c r="AJ3" s="83"/>
      <c r="AK3" s="83" t="s">
        <v>263</v>
      </c>
      <c r="AL3" s="83" t="s">
        <v>265</v>
      </c>
      <c r="AM3" s="87" t="s">
        <v>267</v>
      </c>
      <c r="AN3" s="83"/>
      <c r="AO3" s="85">
        <v>40522.00980324074</v>
      </c>
      <c r="AP3" s="87" t="s">
        <v>269</v>
      </c>
      <c r="AQ3" s="83" t="b">
        <v>0</v>
      </c>
      <c r="AR3" s="83" t="b">
        <v>0</v>
      </c>
      <c r="AS3" s="83" t="b">
        <v>0</v>
      </c>
      <c r="AT3" s="83"/>
      <c r="AU3" s="83">
        <v>32</v>
      </c>
      <c r="AV3" s="87" t="s">
        <v>271</v>
      </c>
      <c r="AW3" s="83" t="b">
        <v>0</v>
      </c>
      <c r="AX3" s="83" t="s">
        <v>274</v>
      </c>
      <c r="AY3" s="87" t="s">
        <v>275</v>
      </c>
      <c r="AZ3" s="83" t="s">
        <v>66</v>
      </c>
      <c r="BA3" s="83" t="str">
        <f>REPLACE(INDEX(GroupVertices[Group],MATCH(Vertices[[#This Row],[Vertex]],GroupVertices[Vertex],0)),1,1,"")</f>
        <v>1</v>
      </c>
      <c r="BB3" s="50" t="s">
        <v>328</v>
      </c>
      <c r="BC3" s="50" t="s">
        <v>328</v>
      </c>
      <c r="BD3" s="50" t="s">
        <v>332</v>
      </c>
      <c r="BE3" s="50" t="s">
        <v>332</v>
      </c>
      <c r="BF3" s="50" t="s">
        <v>339</v>
      </c>
      <c r="BG3" s="50" t="s">
        <v>373</v>
      </c>
      <c r="BH3" s="114" t="s">
        <v>375</v>
      </c>
      <c r="BI3" s="114" t="s">
        <v>377</v>
      </c>
      <c r="BJ3" s="114" t="s">
        <v>379</v>
      </c>
      <c r="BK3" s="114" t="s">
        <v>381</v>
      </c>
      <c r="BL3" s="114">
        <v>2</v>
      </c>
      <c r="BM3" s="117">
        <v>2.816901408450704</v>
      </c>
      <c r="BN3" s="114">
        <v>0</v>
      </c>
      <c r="BO3" s="117">
        <v>0</v>
      </c>
      <c r="BP3" s="114">
        <v>0</v>
      </c>
      <c r="BQ3" s="117">
        <v>0</v>
      </c>
      <c r="BR3" s="114">
        <v>69</v>
      </c>
      <c r="BS3" s="117">
        <v>97.1830985915493</v>
      </c>
      <c r="BT3" s="114">
        <v>71</v>
      </c>
      <c r="BU3" s="3"/>
      <c r="BV3" s="3"/>
    </row>
    <row r="4" spans="1:77" ht="41.45" customHeight="1">
      <c r="A4" s="93" t="s">
        <v>215</v>
      </c>
      <c r="C4" s="94"/>
      <c r="D4" s="94" t="s">
        <v>64</v>
      </c>
      <c r="E4" s="95">
        <v>162</v>
      </c>
      <c r="F4" s="96">
        <v>100</v>
      </c>
      <c r="G4" s="107" t="s">
        <v>273</v>
      </c>
      <c r="H4" s="94"/>
      <c r="I4" s="97" t="s">
        <v>215</v>
      </c>
      <c r="J4" s="98"/>
      <c r="K4" s="98"/>
      <c r="L4" s="109" t="s">
        <v>278</v>
      </c>
      <c r="M4" s="99">
        <v>1</v>
      </c>
      <c r="N4" s="100">
        <v>4999.5</v>
      </c>
      <c r="O4" s="100">
        <v>7322.796875</v>
      </c>
      <c r="P4" s="101"/>
      <c r="Q4" s="102"/>
      <c r="R4" s="102"/>
      <c r="S4" s="103"/>
      <c r="T4" s="50">
        <v>1</v>
      </c>
      <c r="U4" s="50">
        <v>0</v>
      </c>
      <c r="V4" s="51">
        <v>0</v>
      </c>
      <c r="W4" s="51">
        <v>1</v>
      </c>
      <c r="X4" s="51">
        <v>0.381966</v>
      </c>
      <c r="Y4" s="51">
        <v>0.701566</v>
      </c>
      <c r="Z4" s="51">
        <v>0</v>
      </c>
      <c r="AA4" s="51">
        <v>0</v>
      </c>
      <c r="AB4" s="104">
        <v>4</v>
      </c>
      <c r="AC4" s="104"/>
      <c r="AD4" s="105"/>
      <c r="AE4" s="83" t="s">
        <v>262</v>
      </c>
      <c r="AF4" s="83">
        <v>300</v>
      </c>
      <c r="AG4" s="83">
        <v>113</v>
      </c>
      <c r="AH4" s="83">
        <v>339</v>
      </c>
      <c r="AI4" s="83">
        <v>606</v>
      </c>
      <c r="AJ4" s="83"/>
      <c r="AK4" s="83" t="s">
        <v>264</v>
      </c>
      <c r="AL4" s="83" t="s">
        <v>266</v>
      </c>
      <c r="AM4" s="87" t="s">
        <v>268</v>
      </c>
      <c r="AN4" s="83"/>
      <c r="AO4" s="85">
        <v>43125.479108796295</v>
      </c>
      <c r="AP4" s="87" t="s">
        <v>270</v>
      </c>
      <c r="AQ4" s="83" t="b">
        <v>0</v>
      </c>
      <c r="AR4" s="83" t="b">
        <v>0</v>
      </c>
      <c r="AS4" s="83" t="b">
        <v>0</v>
      </c>
      <c r="AT4" s="83"/>
      <c r="AU4" s="83">
        <v>2</v>
      </c>
      <c r="AV4" s="87" t="s">
        <v>272</v>
      </c>
      <c r="AW4" s="83" t="b">
        <v>0</v>
      </c>
      <c r="AX4" s="83" t="s">
        <v>274</v>
      </c>
      <c r="AY4" s="87" t="s">
        <v>276</v>
      </c>
      <c r="AZ4" s="83" t="s">
        <v>65</v>
      </c>
      <c r="BA4" s="83" t="str">
        <f>REPLACE(INDEX(GroupVertices[Group],MATCH(Vertices[[#This Row],[Vertex]],GroupVertices[Vertex],0)),1,1,"")</f>
        <v>1</v>
      </c>
      <c r="BB4" s="50"/>
      <c r="BC4" s="50"/>
      <c r="BD4" s="50"/>
      <c r="BE4" s="50"/>
      <c r="BF4" s="50"/>
      <c r="BG4" s="50"/>
      <c r="BH4" s="50"/>
      <c r="BI4" s="50"/>
      <c r="BJ4" s="50"/>
      <c r="BK4" s="50"/>
      <c r="BL4" s="50"/>
      <c r="BM4" s="51"/>
      <c r="BN4" s="50"/>
      <c r="BO4" s="51"/>
      <c r="BP4" s="50"/>
      <c r="BQ4" s="51"/>
      <c r="BR4" s="50"/>
      <c r="BS4" s="51"/>
      <c r="BT4" s="50"/>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
    <dataValidation allowBlank="1" showInputMessage="1" promptTitle="Vertex Tooltip" prompt="Enter optional text that will pop up when the mouse is hovered over the vertex." errorTitle="Invalid Vertex Image Key" sqref="L3:L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
    <dataValidation allowBlank="1" showInputMessage="1" promptTitle="Vertex Label Fill Color" prompt="To select an optional fill color for the Label shape, right-click and select Select Color on the right-click menu." sqref="J3:J4"/>
    <dataValidation allowBlank="1" showInputMessage="1" promptTitle="Vertex Image File" prompt="Enter the path to an image file.  Hover over the column header for examples." errorTitle="Invalid Vertex Image Key" sqref="G3:G4"/>
    <dataValidation allowBlank="1" showInputMessage="1" promptTitle="Vertex Color" prompt="To select an optional vertex color, right-click and select Select Color on the right-click menu." sqref="C3:C4"/>
    <dataValidation allowBlank="1" showInputMessage="1" promptTitle="Vertex Opacity" prompt="Enter an optional vertex opacity between 0 (transparent) and 100 (opaque)." errorTitle="Invalid Vertex Opacity" error="The optional vertex opacity must be a whole number between 0 and 10." sqref="F3:F4"/>
    <dataValidation type="list" allowBlank="1" showInputMessage="1" showErrorMessage="1" promptTitle="Vertex Shape" prompt="Select an optional vertex shape." errorTitle="Invalid Vertex Shape" error="You have entered an invalid vertex shape.  Try selecting from the drop-down list instead." sqref="D3:D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
      <formula1>ValidVertexLabelPositions</formula1>
    </dataValidation>
    <dataValidation allowBlank="1" showInputMessage="1" showErrorMessage="1" promptTitle="Vertex Name" prompt="Enter the name of the vertex." sqref="A3:A4"/>
  </dataValidations>
  <hyperlinks>
    <hyperlink ref="AM3" r:id="rId1" display="https://t.co/SLh7r1b6OR"/>
    <hyperlink ref="AM4" r:id="rId2" display="https://t.co/bwRKyO7pVG"/>
    <hyperlink ref="AP3" r:id="rId3" display="https://pbs.twimg.com/profile_banners/224834622/1530366055"/>
    <hyperlink ref="AP4" r:id="rId4" display="https://pbs.twimg.com/profile_banners/956489301923115009/1565125425"/>
    <hyperlink ref="AV3" r:id="rId5" display="http://abs.twimg.com/images/themes/theme9/bg.gif"/>
    <hyperlink ref="AV4" r:id="rId6" display="http://abs.twimg.com/images/themes/theme1/bg.png"/>
    <hyperlink ref="G3" r:id="rId7" display="http://pbs.twimg.com/profile_images/671397745916268546/gkZ_4DUZ_normal.jpg"/>
    <hyperlink ref="G4" r:id="rId8" display="http://pbs.twimg.com/profile_images/1158846137849253889/k-hW1hB__normal.jpg"/>
    <hyperlink ref="AY3" r:id="rId9" display="https://twitter.com/tupstweets"/>
    <hyperlink ref="AY4" r:id="rId10" display="https://twitter.com/rpatrickoconnor"/>
  </hyperlinks>
  <printOptions/>
  <pageMargins left="0.7" right="0.7" top="0.75" bottom="0.75" header="0.3" footer="0.3"/>
  <pageSetup horizontalDpi="600" verticalDpi="600" orientation="portrait" r:id="rId15"/>
  <drawing r:id="rId14"/>
  <legacyDrawing r:id="rId12"/>
  <tableParts>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327</v>
      </c>
      <c r="Z2" s="13" t="s">
        <v>331</v>
      </c>
      <c r="AA2" s="13" t="s">
        <v>338</v>
      </c>
      <c r="AB2" s="13" t="s">
        <v>351</v>
      </c>
      <c r="AC2" s="13" t="s">
        <v>356</v>
      </c>
      <c r="AD2" s="13" t="s">
        <v>361</v>
      </c>
      <c r="AE2" s="13" t="s">
        <v>362</v>
      </c>
      <c r="AF2" s="13" t="s">
        <v>365</v>
      </c>
      <c r="AG2" s="67" t="s">
        <v>398</v>
      </c>
      <c r="AH2" s="67" t="s">
        <v>399</v>
      </c>
      <c r="AI2" s="67" t="s">
        <v>400</v>
      </c>
      <c r="AJ2" s="67" t="s">
        <v>401</v>
      </c>
      <c r="AK2" s="67" t="s">
        <v>402</v>
      </c>
      <c r="AL2" s="67" t="s">
        <v>403</v>
      </c>
      <c r="AM2" s="67" t="s">
        <v>404</v>
      </c>
      <c r="AN2" s="67" t="s">
        <v>405</v>
      </c>
      <c r="AO2" s="67" t="s">
        <v>408</v>
      </c>
    </row>
    <row r="3" spans="1:41" ht="15">
      <c r="A3" s="82" t="s">
        <v>318</v>
      </c>
      <c r="B3" s="112" t="s">
        <v>319</v>
      </c>
      <c r="C3" s="112" t="s">
        <v>56</v>
      </c>
      <c r="D3" s="14"/>
      <c r="E3" s="14"/>
      <c r="F3" s="15" t="s">
        <v>440</v>
      </c>
      <c r="G3" s="77"/>
      <c r="H3" s="77"/>
      <c r="I3" s="63">
        <v>3</v>
      </c>
      <c r="J3" s="63"/>
      <c r="K3" s="50">
        <v>2</v>
      </c>
      <c r="L3" s="50">
        <v>1</v>
      </c>
      <c r="M3" s="50">
        <v>2</v>
      </c>
      <c r="N3" s="50">
        <v>3</v>
      </c>
      <c r="O3" s="50">
        <v>2</v>
      </c>
      <c r="P3" s="51">
        <v>0</v>
      </c>
      <c r="Q3" s="51">
        <v>0</v>
      </c>
      <c r="R3" s="50">
        <v>1</v>
      </c>
      <c r="S3" s="50">
        <v>0</v>
      </c>
      <c r="T3" s="50">
        <v>2</v>
      </c>
      <c r="U3" s="50">
        <v>3</v>
      </c>
      <c r="V3" s="50">
        <v>1</v>
      </c>
      <c r="W3" s="51">
        <v>0.5</v>
      </c>
      <c r="X3" s="51">
        <v>0.5</v>
      </c>
      <c r="Y3" s="83" t="s">
        <v>328</v>
      </c>
      <c r="Z3" s="83" t="s">
        <v>332</v>
      </c>
      <c r="AA3" s="83" t="s">
        <v>339</v>
      </c>
      <c r="AB3" s="91" t="s">
        <v>352</v>
      </c>
      <c r="AC3" s="91" t="s">
        <v>354</v>
      </c>
      <c r="AD3" s="91"/>
      <c r="AE3" s="91" t="s">
        <v>215</v>
      </c>
      <c r="AF3" s="91" t="s">
        <v>366</v>
      </c>
      <c r="AG3" s="114">
        <v>2</v>
      </c>
      <c r="AH3" s="117">
        <v>2.816901408450704</v>
      </c>
      <c r="AI3" s="114">
        <v>0</v>
      </c>
      <c r="AJ3" s="117">
        <v>0</v>
      </c>
      <c r="AK3" s="114">
        <v>0</v>
      </c>
      <c r="AL3" s="117">
        <v>0</v>
      </c>
      <c r="AM3" s="114">
        <v>69</v>
      </c>
      <c r="AN3" s="117">
        <v>97.1830985915493</v>
      </c>
      <c r="AO3" s="114">
        <v>71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318</v>
      </c>
      <c r="B2" s="91" t="s">
        <v>214</v>
      </c>
      <c r="C2" s="83">
        <f>VLOOKUP(GroupVertices[[#This Row],[Vertex]],Vertices[],MATCH("ID",Vertices[[#Headers],[Vertex]:[Vertex Content Word Count]],0),FALSE)</f>
        <v>3</v>
      </c>
    </row>
    <row r="3" spans="1:3" ht="15">
      <c r="A3" s="83" t="s">
        <v>318</v>
      </c>
      <c r="B3" s="91" t="s">
        <v>215</v>
      </c>
      <c r="C3" s="83">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412</v>
      </c>
      <c r="B2" s="35" t="s">
        <v>279</v>
      </c>
      <c r="D2" s="32">
        <f>MIN(Vertices[Degree])</f>
        <v>0</v>
      </c>
      <c r="E2" s="3">
        <f>COUNTIF(Vertices[Degree],"&gt;= "&amp;D2)-COUNTIF(Vertices[Degree],"&gt;="&amp;D3)</f>
        <v>0</v>
      </c>
      <c r="F2" s="38">
        <f>MIN(Vertices[In-Degree])</f>
        <v>1</v>
      </c>
      <c r="G2" s="39">
        <f>COUNTIF(Vertices[In-Degree],"&gt;= "&amp;F2)-COUNTIF(Vertices[In-Degree],"&gt;="&amp;F3)</f>
        <v>0</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20"/>
      <c r="B3" s="120"/>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0.03636363636363636</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0.38625814545454545</v>
      </c>
      <c r="O3" s="41">
        <f>COUNTIF(Vertices[Eigenvector Centrality],"&gt;= "&amp;N3)-COUNTIF(Vertices[Eigenvector Centrality],"&gt;="&amp;N4)</f>
        <v>0</v>
      </c>
      <c r="P3" s="40">
        <f aca="true" t="shared" si="7" ref="P3:P26">P2+($P$57-$P$2)/BinDivisor</f>
        <v>0.7124078545454545</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0.07272727272727272</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0.3905502909090909</v>
      </c>
      <c r="O4" s="39">
        <f>COUNTIF(Vertices[Eigenvector Centrality],"&gt;= "&amp;N4)-COUNTIF(Vertices[Eigenvector Centrality],"&gt;="&amp;N5)</f>
        <v>0</v>
      </c>
      <c r="P4" s="38">
        <f t="shared" si="7"/>
        <v>0.723249709090909</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20"/>
      <c r="B5" s="120"/>
      <c r="D5" s="33">
        <f t="shared" si="1"/>
        <v>0</v>
      </c>
      <c r="E5" s="3">
        <f>COUNTIF(Vertices[Degree],"&gt;= "&amp;D5)-COUNTIF(Vertices[Degree],"&gt;="&amp;D6)</f>
        <v>0</v>
      </c>
      <c r="F5" s="40">
        <f t="shared" si="2"/>
        <v>1</v>
      </c>
      <c r="G5" s="41">
        <f>COUNTIF(Vertices[In-Degree],"&gt;= "&amp;F5)-COUNTIF(Vertices[In-Degree],"&gt;="&amp;F6)</f>
        <v>0</v>
      </c>
      <c r="H5" s="40">
        <f t="shared" si="3"/>
        <v>0.10909090909090909</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0.3948424363636363</v>
      </c>
      <c r="O5" s="41">
        <f>COUNTIF(Vertices[Eigenvector Centrality],"&gt;= "&amp;N5)-COUNTIF(Vertices[Eigenvector Centrality],"&gt;="&amp;N6)</f>
        <v>0</v>
      </c>
      <c r="P5" s="40">
        <f t="shared" si="7"/>
        <v>0.7340915636363635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0.14545454545454545</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0.39913458181818173</v>
      </c>
      <c r="O6" s="39">
        <f>COUNTIF(Vertices[Eigenvector Centrality],"&gt;= "&amp;N6)-COUNTIF(Vertices[Eigenvector Centrality],"&gt;="&amp;N7)</f>
        <v>0</v>
      </c>
      <c r="P6" s="38">
        <f t="shared" si="7"/>
        <v>0.744933418181818</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v>
      </c>
      <c r="G7" s="41">
        <f>COUNTIF(Vertices[In-Degree],"&gt;= "&amp;F7)-COUNTIF(Vertices[In-Degree],"&gt;="&amp;F8)</f>
        <v>0</v>
      </c>
      <c r="H7" s="40">
        <f t="shared" si="3"/>
        <v>0.18181818181818182</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0.40342672727272716</v>
      </c>
      <c r="O7" s="41">
        <f>COUNTIF(Vertices[Eigenvector Centrality],"&gt;= "&amp;N7)-COUNTIF(Vertices[Eigenvector Centrality],"&gt;="&amp;N8)</f>
        <v>0</v>
      </c>
      <c r="P7" s="40">
        <f t="shared" si="7"/>
        <v>0.7557752727272725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1</v>
      </c>
      <c r="G8" s="39">
        <f>COUNTIF(Vertices[In-Degree],"&gt;= "&amp;F8)-COUNTIF(Vertices[In-Degree],"&gt;="&amp;F9)</f>
        <v>0</v>
      </c>
      <c r="H8" s="38">
        <f t="shared" si="3"/>
        <v>0.2181818181818182</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0.4077188727272726</v>
      </c>
      <c r="O8" s="39">
        <f>COUNTIF(Vertices[Eigenvector Centrality],"&gt;= "&amp;N8)-COUNTIF(Vertices[Eigenvector Centrality],"&gt;="&amp;N9)</f>
        <v>0</v>
      </c>
      <c r="P8" s="38">
        <f t="shared" si="7"/>
        <v>0.766617127272727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20"/>
      <c r="B9" s="120"/>
      <c r="D9" s="33">
        <f t="shared" si="1"/>
        <v>0</v>
      </c>
      <c r="E9" s="3">
        <f>COUNTIF(Vertices[Degree],"&gt;= "&amp;D9)-COUNTIF(Vertices[Degree],"&gt;="&amp;D10)</f>
        <v>0</v>
      </c>
      <c r="F9" s="40">
        <f t="shared" si="2"/>
        <v>1</v>
      </c>
      <c r="G9" s="41">
        <f>COUNTIF(Vertices[In-Degree],"&gt;= "&amp;F9)-COUNTIF(Vertices[In-Degree],"&gt;="&amp;F10)</f>
        <v>0</v>
      </c>
      <c r="H9" s="40">
        <f t="shared" si="3"/>
        <v>0.2545454545454546</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0.412011018181818</v>
      </c>
      <c r="O9" s="41">
        <f>COUNTIF(Vertices[Eigenvector Centrality],"&gt;= "&amp;N9)-COUNTIF(Vertices[Eigenvector Centrality],"&gt;="&amp;N10)</f>
        <v>0</v>
      </c>
      <c r="P9" s="40">
        <f t="shared" si="7"/>
        <v>0.7774589818181815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2</v>
      </c>
      <c r="D10" s="33">
        <f t="shared" si="1"/>
        <v>0</v>
      </c>
      <c r="E10" s="3">
        <f>COUNTIF(Vertices[Degree],"&gt;= "&amp;D10)-COUNTIF(Vertices[Degree],"&gt;="&amp;D11)</f>
        <v>0</v>
      </c>
      <c r="F10" s="38">
        <f t="shared" si="2"/>
        <v>1</v>
      </c>
      <c r="G10" s="39">
        <f>COUNTIF(Vertices[In-Degree],"&gt;= "&amp;F10)-COUNTIF(Vertices[In-Degree],"&gt;="&amp;F11)</f>
        <v>0</v>
      </c>
      <c r="H10" s="38">
        <f t="shared" si="3"/>
        <v>0.29090909090909095</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0.41630316363636344</v>
      </c>
      <c r="O10" s="39">
        <f>COUNTIF(Vertices[Eigenvector Centrality],"&gt;= "&amp;N10)-COUNTIF(Vertices[Eigenvector Centrality],"&gt;="&amp;N11)</f>
        <v>0</v>
      </c>
      <c r="P10" s="38">
        <f t="shared" si="7"/>
        <v>0.788300836363636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20"/>
      <c r="B11" s="120"/>
      <c r="D11" s="33">
        <f t="shared" si="1"/>
        <v>0</v>
      </c>
      <c r="E11" s="3">
        <f>COUNTIF(Vertices[Degree],"&gt;= "&amp;D11)-COUNTIF(Vertices[Degree],"&gt;="&amp;D12)</f>
        <v>0</v>
      </c>
      <c r="F11" s="40">
        <f t="shared" si="2"/>
        <v>1</v>
      </c>
      <c r="G11" s="41">
        <f>COUNTIF(Vertices[In-Degree],"&gt;= "&amp;F11)-COUNTIF(Vertices[In-Degree],"&gt;="&amp;F12)</f>
        <v>0</v>
      </c>
      <c r="H11" s="40">
        <f t="shared" si="3"/>
        <v>0.3272727272727273</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0.42059530909090886</v>
      </c>
      <c r="O11" s="41">
        <f>COUNTIF(Vertices[Eigenvector Centrality],"&gt;= "&amp;N11)-COUNTIF(Vertices[Eigenvector Centrality],"&gt;="&amp;N12)</f>
        <v>0</v>
      </c>
      <c r="P11" s="40">
        <f t="shared" si="7"/>
        <v>0.7991426909090905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1</v>
      </c>
      <c r="G12" s="39">
        <f>COUNTIF(Vertices[In-Degree],"&gt;= "&amp;F12)-COUNTIF(Vertices[In-Degree],"&gt;="&amp;F13)</f>
        <v>0</v>
      </c>
      <c r="H12" s="38">
        <f t="shared" si="3"/>
        <v>0.3636363636363637</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0.4248874545454543</v>
      </c>
      <c r="O12" s="39">
        <f>COUNTIF(Vertices[Eigenvector Centrality],"&gt;= "&amp;N12)-COUNTIF(Vertices[Eigenvector Centrality],"&gt;="&amp;N13)</f>
        <v>0</v>
      </c>
      <c r="P12" s="38">
        <f t="shared" si="7"/>
        <v>0.809984545454545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1</v>
      </c>
      <c r="G13" s="41">
        <f>COUNTIF(Vertices[In-Degree],"&gt;= "&amp;F13)-COUNTIF(Vertices[In-Degree],"&gt;="&amp;F14)</f>
        <v>0</v>
      </c>
      <c r="H13" s="40">
        <f t="shared" si="3"/>
        <v>0.4000000000000001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0.4291795999999997</v>
      </c>
      <c r="O13" s="41">
        <f>COUNTIF(Vertices[Eigenvector Centrality],"&gt;= "&amp;N13)-COUNTIF(Vertices[Eigenvector Centrality],"&gt;="&amp;N14)</f>
        <v>0</v>
      </c>
      <c r="P13" s="40">
        <f t="shared" si="7"/>
        <v>0.8208263999999995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20"/>
      <c r="B14" s="120"/>
      <c r="D14" s="33">
        <f t="shared" si="1"/>
        <v>0</v>
      </c>
      <c r="E14" s="3">
        <f>COUNTIF(Vertices[Degree],"&gt;= "&amp;D14)-COUNTIF(Vertices[Degree],"&gt;="&amp;D15)</f>
        <v>0</v>
      </c>
      <c r="F14" s="38">
        <f t="shared" si="2"/>
        <v>1</v>
      </c>
      <c r="G14" s="39">
        <f>COUNTIF(Vertices[In-Degree],"&gt;= "&amp;F14)-COUNTIF(Vertices[In-Degree],"&gt;="&amp;F15)</f>
        <v>0</v>
      </c>
      <c r="H14" s="38">
        <f t="shared" si="3"/>
        <v>0.43636363636363645</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0.43347174545454514</v>
      </c>
      <c r="O14" s="39">
        <f>COUNTIF(Vertices[Eigenvector Centrality],"&gt;= "&amp;N14)-COUNTIF(Vertices[Eigenvector Centrality],"&gt;="&amp;N15)</f>
        <v>0</v>
      </c>
      <c r="P14" s="38">
        <f t="shared" si="7"/>
        <v>0.831668254545454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v>
      </c>
      <c r="G15" s="41">
        <f>COUNTIF(Vertices[In-Degree],"&gt;= "&amp;F15)-COUNTIF(Vertices[In-Degree],"&gt;="&amp;F16)</f>
        <v>0</v>
      </c>
      <c r="H15" s="40">
        <f t="shared" si="3"/>
        <v>0.47272727272727283</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0.43776389090909057</v>
      </c>
      <c r="O15" s="41">
        <f>COUNTIF(Vertices[Eigenvector Centrality],"&gt;= "&amp;N15)-COUNTIF(Vertices[Eigenvector Centrality],"&gt;="&amp;N16)</f>
        <v>0</v>
      </c>
      <c r="P15" s="40">
        <f t="shared" si="7"/>
        <v>0.8425101090909085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v>
      </c>
      <c r="G16" s="39">
        <f>COUNTIF(Vertices[In-Degree],"&gt;= "&amp;F16)-COUNTIF(Vertices[In-Degree],"&gt;="&amp;F17)</f>
        <v>0</v>
      </c>
      <c r="H16" s="38">
        <f t="shared" si="3"/>
        <v>0.5090909090909091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0.442056036363636</v>
      </c>
      <c r="O16" s="39">
        <f>COUNTIF(Vertices[Eigenvector Centrality],"&gt;= "&amp;N16)-COUNTIF(Vertices[Eigenvector Centrality],"&gt;="&amp;N17)</f>
        <v>0</v>
      </c>
      <c r="P16" s="38">
        <f t="shared" si="7"/>
        <v>0.853351963636363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2</v>
      </c>
      <c r="D17" s="33">
        <f t="shared" si="1"/>
        <v>0</v>
      </c>
      <c r="E17" s="3">
        <f>COUNTIF(Vertices[Degree],"&gt;= "&amp;D17)-COUNTIF(Vertices[Degree],"&gt;="&amp;D18)</f>
        <v>0</v>
      </c>
      <c r="F17" s="40">
        <f t="shared" si="2"/>
        <v>1</v>
      </c>
      <c r="G17" s="41">
        <f>COUNTIF(Vertices[In-Degree],"&gt;= "&amp;F17)-COUNTIF(Vertices[In-Degree],"&gt;="&amp;F18)</f>
        <v>0</v>
      </c>
      <c r="H17" s="40">
        <f t="shared" si="3"/>
        <v>0.5454545454545455</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0.4463481818181814</v>
      </c>
      <c r="O17" s="41">
        <f>COUNTIF(Vertices[Eigenvector Centrality],"&gt;= "&amp;N17)-COUNTIF(Vertices[Eigenvector Centrality],"&gt;="&amp;N18)</f>
        <v>0</v>
      </c>
      <c r="P17" s="40">
        <f t="shared" si="7"/>
        <v>0.8641938181818175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3</v>
      </c>
      <c r="D18" s="33">
        <f t="shared" si="1"/>
        <v>0</v>
      </c>
      <c r="E18" s="3">
        <f>COUNTIF(Vertices[Degree],"&gt;= "&amp;D18)-COUNTIF(Vertices[Degree],"&gt;="&amp;D19)</f>
        <v>0</v>
      </c>
      <c r="F18" s="38">
        <f t="shared" si="2"/>
        <v>1</v>
      </c>
      <c r="G18" s="39">
        <f>COUNTIF(Vertices[In-Degree],"&gt;= "&amp;F18)-COUNTIF(Vertices[In-Degree],"&gt;="&amp;F19)</f>
        <v>0</v>
      </c>
      <c r="H18" s="38">
        <f t="shared" si="3"/>
        <v>0.5818181818181819</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0.45064032727272685</v>
      </c>
      <c r="O18" s="39">
        <f>COUNTIF(Vertices[Eigenvector Centrality],"&gt;= "&amp;N18)-COUNTIF(Vertices[Eigenvector Centrality],"&gt;="&amp;N19)</f>
        <v>0</v>
      </c>
      <c r="P18" s="38">
        <f t="shared" si="7"/>
        <v>0.875035672727272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20"/>
      <c r="B19" s="120"/>
      <c r="D19" s="33">
        <f t="shared" si="1"/>
        <v>0</v>
      </c>
      <c r="E19" s="3">
        <f>COUNTIF(Vertices[Degree],"&gt;= "&amp;D19)-COUNTIF(Vertices[Degree],"&gt;="&amp;D20)</f>
        <v>0</v>
      </c>
      <c r="F19" s="40">
        <f t="shared" si="2"/>
        <v>1</v>
      </c>
      <c r="G19" s="41">
        <f>COUNTIF(Vertices[In-Degree],"&gt;= "&amp;F19)-COUNTIF(Vertices[In-Degree],"&gt;="&amp;F20)</f>
        <v>0</v>
      </c>
      <c r="H19" s="40">
        <f t="shared" si="3"/>
        <v>0.6181818181818183</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0.4549324727272723</v>
      </c>
      <c r="O19" s="41">
        <f>COUNTIF(Vertices[Eigenvector Centrality],"&gt;= "&amp;N19)-COUNTIF(Vertices[Eigenvector Centrality],"&gt;="&amp;N20)</f>
        <v>0</v>
      </c>
      <c r="P19" s="40">
        <f t="shared" si="7"/>
        <v>0.8858775272727265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1</v>
      </c>
      <c r="D20" s="33">
        <f t="shared" si="1"/>
        <v>0</v>
      </c>
      <c r="E20" s="3">
        <f>COUNTIF(Vertices[Degree],"&gt;= "&amp;D20)-COUNTIF(Vertices[Degree],"&gt;="&amp;D21)</f>
        <v>0</v>
      </c>
      <c r="F20" s="38">
        <f t="shared" si="2"/>
        <v>1</v>
      </c>
      <c r="G20" s="39">
        <f>COUNTIF(Vertices[In-Degree],"&gt;= "&amp;F20)-COUNTIF(Vertices[In-Degree],"&gt;="&amp;F21)</f>
        <v>0</v>
      </c>
      <c r="H20" s="38">
        <f t="shared" si="3"/>
        <v>0.6545454545454547</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0.4592246181818177</v>
      </c>
      <c r="O20" s="39">
        <f>COUNTIF(Vertices[Eigenvector Centrality],"&gt;= "&amp;N20)-COUNTIF(Vertices[Eigenvector Centrality],"&gt;="&amp;N21)</f>
        <v>0</v>
      </c>
      <c r="P20" s="38">
        <f t="shared" si="7"/>
        <v>0.896719381818181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0.5</v>
      </c>
      <c r="D21" s="33">
        <f t="shared" si="1"/>
        <v>0</v>
      </c>
      <c r="E21" s="3">
        <f>COUNTIF(Vertices[Degree],"&gt;= "&amp;D21)-COUNTIF(Vertices[Degree],"&gt;="&amp;D22)</f>
        <v>0</v>
      </c>
      <c r="F21" s="40">
        <f t="shared" si="2"/>
        <v>1</v>
      </c>
      <c r="G21" s="41">
        <f>COUNTIF(Vertices[In-Degree],"&gt;= "&amp;F21)-COUNTIF(Vertices[In-Degree],"&gt;="&amp;F22)</f>
        <v>0</v>
      </c>
      <c r="H21" s="40">
        <f t="shared" si="3"/>
        <v>0.690909090909091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0.4635167636363631</v>
      </c>
      <c r="O21" s="41">
        <f>COUNTIF(Vertices[Eigenvector Centrality],"&gt;= "&amp;N21)-COUNTIF(Vertices[Eigenvector Centrality],"&gt;="&amp;N22)</f>
        <v>0</v>
      </c>
      <c r="P21" s="40">
        <f t="shared" si="7"/>
        <v>0.9075612363636355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20"/>
      <c r="B22" s="120"/>
      <c r="D22" s="33">
        <f t="shared" si="1"/>
        <v>0</v>
      </c>
      <c r="E22" s="3">
        <f>COUNTIF(Vertices[Degree],"&gt;= "&amp;D22)-COUNTIF(Vertices[Degree],"&gt;="&amp;D23)</f>
        <v>0</v>
      </c>
      <c r="F22" s="38">
        <f t="shared" si="2"/>
        <v>1</v>
      </c>
      <c r="G22" s="39">
        <f>COUNTIF(Vertices[In-Degree],"&gt;= "&amp;F22)-COUNTIF(Vertices[In-Degree],"&gt;="&amp;F23)</f>
        <v>0</v>
      </c>
      <c r="H22" s="38">
        <f t="shared" si="3"/>
        <v>0.7272727272727274</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0.46780890909090855</v>
      </c>
      <c r="O22" s="39">
        <f>COUNTIF(Vertices[Eigenvector Centrality],"&gt;= "&amp;N22)-COUNTIF(Vertices[Eigenvector Centrality],"&gt;="&amp;N23)</f>
        <v>0</v>
      </c>
      <c r="P22" s="38">
        <f t="shared" si="7"/>
        <v>0.91840309090909</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0.5</v>
      </c>
      <c r="D23" s="33">
        <f t="shared" si="1"/>
        <v>0</v>
      </c>
      <c r="E23" s="3">
        <f>COUNTIF(Vertices[Degree],"&gt;= "&amp;D23)-COUNTIF(Vertices[Degree],"&gt;="&amp;D24)</f>
        <v>0</v>
      </c>
      <c r="F23" s="40">
        <f t="shared" si="2"/>
        <v>1</v>
      </c>
      <c r="G23" s="41">
        <f>COUNTIF(Vertices[In-Degree],"&gt;= "&amp;F23)-COUNTIF(Vertices[In-Degree],"&gt;="&amp;F24)</f>
        <v>0</v>
      </c>
      <c r="H23" s="40">
        <f t="shared" si="3"/>
        <v>0.7636363636363638</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0.472101054545454</v>
      </c>
      <c r="O23" s="41">
        <f>COUNTIF(Vertices[Eigenvector Centrality],"&gt;= "&amp;N23)-COUNTIF(Vertices[Eigenvector Centrality],"&gt;="&amp;N24)</f>
        <v>0</v>
      </c>
      <c r="P23" s="40">
        <f t="shared" si="7"/>
        <v>0.9292449454545445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413</v>
      </c>
      <c r="B24" s="35">
        <v>0.25</v>
      </c>
      <c r="D24" s="33">
        <f t="shared" si="1"/>
        <v>0</v>
      </c>
      <c r="E24" s="3">
        <f>COUNTIF(Vertices[Degree],"&gt;= "&amp;D24)-COUNTIF(Vertices[Degree],"&gt;="&amp;D25)</f>
        <v>0</v>
      </c>
      <c r="F24" s="38">
        <f t="shared" si="2"/>
        <v>1</v>
      </c>
      <c r="G24" s="39">
        <f>COUNTIF(Vertices[In-Degree],"&gt;= "&amp;F24)-COUNTIF(Vertices[In-Degree],"&gt;="&amp;F25)</f>
        <v>0</v>
      </c>
      <c r="H24" s="38">
        <f t="shared" si="3"/>
        <v>0.8000000000000002</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0.4763931999999994</v>
      </c>
      <c r="O24" s="39">
        <f>COUNTIF(Vertices[Eigenvector Centrality],"&gt;= "&amp;N24)-COUNTIF(Vertices[Eigenvector Centrality],"&gt;="&amp;N25)</f>
        <v>0</v>
      </c>
      <c r="P24" s="38">
        <f t="shared" si="7"/>
        <v>0.940086799999999</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20"/>
      <c r="B25" s="120"/>
      <c r="D25" s="33">
        <f t="shared" si="1"/>
        <v>0</v>
      </c>
      <c r="E25" s="3">
        <f>COUNTIF(Vertices[Degree],"&gt;= "&amp;D25)-COUNTIF(Vertices[Degree],"&gt;="&amp;D26)</f>
        <v>0</v>
      </c>
      <c r="F25" s="40">
        <f t="shared" si="2"/>
        <v>1</v>
      </c>
      <c r="G25" s="41">
        <f>COUNTIF(Vertices[In-Degree],"&gt;= "&amp;F25)-COUNTIF(Vertices[In-Degree],"&gt;="&amp;F26)</f>
        <v>0</v>
      </c>
      <c r="H25" s="40">
        <f t="shared" si="3"/>
        <v>0.8363636363636365</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0.48068534545454483</v>
      </c>
      <c r="O25" s="41">
        <f>COUNTIF(Vertices[Eigenvector Centrality],"&gt;= "&amp;N25)-COUNTIF(Vertices[Eigenvector Centrality],"&gt;="&amp;N26)</f>
        <v>0</v>
      </c>
      <c r="P25" s="40">
        <f t="shared" si="7"/>
        <v>0.9509286545454535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414</v>
      </c>
      <c r="B26" s="35" t="s">
        <v>424</v>
      </c>
      <c r="D26" s="33">
        <f t="shared" si="1"/>
        <v>0</v>
      </c>
      <c r="E26" s="3">
        <f>COUNTIF(Vertices[Degree],"&gt;= "&amp;D26)-COUNTIF(Vertices[Degree],"&gt;="&amp;D28)</f>
        <v>0</v>
      </c>
      <c r="F26" s="38">
        <f t="shared" si="2"/>
        <v>1</v>
      </c>
      <c r="G26" s="39">
        <f>COUNTIF(Vertices[In-Degree],"&gt;= "&amp;F26)-COUNTIF(Vertices[In-Degree],"&gt;="&amp;F28)</f>
        <v>0</v>
      </c>
      <c r="H26" s="38">
        <f t="shared" si="3"/>
        <v>0.8727272727272729</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0.48497749090909026</v>
      </c>
      <c r="O26" s="39">
        <f>COUNTIF(Vertices[Eigenvector Centrality],"&gt;= "&amp;N26)-COUNTIF(Vertices[Eigenvector Centrality],"&gt;="&amp;N28)</f>
        <v>0</v>
      </c>
      <c r="P26" s="38">
        <f t="shared" si="7"/>
        <v>0.961770509090908</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20"/>
      <c r="B27" s="120"/>
      <c r="D27" s="33"/>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415</v>
      </c>
      <c r="B28" s="35" t="s">
        <v>85</v>
      </c>
      <c r="D28" s="33">
        <f>D26+($D$57-$D$2)/BinDivisor</f>
        <v>0</v>
      </c>
      <c r="E28" s="3">
        <f>COUNTIF(Vertices[Degree],"&gt;= "&amp;D28)-COUNTIF(Vertices[Degree],"&gt;="&amp;D40)</f>
        <v>0</v>
      </c>
      <c r="F28" s="40">
        <f>F26+($F$57-$F$2)/BinDivisor</f>
        <v>1</v>
      </c>
      <c r="G28" s="41">
        <f>COUNTIF(Vertices[In-Degree],"&gt;= "&amp;F28)-COUNTIF(Vertices[In-Degree],"&gt;="&amp;F40)</f>
        <v>0</v>
      </c>
      <c r="H28" s="40">
        <f>H26+($H$57-$H$2)/BinDivisor</f>
        <v>0.9090909090909093</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0.4892696363636357</v>
      </c>
      <c r="O28" s="41">
        <f>COUNTIF(Vertices[Eigenvector Centrality],"&gt;= "&amp;N28)-COUNTIF(Vertices[Eigenvector Centrality],"&gt;="&amp;N40)</f>
        <v>0</v>
      </c>
      <c r="P28" s="40">
        <f>P26+($P$57-$P$2)/BinDivisor</f>
        <v>0.9726123636363625</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20"/>
      <c r="B29" s="120"/>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416</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417</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418</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412</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419</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420</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421</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422</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423</v>
      </c>
      <c r="B38" s="35" t="s">
        <v>85</v>
      </c>
      <c r="D38" s="33"/>
      <c r="E38" s="3">
        <f>COUNTIF(Vertices[Degree],"&gt;= "&amp;D38)-COUNTIF(Vertices[Degree],"&gt;="&amp;D40)</f>
        <v>0</v>
      </c>
      <c r="F38" s="78"/>
      <c r="G38" s="79">
        <f>COUNTIF(Vertices[In-Degree],"&gt;= "&amp;F38)-COUNTIF(Vertices[In-Degree],"&gt;="&amp;F40)</f>
        <v>-2</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-2</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0.9454545454545457</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0.4935617818181811</v>
      </c>
      <c r="O40" s="39">
        <f>COUNTIF(Vertices[Eigenvector Centrality],"&gt;= "&amp;N40)-COUNTIF(Vertices[Eigenvector Centrality],"&gt;="&amp;N41)</f>
        <v>0</v>
      </c>
      <c r="P40" s="38">
        <f>P28+($P$57-$P$2)/BinDivisor</f>
        <v>0.983454218181817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0.981818181818182</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0.49785392727272654</v>
      </c>
      <c r="O41" s="41">
        <f>COUNTIF(Vertices[Eigenvector Centrality],"&gt;= "&amp;N41)-COUNTIF(Vertices[Eigenvector Centrality],"&gt;="&amp;N42)</f>
        <v>0</v>
      </c>
      <c r="P41" s="40">
        <f aca="true" t="shared" si="16" ref="P41:P56">P40+($P$57-$P$2)/BinDivisor</f>
        <v>0.9942960727272715</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1.0181818181818183</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0.502146072727272</v>
      </c>
      <c r="O42" s="39">
        <f>COUNTIF(Vertices[Eigenvector Centrality],"&gt;= "&amp;N42)-COUNTIF(Vertices[Eigenvector Centrality],"&gt;="&amp;N43)</f>
        <v>0</v>
      </c>
      <c r="P42" s="38">
        <f t="shared" si="16"/>
        <v>1.005137927272726</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1.0545454545454547</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0.5064382181818174</v>
      </c>
      <c r="O43" s="41">
        <f>COUNTIF(Vertices[Eigenvector Centrality],"&gt;= "&amp;N43)-COUNTIF(Vertices[Eigenvector Centrality],"&gt;="&amp;N44)</f>
        <v>0</v>
      </c>
      <c r="P43" s="40">
        <f t="shared" si="16"/>
        <v>1.0159797818181806</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1.090909090909091</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0.5107303636363629</v>
      </c>
      <c r="O44" s="39">
        <f>COUNTIF(Vertices[Eigenvector Centrality],"&gt;= "&amp;N44)-COUNTIF(Vertices[Eigenvector Centrality],"&gt;="&amp;N45)</f>
        <v>0</v>
      </c>
      <c r="P44" s="38">
        <f t="shared" si="16"/>
        <v>1.026821636363635</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1.1272727272727274</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0.5150225090909084</v>
      </c>
      <c r="O45" s="41">
        <f>COUNTIF(Vertices[Eigenvector Centrality],"&gt;= "&amp;N45)-COUNTIF(Vertices[Eigenvector Centrality],"&gt;="&amp;N46)</f>
        <v>0</v>
      </c>
      <c r="P45" s="40">
        <f t="shared" si="16"/>
        <v>1.0376634909090896</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1.1636363636363638</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0.5193146545454539</v>
      </c>
      <c r="O46" s="39">
        <f>COUNTIF(Vertices[Eigenvector Centrality],"&gt;= "&amp;N46)-COUNTIF(Vertices[Eigenvector Centrality],"&gt;="&amp;N47)</f>
        <v>0</v>
      </c>
      <c r="P46" s="38">
        <f t="shared" si="16"/>
        <v>1.048505345454544</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1.2000000000000002</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0.5236067999999994</v>
      </c>
      <c r="O47" s="41">
        <f>COUNTIF(Vertices[Eigenvector Centrality],"&gt;= "&amp;N47)-COUNTIF(Vertices[Eigenvector Centrality],"&gt;="&amp;N48)</f>
        <v>0</v>
      </c>
      <c r="P47" s="40">
        <f t="shared" si="16"/>
        <v>1.0593471999999986</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1.2363636363636366</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0.5278989454545449</v>
      </c>
      <c r="O48" s="39">
        <f>COUNTIF(Vertices[Eigenvector Centrality],"&gt;= "&amp;N48)-COUNTIF(Vertices[Eigenvector Centrality],"&gt;="&amp;N49)</f>
        <v>0</v>
      </c>
      <c r="P48" s="38">
        <f t="shared" si="16"/>
        <v>1.070189054545453</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1.272727272727273</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0.5321910909090903</v>
      </c>
      <c r="O49" s="41">
        <f>COUNTIF(Vertices[Eigenvector Centrality],"&gt;= "&amp;N49)-COUNTIF(Vertices[Eigenvector Centrality],"&gt;="&amp;N50)</f>
        <v>0</v>
      </c>
      <c r="P49" s="40">
        <f t="shared" si="16"/>
        <v>1.0810309090909076</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1.3090909090909093</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0.5364832363636358</v>
      </c>
      <c r="O50" s="39">
        <f>COUNTIF(Vertices[Eigenvector Centrality],"&gt;= "&amp;N50)-COUNTIF(Vertices[Eigenvector Centrality],"&gt;="&amp;N51)</f>
        <v>0</v>
      </c>
      <c r="P50" s="38">
        <f t="shared" si="16"/>
        <v>1.091872763636362</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1.3454545454545457</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0.5407753818181813</v>
      </c>
      <c r="O51" s="41">
        <f>COUNTIF(Vertices[Eigenvector Centrality],"&gt;= "&amp;N51)-COUNTIF(Vertices[Eigenvector Centrality],"&gt;="&amp;N52)</f>
        <v>0</v>
      </c>
      <c r="P51" s="40">
        <f t="shared" si="16"/>
        <v>1.1027146181818166</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1.381818181818182</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0.5450675272727268</v>
      </c>
      <c r="O52" s="39">
        <f>COUNTIF(Vertices[Eigenvector Centrality],"&gt;= "&amp;N52)-COUNTIF(Vertices[Eigenvector Centrality],"&gt;="&amp;N53)</f>
        <v>0</v>
      </c>
      <c r="P52" s="38">
        <f t="shared" si="16"/>
        <v>1.113556472727271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1.4181818181818184</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0.5493596727272723</v>
      </c>
      <c r="O53" s="41">
        <f>COUNTIF(Vertices[Eigenvector Centrality],"&gt;= "&amp;N53)-COUNTIF(Vertices[Eigenvector Centrality],"&gt;="&amp;N54)</f>
        <v>0</v>
      </c>
      <c r="P53" s="40">
        <f t="shared" si="16"/>
        <v>1.1243983272727256</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1.4545454545454548</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0.5536518181818177</v>
      </c>
      <c r="O54" s="39">
        <f>COUNTIF(Vertices[Eigenvector Centrality],"&gt;= "&amp;N54)-COUNTIF(Vertices[Eigenvector Centrality],"&gt;="&amp;N55)</f>
        <v>0</v>
      </c>
      <c r="P54" s="38">
        <f t="shared" si="16"/>
        <v>1.13524018181818</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1.4909090909090912</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0.5579439636363632</v>
      </c>
      <c r="O55" s="41">
        <f>COUNTIF(Vertices[Eigenvector Centrality],"&gt;= "&amp;N55)-COUNTIF(Vertices[Eigenvector Centrality],"&gt;="&amp;N56)</f>
        <v>0</v>
      </c>
      <c r="P55" s="40">
        <f t="shared" si="16"/>
        <v>1.1460820363636346</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1.5272727272727276</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0.5622361090909087</v>
      </c>
      <c r="O56" s="39">
        <f>COUNTIF(Vertices[Eigenvector Centrality],"&gt;= "&amp;N56)-COUNTIF(Vertices[Eigenvector Centrality],"&gt;="&amp;N57)</f>
        <v>0</v>
      </c>
      <c r="P56" s="38">
        <f t="shared" si="16"/>
        <v>1.156923890909089</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2</v>
      </c>
      <c r="H57" s="42">
        <f>MAX(Vertices[Out-Degree])</f>
        <v>2</v>
      </c>
      <c r="I57" s="43">
        <f>COUNTIF(Vertices[Out-Degree],"&gt;= "&amp;H57)-COUNTIF(Vertices[Out-Degree],"&gt;="&amp;H58)</f>
        <v>1</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0.618034</v>
      </c>
      <c r="O57" s="43">
        <f>COUNTIF(Vertices[Eigenvector Centrality],"&gt;= "&amp;N57)-COUNTIF(Vertices[Eigenvector Centrality],"&gt;="&amp;N58)</f>
        <v>1</v>
      </c>
      <c r="P57" s="42">
        <f>MAX(Vertices[PageRank])</f>
        <v>1.297868</v>
      </c>
      <c r="Q57" s="43">
        <f>COUNTIF(Vertices[PageRank],"&gt;= "&amp;P57)-COUNTIF(Vertices[PageRank],"&gt;="&amp;P58)</f>
        <v>1</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0</v>
      </c>
    </row>
    <row r="84" spans="1:2" ht="15">
      <c r="A84" s="34" t="s">
        <v>95</v>
      </c>
      <c r="B84" s="47">
        <f>IF(COUNT(Vertices[Out-Degree])&gt;0,H57,NoMetricMessage)</f>
        <v>2</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1</v>
      </c>
    </row>
    <row r="112" spans="1:2" ht="15">
      <c r="A112" s="34" t="s">
        <v>107</v>
      </c>
      <c r="B112" s="48">
        <f>IF(COUNT(Vertices[Closeness Centrality])&gt;0,L57,NoMetricMessage)</f>
        <v>1</v>
      </c>
    </row>
    <row r="113" spans="1:2" ht="15">
      <c r="A113" s="34" t="s">
        <v>108</v>
      </c>
      <c r="B113" s="48">
        <f>_xlfn.IFERROR(AVERAGE(Vertices[Closeness Centrality]),NoMetricMessage)</f>
        <v>1</v>
      </c>
    </row>
    <row r="114" spans="1:2" ht="15">
      <c r="A114" s="34" t="s">
        <v>109</v>
      </c>
      <c r="B114" s="48">
        <f>_xlfn.IFERROR(MEDIAN(Vertices[Closeness Centrality]),NoMetricMessage)</f>
        <v>1</v>
      </c>
    </row>
    <row r="125" spans="1:2" ht="15">
      <c r="A125" s="34" t="s">
        <v>112</v>
      </c>
      <c r="B125" s="48">
        <f>IF(COUNT(Vertices[Eigenvector Centrality])&gt;0,N2,NoMetricMessage)</f>
        <v>0.381966</v>
      </c>
    </row>
    <row r="126" spans="1:2" ht="15">
      <c r="A126" s="34" t="s">
        <v>113</v>
      </c>
      <c r="B126" s="48">
        <f>IF(COUNT(Vertices[Eigenvector Centrality])&gt;0,N57,NoMetricMessage)</f>
        <v>0.618034</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0.701566</v>
      </c>
    </row>
    <row r="140" spans="1:2" ht="15">
      <c r="A140" s="34" t="s">
        <v>141</v>
      </c>
      <c r="B140" s="48">
        <f>IF(COUNT(Vertices[PageRank])&gt;0,P57,NoMetricMessage)</f>
        <v>1.297868</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281</v>
      </c>
      <c r="K7" s="13" t="s">
        <v>282</v>
      </c>
    </row>
    <row r="8" spans="1:11" ht="409.5">
      <c r="A8"/>
      <c r="B8">
        <v>2</v>
      </c>
      <c r="C8">
        <v>2</v>
      </c>
      <c r="D8" t="s">
        <v>61</v>
      </c>
      <c r="E8" t="s">
        <v>61</v>
      </c>
      <c r="H8" t="s">
        <v>73</v>
      </c>
      <c r="J8" t="s">
        <v>283</v>
      </c>
      <c r="K8" s="13" t="s">
        <v>284</v>
      </c>
    </row>
    <row r="9" spans="1:11" ht="409.5">
      <c r="A9"/>
      <c r="B9">
        <v>3</v>
      </c>
      <c r="C9">
        <v>4</v>
      </c>
      <c r="D9" t="s">
        <v>62</v>
      </c>
      <c r="E9" t="s">
        <v>62</v>
      </c>
      <c r="H9" t="s">
        <v>74</v>
      </c>
      <c r="J9" t="s">
        <v>285</v>
      </c>
      <c r="K9" s="110" t="s">
        <v>286</v>
      </c>
    </row>
    <row r="10" spans="1:11" ht="409.5">
      <c r="A10"/>
      <c r="B10">
        <v>4</v>
      </c>
      <c r="D10" t="s">
        <v>63</v>
      </c>
      <c r="E10" t="s">
        <v>63</v>
      </c>
      <c r="H10" t="s">
        <v>75</v>
      </c>
      <c r="J10" t="s">
        <v>287</v>
      </c>
      <c r="K10" s="13" t="s">
        <v>288</v>
      </c>
    </row>
    <row r="11" spans="1:11" ht="15">
      <c r="A11"/>
      <c r="B11">
        <v>5</v>
      </c>
      <c r="D11" t="s">
        <v>46</v>
      </c>
      <c r="E11">
        <v>1</v>
      </c>
      <c r="H11" t="s">
        <v>76</v>
      </c>
      <c r="J11" t="s">
        <v>289</v>
      </c>
      <c r="K11" t="s">
        <v>290</v>
      </c>
    </row>
    <row r="12" spans="1:11" ht="15">
      <c r="A12"/>
      <c r="B12"/>
      <c r="D12" t="s">
        <v>64</v>
      </c>
      <c r="E12">
        <v>2</v>
      </c>
      <c r="H12">
        <v>0</v>
      </c>
      <c r="J12" t="s">
        <v>291</v>
      </c>
      <c r="K12" t="s">
        <v>292</v>
      </c>
    </row>
    <row r="13" spans="1:11" ht="15">
      <c r="A13"/>
      <c r="B13"/>
      <c r="D13">
        <v>1</v>
      </c>
      <c r="E13">
        <v>3</v>
      </c>
      <c r="H13">
        <v>1</v>
      </c>
      <c r="J13" t="s">
        <v>293</v>
      </c>
      <c r="K13" t="s">
        <v>294</v>
      </c>
    </row>
    <row r="14" spans="4:11" ht="15">
      <c r="D14">
        <v>2</v>
      </c>
      <c r="E14">
        <v>4</v>
      </c>
      <c r="H14">
        <v>2</v>
      </c>
      <c r="J14" t="s">
        <v>295</v>
      </c>
      <c r="K14" t="s">
        <v>296</v>
      </c>
    </row>
    <row r="15" spans="4:11" ht="15">
      <c r="D15">
        <v>3</v>
      </c>
      <c r="E15">
        <v>5</v>
      </c>
      <c r="H15">
        <v>3</v>
      </c>
      <c r="J15" t="s">
        <v>297</v>
      </c>
      <c r="K15" t="s">
        <v>298</v>
      </c>
    </row>
    <row r="16" spans="4:11" ht="15">
      <c r="D16">
        <v>4</v>
      </c>
      <c r="E16">
        <v>6</v>
      </c>
      <c r="H16">
        <v>4</v>
      </c>
      <c r="J16" t="s">
        <v>299</v>
      </c>
      <c r="K16" t="s">
        <v>300</v>
      </c>
    </row>
    <row r="17" spans="4:11" ht="15">
      <c r="D17">
        <v>5</v>
      </c>
      <c r="E17">
        <v>7</v>
      </c>
      <c r="H17">
        <v>5</v>
      </c>
      <c r="J17" t="s">
        <v>301</v>
      </c>
      <c r="K17" t="s">
        <v>302</v>
      </c>
    </row>
    <row r="18" spans="4:11" ht="15">
      <c r="D18">
        <v>6</v>
      </c>
      <c r="E18">
        <v>8</v>
      </c>
      <c r="H18">
        <v>6</v>
      </c>
      <c r="J18" t="s">
        <v>303</v>
      </c>
      <c r="K18" t="s">
        <v>304</v>
      </c>
    </row>
    <row r="19" spans="4:11" ht="15">
      <c r="D19">
        <v>7</v>
      </c>
      <c r="E19">
        <v>9</v>
      </c>
      <c r="H19">
        <v>7</v>
      </c>
      <c r="J19" t="s">
        <v>305</v>
      </c>
      <c r="K19" t="s">
        <v>306</v>
      </c>
    </row>
    <row r="20" spans="4:11" ht="15">
      <c r="D20">
        <v>8</v>
      </c>
      <c r="H20">
        <v>8</v>
      </c>
      <c r="J20" t="s">
        <v>307</v>
      </c>
      <c r="K20" t="s">
        <v>308</v>
      </c>
    </row>
    <row r="21" spans="4:11" ht="409.5">
      <c r="D21">
        <v>9</v>
      </c>
      <c r="H21">
        <v>9</v>
      </c>
      <c r="J21" t="s">
        <v>309</v>
      </c>
      <c r="K21" s="13" t="s">
        <v>310</v>
      </c>
    </row>
    <row r="22" spans="4:11" ht="409.5">
      <c r="D22">
        <v>10</v>
      </c>
      <c r="J22" t="s">
        <v>311</v>
      </c>
      <c r="K22" s="13" t="s">
        <v>312</v>
      </c>
    </row>
    <row r="23" spans="4:11" ht="409.5">
      <c r="D23">
        <v>11</v>
      </c>
      <c r="J23" t="s">
        <v>313</v>
      </c>
      <c r="K23" s="13" t="s">
        <v>314</v>
      </c>
    </row>
    <row r="24" spans="10:11" ht="409.5">
      <c r="J24" t="s">
        <v>315</v>
      </c>
      <c r="K24" s="13" t="s">
        <v>444</v>
      </c>
    </row>
    <row r="25" spans="10:11" ht="15">
      <c r="J25" t="s">
        <v>316</v>
      </c>
      <c r="K25" t="b">
        <v>0</v>
      </c>
    </row>
    <row r="26" spans="10:11" ht="15">
      <c r="J26" t="s">
        <v>441</v>
      </c>
      <c r="K26" t="s">
        <v>442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13" t="s">
        <v>323</v>
      </c>
      <c r="B1" s="13" t="s">
        <v>324</v>
      </c>
      <c r="C1" s="13" t="s">
        <v>325</v>
      </c>
      <c r="D1" s="13" t="s">
        <v>326</v>
      </c>
    </row>
    <row r="2" spans="1:4" ht="15">
      <c r="A2" s="87" t="s">
        <v>220</v>
      </c>
      <c r="B2" s="83">
        <v>1</v>
      </c>
      <c r="C2" s="87" t="s">
        <v>220</v>
      </c>
      <c r="D2" s="83">
        <v>1</v>
      </c>
    </row>
    <row r="3" spans="1:4" ht="15">
      <c r="A3" s="87" t="s">
        <v>221</v>
      </c>
      <c r="B3" s="83">
        <v>1</v>
      </c>
      <c r="C3" s="87" t="s">
        <v>221</v>
      </c>
      <c r="D3" s="83">
        <v>1</v>
      </c>
    </row>
    <row r="6" spans="1:4" ht="15" customHeight="1">
      <c r="A6" s="13" t="s">
        <v>329</v>
      </c>
      <c r="B6" s="13" t="s">
        <v>324</v>
      </c>
      <c r="C6" s="13" t="s">
        <v>330</v>
      </c>
      <c r="D6" s="13" t="s">
        <v>326</v>
      </c>
    </row>
    <row r="7" spans="1:4" ht="15">
      <c r="A7" s="83" t="s">
        <v>222</v>
      </c>
      <c r="B7" s="83">
        <v>1</v>
      </c>
      <c r="C7" s="83" t="s">
        <v>222</v>
      </c>
      <c r="D7" s="83">
        <v>1</v>
      </c>
    </row>
    <row r="8" spans="1:4" ht="15">
      <c r="A8" s="83" t="s">
        <v>223</v>
      </c>
      <c r="B8" s="83">
        <v>1</v>
      </c>
      <c r="C8" s="83" t="s">
        <v>223</v>
      </c>
      <c r="D8" s="83">
        <v>1</v>
      </c>
    </row>
    <row r="11" spans="1:4" ht="15" customHeight="1">
      <c r="A11" s="13" t="s">
        <v>333</v>
      </c>
      <c r="B11" s="13" t="s">
        <v>324</v>
      </c>
      <c r="C11" s="13" t="s">
        <v>337</v>
      </c>
      <c r="D11" s="13" t="s">
        <v>326</v>
      </c>
    </row>
    <row r="12" spans="1:4" ht="15">
      <c r="A12" s="83" t="s">
        <v>334</v>
      </c>
      <c r="B12" s="83">
        <v>3</v>
      </c>
      <c r="C12" s="83" t="s">
        <v>334</v>
      </c>
      <c r="D12" s="83">
        <v>3</v>
      </c>
    </row>
    <row r="13" spans="1:4" ht="15">
      <c r="A13" s="83" t="s">
        <v>335</v>
      </c>
      <c r="B13" s="83">
        <v>3</v>
      </c>
      <c r="C13" s="83" t="s">
        <v>335</v>
      </c>
      <c r="D13" s="83">
        <v>3</v>
      </c>
    </row>
    <row r="14" spans="1:4" ht="15">
      <c r="A14" s="83" t="s">
        <v>336</v>
      </c>
      <c r="B14" s="83">
        <v>1</v>
      </c>
      <c r="C14" s="83" t="s">
        <v>336</v>
      </c>
      <c r="D14" s="83">
        <v>1</v>
      </c>
    </row>
    <row r="17" spans="1:4" ht="15" customHeight="1">
      <c r="A17" s="13" t="s">
        <v>340</v>
      </c>
      <c r="B17" s="13" t="s">
        <v>324</v>
      </c>
      <c r="C17" s="13" t="s">
        <v>350</v>
      </c>
      <c r="D17" s="13" t="s">
        <v>326</v>
      </c>
    </row>
    <row r="18" spans="1:4" ht="15">
      <c r="A18" s="91" t="s">
        <v>341</v>
      </c>
      <c r="B18" s="91">
        <v>2</v>
      </c>
      <c r="C18" s="91" t="s">
        <v>346</v>
      </c>
      <c r="D18" s="91">
        <v>3</v>
      </c>
    </row>
    <row r="19" spans="1:4" ht="15">
      <c r="A19" s="91" t="s">
        <v>342</v>
      </c>
      <c r="B19" s="91">
        <v>0</v>
      </c>
      <c r="C19" s="91" t="s">
        <v>347</v>
      </c>
      <c r="D19" s="91">
        <v>3</v>
      </c>
    </row>
    <row r="20" spans="1:4" ht="15">
      <c r="A20" s="91" t="s">
        <v>343</v>
      </c>
      <c r="B20" s="91">
        <v>0</v>
      </c>
      <c r="C20" s="91" t="s">
        <v>348</v>
      </c>
      <c r="D20" s="91">
        <v>2</v>
      </c>
    </row>
    <row r="21" spans="1:4" ht="15">
      <c r="A21" s="91" t="s">
        <v>344</v>
      </c>
      <c r="B21" s="91">
        <v>69</v>
      </c>
      <c r="C21" s="91" t="s">
        <v>349</v>
      </c>
      <c r="D21" s="91">
        <v>2</v>
      </c>
    </row>
    <row r="22" spans="1:4" ht="15">
      <c r="A22" s="91" t="s">
        <v>345</v>
      </c>
      <c r="B22" s="91">
        <v>71</v>
      </c>
      <c r="C22" s="91"/>
      <c r="D22" s="91"/>
    </row>
    <row r="23" spans="1:4" ht="15">
      <c r="A23" s="91" t="s">
        <v>346</v>
      </c>
      <c r="B23" s="91">
        <v>3</v>
      </c>
      <c r="C23" s="91"/>
      <c r="D23" s="91"/>
    </row>
    <row r="24" spans="1:4" ht="15">
      <c r="A24" s="91" t="s">
        <v>347</v>
      </c>
      <c r="B24" s="91">
        <v>3</v>
      </c>
      <c r="C24" s="91"/>
      <c r="D24" s="91"/>
    </row>
    <row r="25" spans="1:4" ht="15">
      <c r="A25" s="91" t="s">
        <v>348</v>
      </c>
      <c r="B25" s="91">
        <v>2</v>
      </c>
      <c r="C25" s="91"/>
      <c r="D25" s="91"/>
    </row>
    <row r="26" spans="1:4" ht="15">
      <c r="A26" s="91" t="s">
        <v>349</v>
      </c>
      <c r="B26" s="91">
        <v>2</v>
      </c>
      <c r="C26" s="91"/>
      <c r="D26" s="91"/>
    </row>
    <row r="29" spans="1:4" ht="15" customHeight="1">
      <c r="A29" s="13" t="s">
        <v>353</v>
      </c>
      <c r="B29" s="13" t="s">
        <v>324</v>
      </c>
      <c r="C29" s="13" t="s">
        <v>355</v>
      </c>
      <c r="D29" s="13" t="s">
        <v>326</v>
      </c>
    </row>
    <row r="30" spans="1:4" ht="15">
      <c r="A30" s="91" t="s">
        <v>354</v>
      </c>
      <c r="B30" s="91">
        <v>2</v>
      </c>
      <c r="C30" s="91" t="s">
        <v>354</v>
      </c>
      <c r="D30" s="91">
        <v>2</v>
      </c>
    </row>
    <row r="33" spans="1:4" ht="15" customHeight="1">
      <c r="A33" s="83" t="s">
        <v>357</v>
      </c>
      <c r="B33" s="83" t="s">
        <v>324</v>
      </c>
      <c r="C33" s="83" t="s">
        <v>359</v>
      </c>
      <c r="D33" s="83" t="s">
        <v>326</v>
      </c>
    </row>
    <row r="34" spans="1:4" ht="15">
      <c r="A34" s="83"/>
      <c r="B34" s="83"/>
      <c r="C34" s="83"/>
      <c r="D34" s="83"/>
    </row>
    <row r="36" spans="1:4" ht="15" customHeight="1">
      <c r="A36" s="13" t="s">
        <v>358</v>
      </c>
      <c r="B36" s="13" t="s">
        <v>324</v>
      </c>
      <c r="C36" s="13" t="s">
        <v>360</v>
      </c>
      <c r="D36" s="13" t="s">
        <v>326</v>
      </c>
    </row>
    <row r="37" spans="1:4" ht="15">
      <c r="A37" s="83" t="s">
        <v>215</v>
      </c>
      <c r="B37" s="83">
        <v>1</v>
      </c>
      <c r="C37" s="83" t="s">
        <v>215</v>
      </c>
      <c r="D37" s="83">
        <v>1</v>
      </c>
    </row>
    <row r="40" spans="1:4" ht="15" customHeight="1">
      <c r="A40" s="13" t="s">
        <v>363</v>
      </c>
      <c r="B40" s="13" t="s">
        <v>324</v>
      </c>
      <c r="C40" s="13" t="s">
        <v>364</v>
      </c>
      <c r="D40" s="13" t="s">
        <v>326</v>
      </c>
    </row>
    <row r="41" spans="1:4" ht="15">
      <c r="A41" s="111" t="s">
        <v>214</v>
      </c>
      <c r="B41" s="83">
        <v>7077</v>
      </c>
      <c r="C41" s="111" t="s">
        <v>214</v>
      </c>
      <c r="D41" s="83">
        <v>7077</v>
      </c>
    </row>
    <row r="42" spans="1:4" ht="15">
      <c r="A42" s="111" t="s">
        <v>215</v>
      </c>
      <c r="B42" s="83">
        <v>339</v>
      </c>
      <c r="C42" s="111" t="s">
        <v>215</v>
      </c>
      <c r="D42" s="83">
        <v>339</v>
      </c>
    </row>
  </sheetData>
  <hyperlinks>
    <hyperlink ref="A2" r:id="rId1" display="https://educationandsociety.wordpress.com/2018/07/21/school-badges-twelfth-century-battle-standards-drones/"/>
    <hyperlink ref="A3" r:id="rId2" display="http://ojs.ub.umu.se/index.php/njedh/index"/>
    <hyperlink ref="C2" r:id="rId3" display="https://educationandsociety.wordpress.com/2018/07/21/school-badges-twelfth-century-battle-standards-drones/"/>
    <hyperlink ref="C3" r:id="rId4" display="http://ojs.ub.umu.se/index.php/njedh/index"/>
  </hyperlinks>
  <printOptions/>
  <pageMargins left="0.7" right="0.7" top="0.75" bottom="0.75" header="0.3" footer="0.3"/>
  <pageSetup orientation="portrait" paperSize="9"/>
  <tableParts>
    <tablePart r:id="rId11"/>
    <tablePart r:id="rId6"/>
    <tablePart r:id="rId10"/>
    <tablePart r:id="rId5"/>
    <tablePart r:id="rId8"/>
    <tablePart r:id="rId9"/>
    <tablePart r:id="rId7"/>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382</v>
      </c>
      <c r="B1" s="13" t="s">
        <v>383</v>
      </c>
      <c r="C1" s="13" t="s">
        <v>384</v>
      </c>
      <c r="D1" s="13" t="s">
        <v>144</v>
      </c>
      <c r="E1" s="13" t="s">
        <v>386</v>
      </c>
      <c r="F1" s="13" t="s">
        <v>387</v>
      </c>
      <c r="G1" s="13" t="s">
        <v>388</v>
      </c>
    </row>
    <row r="2" spans="1:7" ht="15">
      <c r="A2" s="83" t="s">
        <v>341</v>
      </c>
      <c r="B2" s="83">
        <v>2</v>
      </c>
      <c r="C2" s="115">
        <v>0.02816901408450704</v>
      </c>
      <c r="D2" s="83" t="s">
        <v>385</v>
      </c>
      <c r="E2" s="83"/>
      <c r="F2" s="83"/>
      <c r="G2" s="83"/>
    </row>
    <row r="3" spans="1:7" ht="15">
      <c r="A3" s="83" t="s">
        <v>342</v>
      </c>
      <c r="B3" s="83">
        <v>0</v>
      </c>
      <c r="C3" s="115">
        <v>0</v>
      </c>
      <c r="D3" s="83" t="s">
        <v>385</v>
      </c>
      <c r="E3" s="83"/>
      <c r="F3" s="83"/>
      <c r="G3" s="83"/>
    </row>
    <row r="4" spans="1:7" ht="15">
      <c r="A4" s="83" t="s">
        <v>343</v>
      </c>
      <c r="B4" s="83">
        <v>0</v>
      </c>
      <c r="C4" s="115">
        <v>0</v>
      </c>
      <c r="D4" s="83" t="s">
        <v>385</v>
      </c>
      <c r="E4" s="83"/>
      <c r="F4" s="83"/>
      <c r="G4" s="83"/>
    </row>
    <row r="5" spans="1:7" ht="15">
      <c r="A5" s="83" t="s">
        <v>344</v>
      </c>
      <c r="B5" s="83">
        <v>69</v>
      </c>
      <c r="C5" s="115">
        <v>0.971830985915493</v>
      </c>
      <c r="D5" s="83" t="s">
        <v>385</v>
      </c>
      <c r="E5" s="83"/>
      <c r="F5" s="83"/>
      <c r="G5" s="83"/>
    </row>
    <row r="6" spans="1:7" ht="15">
      <c r="A6" s="83" t="s">
        <v>345</v>
      </c>
      <c r="B6" s="83">
        <v>71</v>
      </c>
      <c r="C6" s="115">
        <v>1</v>
      </c>
      <c r="D6" s="83" t="s">
        <v>385</v>
      </c>
      <c r="E6" s="83"/>
      <c r="F6" s="83"/>
      <c r="G6" s="83"/>
    </row>
    <row r="7" spans="1:7" ht="15">
      <c r="A7" s="91" t="s">
        <v>346</v>
      </c>
      <c r="B7" s="91">
        <v>3</v>
      </c>
      <c r="C7" s="116">
        <v>0</v>
      </c>
      <c r="D7" s="91" t="s">
        <v>385</v>
      </c>
      <c r="E7" s="91" t="b">
        <v>0</v>
      </c>
      <c r="F7" s="91" t="b">
        <v>0</v>
      </c>
      <c r="G7" s="91" t="b">
        <v>0</v>
      </c>
    </row>
    <row r="8" spans="1:7" ht="15">
      <c r="A8" s="91" t="s">
        <v>347</v>
      </c>
      <c r="B8" s="91">
        <v>3</v>
      </c>
      <c r="C8" s="116">
        <v>0</v>
      </c>
      <c r="D8" s="91" t="s">
        <v>385</v>
      </c>
      <c r="E8" s="91" t="b">
        <v>0</v>
      </c>
      <c r="F8" s="91" t="b">
        <v>0</v>
      </c>
      <c r="G8" s="91" t="b">
        <v>0</v>
      </c>
    </row>
    <row r="9" spans="1:7" ht="15">
      <c r="A9" s="91" t="s">
        <v>348</v>
      </c>
      <c r="B9" s="91">
        <v>2</v>
      </c>
      <c r="C9" s="116">
        <v>0.0078262781802525</v>
      </c>
      <c r="D9" s="91" t="s">
        <v>385</v>
      </c>
      <c r="E9" s="91" t="b">
        <v>0</v>
      </c>
      <c r="F9" s="91" t="b">
        <v>0</v>
      </c>
      <c r="G9" s="91" t="b">
        <v>0</v>
      </c>
    </row>
    <row r="10" spans="1:7" ht="15">
      <c r="A10" s="91" t="s">
        <v>349</v>
      </c>
      <c r="B10" s="91">
        <v>2</v>
      </c>
      <c r="C10" s="116">
        <v>0.021205389098651665</v>
      </c>
      <c r="D10" s="91" t="s">
        <v>385</v>
      </c>
      <c r="E10" s="91" t="b">
        <v>0</v>
      </c>
      <c r="F10" s="91" t="b">
        <v>0</v>
      </c>
      <c r="G10" s="91" t="b">
        <v>0</v>
      </c>
    </row>
    <row r="11" spans="1:7" ht="15">
      <c r="A11" s="91" t="s">
        <v>346</v>
      </c>
      <c r="B11" s="91">
        <v>3</v>
      </c>
      <c r="C11" s="116">
        <v>0</v>
      </c>
      <c r="D11" s="91" t="s">
        <v>318</v>
      </c>
      <c r="E11" s="91" t="b">
        <v>0</v>
      </c>
      <c r="F11" s="91" t="b">
        <v>0</v>
      </c>
      <c r="G11" s="91" t="b">
        <v>0</v>
      </c>
    </row>
    <row r="12" spans="1:7" ht="15">
      <c r="A12" s="91" t="s">
        <v>347</v>
      </c>
      <c r="B12" s="91">
        <v>3</v>
      </c>
      <c r="C12" s="116">
        <v>0</v>
      </c>
      <c r="D12" s="91" t="s">
        <v>318</v>
      </c>
      <c r="E12" s="91" t="b">
        <v>0</v>
      </c>
      <c r="F12" s="91" t="b">
        <v>0</v>
      </c>
      <c r="G12" s="91" t="b">
        <v>0</v>
      </c>
    </row>
    <row r="13" spans="1:7" ht="15">
      <c r="A13" s="91" t="s">
        <v>348</v>
      </c>
      <c r="B13" s="91">
        <v>2</v>
      </c>
      <c r="C13" s="116">
        <v>0.0078262781802525</v>
      </c>
      <c r="D13" s="91" t="s">
        <v>318</v>
      </c>
      <c r="E13" s="91" t="b">
        <v>0</v>
      </c>
      <c r="F13" s="91" t="b">
        <v>0</v>
      </c>
      <c r="G13" s="91" t="b">
        <v>0</v>
      </c>
    </row>
    <row r="14" spans="1:7" ht="15">
      <c r="A14" s="91" t="s">
        <v>349</v>
      </c>
      <c r="B14" s="91">
        <v>2</v>
      </c>
      <c r="C14" s="116">
        <v>0.021205389098651665</v>
      </c>
      <c r="D14" s="91" t="s">
        <v>318</v>
      </c>
      <c r="E14" s="91" t="b">
        <v>0</v>
      </c>
      <c r="F14" s="91" t="b">
        <v>0</v>
      </c>
      <c r="G1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2019-10-12T22:54:35Z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