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<sst xmlns="http://schemas.openxmlformats.org/spreadsheetml/2006/main" count="1712" uniqueCount="621">
  <si>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</si>
  <si>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</si>
  <si>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</si>
  <si>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</si>
  <si>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</si>
  <si>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</si>
  <si>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</si>
  <si>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</si>
  <si>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</si>
  <si>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</si>
  <si>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</si>
  <si>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</si>
  <si>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</si>
  <si>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</si>
  <si>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</si>
  <si>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</si>
  <si>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</si>
  <si>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</si>
  <si>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</si>
  <si>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</si>
  <si>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</si>
  <si>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</si>
  <si>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</si>
  <si>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</si>
  <si>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</si>
  <si>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</si>
  <si>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</si>
  <si>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</si>
  <si>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</si>
  <si>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</si>
  <si>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</si>
  <si>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</si>
  <si>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</si>
  <si>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</si>
  <si>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</si>
  <si>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</si>
  <si>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</si>
  <si>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</si>
  <si>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</si>
  <si>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</si>
  <si>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</si>
  <si>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</si>
  <si>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</si>
  <si>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</si>
  <si>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</si>
  <si>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</si>
  <si>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</si>
  <si>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</si>
  <si>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</si>
  <si>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</si>
  <si>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</si>
  <si>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</si>
  <si>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</si>
  <si>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</si>
  <si>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</si>
  <si>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</si>
  <si>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</si>
  <si>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</si>
  <si>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</si>
  <si>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</si>
  <si>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</si>
  <si>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</si>
  <si>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</si>
  <si>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</si>
  <si>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</si>
  <si>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</si>
  <si>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</si>
  <si>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</si>
  <si>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</si>
  <si>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</si>
  <si>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</si>
  <si>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</si>
  <si>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</si>
  <si>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</si>
  <si>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</si>
  <si>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</si>
  <si>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</si>
  <si>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</si>
  <si>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</si>
  <si>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</si>
  <si>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</si>
  <si>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</si>
  <si>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</si>
  <si>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</si>
  <si>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</si>
  <si>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</si>
  <si>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</si>
  <si>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</si>
  <si>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</si>
  <si>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</si>
  <si>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</si>
  <si>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</si>
  <si>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</si>
  <si>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</si>
  <si>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</si>
  <si>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</si>
  <si>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</si>
  <si>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</si>
  <si>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</si>
  <si>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</si>
  <si>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</si>
  <si>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</si>
  <si>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</si>
  <si>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</si>
  <si>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</si>
  <si>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</si>
  <si>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</si>
  <si>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</si>
  <si>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</si>
  <si>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</si>
  <si>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</si>
  <si>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</si>
  <si>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</si>
  <si>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</si>
  <si>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</si>
  <si>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</si>
  <si>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</si>
  <si>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</si>
  <si>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</si>
  <si>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</si>
  <si>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</si>
  <si>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</si>
  <si>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</si>
  <si>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</si>
  <si>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</si>
  <si>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</si>
  <si>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</si>
  <si>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</si>
  <si>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</si>
  <si>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</si>
  <si>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</si>
  <si>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</si>
  <si>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</si>
  <si>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</si>
  <si>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</si>
  <si>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</si>
  <si>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</si>
  <si>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</si>
  <si>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</si>
  <si>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</si>
  <si>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</si>
  <si>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</si>
  <si>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</si>
  <si>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</si>
  <si>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</si>
  <si>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</si>
  <si>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</si>
  <si>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</si>
  <si>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</si>
  <si>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</si>
  <si>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</si>
  <si>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</si>
  <si>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</si>
  <si>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</si>
  <si>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</si>
  <si>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</si>
  <si>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</si>
  <si>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</si>
  <si>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</si>
  <si>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</si>
  <si>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</si>
  <si>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</si>
  <si>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</si>
  <si>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</si>
  <si>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</si>
  <si>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</si>
  <si>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</si>
  <si>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</si>
  <si>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</si>
  <si>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</si>
  <si>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</si>
  <si>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</si>
  <si>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</si>
  <si>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</si>
  <si>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</si>
  <si>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</si>
  <si>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</si>
  <si>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</si>
  <si>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</si>
  <si>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</si>
  <si>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</si>
  <si>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</si>
  <si>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</si>
  <si>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</si>
  <si>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</si>
  <si>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</si>
  <si>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</si>
  <si>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</si>
  <si>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</si>
  <si>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</si>
  <si>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</si>
  <si>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</si>
  <si>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</si>
  <si>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</si>
  <si>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</si>
  <si>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</si>
  <si>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</si>
  <si>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</si>
  <si>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</si>
  <si>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</si>
  <si>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</si>
  <si>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</si>
  <si>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</si>
  <si>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</si>
  <si>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</si>
  <si>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</si>
  <si>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</si>
  <si>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</si>
  <si>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</si>
  <si>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</si>
  <si>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</si>
  <si>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</si>
  <si>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crundwell</t>
  </si>
  <si>
    <t>iamspeedyalex</t>
  </si>
  <si>
    <t>goirishbrian</t>
  </si>
  <si>
    <t>gnageshrao</t>
  </si>
  <si>
    <t>brianbpark</t>
  </si>
  <si>
    <t>ganeshjacharya</t>
  </si>
  <si>
    <t>unmarketing</t>
  </si>
  <si>
    <t>chrisstrub</t>
  </si>
  <si>
    <t>Mentions</t>
  </si>
  <si>
    <t>Replies to</t>
  </si>
  <si>
    <t>So day two of #trxpo19 with @unmarketing waking up the room first thing.
Making great points about kale, millennials and the ice-bucket challenge!
#WorkingAtTR
#LearningInVegasLaughingInVegas
#ChatSnap https://t.co/7gNUAn6mEW</t>
  </si>
  <si>
    <t>@ChrisStrub Happy birthday, Chris! Cool memory? _xD83D__xDC49__xD83C__xDFFB_ #ChatSnap "The Twitter Chat All About Snapchat" ;)</t>
  </si>
  <si>
    <t>RT @brianbpark: Wanna get behind the scenes of SparkLabs DC/Startup Grind DC? Add me https://t.co/5bsd2dSsO2 #dctech #chatsnap</t>
  </si>
  <si>
    <t>Wanna get behind the scenes of SparkLabs DC/Startup Grind DC? Add me https://t.co/5bsd2dSsO2 #dctech #chatsnap</t>
  </si>
  <si>
    <t>||ॐ||
See the list of 32 #twitterchats at https://t.co/fVOIZcJooT (16 are active)
#chatsnap #emailchat #fbadschat… https://t.co/WIuUHeUXFX</t>
  </si>
  <si>
    <t>||ॐ||
See the list of 32 (17 are active) #twitterchats at https://t.co/fVOIZcJooT
#chatsnap #emailchat #fbadschat… https://t.co/RLlfAqvsd9</t>
  </si>
  <si>
    <t>https://www.snapchat.com/add/brianbpark</t>
  </si>
  <si>
    <t>http://seashell.co.in/blog/list-of-twitter-chats-related-to-digital-marketing/ https://twitter.com/i/web/status/1181432773212540929</t>
  </si>
  <si>
    <t>http://seashell.co.in/blog/list-of-twitter-chats-related-to-digital-marketing/ https://twitter.com/i/web/status/1181433337149378566</t>
  </si>
  <si>
    <t>snapchat.com</t>
  </si>
  <si>
    <t>co.in twitter.com</t>
  </si>
  <si>
    <t>trxpo19 workingattr learninginvegaslaughinginvegas chatsnap</t>
  </si>
  <si>
    <t>chatsnap</t>
  </si>
  <si>
    <t>dctech chatsnap</t>
  </si>
  <si>
    <t>twitterchats chatsnap emailchat fbadschat</t>
  </si>
  <si>
    <t>https://pbs.twimg.com/tweet_video_thumb/EBYL8hVU0AEcjrm.jpg</t>
  </si>
  <si>
    <t>http://pbs.twimg.com/profile_images/973748617050836993/sL2ekKML_normal.jpg</t>
  </si>
  <si>
    <t>http://pbs.twimg.com/profile_images/674918018552602624/Quy1IGoQ_normal.jpg</t>
  </si>
  <si>
    <t>http://pbs.twimg.com/profile_images/1158354549578588160/K5idBQTF_normal.jpg</t>
  </si>
  <si>
    <t>http://pbs.twimg.com/profile_images/1030643768943411205/-XT4mxah_normal.jpg</t>
  </si>
  <si>
    <t>http://pbs.twimg.com/profile_images/1151935741867352064/IYmEKYDq_normal.png</t>
  </si>
  <si>
    <t>https://twitter.com/#!/crundwell/status/1159127093524881411</t>
  </si>
  <si>
    <t>https://twitter.com/#!/iamspeedyalex/status/1164814566477316096</t>
  </si>
  <si>
    <t>https://twitter.com/#!/goirishbrian/status/1166772687248621569</t>
  </si>
  <si>
    <t>https://twitter.com/#!/gnageshrao/status/1169310596577275904</t>
  </si>
  <si>
    <t>https://twitter.com/#!/brianbpark/status/1159162469765570560</t>
  </si>
  <si>
    <t>https://twitter.com/#!/brianbpark/status/1161699042721697792</t>
  </si>
  <si>
    <t>https://twitter.com/#!/brianbpark/status/1164235919140036610</t>
  </si>
  <si>
    <t>https://twitter.com/#!/brianbpark/status/1166772483372048386</t>
  </si>
  <si>
    <t>https://twitter.com/#!/brianbpark/status/1169309359769378817</t>
  </si>
  <si>
    <t>https://twitter.com/#!/brianbpark/status/1171846013277147136</t>
  </si>
  <si>
    <t>https://twitter.com/#!/brianbpark/status/1174382721449320452</t>
  </si>
  <si>
    <t>https://twitter.com/#!/brianbpark/status/1176919432075063296</t>
  </si>
  <si>
    <t>https://twitter.com/#!/brianbpark/status/1179456092780273664</t>
  </si>
  <si>
    <t>https://twitter.com/#!/ganeshjacharya/status/1181432773212540929</t>
  </si>
  <si>
    <t>https://twitter.com/#!/ganeshjacharya/status/1181433337149378566</t>
  </si>
  <si>
    <t>1159127093524881411</t>
  </si>
  <si>
    <t>1164814566477316096</t>
  </si>
  <si>
    <t>1166772687248621569</t>
  </si>
  <si>
    <t>1169310596577275904</t>
  </si>
  <si>
    <t>1159162469765570560</t>
  </si>
  <si>
    <t>1161699042721697792</t>
  </si>
  <si>
    <t>1164235919140036610</t>
  </si>
  <si>
    <t>1166772483372048386</t>
  </si>
  <si>
    <t>1169309359769378817</t>
  </si>
  <si>
    <t>1171846013277147136</t>
  </si>
  <si>
    <t>1174382721449320452</t>
  </si>
  <si>
    <t>1176919432075063296</t>
  </si>
  <si>
    <t>1179456092780273664</t>
  </si>
  <si>
    <t>1181432773212540929</t>
  </si>
  <si>
    <t>1181433337149378566</t>
  </si>
  <si>
    <t>1164750816164503555</t>
  </si>
  <si>
    <t/>
  </si>
  <si>
    <t>116060961</t>
  </si>
  <si>
    <t>en</t>
  </si>
  <si>
    <t>Twitter for iPhone</t>
  </si>
  <si>
    <t>Twitter Web App</t>
  </si>
  <si>
    <t>IFTTT</t>
  </si>
  <si>
    <t>-115.1581427,35.917793 
-114.918531,35.917793 
-114.918531,36.094719 
-115.1581427,36.094719</t>
  </si>
  <si>
    <t>United States</t>
  </si>
  <si>
    <t>US</t>
  </si>
  <si>
    <t>Henderson, NV</t>
  </si>
  <si>
    <t>0e2242eb8691df96</t>
  </si>
  <si>
    <t>Henderson</t>
  </si>
  <si>
    <t>city</t>
  </si>
  <si>
    <t>https://api.twitter.com/1.1/geo/id/0e2242eb8691df96.json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</si>
  <si>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</si>
  <si>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</si>
  <si>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</si>
  <si>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</si>
  <si>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</si>
  <si>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</si>
  <si>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</si>
  <si>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</si>
  <si>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</si>
  <si>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</si>
  <si>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</si>
  <si>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</si>
  <si>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</si>
  <si>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</si>
  <si>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</si>
  <si>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</si>
  <si>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</si>
  <si>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</si>
  <si>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</si>
  <si>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</si>
  <si>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</si>
  <si>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David Crundwell</t>
  </si>
  <si>
    <t>Scott Stratten</t>
  </si>
  <si>
    <t>Alex Harris</t>
  </si>
  <si>
    <t>Chris Strub</t>
  </si>
  <si>
    <t>Brian McMahon</t>
  </si>
  <si>
    <t>Brian Park</t>
  </si>
  <si>
    <t>G. _xD83E__xDDE2_</t>
  </si>
  <si>
    <t>_xD83D__xDD49_️ Ganesh J. Acharya | SEO Strategist +15 years</t>
  </si>
  <si>
    <t>International corporate affairs for Thomson Reuters with a strong personal interest in public healthcare.
Views my own, re-tweets/likes = of interest 
#DNACPR</t>
  </si>
  <si>
    <t>5x Author &amp; Keynote Speaker. Big deal on irrelevant social media sites which inflates my self-importance. Husband of @UnAlison. Lions, Knights, Raps, Jays fan</t>
  </si>
  <si>
    <t>PN Nutrition Coach &amp; Student |  Non-Practicing CPT</t>
  </si>
  <si>
    <t>I write about nonprofits for @Forbes, live-stream @GivingDayGuy, speak about social media at events like #SMMW20 — &amp; drive Uber (4.95 ⭐️) in #yeahTHATgreenville</t>
  </si>
  <si>
    <t>#DCTech #GoIrish #fcancer</t>
  </si>
  <si>
    <t>Managing Partner of SparkLabs Cyber+Blockchain, Curator Solutions, Fmr COO Startup Grind, #blockchain #web3 #decentralization SC: brianbpark IG: brian_bpark</t>
  </si>
  <si>
    <t>Gen-X #Misfit_xD83C__xDDFA__xD83C__xDDF8__xD83C__xDDEE__xD83C__xDDF3_Son of Immigrants|Tribes:@EF_Fellows @MirzayanFellow @InventionAMB @Ruvnatech @TwineryMAS| @kaliwasenko_xD83D__xDC98_|Personal Handle</t>
  </si>
  <si>
    <t>A student of GOD studying Vedas, UX-UI, Landing Page &amp; Search Engine Optimization, PPC Management &amp; Life Optimization. 
Blog http://seashell.co.in/blog</t>
  </si>
  <si>
    <t>London</t>
  </si>
  <si>
    <t>Toronto, Ontario, Canada</t>
  </si>
  <si>
    <t>Waco, TX</t>
  </si>
  <si>
    <t>Greenville, SC</t>
  </si>
  <si>
    <t>Washington, DC</t>
  </si>
  <si>
    <t>DC &amp; Worldwide</t>
  </si>
  <si>
    <t>Mumbai</t>
  </si>
  <si>
    <t>http://www.davidcrundwell.com</t>
  </si>
  <si>
    <t>https://t.co/FKnB7T7E0b</t>
  </si>
  <si>
    <t>https://t.co/zrdpt3DREY</t>
  </si>
  <si>
    <t>https://t.co/HzzyXa0AWS</t>
  </si>
  <si>
    <t>https://t.co/UEvNyM0KCF</t>
  </si>
  <si>
    <t>https://t.co/o4KrilWlnk</t>
  </si>
  <si>
    <t>http://seashell.co.in</t>
  </si>
  <si>
    <t>https://pbs.twimg.com/profile_banners/20069766/1396965099</t>
  </si>
  <si>
    <t>https://pbs.twimg.com/profile_banners/14389031/1511577603</t>
  </si>
  <si>
    <t>https://pbs.twimg.com/profile_banners/78533544/1455999660</t>
  </si>
  <si>
    <t>https://pbs.twimg.com/profile_banners/116060961/1546208158</t>
  </si>
  <si>
    <t>https://pbs.twimg.com/profile_banners/78970308/1552061839</t>
  </si>
  <si>
    <t>https://pbs.twimg.com/profile_banners/531706078/1570501597</t>
  </si>
  <si>
    <t>https://pbs.twimg.com/profile_banners/18549375/1558512420</t>
  </si>
  <si>
    <t>http://abs.twimg.com/images/themes/theme1/bg.png</t>
  </si>
  <si>
    <t>http://abs.twimg.com/images/themes/theme14/bg.gif</t>
  </si>
  <si>
    <t>http://abs.twimg.com/images/themes/theme3/bg.gif</t>
  </si>
  <si>
    <t>http://abs.twimg.com/images/themes/theme15/bg.png</t>
  </si>
  <si>
    <t>http://abs.twimg.com/images/themes/theme7/bg.gif</t>
  </si>
  <si>
    <t>http://pbs.twimg.com/profile_images/1120998163006087169/ezugzr7S_normal.png</t>
  </si>
  <si>
    <t>http://pbs.twimg.com/profile_images/1067785750450720768/_NYYaCod_normal.jpg</t>
  </si>
  <si>
    <t>http://pbs.twimg.com/profile_images/1152738764256624640/nBIHTZxU_normal.jpg</t>
  </si>
  <si>
    <t>Open Twitter Page for This Person</t>
  </si>
  <si>
    <t>https://twitter.com/crundwell</t>
  </si>
  <si>
    <t>https://twitter.com/unmarketing</t>
  </si>
  <si>
    <t>https://twitter.com/iamspeedyalex</t>
  </si>
  <si>
    <t>https://twitter.com/chrisstrub</t>
  </si>
  <si>
    <t>https://twitter.com/goirishbrian</t>
  </si>
  <si>
    <t>https://twitter.com/brianbpark</t>
  </si>
  <si>
    <t>https://twitter.com/gnageshrao</t>
  </si>
  <si>
    <t>https://twitter.com/ganeshjacharya</t>
  </si>
  <si>
    <t>crundwell
So day two of #trxpo19 with @unmarketing
waking up the room first thing.
Making great points about kale,
millennials and the ice-bucket
challenge! #WorkingAtTR #LearningInVegasLaughingInVegas
#ChatSnap https://t.co/7gNUAn6mEW</t>
  </si>
  <si>
    <t xml:space="preserve">unmarketing
</t>
  </si>
  <si>
    <t>iamspeedyalex
@ChrisStrub Happy birthday, Chris!
Cool memory? _xD83D__xDC49__xD83C__xDFFB_ #ChatSnap "The
Twitter Chat All About Snapchat"
;)</t>
  </si>
  <si>
    <t xml:space="preserve">chrisstrub
</t>
  </si>
  <si>
    <t>goirishbrian
RT @brianbpark: Wanna get behind
the scenes of SparkLabs DC/Startup
Grind DC? Add me https://t.co/5bsd2dSsO2
#dctech #chatsnap</t>
  </si>
  <si>
    <t>brianbpark
Wanna get behind the scenes of
SparkLabs DC/Startup Grind DC?
Add me https://t.co/5bsd2dSsO2
#dctech #chatsnap</t>
  </si>
  <si>
    <t>gnageshrao
RT @brianbpark: Wanna get behind
the scenes of SparkLabs DC/Startup
Grind DC? Add me https://t.co/5bsd2dSsO2
#dctech #chatsnap</t>
  </si>
  <si>
    <t>ganeshjacharya
||ॐ|| See the list of 32 (17 are
active) #twitterchats at https://t.co/fVOIZcJooT
#chatsnap #emailchat #fbadschat…
https://t.co/RLlfAqvsd9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</si>
  <si>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</si>
  <si>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</si>
  <si>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</si>
  <si>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</si>
  <si>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</si>
  <si>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</si>
  <si>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</si>
  <si>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</si>
  <si>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</si>
  <si>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</si>
  <si>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</si>
  <si>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</si>
  <si>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</si>
  <si>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</si>
  <si>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</si>
  <si>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</si>
  <si>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</si>
  <si>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</si>
  <si>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</si>
  <si>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</si>
  <si>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</si>
  <si>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</si>
  <si>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</si>
  <si>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</si>
  <si>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</si>
  <si>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</si>
  <si>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</si>
  <si>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</si>
  <si>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</si>
  <si>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</si>
  <si>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</si>
  <si>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</si>
  <si>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</si>
  <si>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</si>
  <si>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</si>
  <si>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</si>
  <si>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</si>
  <si>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</si>
  <si>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</si>
  <si>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</si>
  <si>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</si>
  <si>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</si>
  <si>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</si>
  <si>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</si>
  <si>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</si>
  <si>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</si>
  <si>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</si>
  <si>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</si>
  <si>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</si>
  <si>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</si>
  <si>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</si>
  <si>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Top URLs in Tweet in Entire Graph</t>
  </si>
  <si>
    <t>http://seashell.co.in/blog/list-of-twitter-chats-related-to-digital-marketing/</t>
  </si>
  <si>
    <t>https://twitter.com/i/web/status/1181433337149378566</t>
  </si>
  <si>
    <t>https://twitter.com/i/web/status/1181432773212540929</t>
  </si>
  <si>
    <t>Entire Graph Count</t>
  </si>
  <si>
    <t>Top URLs in Tweet in G1</t>
  </si>
  <si>
    <t>Top URLs in Tweet in G2</t>
  </si>
  <si>
    <t>G1 Count</t>
  </si>
  <si>
    <t>Top URLs in Tweet in G3</t>
  </si>
  <si>
    <t>G2 Count</t>
  </si>
  <si>
    <t>Top URLs in Tweet in G4</t>
  </si>
  <si>
    <t>G3 Count</t>
  </si>
  <si>
    <t>G4 Count</t>
  </si>
  <si>
    <t>Top URLs in Tweet</t>
  </si>
  <si>
    <t>http://seashell.co.in/blog/list-of-twitter-chats-related-to-digital-marketing/ https://twitter.com/i/web/status/1181433337149378566 https://twitter.com/i/web/status/1181432773212540929</t>
  </si>
  <si>
    <t>Top Domains in Tweet in Entire Graph</t>
  </si>
  <si>
    <t>co.in</t>
  </si>
  <si>
    <t>twitter.com</t>
  </si>
  <si>
    <t>Top Domains in Tweet in G1</t>
  </si>
  <si>
    <t>Top Domains in Tweet in G2</t>
  </si>
  <si>
    <t>Top Domains in Tweet in G3</t>
  </si>
  <si>
    <t>Top Domains in Tweet in G4</t>
  </si>
  <si>
    <t>Top Domains in Tweet</t>
  </si>
  <si>
    <t>Top Hashtags in Tweet in Entire Graph</t>
  </si>
  <si>
    <t>dctech</t>
  </si>
  <si>
    <t>twitterchats</t>
  </si>
  <si>
    <t>emailchat</t>
  </si>
  <si>
    <t>fbadschat</t>
  </si>
  <si>
    <t>trxpo19</t>
  </si>
  <si>
    <t>workingattr</t>
  </si>
  <si>
    <t>learninginvegaslaughinginvegas</t>
  </si>
  <si>
    <t>Top Hashtags in Tweet in G1</t>
  </si>
  <si>
    <t>Top Hashtags in Tweet in G2</t>
  </si>
  <si>
    <t>Top Hashtags in Tweet in G3</t>
  </si>
  <si>
    <t>Top Hashtags in Tweet in G4</t>
  </si>
  <si>
    <t>Top Hashtags in Tweet</t>
  </si>
  <si>
    <t>Top Words in Tweet in Entire Graph</t>
  </si>
  <si>
    <t>Words in Sentiment List#1: Positive</t>
  </si>
  <si>
    <t>Words in Sentiment List#2: Negative</t>
  </si>
  <si>
    <t>Words in Sentiment List#3: Angry/Violent</t>
  </si>
  <si>
    <t>Non-categorized Words</t>
  </si>
  <si>
    <t>Total Words</t>
  </si>
  <si>
    <t>dc</t>
  </si>
  <si>
    <t>#chatsnap</t>
  </si>
  <si>
    <t>wanna</t>
  </si>
  <si>
    <t>behind</t>
  </si>
  <si>
    <t>scenes</t>
  </si>
  <si>
    <t>Top Words in Tweet in G1</t>
  </si>
  <si>
    <t>sparklabs</t>
  </si>
  <si>
    <t>startup</t>
  </si>
  <si>
    <t>grind</t>
  </si>
  <si>
    <t>add</t>
  </si>
  <si>
    <t>#dctech</t>
  </si>
  <si>
    <t>Top Words in Tweet in G2</t>
  </si>
  <si>
    <t>Top Words in Tweet in G3</t>
  </si>
  <si>
    <t>Top Words in Tweet in G4</t>
  </si>
  <si>
    <t>ॐ</t>
  </si>
  <si>
    <t>see</t>
  </si>
  <si>
    <t>list</t>
  </si>
  <si>
    <t>32</t>
  </si>
  <si>
    <t>active</t>
  </si>
  <si>
    <t>#twitterchats</t>
  </si>
  <si>
    <t>#emailchat</t>
  </si>
  <si>
    <t>#fbadschat</t>
  </si>
  <si>
    <t>Top Words in Tweet</t>
  </si>
  <si>
    <t>dc wanna behind scenes sparklabs startup grind add #dctech #chatsnap</t>
  </si>
  <si>
    <t>ॐ see list 32 active #twitterchats #chatsnap #emailchat #fbadschat</t>
  </si>
  <si>
    <t>Top Word Pairs in Tweet in Entire Graph</t>
  </si>
  <si>
    <t>wanna,behind</t>
  </si>
  <si>
    <t>behind,scenes</t>
  </si>
  <si>
    <t>scenes,sparklabs</t>
  </si>
  <si>
    <t>sparklabs,dc</t>
  </si>
  <si>
    <t>dc,startup</t>
  </si>
  <si>
    <t>startup,grind</t>
  </si>
  <si>
    <t>grind,dc</t>
  </si>
  <si>
    <t>dc,add</t>
  </si>
  <si>
    <t>add,#dctech</t>
  </si>
  <si>
    <t>#dctech,#chatsnap</t>
  </si>
  <si>
    <t>Top Word Pairs in Tweet in G1</t>
  </si>
  <si>
    <t>Top Word Pairs in Tweet in G2</t>
  </si>
  <si>
    <t>Top Word Pairs in Tweet in G3</t>
  </si>
  <si>
    <t>Top Word Pairs in Tweet in G4</t>
  </si>
  <si>
    <t>ॐ,see</t>
  </si>
  <si>
    <t>see,list</t>
  </si>
  <si>
    <t>list,32</t>
  </si>
  <si>
    <t>#chatsnap,#emailchat</t>
  </si>
  <si>
    <t>#emailchat,#fbadschat</t>
  </si>
  <si>
    <t>Top Word Pairs in Tweet</t>
  </si>
  <si>
    <t>wanna,behind  behind,scenes  scenes,sparklabs  sparklabs,dc  dc,startup  startup,grind  grind,dc  dc,add  add,#dctech  #dctech,#chatsnap</t>
  </si>
  <si>
    <t>ॐ,see  see,list  list,32  #chatsnap,#emailchat  #emailchat,#fbadschat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</si>
  <si>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</si>
  <si>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</si>
  <si>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</si>
  <si>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</si>
  <si>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</si>
  <si>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</si>
  <si>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</si>
  <si>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</si>
  <si>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</si>
  <si>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</si>
  <si>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</si>
  <si>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</si>
  <si>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</si>
  <si>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</si>
  <si>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</si>
  <si>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</si>
  <si>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</si>
  <si>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</si>
  <si>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gnageshrao brianbpark goirishbrian</t>
  </si>
  <si>
    <t>chrisstrub iamspeedyalex</t>
  </si>
  <si>
    <t>unmarketing crundwell</t>
  </si>
  <si>
    <t>Top URLs in Tweet by Count</t>
  </si>
  <si>
    <t>Top URLs in Tweet by Salience</t>
  </si>
  <si>
    <t>https://twitter.com/i/web/status/1181433337149378566 https://twitter.com/i/web/status/1181432773212540929 http://seashell.co.in/blog/list-of-twitter-chats-related-to-digital-marketing/</t>
  </si>
  <si>
    <t>Top Domains in Tweet by Count</t>
  </si>
  <si>
    <t>Top Domains in Tweet by Salience</t>
  </si>
  <si>
    <t>Top Hashtags in Tweet by Count</t>
  </si>
  <si>
    <t>Top Hashtags in Tweet by Salience</t>
  </si>
  <si>
    <t>Top Words in Tweet by Count</t>
  </si>
  <si>
    <t>day two #trxpo19 unmarketing waking up room first thing making</t>
  </si>
  <si>
    <t>chrisstrub happy birthday chris cool memory twitter chat snapchat</t>
  </si>
  <si>
    <t>dc brianbpark wanna behind scenes sparklabs startup grind add #dctech</t>
  </si>
  <si>
    <t>dc wanna behind scenes sparklabs startup grind add #dctech</t>
  </si>
  <si>
    <t>ॐ see list 32 active #twitterchats #emailchat #fbadschat 17 16</t>
  </si>
  <si>
    <t>Top Words in Tweet by Salience</t>
  </si>
  <si>
    <t>17 16 ॐ see list 32 active #twitterchats #emailchat #fbadschat</t>
  </si>
  <si>
    <t>Top Word Pairs in Tweet by Count</t>
  </si>
  <si>
    <t>day,two  two,#trxpo19  #trxpo19,unmarketing  unmarketing,waking  waking,up  up,room  room,first  first,thing  thing,making  making,great</t>
  </si>
  <si>
    <t>chrisstrub,happy  happy,birthday  birthday,chris  chris,cool  cool,memory  memory,#chatsnap  #chatsnap,twitter  twitter,chat  chat,snapchat</t>
  </si>
  <si>
    <t>brianbpark,wanna  wanna,behind  behind,scenes  scenes,sparklabs  sparklabs,dc  dc,startup  startup,grind  grind,dc  dc,add  add,#dctech</t>
  </si>
  <si>
    <t>ॐ,see  see,list  list,32  #chatsnap,#emailchat  #emailchat,#fbadschat  32,17  17,active  active,#twitterchats  #twitterchats,#chatsnap  32,#twitterchats</t>
  </si>
  <si>
    <t>Top Word Pairs in Tweet by Salience</t>
  </si>
  <si>
    <t>32,17  17,active  active,#twitterchats  #twitterchats,#chatsnap  32,#twitterchats  #twitterchats,16  16,active  active,#chatsnap  ॐ,see  see,list</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</si>
  <si>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</si>
  <si>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</si>
  <si>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</si>
  <si>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</si>
  <si>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</si>
  <si>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</si>
  <si>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</si>
  <si>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</si>
  <si>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</si>
  <si>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</si>
  <si>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</si>
  <si>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</si>
  <si>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</si>
  <si>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</si>
  <si>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</si>
  <si>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</si>
  <si>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</si>
  <si>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</si>
  <si>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</si>
  <si>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</si>
  <si>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</si>
  <si>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</si>
  <si>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</si>
  <si>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</si>
  <si>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</si>
  <si>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</si>
  <si>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</si>
  <si>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</si>
  <si>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</si>
  <si>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</si>
  <si>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</si>
  <si>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</si>
  <si>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</si>
  <si>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</si>
  <si>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</si>
  <si>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</si>
  <si>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</si>
  <si>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</si>
  <si>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</si>
  <si>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</si>
  <si>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</si>
  <si>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</si>
  <si>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</si>
  <si>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</si>
  <si>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</si>
  <si>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</si>
  <si>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</si>
  <si>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</si>
  <si>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</si>
  <si>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</si>
  <si>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</si>
  <si>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</si>
  <si>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</si>
  <si>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</si>
  <si>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</si>
  <si>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</si>
  <si>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</si>
  <si>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</si>
  <si>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</si>
  <si>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</si>
  <si>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</si>
  <si>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dc wanna behind scenes sparklabs startup grind add #dctech #chatsnap</t>
  </si>
  <si>
    <t>G4: ॐ see list 32 active #twitterchats #chatsnap #emailchat #fbadschat</t>
  </si>
  <si>
    <t>Autofill Workbook Results</t>
  </si>
  <si>
    <t>Edge Weight▓9▓9▓0▓True▓Gray▓Red▓▓Edge Weight▓9▓9▓0▓3▓10▓False▓Edge Weight▓9▓9▓0▓35▓12▓False▓▓0▓0▓0▓True▓Black▓Black▓▓Followers▓687▓17393▓0▓162▓1000▓False▓▓0▓0▓0▓0▓0▓False▓▓0▓0▓0▓0▓0▓False▓▓0▓0▓0▓0▓0▓False</t>
  </si>
  <si>
    <t>GraphSource░GraphServerTwitterSearch▓GraphTerm░#ChatSnap▓ImportDescription░The graph represents a network of 8 Twitter users whose tweets in the requested range contained "#ChatSnap", or who were replied to or mentioned in those tweets.  The network was obtained from the NodeXL Graph Server on Saturday, 12 October 2019 at 06:14 UTC.
The requested start date was Wednesday, 09 October 2019 at 00:01 UTC and the maximum number of tweets (going backward in time) was 5,000.
The tweets in the network were tweeted over the 61-day, 13-hour, 17-minute period from Wednesday, 07 August 2019 at 15:40 UTC to Tuesday, 08 October 2019 at 04:57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</si>
</sst>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0958391"/>
        <c:axId val="33081200"/>
      </c:barChart>
      <c:catAx>
        <c:axId val="409583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081200"/>
        <c:crosses val="autoZero"/>
        <c:auto val="1"/>
        <c:lblOffset val="100"/>
        <c:noMultiLvlLbl val="0"/>
      </c:catAx>
      <c:valAx>
        <c:axId val="33081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58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#ChatSnap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8/7/2019 15:40</c:v>
                </c:pt>
                <c:pt idx="1">
                  <c:v>8/7/2019 18:00</c:v>
                </c:pt>
                <c:pt idx="2">
                  <c:v>8/14/2019 18:00</c:v>
                </c:pt>
                <c:pt idx="3">
                  <c:v>8/21/2019 18:00</c:v>
                </c:pt>
                <c:pt idx="4">
                  <c:v>8/23/2019 8:20</c:v>
                </c:pt>
                <c:pt idx="5">
                  <c:v>8/28/2019 18:00</c:v>
                </c:pt>
                <c:pt idx="6">
                  <c:v>8/28/2019 18:01</c:v>
                </c:pt>
                <c:pt idx="7">
                  <c:v>9/4/2019 18:00</c:v>
                </c:pt>
                <c:pt idx="8">
                  <c:v>9/4/2019 18:05</c:v>
                </c:pt>
                <c:pt idx="9">
                  <c:v>9/11/2019 18:00</c:v>
                </c:pt>
                <c:pt idx="10">
                  <c:v>9/18/2019 18:00</c:v>
                </c:pt>
                <c:pt idx="11">
                  <c:v>9/25/2019 18:00</c:v>
                </c:pt>
                <c:pt idx="12">
                  <c:v>10/2/2019 18:00</c:v>
                </c:pt>
                <c:pt idx="13">
                  <c:v>10/8/2019 4:54</c:v>
                </c:pt>
                <c:pt idx="14">
                  <c:v>10/8/2019 4:57</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41460033"/>
        <c:axId val="37595978"/>
      </c:barChart>
      <c:catAx>
        <c:axId val="41460033"/>
        <c:scaling>
          <c:orientation val="minMax"/>
        </c:scaling>
        <c:axPos val="b"/>
        <c:delete val="0"/>
        <c:numFmt formatCode="General" sourceLinked="1"/>
        <c:majorTickMark val="out"/>
        <c:minorTickMark val="none"/>
        <c:tickLblPos val="nextTo"/>
        <c:crossAx val="37595978"/>
        <c:crosses val="autoZero"/>
        <c:auto val="1"/>
        <c:lblOffset val="100"/>
        <c:noMultiLvlLbl val="0"/>
      </c:catAx>
      <c:valAx>
        <c:axId val="37595978"/>
        <c:scaling>
          <c:orientation val="minMax"/>
        </c:scaling>
        <c:axPos val="l"/>
        <c:majorGridlines/>
        <c:delete val="0"/>
        <c:numFmt formatCode="General" sourceLinked="1"/>
        <c:majorTickMark val="out"/>
        <c:minorTickMark val="none"/>
        <c:tickLblPos val="nextTo"/>
        <c:crossAx val="414600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9295345"/>
        <c:axId val="62331514"/>
      </c:barChart>
      <c:catAx>
        <c:axId val="292953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331514"/>
        <c:crosses val="autoZero"/>
        <c:auto val="1"/>
        <c:lblOffset val="100"/>
        <c:noMultiLvlLbl val="0"/>
      </c:catAx>
      <c:valAx>
        <c:axId val="62331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95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4112715"/>
        <c:axId val="15687844"/>
      </c:barChart>
      <c:catAx>
        <c:axId val="241127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687844"/>
        <c:crosses val="autoZero"/>
        <c:auto val="1"/>
        <c:lblOffset val="100"/>
        <c:noMultiLvlLbl val="0"/>
      </c:catAx>
      <c:valAx>
        <c:axId val="15687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12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972869"/>
        <c:axId val="62755822"/>
      </c:barChart>
      <c:catAx>
        <c:axId val="69728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755822"/>
        <c:crosses val="autoZero"/>
        <c:auto val="1"/>
        <c:lblOffset val="100"/>
        <c:noMultiLvlLbl val="0"/>
      </c:catAx>
      <c:valAx>
        <c:axId val="62755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72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7931487"/>
        <c:axId val="50056792"/>
      </c:barChart>
      <c:catAx>
        <c:axId val="279314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056792"/>
        <c:crosses val="autoZero"/>
        <c:auto val="1"/>
        <c:lblOffset val="100"/>
        <c:noMultiLvlLbl val="0"/>
      </c:catAx>
      <c:valAx>
        <c:axId val="50056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31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857945"/>
        <c:axId val="28068322"/>
      </c:barChart>
      <c:catAx>
        <c:axId val="478579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068322"/>
        <c:crosses val="autoZero"/>
        <c:auto val="1"/>
        <c:lblOffset val="100"/>
        <c:noMultiLvlLbl val="0"/>
      </c:catAx>
      <c:valAx>
        <c:axId val="28068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57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1288307"/>
        <c:axId val="58941580"/>
      </c:barChart>
      <c:catAx>
        <c:axId val="512883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941580"/>
        <c:crosses val="autoZero"/>
        <c:auto val="1"/>
        <c:lblOffset val="100"/>
        <c:noMultiLvlLbl val="0"/>
      </c:catAx>
      <c:valAx>
        <c:axId val="589415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883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0712173"/>
        <c:axId val="9538646"/>
      </c:barChart>
      <c:catAx>
        <c:axId val="607121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538646"/>
        <c:crosses val="autoZero"/>
        <c:auto val="1"/>
        <c:lblOffset val="100"/>
        <c:noMultiLvlLbl val="0"/>
      </c:catAx>
      <c:valAx>
        <c:axId val="9538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12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8738951"/>
        <c:axId val="34432832"/>
      </c:barChart>
      <c:catAx>
        <c:axId val="18738951"/>
        <c:scaling>
          <c:orientation val="minMax"/>
        </c:scaling>
        <c:axPos val="b"/>
        <c:delete val="1"/>
        <c:majorTickMark val="out"/>
        <c:minorTickMark val="none"/>
        <c:tickLblPos val="none"/>
        <c:crossAx val="34432832"/>
        <c:crosses val="autoZero"/>
        <c:auto val="1"/>
        <c:lblOffset val="100"/>
        <c:noMultiLvlLbl val="0"/>
      </c:catAx>
      <c:valAx>
        <c:axId val="34432832"/>
        <c:scaling>
          <c:orientation val="minMax"/>
        </c:scaling>
        <c:axPos val="l"/>
        <c:delete val="1"/>
        <c:majorTickMark val="out"/>
        <c:minorTickMark val="none"/>
        <c:tickLblPos val="none"/>
        <c:crossAx val="187389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Smith" refreshedVersion="5">
  <cacheSource type="worksheet">
    <worksheetSource ref="A2:BL17"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trxpo19 workingattr learninginvegaslaughinginvegas chatsnap"/>
        <s v="chatsnap"/>
        <s v="dctech chatsnap"/>
        <s v="twitterchats chatsnap emailchat fbads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19-08-07T15:40:09.000"/>
        <d v="2019-08-23T08:20:08.000"/>
        <d v="2019-08-28T18:01:00.000"/>
        <d v="2019-09-04T18:05:45.000"/>
        <d v="2019-08-07T18:00:43.000"/>
        <d v="2019-08-14T18:00:09.000"/>
        <d v="2019-08-21T18:00:48.000"/>
        <d v="2019-08-28T18:00:12.000"/>
        <d v="2019-09-04T18:00:50.000"/>
        <d v="2019-09-11T18:00:36.000"/>
        <d v="2019-09-18T18:00:34.000"/>
        <d v="2019-09-25T18:00:33.000"/>
        <d v="2019-10-02T18:00:20.000"/>
        <d v="2019-10-08T04:54:57.000"/>
        <d v="2019-10-08T04:57:12.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crundwell"/>
    <s v="unmarketing"/>
    <m/>
    <m/>
    <m/>
    <m/>
    <m/>
    <m/>
    <m/>
    <m/>
    <s v="No"/>
    <n v="3"/>
    <m/>
    <m/>
    <x v="0"/>
    <d v="2019-08-07T15:40:09.000"/>
    <s v="So day two of #trxpo19 with @unmarketing waking up the room first thing._x000a_ _x000a_Making great points about kale, millennials and the ice-bucket challenge!_x000a__x000a_#WorkingAtTR_x000a_#LearningInVegasLaughingInVegas_x000a_#ChatSnap https://t.co/7gNUAn6mEW"/>
    <m/>
    <m/>
    <x v="0"/>
    <s v="https://pbs.twimg.com/tweet_video_thumb/EBYL8hVU0AEcjrm.jpg"/>
    <s v="https://pbs.twimg.com/tweet_video_thumb/EBYL8hVU0AEcjrm.jpg"/>
    <x v="0"/>
    <s v="https://twitter.com/#!/crundwell/status/1159127093524881411"/>
    <m/>
    <m/>
    <s v="1159127093524881411"/>
    <m/>
    <b v="0"/>
    <n v="1"/>
    <s v=""/>
    <b v="0"/>
    <s v="en"/>
    <m/>
    <s v=""/>
    <b v="0"/>
    <n v="0"/>
    <s v=""/>
    <s v="Twitter for iPhone"/>
    <b v="0"/>
    <s v="1159127093524881411"/>
    <s v="Tweet"/>
    <n v="0"/>
    <n v="0"/>
    <s v="-115.1581427,35.917793 _x000a_-114.918531,35.917793 _x000a_-114.918531,36.094719 _x000a_-115.1581427,36.094719"/>
    <s v="United States"/>
    <s v="US"/>
    <s v="Henderson, NV"/>
    <s v="0e2242eb8691df96"/>
    <s v="Henderson"/>
    <s v="city"/>
    <s v="https://api.twitter.com/1.1/geo/id/0e2242eb8691df96.json"/>
    <n v="1"/>
    <s v="3"/>
    <s v="3"/>
    <n v="1"/>
    <n v="3.7037037037037037"/>
    <n v="0"/>
    <n v="0"/>
    <n v="0"/>
    <n v="0"/>
    <n v="26"/>
    <n v="96.29629629629629"/>
    <n v="27"/>
  </r>
  <r>
    <s v="iamspeedyalex"/>
    <s v="chrisstrub"/>
    <m/>
    <m/>
    <m/>
    <m/>
    <m/>
    <m/>
    <m/>
    <m/>
    <s v="No"/>
    <n v="4"/>
    <m/>
    <m/>
    <x v="1"/>
    <d v="2019-08-23T08:20:08.000"/>
    <s v="@ChrisStrub Happy birthday, Chris! Cool memory? 👉🏻 #ChatSnap &quot;The Twitter Chat All About Snapchat&quot; ;)"/>
    <m/>
    <m/>
    <x v="1"/>
    <m/>
    <s v="http://pbs.twimg.com/profile_images/973748617050836993/sL2ekKML_normal.jpg"/>
    <x v="1"/>
    <s v="https://twitter.com/#!/iamspeedyalex/status/1164814566477316096"/>
    <m/>
    <m/>
    <s v="1164814566477316096"/>
    <s v="1164750816164503555"/>
    <b v="0"/>
    <n v="0"/>
    <s v="116060961"/>
    <b v="0"/>
    <s v="en"/>
    <m/>
    <s v=""/>
    <b v="0"/>
    <n v="0"/>
    <s v=""/>
    <s v="Twitter Web App"/>
    <b v="0"/>
    <s v="1164750816164503555"/>
    <s v="Tweet"/>
    <n v="0"/>
    <n v="0"/>
    <m/>
    <m/>
    <m/>
    <m/>
    <m/>
    <m/>
    <m/>
    <m/>
    <n v="1"/>
    <s v="2"/>
    <s v="2"/>
    <n v="2"/>
    <n v="15.384615384615385"/>
    <n v="0"/>
    <n v="0"/>
    <n v="0"/>
    <n v="0"/>
    <n v="11"/>
    <n v="84.61538461538461"/>
    <n v="13"/>
  </r>
  <r>
    <s v="goirishbrian"/>
    <s v="brianbpark"/>
    <m/>
    <m/>
    <m/>
    <m/>
    <m/>
    <m/>
    <m/>
    <m/>
    <s v="No"/>
    <n v="5"/>
    <m/>
    <m/>
    <x v="0"/>
    <d v="2019-08-28T18:01:00.000"/>
    <s v="RT @brianbpark: Wanna get behind the scenes of SparkLabs DC/Startup Grind DC? Add me https://t.co/5bsd2dSsO2 #dctech #chatsnap"/>
    <s v="https://www.snapchat.com/add/brianbpark"/>
    <s v="snapchat.com"/>
    <x v="2"/>
    <m/>
    <s v="http://pbs.twimg.com/profile_images/674918018552602624/Quy1IGoQ_normal.jpg"/>
    <x v="2"/>
    <s v="https://twitter.com/#!/goirishbrian/status/1166772687248621569"/>
    <m/>
    <m/>
    <s v="1166772687248621569"/>
    <m/>
    <b v="0"/>
    <n v="0"/>
    <s v=""/>
    <b v="0"/>
    <s v="en"/>
    <m/>
    <s v=""/>
    <b v="0"/>
    <n v="0"/>
    <s v="1166772483372048386"/>
    <s v="Twitter for iPhone"/>
    <b v="0"/>
    <s v="1166772483372048386"/>
    <s v="Tweet"/>
    <n v="0"/>
    <n v="0"/>
    <m/>
    <m/>
    <m/>
    <m/>
    <m/>
    <m/>
    <m/>
    <m/>
    <n v="1"/>
    <s v="1"/>
    <s v="1"/>
    <n v="0"/>
    <n v="0"/>
    <n v="1"/>
    <n v="5.882352941176471"/>
    <n v="0"/>
    <n v="0"/>
    <n v="16"/>
    <n v="94.11764705882354"/>
    <n v="17"/>
  </r>
  <r>
    <s v="gnageshrao"/>
    <s v="brianbpark"/>
    <m/>
    <m/>
    <m/>
    <m/>
    <m/>
    <m/>
    <m/>
    <m/>
    <s v="No"/>
    <n v="6"/>
    <m/>
    <m/>
    <x v="0"/>
    <d v="2019-09-04T18:05:45.000"/>
    <s v="RT @brianbpark: Wanna get behind the scenes of SparkLabs DC/Startup Grind DC? Add me https://t.co/5bsd2dSsO2 #dctech #chatsnap"/>
    <s v="https://www.snapchat.com/add/brianbpark"/>
    <s v="snapchat.com"/>
    <x v="2"/>
    <m/>
    <s v="http://pbs.twimg.com/profile_images/1158354549578588160/K5idBQTF_normal.jpg"/>
    <x v="3"/>
    <s v="https://twitter.com/#!/gnageshrao/status/1169310596577275904"/>
    <m/>
    <m/>
    <s v="1169310596577275904"/>
    <m/>
    <b v="0"/>
    <n v="0"/>
    <s v=""/>
    <b v="0"/>
    <s v="en"/>
    <m/>
    <s v=""/>
    <b v="0"/>
    <n v="1"/>
    <s v="1169309359769378817"/>
    <s v="Twitter for iPhone"/>
    <b v="0"/>
    <s v="1169309359769378817"/>
    <s v="Tweet"/>
    <n v="0"/>
    <n v="0"/>
    <m/>
    <m/>
    <m/>
    <m/>
    <m/>
    <m/>
    <m/>
    <m/>
    <n v="1"/>
    <s v="1"/>
    <s v="1"/>
    <n v="0"/>
    <n v="0"/>
    <n v="1"/>
    <n v="5.882352941176471"/>
    <n v="0"/>
    <n v="0"/>
    <n v="16"/>
    <n v="94.11764705882354"/>
    <n v="17"/>
  </r>
  <r>
    <s v="brianbpark"/>
    <s v="brianbpark"/>
    <m/>
    <m/>
    <m/>
    <m/>
    <m/>
    <m/>
    <m/>
    <m/>
    <s v="No"/>
    <n v="7"/>
    <m/>
    <m/>
    <x v="2"/>
    <d v="2019-08-07T18:00:43.000"/>
    <s v="Wanna get behind the scenes of SparkLabs DC/Startup Grind DC? Add me https://t.co/5bsd2dSsO2 #dctech #chatsnap"/>
    <s v="https://www.snapchat.com/add/brianbpark"/>
    <s v="snapchat.com"/>
    <x v="2"/>
    <m/>
    <s v="http://pbs.twimg.com/profile_images/1030643768943411205/-XT4mxah_normal.jpg"/>
    <x v="4"/>
    <s v="https://twitter.com/#!/brianbpark/status/1159162469765570560"/>
    <m/>
    <m/>
    <s v="1159162469765570560"/>
    <m/>
    <b v="0"/>
    <n v="1"/>
    <s v=""/>
    <b v="0"/>
    <s v="en"/>
    <m/>
    <s v=""/>
    <b v="0"/>
    <n v="0"/>
    <s v=""/>
    <s v="IFTTT"/>
    <b v="0"/>
    <s v="1159162469765570560"/>
    <s v="Tweet"/>
    <n v="0"/>
    <n v="0"/>
    <m/>
    <m/>
    <m/>
    <m/>
    <m/>
    <m/>
    <m/>
    <m/>
    <n v="9"/>
    <s v="1"/>
    <s v="1"/>
    <n v="0"/>
    <n v="0"/>
    <n v="1"/>
    <n v="6.666666666666667"/>
    <n v="0"/>
    <n v="0"/>
    <n v="14"/>
    <n v="93.33333333333333"/>
    <n v="15"/>
  </r>
  <r>
    <s v="brianbpark"/>
    <s v="brianbpark"/>
    <m/>
    <m/>
    <m/>
    <m/>
    <m/>
    <m/>
    <m/>
    <m/>
    <s v="No"/>
    <n v="8"/>
    <m/>
    <m/>
    <x v="2"/>
    <d v="2019-08-14T18:00:09.000"/>
    <s v="Wanna get behind the scenes of SparkLabs DC/Startup Grind DC? Add me https://t.co/5bsd2dSsO2 #dctech #chatsnap"/>
    <s v="https://www.snapchat.com/add/brianbpark"/>
    <s v="snapchat.com"/>
    <x v="2"/>
    <m/>
    <s v="http://pbs.twimg.com/profile_images/1030643768943411205/-XT4mxah_normal.jpg"/>
    <x v="5"/>
    <s v="https://twitter.com/#!/brianbpark/status/1161699042721697792"/>
    <m/>
    <m/>
    <s v="1161699042721697792"/>
    <m/>
    <b v="0"/>
    <n v="0"/>
    <s v=""/>
    <b v="0"/>
    <s v="en"/>
    <m/>
    <s v=""/>
    <b v="0"/>
    <n v="0"/>
    <s v=""/>
    <s v="IFTTT"/>
    <b v="0"/>
    <s v="1161699042721697792"/>
    <s v="Tweet"/>
    <n v="0"/>
    <n v="0"/>
    <m/>
    <m/>
    <m/>
    <m/>
    <m/>
    <m/>
    <m/>
    <m/>
    <n v="9"/>
    <s v="1"/>
    <s v="1"/>
    <n v="0"/>
    <n v="0"/>
    <n v="1"/>
    <n v="6.666666666666667"/>
    <n v="0"/>
    <n v="0"/>
    <n v="14"/>
    <n v="93.33333333333333"/>
    <n v="15"/>
  </r>
  <r>
    <s v="brianbpark"/>
    <s v="brianbpark"/>
    <m/>
    <m/>
    <m/>
    <m/>
    <m/>
    <m/>
    <m/>
    <m/>
    <s v="No"/>
    <n v="9"/>
    <m/>
    <m/>
    <x v="2"/>
    <d v="2019-08-21T18:00:48.000"/>
    <s v="Wanna get behind the scenes of SparkLabs DC/Startup Grind DC? Add me https://t.co/5bsd2dSsO2 #dctech #chatsnap"/>
    <s v="https://www.snapchat.com/add/brianbpark"/>
    <s v="snapchat.com"/>
    <x v="2"/>
    <m/>
    <s v="http://pbs.twimg.com/profile_images/1030643768943411205/-XT4mxah_normal.jpg"/>
    <x v="6"/>
    <s v="https://twitter.com/#!/brianbpark/status/1164235919140036610"/>
    <m/>
    <m/>
    <s v="1164235919140036610"/>
    <m/>
    <b v="0"/>
    <n v="0"/>
    <s v=""/>
    <b v="0"/>
    <s v="en"/>
    <m/>
    <s v=""/>
    <b v="0"/>
    <n v="0"/>
    <s v=""/>
    <s v="IFTTT"/>
    <b v="0"/>
    <s v="1164235919140036610"/>
    <s v="Tweet"/>
    <n v="0"/>
    <n v="0"/>
    <m/>
    <m/>
    <m/>
    <m/>
    <m/>
    <m/>
    <m/>
    <m/>
    <n v="9"/>
    <s v="1"/>
    <s v="1"/>
    <n v="0"/>
    <n v="0"/>
    <n v="1"/>
    <n v="6.666666666666667"/>
    <n v="0"/>
    <n v="0"/>
    <n v="14"/>
    <n v="93.33333333333333"/>
    <n v="15"/>
  </r>
  <r>
    <s v="brianbpark"/>
    <s v="brianbpark"/>
    <m/>
    <m/>
    <m/>
    <m/>
    <m/>
    <m/>
    <m/>
    <m/>
    <s v="No"/>
    <n v="10"/>
    <m/>
    <m/>
    <x v="2"/>
    <d v="2019-08-28T18:00:12.000"/>
    <s v="Wanna get behind the scenes of SparkLabs DC/Startup Grind DC? Add me https://t.co/5bsd2dSsO2 #dctech #chatsnap"/>
    <s v="https://www.snapchat.com/add/brianbpark"/>
    <s v="snapchat.com"/>
    <x v="2"/>
    <m/>
    <s v="http://pbs.twimg.com/profile_images/1030643768943411205/-XT4mxah_normal.jpg"/>
    <x v="7"/>
    <s v="https://twitter.com/#!/brianbpark/status/1166772483372048386"/>
    <m/>
    <m/>
    <s v="1166772483372048386"/>
    <m/>
    <b v="0"/>
    <n v="0"/>
    <s v=""/>
    <b v="0"/>
    <s v="en"/>
    <m/>
    <s v=""/>
    <b v="0"/>
    <n v="0"/>
    <s v=""/>
    <s v="IFTTT"/>
    <b v="0"/>
    <s v="1166772483372048386"/>
    <s v="Tweet"/>
    <n v="0"/>
    <n v="0"/>
    <m/>
    <m/>
    <m/>
    <m/>
    <m/>
    <m/>
    <m/>
    <m/>
    <n v="9"/>
    <s v="1"/>
    <s v="1"/>
    <n v="0"/>
    <n v="0"/>
    <n v="1"/>
    <n v="6.666666666666667"/>
    <n v="0"/>
    <n v="0"/>
    <n v="14"/>
    <n v="93.33333333333333"/>
    <n v="15"/>
  </r>
  <r>
    <s v="brianbpark"/>
    <s v="brianbpark"/>
    <m/>
    <m/>
    <m/>
    <m/>
    <m/>
    <m/>
    <m/>
    <m/>
    <s v="No"/>
    <n v="11"/>
    <m/>
    <m/>
    <x v="2"/>
    <d v="2019-09-04T18:00:50.000"/>
    <s v="Wanna get behind the scenes of SparkLabs DC/Startup Grind DC? Add me https://t.co/5bsd2dSsO2 #dctech #chatsnap"/>
    <s v="https://www.snapchat.com/add/brianbpark"/>
    <s v="snapchat.com"/>
    <x v="2"/>
    <m/>
    <s v="http://pbs.twimg.com/profile_images/1030643768943411205/-XT4mxah_normal.jpg"/>
    <x v="8"/>
    <s v="https://twitter.com/#!/brianbpark/status/1169309359769378817"/>
    <m/>
    <m/>
    <s v="1169309359769378817"/>
    <m/>
    <b v="0"/>
    <n v="2"/>
    <s v=""/>
    <b v="0"/>
    <s v="en"/>
    <m/>
    <s v=""/>
    <b v="0"/>
    <n v="1"/>
    <s v=""/>
    <s v="IFTTT"/>
    <b v="0"/>
    <s v="1169309359769378817"/>
    <s v="Tweet"/>
    <n v="0"/>
    <n v="0"/>
    <m/>
    <m/>
    <m/>
    <m/>
    <m/>
    <m/>
    <m/>
    <m/>
    <n v="9"/>
    <s v="1"/>
    <s v="1"/>
    <n v="0"/>
    <n v="0"/>
    <n v="1"/>
    <n v="6.666666666666667"/>
    <n v="0"/>
    <n v="0"/>
    <n v="14"/>
    <n v="93.33333333333333"/>
    <n v="15"/>
  </r>
  <r>
    <s v="brianbpark"/>
    <s v="brianbpark"/>
    <m/>
    <m/>
    <m/>
    <m/>
    <m/>
    <m/>
    <m/>
    <m/>
    <s v="No"/>
    <n v="12"/>
    <m/>
    <m/>
    <x v="2"/>
    <d v="2019-09-11T18:00:36.000"/>
    <s v="Wanna get behind the scenes of SparkLabs DC/Startup Grind DC? Add me https://t.co/5bsd2dSsO2 #dctech #chatsnap"/>
    <s v="https://www.snapchat.com/add/brianbpark"/>
    <s v="snapchat.com"/>
    <x v="2"/>
    <m/>
    <s v="http://pbs.twimg.com/profile_images/1030643768943411205/-XT4mxah_normal.jpg"/>
    <x v="9"/>
    <s v="https://twitter.com/#!/brianbpark/status/1171846013277147136"/>
    <m/>
    <m/>
    <s v="1171846013277147136"/>
    <m/>
    <b v="0"/>
    <n v="0"/>
    <s v=""/>
    <b v="0"/>
    <s v="en"/>
    <m/>
    <s v=""/>
    <b v="0"/>
    <n v="0"/>
    <s v=""/>
    <s v="IFTTT"/>
    <b v="0"/>
    <s v="1171846013277147136"/>
    <s v="Tweet"/>
    <n v="0"/>
    <n v="0"/>
    <m/>
    <m/>
    <m/>
    <m/>
    <m/>
    <m/>
    <m/>
    <m/>
    <n v="9"/>
    <s v="1"/>
    <s v="1"/>
    <n v="0"/>
    <n v="0"/>
    <n v="1"/>
    <n v="6.666666666666667"/>
    <n v="0"/>
    <n v="0"/>
    <n v="14"/>
    <n v="93.33333333333333"/>
    <n v="15"/>
  </r>
  <r>
    <s v="brianbpark"/>
    <s v="brianbpark"/>
    <m/>
    <m/>
    <m/>
    <m/>
    <m/>
    <m/>
    <m/>
    <m/>
    <s v="No"/>
    <n v="13"/>
    <m/>
    <m/>
    <x v="2"/>
    <d v="2019-09-18T18:00:34.000"/>
    <s v="Wanna get behind the scenes of SparkLabs DC/Startup Grind DC? Add me https://t.co/5bsd2dSsO2 #dctech #chatsnap"/>
    <s v="https://www.snapchat.com/add/brianbpark"/>
    <s v="snapchat.com"/>
    <x v="2"/>
    <m/>
    <s v="http://pbs.twimg.com/profile_images/1030643768943411205/-XT4mxah_normal.jpg"/>
    <x v="10"/>
    <s v="https://twitter.com/#!/brianbpark/status/1174382721449320452"/>
    <m/>
    <m/>
    <s v="1174382721449320452"/>
    <m/>
    <b v="0"/>
    <n v="0"/>
    <s v=""/>
    <b v="0"/>
    <s v="en"/>
    <m/>
    <s v=""/>
    <b v="0"/>
    <n v="0"/>
    <s v=""/>
    <s v="IFTTT"/>
    <b v="0"/>
    <s v="1174382721449320452"/>
    <s v="Tweet"/>
    <n v="0"/>
    <n v="0"/>
    <m/>
    <m/>
    <m/>
    <m/>
    <m/>
    <m/>
    <m/>
    <m/>
    <n v="9"/>
    <s v="1"/>
    <s v="1"/>
    <n v="0"/>
    <n v="0"/>
    <n v="1"/>
    <n v="6.666666666666667"/>
    <n v="0"/>
    <n v="0"/>
    <n v="14"/>
    <n v="93.33333333333333"/>
    <n v="15"/>
  </r>
  <r>
    <s v="brianbpark"/>
    <s v="brianbpark"/>
    <m/>
    <m/>
    <m/>
    <m/>
    <m/>
    <m/>
    <m/>
    <m/>
    <s v="No"/>
    <n v="14"/>
    <m/>
    <m/>
    <x v="2"/>
    <d v="2019-09-25T18:00:33.000"/>
    <s v="Wanna get behind the scenes of SparkLabs DC/Startup Grind DC? Add me https://t.co/5bsd2dSsO2 #dctech #chatsnap"/>
    <s v="https://www.snapchat.com/add/brianbpark"/>
    <s v="snapchat.com"/>
    <x v="2"/>
    <m/>
    <s v="http://pbs.twimg.com/profile_images/1030643768943411205/-XT4mxah_normal.jpg"/>
    <x v="11"/>
    <s v="https://twitter.com/#!/brianbpark/status/1176919432075063296"/>
    <m/>
    <m/>
    <s v="1176919432075063296"/>
    <m/>
    <b v="0"/>
    <n v="0"/>
    <s v=""/>
    <b v="0"/>
    <s v="en"/>
    <m/>
    <s v=""/>
    <b v="0"/>
    <n v="0"/>
    <s v=""/>
    <s v="IFTTT"/>
    <b v="0"/>
    <s v="1176919432075063296"/>
    <s v="Tweet"/>
    <n v="0"/>
    <n v="0"/>
    <m/>
    <m/>
    <m/>
    <m/>
    <m/>
    <m/>
    <m/>
    <m/>
    <n v="9"/>
    <s v="1"/>
    <s v="1"/>
    <n v="0"/>
    <n v="0"/>
    <n v="1"/>
    <n v="6.666666666666667"/>
    <n v="0"/>
    <n v="0"/>
    <n v="14"/>
    <n v="93.33333333333333"/>
    <n v="15"/>
  </r>
  <r>
    <s v="brianbpark"/>
    <s v="brianbpark"/>
    <m/>
    <m/>
    <m/>
    <m/>
    <m/>
    <m/>
    <m/>
    <m/>
    <s v="No"/>
    <n v="15"/>
    <m/>
    <m/>
    <x v="2"/>
    <d v="2019-10-02T18:00:20.000"/>
    <s v="Wanna get behind the scenes of SparkLabs DC/Startup Grind DC? Add me https://t.co/5bsd2dSsO2 #dctech #chatsnap"/>
    <s v="https://www.snapchat.com/add/brianbpark"/>
    <s v="snapchat.com"/>
    <x v="2"/>
    <m/>
    <s v="http://pbs.twimg.com/profile_images/1030643768943411205/-XT4mxah_normal.jpg"/>
    <x v="12"/>
    <s v="https://twitter.com/#!/brianbpark/status/1179456092780273664"/>
    <m/>
    <m/>
    <s v="1179456092780273664"/>
    <m/>
    <b v="0"/>
    <n v="0"/>
    <s v=""/>
    <b v="0"/>
    <s v="en"/>
    <m/>
    <s v=""/>
    <b v="0"/>
    <n v="0"/>
    <s v=""/>
    <s v="IFTTT"/>
    <b v="0"/>
    <s v="1179456092780273664"/>
    <s v="Tweet"/>
    <n v="0"/>
    <n v="0"/>
    <m/>
    <m/>
    <m/>
    <m/>
    <m/>
    <m/>
    <m/>
    <m/>
    <n v="9"/>
    <s v="1"/>
    <s v="1"/>
    <n v="0"/>
    <n v="0"/>
    <n v="1"/>
    <n v="6.666666666666667"/>
    <n v="0"/>
    <n v="0"/>
    <n v="14"/>
    <n v="93.33333333333333"/>
    <n v="15"/>
  </r>
  <r>
    <s v="ganeshjacharya"/>
    <s v="ganeshjacharya"/>
    <m/>
    <m/>
    <m/>
    <m/>
    <m/>
    <m/>
    <m/>
    <m/>
    <s v="No"/>
    <n v="16"/>
    <m/>
    <m/>
    <x v="2"/>
    <d v="2019-10-08T04:54:57.000"/>
    <s v="||ॐ||_x000a_See the list of 32 #twitterchats at https://t.co/fVOIZcJooT (16 are active)_x000a__x000a_#chatsnap #emailchat #fbadschat… https://t.co/WIuUHeUXFX"/>
    <s v="http://seashell.co.in/blog/list-of-twitter-chats-related-to-digital-marketing/ https://twitter.com/i/web/status/1181432773212540929"/>
    <s v="co.in twitter.com"/>
    <x v="3"/>
    <m/>
    <s v="http://pbs.twimg.com/profile_images/1151935741867352064/IYmEKYDq_normal.png"/>
    <x v="13"/>
    <s v="https://twitter.com/#!/ganeshjacharya/status/1181432773212540929"/>
    <m/>
    <m/>
    <s v="1181432773212540929"/>
    <m/>
    <b v="0"/>
    <n v="0"/>
    <s v=""/>
    <b v="0"/>
    <s v="en"/>
    <m/>
    <s v=""/>
    <b v="0"/>
    <n v="0"/>
    <s v=""/>
    <s v="Twitter Web App"/>
    <b v="1"/>
    <s v="1181432773212540929"/>
    <s v="Tweet"/>
    <n v="0"/>
    <n v="0"/>
    <m/>
    <m/>
    <m/>
    <m/>
    <m/>
    <m/>
    <m/>
    <m/>
    <n v="2"/>
    <s v="4"/>
    <s v="4"/>
    <n v="0"/>
    <n v="0"/>
    <n v="0"/>
    <n v="0"/>
    <n v="0"/>
    <n v="0"/>
    <n v="14"/>
    <n v="100"/>
    <n v="14"/>
  </r>
  <r>
    <s v="ganeshjacharya"/>
    <s v="ganeshjacharya"/>
    <m/>
    <m/>
    <m/>
    <m/>
    <m/>
    <m/>
    <m/>
    <m/>
    <s v="No"/>
    <n v="17"/>
    <m/>
    <m/>
    <x v="2"/>
    <d v="2019-10-08T04:57:12.000"/>
    <s v="||ॐ||_x000a_See the list of 32 (17 are active) #twitterchats at https://t.co/fVOIZcJooT_x000a__x000a_#chatsnap #emailchat #fbadschat… https://t.co/RLlfAqvsd9"/>
    <s v="http://seashell.co.in/blog/list-of-twitter-chats-related-to-digital-marketing/ https://twitter.com/i/web/status/1181433337149378566"/>
    <s v="co.in twitter.com"/>
    <x v="3"/>
    <m/>
    <s v="http://pbs.twimg.com/profile_images/1151935741867352064/IYmEKYDq_normal.png"/>
    <x v="14"/>
    <s v="https://twitter.com/#!/ganeshjacharya/status/1181433337149378566"/>
    <m/>
    <m/>
    <s v="1181433337149378566"/>
    <m/>
    <b v="0"/>
    <n v="0"/>
    <s v=""/>
    <b v="0"/>
    <s v="en"/>
    <m/>
    <s v=""/>
    <b v="0"/>
    <n v="0"/>
    <s v=""/>
    <s v="Twitter Web App"/>
    <b v="1"/>
    <s v="1181433337149378566"/>
    <s v="Tweet"/>
    <n v="0"/>
    <n v="0"/>
    <m/>
    <m/>
    <m/>
    <m/>
    <m/>
    <m/>
    <m/>
    <m/>
    <n v="2"/>
    <s v="4"/>
    <s v="4"/>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0"/>
        <item x="4"/>
        <item x="5"/>
        <item x="6"/>
        <item x="1"/>
        <item x="7"/>
        <item x="2"/>
        <item x="8"/>
        <item x="3"/>
        <item x="9"/>
        <item x="10"/>
        <item x="11"/>
        <item x="12"/>
        <item x="13"/>
        <item x="1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1" s="1"/>
        <i x="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7" totalsRowShown="0" headerRowDxfId="400" dataDxfId="399">
  <autoFilter ref="A2:BL17"/>
  <tableColumns count="64">
    <tableColumn id="1" name="Vertex 1" dataDxfId="398"/>
    <tableColumn id="2" name="Vertex 2" dataDxfId="397"/>
    <tableColumn id="3" name="Color" dataDxfId="396"/>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6"/>
    <tableColumn id="7" name="ID" dataDxfId="388"/>
    <tableColumn id="9" name="Dynamic Filter" dataDxfId="387"/>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Twitter Page for Tweet" dataDxfId="376"/>
    <tableColumn id="25" name="Latitude" dataDxfId="375"/>
    <tableColumn id="26" name="Longitude" dataDxfId="374"/>
    <tableColumn id="27" name="Imported ID" dataDxfId="373"/>
    <tableColumn id="28" name="In-Reply-To Tweet ID" dataDxfId="372"/>
    <tableColumn id="29" name="Favorited" dataDxfId="371"/>
    <tableColumn id="30" name="Favorite Count" dataDxfId="370"/>
    <tableColumn id="31" name="In-Reply-To User ID" dataDxfId="369"/>
    <tableColumn id="32" name="Is Quote Status" dataDxfId="368"/>
    <tableColumn id="33" name="Language" dataDxfId="367"/>
    <tableColumn id="34" name="Possibly Sensitive" dataDxfId="366"/>
    <tableColumn id="35" name="Quoted Status ID" dataDxfId="365"/>
    <tableColumn id="36" name="Retweeted" dataDxfId="364"/>
    <tableColumn id="37" name="Retweet Count" dataDxfId="363"/>
    <tableColumn id="38" name="Retweet ID" dataDxfId="362"/>
    <tableColumn id="39" name="Source" dataDxfId="361"/>
    <tableColumn id="40" name="Truncated" dataDxfId="360"/>
    <tableColumn id="41" name="Unified Twitter ID" dataDxfId="359"/>
    <tableColumn id="42" name="Imported Tweet Type" dataDxfId="358"/>
    <tableColumn id="43" name="Added By Extended Analysis" dataDxfId="357"/>
    <tableColumn id="44" name="Corrected By Extended Analysis" dataDxfId="356"/>
    <tableColumn id="45" name="Place Bounding Box" dataDxfId="355"/>
    <tableColumn id="46" name="Place Country" dataDxfId="354"/>
    <tableColumn id="47" name="Place Country Code" dataDxfId="353"/>
    <tableColumn id="48" name="Place Full Name" dataDxfId="352"/>
    <tableColumn id="49" name="Place ID" dataDxfId="351"/>
    <tableColumn id="50" name="Place Name" dataDxfId="350"/>
    <tableColumn id="51" name="Place Type" dataDxfId="349"/>
    <tableColumn id="52" name="Place URL" dataDxfId="348"/>
    <tableColumn id="53" name="Edge Weight"/>
    <tableColumn id="54" name="Vertex 1 Group" dataDxfId="27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5" totalsRowShown="0" headerRowDxfId="255" dataDxfId="254">
  <autoFilter ref="A1:J5"/>
  <tableColumns count="10">
    <tableColumn id="1" name="Top URLs in Tweet in Entire Graph" dataDxfId="253"/>
    <tableColumn id="2" name="Entire Graph Count" dataDxfId="252"/>
    <tableColumn id="3" name="Top URLs in Tweet in G1" dataDxfId="251"/>
    <tableColumn id="4" name="G1 Count" dataDxfId="250"/>
    <tableColumn id="5" name="Top URLs in Tweet in G2" dataDxfId="249"/>
    <tableColumn id="6" name="G2 Count" dataDxfId="248"/>
    <tableColumn id="7" name="Top URLs in Tweet in G3" dataDxfId="247"/>
    <tableColumn id="8" name="G3 Count" dataDxfId="246"/>
    <tableColumn id="9" name="Top URLs in Tweet in G4" dataDxfId="245"/>
    <tableColumn id="10" name="G4 Count" dataDxfId="24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8:J11" totalsRowShown="0" headerRowDxfId="242" dataDxfId="241">
  <autoFilter ref="A8:J11"/>
  <tableColumns count="10">
    <tableColumn id="1" name="Top Domains in Tweet in Entire Graph" dataDxfId="240"/>
    <tableColumn id="2" name="Entire Graph Count" dataDxfId="239"/>
    <tableColumn id="3" name="Top Domains in Tweet in G1" dataDxfId="238"/>
    <tableColumn id="4" name="G1 Count" dataDxfId="237"/>
    <tableColumn id="5" name="Top Domains in Tweet in G2" dataDxfId="236"/>
    <tableColumn id="6" name="G2 Count" dataDxfId="235"/>
    <tableColumn id="7" name="Top Domains in Tweet in G3" dataDxfId="234"/>
    <tableColumn id="8" name="G3 Count" dataDxfId="233"/>
    <tableColumn id="9" name="Top Domains in Tweet in G4" dataDxfId="232"/>
    <tableColumn id="10" name="G4 Count" dataDxfId="23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4:J22" totalsRowShown="0" headerRowDxfId="229" dataDxfId="228">
  <autoFilter ref="A14:J22"/>
  <tableColumns count="10">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5:J35" totalsRowShown="0" headerRowDxfId="216" dataDxfId="215">
  <autoFilter ref="A25:J35"/>
  <tableColumns count="10">
    <tableColumn id="1" name="Top Words in Tweet in Entire Graph" dataDxfId="214"/>
    <tableColumn id="2" name="Entire Graph Count" dataDxfId="213"/>
    <tableColumn id="3" name="Top Words in Tweet in G1" dataDxfId="212"/>
    <tableColumn id="4" name="G1 Count" dataDxfId="211"/>
    <tableColumn id="5" name="Top Words in Tweet in G2" dataDxfId="210"/>
    <tableColumn id="6" name="G2 Count" dataDxfId="209"/>
    <tableColumn id="7" name="Top Words in Tweet in G3" dataDxfId="208"/>
    <tableColumn id="8" name="G3 Count" dataDxfId="207"/>
    <tableColumn id="9" name="Top Words in Tweet in G4" dataDxfId="206"/>
    <tableColumn id="10" name="G4 Count" dataDxfId="20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8:J48" totalsRowShown="0" headerRowDxfId="203" dataDxfId="202">
  <autoFilter ref="A38:J48"/>
  <tableColumns count="10">
    <tableColumn id="1" name="Top Word Pairs in Tweet in Entire Graph" dataDxfId="201"/>
    <tableColumn id="2" name="Entire Graph Count" dataDxfId="200"/>
    <tableColumn id="3" name="Top Word Pairs in Tweet in G1" dataDxfId="199"/>
    <tableColumn id="4" name="G1 Count" dataDxfId="198"/>
    <tableColumn id="5" name="Top Word Pairs in Tweet in G2" dataDxfId="197"/>
    <tableColumn id="6" name="G2 Count" dataDxfId="196"/>
    <tableColumn id="7" name="Top Word Pairs in Tweet in G3" dataDxfId="195"/>
    <tableColumn id="8" name="G3 Count" dataDxfId="194"/>
    <tableColumn id="9" name="Top Word Pairs in Tweet in G4" dataDxfId="193"/>
    <tableColumn id="10" name="G4 Count" dataDxfId="19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1:J52" totalsRowShown="0" headerRowDxfId="190" dataDxfId="189">
  <autoFilter ref="A51:J52"/>
  <tableColumns count="10">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2"/>
    <tableColumn id="9" name="Top Replied-To in G4" dataDxfId="171"/>
    <tableColumn id="10" name="G4 Count" dataDxfId="17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5:J57" totalsRowShown="0" headerRowDxfId="187" dataDxfId="186">
  <autoFilter ref="A55:J57"/>
  <tableColumns count="10">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4"/>
    <tableColumn id="7" name="Top Mentioned in G3" dataDxfId="173"/>
    <tableColumn id="8" name="G3 Count" dataDxfId="169"/>
    <tableColumn id="9" name="Top Mentioned in G4" dataDxfId="168"/>
    <tableColumn id="10" name="G4 Count" dataDxfId="16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0:J68" totalsRowShown="0" headerRowDxfId="164" dataDxfId="163">
  <autoFilter ref="A60:J68"/>
  <tableColumns count="10">
    <tableColumn id="1" name="Top Tweeters in Entire Graph" dataDxfId="162"/>
    <tableColumn id="2" name="Entire Graph Count" dataDxfId="161"/>
    <tableColumn id="3" name="Top Tweeters in G1" dataDxfId="160"/>
    <tableColumn id="4" name="G1 Count" dataDxfId="159"/>
    <tableColumn id="5" name="Top Tweeters in G2" dataDxfId="158"/>
    <tableColumn id="6" name="G2 Count" dataDxfId="157"/>
    <tableColumn id="7" name="Top Tweeters in G3" dataDxfId="156"/>
    <tableColumn id="8" name="G3 Count" dataDxfId="155"/>
    <tableColumn id="9" name="Top Tweeters in G4" dataDxfId="154"/>
    <tableColumn id="10" name="G4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5" totalsRowShown="0" headerRowDxfId="141" dataDxfId="140">
  <autoFilter ref="A1:G4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 totalsRowShown="0" headerRowDxfId="347" dataDxfId="346">
  <autoFilter ref="A2:BS10"/>
  <tableColumns count="71">
    <tableColumn id="1" name="Vertex" dataDxfId="345"/>
    <tableColumn id="2" name="Color" dataDxfId="344"/>
    <tableColumn id="5" name="Shape" dataDxfId="343"/>
    <tableColumn id="6" name="Size" dataDxfId="342"/>
    <tableColumn id="4" name="Opacity" dataDxfId="341"/>
    <tableColumn id="7" name="Image File" dataDxfId="340"/>
    <tableColumn id="3" name="Visibility" dataDxfId="339"/>
    <tableColumn id="10" name="Label" dataDxfId="338"/>
    <tableColumn id="16" name="Label Fill Color" dataDxfId="337"/>
    <tableColumn id="9" name="Label Position" dataDxfId="336"/>
    <tableColumn id="8" name="Tooltip" dataDxfId="335"/>
    <tableColumn id="18" name="Layout Order" dataDxfId="334"/>
    <tableColumn id="13" name="X" dataDxfId="333"/>
    <tableColumn id="14" name="Y" dataDxfId="332"/>
    <tableColumn id="12" name="Locked?" dataDxfId="331"/>
    <tableColumn id="19" name="Polar R" dataDxfId="330"/>
    <tableColumn id="20" name="Polar Angle" dataDxfId="32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28"/>
    <tableColumn id="28" name="Dynamic Filter" dataDxfId="327"/>
    <tableColumn id="17" name="Add Your Own Columns Here" dataDxfId="326"/>
    <tableColumn id="30" name="Name" dataDxfId="325"/>
    <tableColumn id="31" name="Followed" dataDxfId="324"/>
    <tableColumn id="32" name="Followers" dataDxfId="323"/>
    <tableColumn id="33" name="Tweets" dataDxfId="322"/>
    <tableColumn id="34" name="Favorites" dataDxfId="321"/>
    <tableColumn id="35" name="Time Zone UTC Offset (Seconds)" dataDxfId="320"/>
    <tableColumn id="36" name="Description" dataDxfId="319"/>
    <tableColumn id="37" name="Location" dataDxfId="318"/>
    <tableColumn id="38" name="Web" dataDxfId="317"/>
    <tableColumn id="39" name="Time Zone" dataDxfId="316"/>
    <tableColumn id="40" name="Joined Twitter Date (UTC)" dataDxfId="315"/>
    <tableColumn id="41" name="Profile Banner Url" dataDxfId="314"/>
    <tableColumn id="42" name="Default Profile" dataDxfId="313"/>
    <tableColumn id="43" name="Default Profile Image" dataDxfId="312"/>
    <tableColumn id="44" name="Geo Enabled" dataDxfId="311"/>
    <tableColumn id="45" name="Language" dataDxfId="310"/>
    <tableColumn id="46" name="Listed Count" dataDxfId="309"/>
    <tableColumn id="47" name="Profile Background Image Url" dataDxfId="308"/>
    <tableColumn id="48" name="Verified" dataDxfId="307"/>
    <tableColumn id="49" name="Custom Menu Item Text" dataDxfId="306"/>
    <tableColumn id="50" name="Custom Menu Item Action" dataDxfId="305"/>
    <tableColumn id="51" name="Tweeted Search Term?" dataDxfId="27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3" totalsRowShown="0" headerRowDxfId="132" dataDxfId="131">
  <autoFilter ref="A1:L3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6" totalsRowShown="0" headerRowDxfId="88" dataDxfId="87">
  <autoFilter ref="A2:C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7" totalsRowShown="0" headerRowDxfId="64" dataDxfId="63">
  <autoFilter ref="A2:BL1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9" totalsRowShown="0" headerRowDxfId="70" dataDxfId="69">
  <autoFilter ref="A1:B9"/>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4">
  <autoFilter ref="A2:AO6"/>
  <tableColumns count="41">
    <tableColumn id="1" name="Group" dataDxfId="279"/>
    <tableColumn id="2" name="Vertex Color" dataDxfId="278"/>
    <tableColumn id="3" name="Vertex Shape" dataDxfId="276"/>
    <tableColumn id="22" name="Visibility" dataDxfId="277"/>
    <tableColumn id="4" name="Collapsed?"/>
    <tableColumn id="18" name="Label" dataDxfId="303"/>
    <tableColumn id="20" name="Collapsed X"/>
    <tableColumn id="21" name="Collapsed Y"/>
    <tableColumn id="6" name="ID" dataDxfId="302"/>
    <tableColumn id="19" name="Collapsed Properties" dataDxfId="270"/>
    <tableColumn id="5" name="Vertices" dataDxfId="269"/>
    <tableColumn id="7" name="Unique Edges" dataDxfId="268"/>
    <tableColumn id="8" name="Edges With Duplicates" dataDxfId="267"/>
    <tableColumn id="9" name="Total Edges" dataDxfId="266"/>
    <tableColumn id="10" name="Self-Loops" dataDxfId="265"/>
    <tableColumn id="24" name="Reciprocated Vertex Pair Ratio" dataDxfId="264"/>
    <tableColumn id="25" name="Reciprocated Edge Ratio" dataDxfId="263"/>
    <tableColumn id="11" name="Connected Components" dataDxfId="262"/>
    <tableColumn id="12" name="Single-Vertex Connected Components" dataDxfId="261"/>
    <tableColumn id="13" name="Maximum Vertices in a Connected Component" dataDxfId="260"/>
    <tableColumn id="14" name="Maximum Edges in a Connected Component" dataDxfId="259"/>
    <tableColumn id="15" name="Maximum Geodesic Distance (Diameter)" dataDxfId="258"/>
    <tableColumn id="16" name="Average Geodesic Distance" dataDxfId="257"/>
    <tableColumn id="17" name="Graph Density" dataDxfId="243"/>
    <tableColumn id="23" name="Top URLs in Tweet" dataDxfId="230"/>
    <tableColumn id="26" name="Top Domains in Tweet" dataDxfId="217"/>
    <tableColumn id="27" name="Top Hashtags in Tweet" dataDxfId="204"/>
    <tableColumn id="28" name="Top Words in Tweet" dataDxfId="191"/>
    <tableColumn id="29" name="Top Word Pairs in Tweet" dataDxfId="166"/>
    <tableColumn id="30" name="Top Replied-To in Tweet" dataDxfId="16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301" dataDxfId="300">
  <autoFilter ref="A1:C9"/>
  <tableColumns count="3">
    <tableColumn id="1" name="Group" dataDxfId="275"/>
    <tableColumn id="2" name="Vertex" dataDxfId="274"/>
    <tableColumn id="3" name="Vertex ID" dataDxfId="2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9"/>
    <tableColumn id="2" name="Degree Frequency" dataDxfId="298">
      <calculatedColumnFormula>COUNTIF(Vertices[Degree], "&gt;= " &amp; D2) - COUNTIF(Vertices[Degree], "&gt;=" &amp; D3)</calculatedColumnFormula>
    </tableColumn>
    <tableColumn id="3" name="In-Degree Bin" dataDxfId="297"/>
    <tableColumn id="4" name="In-Degree Frequency" dataDxfId="296">
      <calculatedColumnFormula>COUNTIF(Vertices[In-Degree], "&gt;= " &amp; F2) - COUNTIF(Vertices[In-Degree], "&gt;=" &amp; F3)</calculatedColumnFormula>
    </tableColumn>
    <tableColumn id="5" name="Out-Degree Bin" dataDxfId="295"/>
    <tableColumn id="6" name="Out-Degree Frequency" dataDxfId="294">
      <calculatedColumnFormula>COUNTIF(Vertices[Out-Degree], "&gt;= " &amp; H2) - COUNTIF(Vertices[Out-Degree], "&gt;=" &amp; H3)</calculatedColumnFormula>
    </tableColumn>
    <tableColumn id="7" name="Betweenness Centrality Bin" dataDxfId="293"/>
    <tableColumn id="8" name="Betweenness Centrality Frequency" dataDxfId="292">
      <calculatedColumnFormula>COUNTIF(Vertices[Betweenness Centrality], "&gt;= " &amp; J2) - COUNTIF(Vertices[Betweenness Centrality], "&gt;=" &amp; J3)</calculatedColumnFormula>
    </tableColumn>
    <tableColumn id="9" name="Closeness Centrality Bin" dataDxfId="291"/>
    <tableColumn id="10" name="Closeness Centrality Frequency" dataDxfId="290">
      <calculatedColumnFormula>COUNTIF(Vertices[Closeness Centrality], "&gt;= " &amp; L2) - COUNTIF(Vertices[Closeness Centrality], "&gt;=" &amp; L3)</calculatedColumnFormula>
    </tableColumn>
    <tableColumn id="11" name="Eigenvector Centrality Bin" dataDxfId="289"/>
    <tableColumn id="12" name="Eigenvector Centrality Frequency" dataDxfId="288">
      <calculatedColumnFormula>COUNTIF(Vertices[Eigenvector Centrality], "&gt;= " &amp; N2) - COUNTIF(Vertices[Eigenvector Centrality], "&gt;=" &amp; N3)</calculatedColumnFormula>
    </tableColumn>
    <tableColumn id="18" name="PageRank Bin" dataDxfId="287"/>
    <tableColumn id="17" name="PageRank Frequency" dataDxfId="286">
      <calculatedColumnFormula>COUNTIF(Vertices[Eigenvector Centrality], "&gt;= " &amp; P2) - COUNTIF(Vertices[Eigenvector Centrality], "&gt;=" &amp; P3)</calculatedColumnFormula>
    </tableColumn>
    <tableColumn id="13" name="Clustering Coefficient Bin" dataDxfId="285"/>
    <tableColumn id="14" name="Clustering Coefficient Frequency" dataDxfId="284">
      <calculatedColumnFormula>COUNTIF(Vertices[Clustering Coefficient], "&gt;= " &amp; R2) - COUNTIF(Vertices[Clustering Coefficient], "&gt;=" &amp; R3)</calculatedColumnFormula>
    </tableColumn>
    <tableColumn id="15" name="Dynamic Filter Bin" dataDxfId="283"/>
    <tableColumn id="16" name="Dynamic Filter Frequency" dataDxfId="2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napchat.com/add/brianbpark" TargetMode="External" /><Relationship Id="rId2" Type="http://schemas.openxmlformats.org/officeDocument/2006/relationships/hyperlink" Target="https://www.snapchat.com/add/brianbpark" TargetMode="External" /><Relationship Id="rId3" Type="http://schemas.openxmlformats.org/officeDocument/2006/relationships/hyperlink" Target="https://www.snapchat.com/add/brianbpark" TargetMode="External" /><Relationship Id="rId4" Type="http://schemas.openxmlformats.org/officeDocument/2006/relationships/hyperlink" Target="https://www.snapchat.com/add/brianbpark" TargetMode="External" /><Relationship Id="rId5" Type="http://schemas.openxmlformats.org/officeDocument/2006/relationships/hyperlink" Target="https://www.snapchat.com/add/brianbpark" TargetMode="External" /><Relationship Id="rId6" Type="http://schemas.openxmlformats.org/officeDocument/2006/relationships/hyperlink" Target="https://www.snapchat.com/add/brianbpark" TargetMode="External" /><Relationship Id="rId7" Type="http://schemas.openxmlformats.org/officeDocument/2006/relationships/hyperlink" Target="https://www.snapchat.com/add/brianbpark" TargetMode="External" /><Relationship Id="rId8" Type="http://schemas.openxmlformats.org/officeDocument/2006/relationships/hyperlink" Target="https://www.snapchat.com/add/brianbpark" TargetMode="External" /><Relationship Id="rId9" Type="http://schemas.openxmlformats.org/officeDocument/2006/relationships/hyperlink" Target="https://www.snapchat.com/add/brianbpark" TargetMode="External" /><Relationship Id="rId10" Type="http://schemas.openxmlformats.org/officeDocument/2006/relationships/hyperlink" Target="https://www.snapchat.com/add/brianbpark" TargetMode="External" /><Relationship Id="rId11" Type="http://schemas.openxmlformats.org/officeDocument/2006/relationships/hyperlink" Target="https://www.snapchat.com/add/brianbpark" TargetMode="External" /><Relationship Id="rId12" Type="http://schemas.openxmlformats.org/officeDocument/2006/relationships/hyperlink" Target="https://pbs.twimg.com/tweet_video_thumb/EBYL8hVU0AEcjrm.jpg" TargetMode="External" /><Relationship Id="rId13" Type="http://schemas.openxmlformats.org/officeDocument/2006/relationships/hyperlink" Target="https://pbs.twimg.com/tweet_video_thumb/EBYL8hVU0AEcjrm.jpg" TargetMode="External" /><Relationship Id="rId14" Type="http://schemas.openxmlformats.org/officeDocument/2006/relationships/hyperlink" Target="http://pbs.twimg.com/profile_images/973748617050836993/sL2ekKML_normal.jpg" TargetMode="External" /><Relationship Id="rId15" Type="http://schemas.openxmlformats.org/officeDocument/2006/relationships/hyperlink" Target="http://pbs.twimg.com/profile_images/674918018552602624/Quy1IGoQ_normal.jpg" TargetMode="External" /><Relationship Id="rId16" Type="http://schemas.openxmlformats.org/officeDocument/2006/relationships/hyperlink" Target="http://pbs.twimg.com/profile_images/1158354549578588160/K5idBQTF_normal.jpg" TargetMode="External" /><Relationship Id="rId17" Type="http://schemas.openxmlformats.org/officeDocument/2006/relationships/hyperlink" Target="http://pbs.twimg.com/profile_images/1030643768943411205/-XT4mxah_normal.jpg" TargetMode="External" /><Relationship Id="rId18" Type="http://schemas.openxmlformats.org/officeDocument/2006/relationships/hyperlink" Target="http://pbs.twimg.com/profile_images/1030643768943411205/-XT4mxah_normal.jpg" TargetMode="External" /><Relationship Id="rId19" Type="http://schemas.openxmlformats.org/officeDocument/2006/relationships/hyperlink" Target="http://pbs.twimg.com/profile_images/1030643768943411205/-XT4mxah_normal.jpg" TargetMode="External" /><Relationship Id="rId20" Type="http://schemas.openxmlformats.org/officeDocument/2006/relationships/hyperlink" Target="http://pbs.twimg.com/profile_images/1030643768943411205/-XT4mxah_normal.jpg" TargetMode="External" /><Relationship Id="rId21" Type="http://schemas.openxmlformats.org/officeDocument/2006/relationships/hyperlink" Target="http://pbs.twimg.com/profile_images/1030643768943411205/-XT4mxah_normal.jpg" TargetMode="External" /><Relationship Id="rId22" Type="http://schemas.openxmlformats.org/officeDocument/2006/relationships/hyperlink" Target="http://pbs.twimg.com/profile_images/1030643768943411205/-XT4mxah_normal.jpg" TargetMode="External" /><Relationship Id="rId23" Type="http://schemas.openxmlformats.org/officeDocument/2006/relationships/hyperlink" Target="http://pbs.twimg.com/profile_images/1030643768943411205/-XT4mxah_normal.jpg" TargetMode="External" /><Relationship Id="rId24" Type="http://schemas.openxmlformats.org/officeDocument/2006/relationships/hyperlink" Target="http://pbs.twimg.com/profile_images/1030643768943411205/-XT4mxah_normal.jpg" TargetMode="External" /><Relationship Id="rId25" Type="http://schemas.openxmlformats.org/officeDocument/2006/relationships/hyperlink" Target="http://pbs.twimg.com/profile_images/1030643768943411205/-XT4mxah_normal.jpg" TargetMode="External" /><Relationship Id="rId26" Type="http://schemas.openxmlformats.org/officeDocument/2006/relationships/hyperlink" Target="http://pbs.twimg.com/profile_images/1151935741867352064/IYmEKYDq_normal.png" TargetMode="External" /><Relationship Id="rId27" Type="http://schemas.openxmlformats.org/officeDocument/2006/relationships/hyperlink" Target="http://pbs.twimg.com/profile_images/1151935741867352064/IYmEKYDq_normal.png" TargetMode="External" /><Relationship Id="rId28" Type="http://schemas.openxmlformats.org/officeDocument/2006/relationships/hyperlink" Target="https://twitter.com/#!/crundwell/status/1159127093524881411" TargetMode="External" /><Relationship Id="rId29" Type="http://schemas.openxmlformats.org/officeDocument/2006/relationships/hyperlink" Target="https://twitter.com/#!/iamspeedyalex/status/1164814566477316096" TargetMode="External" /><Relationship Id="rId30" Type="http://schemas.openxmlformats.org/officeDocument/2006/relationships/hyperlink" Target="https://twitter.com/#!/goirishbrian/status/1166772687248621569" TargetMode="External" /><Relationship Id="rId31" Type="http://schemas.openxmlformats.org/officeDocument/2006/relationships/hyperlink" Target="https://twitter.com/#!/gnageshrao/status/1169310596577275904" TargetMode="External" /><Relationship Id="rId32" Type="http://schemas.openxmlformats.org/officeDocument/2006/relationships/hyperlink" Target="https://twitter.com/#!/brianbpark/status/1159162469765570560" TargetMode="External" /><Relationship Id="rId33" Type="http://schemas.openxmlformats.org/officeDocument/2006/relationships/hyperlink" Target="https://twitter.com/#!/brianbpark/status/1161699042721697792" TargetMode="External" /><Relationship Id="rId34" Type="http://schemas.openxmlformats.org/officeDocument/2006/relationships/hyperlink" Target="https://twitter.com/#!/brianbpark/status/1164235919140036610" TargetMode="External" /><Relationship Id="rId35" Type="http://schemas.openxmlformats.org/officeDocument/2006/relationships/hyperlink" Target="https://twitter.com/#!/brianbpark/status/1166772483372048386" TargetMode="External" /><Relationship Id="rId36" Type="http://schemas.openxmlformats.org/officeDocument/2006/relationships/hyperlink" Target="https://twitter.com/#!/brianbpark/status/1169309359769378817" TargetMode="External" /><Relationship Id="rId37" Type="http://schemas.openxmlformats.org/officeDocument/2006/relationships/hyperlink" Target="https://twitter.com/#!/brianbpark/status/1171846013277147136" TargetMode="External" /><Relationship Id="rId38" Type="http://schemas.openxmlformats.org/officeDocument/2006/relationships/hyperlink" Target="https://twitter.com/#!/brianbpark/status/1174382721449320452" TargetMode="External" /><Relationship Id="rId39" Type="http://schemas.openxmlformats.org/officeDocument/2006/relationships/hyperlink" Target="https://twitter.com/#!/brianbpark/status/1176919432075063296" TargetMode="External" /><Relationship Id="rId40" Type="http://schemas.openxmlformats.org/officeDocument/2006/relationships/hyperlink" Target="https://twitter.com/#!/brianbpark/status/1179456092780273664" TargetMode="External" /><Relationship Id="rId41" Type="http://schemas.openxmlformats.org/officeDocument/2006/relationships/hyperlink" Target="https://twitter.com/#!/ganeshjacharya/status/1181432773212540929" TargetMode="External" /><Relationship Id="rId42" Type="http://schemas.openxmlformats.org/officeDocument/2006/relationships/hyperlink" Target="https://twitter.com/#!/ganeshjacharya/status/1181433337149378566" TargetMode="External" /><Relationship Id="rId43" Type="http://schemas.openxmlformats.org/officeDocument/2006/relationships/hyperlink" Target="https://api.twitter.com/1.1/geo/id/0e2242eb8691df96.json" TargetMode="External" /><Relationship Id="rId44" Type="http://schemas.openxmlformats.org/officeDocument/2006/relationships/comments" Target="../comments1.xml" /><Relationship Id="rId45" Type="http://schemas.openxmlformats.org/officeDocument/2006/relationships/vmlDrawing" Target="../drawings/vmlDrawing1.vml" /><Relationship Id="rId46" Type="http://schemas.openxmlformats.org/officeDocument/2006/relationships/table" Target="../tables/table1.xml" /><Relationship Id="rId4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snapchat.com/add/brianbpark" TargetMode="External" /><Relationship Id="rId2" Type="http://schemas.openxmlformats.org/officeDocument/2006/relationships/hyperlink" Target="https://www.snapchat.com/add/brianbpark" TargetMode="External" /><Relationship Id="rId3" Type="http://schemas.openxmlformats.org/officeDocument/2006/relationships/hyperlink" Target="https://www.snapchat.com/add/brianbpark" TargetMode="External" /><Relationship Id="rId4" Type="http://schemas.openxmlformats.org/officeDocument/2006/relationships/hyperlink" Target="https://www.snapchat.com/add/brianbpark" TargetMode="External" /><Relationship Id="rId5" Type="http://schemas.openxmlformats.org/officeDocument/2006/relationships/hyperlink" Target="https://www.snapchat.com/add/brianbpark" TargetMode="External" /><Relationship Id="rId6" Type="http://schemas.openxmlformats.org/officeDocument/2006/relationships/hyperlink" Target="https://www.snapchat.com/add/brianbpark" TargetMode="External" /><Relationship Id="rId7" Type="http://schemas.openxmlformats.org/officeDocument/2006/relationships/hyperlink" Target="https://www.snapchat.com/add/brianbpark" TargetMode="External" /><Relationship Id="rId8" Type="http://schemas.openxmlformats.org/officeDocument/2006/relationships/hyperlink" Target="https://www.snapchat.com/add/brianbpark" TargetMode="External" /><Relationship Id="rId9" Type="http://schemas.openxmlformats.org/officeDocument/2006/relationships/hyperlink" Target="https://www.snapchat.com/add/brianbpark" TargetMode="External" /><Relationship Id="rId10" Type="http://schemas.openxmlformats.org/officeDocument/2006/relationships/hyperlink" Target="https://www.snapchat.com/add/brianbpark" TargetMode="External" /><Relationship Id="rId11" Type="http://schemas.openxmlformats.org/officeDocument/2006/relationships/hyperlink" Target="https://www.snapchat.com/add/brianbpark" TargetMode="External" /><Relationship Id="rId12" Type="http://schemas.openxmlformats.org/officeDocument/2006/relationships/hyperlink" Target="https://pbs.twimg.com/tweet_video_thumb/EBYL8hVU0AEcjrm.jpg" TargetMode="External" /><Relationship Id="rId13" Type="http://schemas.openxmlformats.org/officeDocument/2006/relationships/hyperlink" Target="https://pbs.twimg.com/tweet_video_thumb/EBYL8hVU0AEcjrm.jpg" TargetMode="External" /><Relationship Id="rId14" Type="http://schemas.openxmlformats.org/officeDocument/2006/relationships/hyperlink" Target="http://pbs.twimg.com/profile_images/973748617050836993/sL2ekKML_normal.jpg" TargetMode="External" /><Relationship Id="rId15" Type="http://schemas.openxmlformats.org/officeDocument/2006/relationships/hyperlink" Target="http://pbs.twimg.com/profile_images/674918018552602624/Quy1IGoQ_normal.jpg" TargetMode="External" /><Relationship Id="rId16" Type="http://schemas.openxmlformats.org/officeDocument/2006/relationships/hyperlink" Target="http://pbs.twimg.com/profile_images/1158354549578588160/K5idBQTF_normal.jpg" TargetMode="External" /><Relationship Id="rId17" Type="http://schemas.openxmlformats.org/officeDocument/2006/relationships/hyperlink" Target="http://pbs.twimg.com/profile_images/1030643768943411205/-XT4mxah_normal.jpg" TargetMode="External" /><Relationship Id="rId18" Type="http://schemas.openxmlformats.org/officeDocument/2006/relationships/hyperlink" Target="http://pbs.twimg.com/profile_images/1030643768943411205/-XT4mxah_normal.jpg" TargetMode="External" /><Relationship Id="rId19" Type="http://schemas.openxmlformats.org/officeDocument/2006/relationships/hyperlink" Target="http://pbs.twimg.com/profile_images/1030643768943411205/-XT4mxah_normal.jpg" TargetMode="External" /><Relationship Id="rId20" Type="http://schemas.openxmlformats.org/officeDocument/2006/relationships/hyperlink" Target="http://pbs.twimg.com/profile_images/1030643768943411205/-XT4mxah_normal.jpg" TargetMode="External" /><Relationship Id="rId21" Type="http://schemas.openxmlformats.org/officeDocument/2006/relationships/hyperlink" Target="http://pbs.twimg.com/profile_images/1030643768943411205/-XT4mxah_normal.jpg" TargetMode="External" /><Relationship Id="rId22" Type="http://schemas.openxmlformats.org/officeDocument/2006/relationships/hyperlink" Target="http://pbs.twimg.com/profile_images/1030643768943411205/-XT4mxah_normal.jpg" TargetMode="External" /><Relationship Id="rId23" Type="http://schemas.openxmlformats.org/officeDocument/2006/relationships/hyperlink" Target="http://pbs.twimg.com/profile_images/1030643768943411205/-XT4mxah_normal.jpg" TargetMode="External" /><Relationship Id="rId24" Type="http://schemas.openxmlformats.org/officeDocument/2006/relationships/hyperlink" Target="http://pbs.twimg.com/profile_images/1030643768943411205/-XT4mxah_normal.jpg" TargetMode="External" /><Relationship Id="rId25" Type="http://schemas.openxmlformats.org/officeDocument/2006/relationships/hyperlink" Target="http://pbs.twimg.com/profile_images/1030643768943411205/-XT4mxah_normal.jpg" TargetMode="External" /><Relationship Id="rId26" Type="http://schemas.openxmlformats.org/officeDocument/2006/relationships/hyperlink" Target="http://pbs.twimg.com/profile_images/1151935741867352064/IYmEKYDq_normal.png" TargetMode="External" /><Relationship Id="rId27" Type="http://schemas.openxmlformats.org/officeDocument/2006/relationships/hyperlink" Target="http://pbs.twimg.com/profile_images/1151935741867352064/IYmEKYDq_normal.png" TargetMode="External" /><Relationship Id="rId28" Type="http://schemas.openxmlformats.org/officeDocument/2006/relationships/hyperlink" Target="https://twitter.com/#!/crundwell/status/1159127093524881411" TargetMode="External" /><Relationship Id="rId29" Type="http://schemas.openxmlformats.org/officeDocument/2006/relationships/hyperlink" Target="https://twitter.com/#!/iamspeedyalex/status/1164814566477316096" TargetMode="External" /><Relationship Id="rId30" Type="http://schemas.openxmlformats.org/officeDocument/2006/relationships/hyperlink" Target="https://twitter.com/#!/goirishbrian/status/1166772687248621569" TargetMode="External" /><Relationship Id="rId31" Type="http://schemas.openxmlformats.org/officeDocument/2006/relationships/hyperlink" Target="https://twitter.com/#!/gnageshrao/status/1169310596577275904" TargetMode="External" /><Relationship Id="rId32" Type="http://schemas.openxmlformats.org/officeDocument/2006/relationships/hyperlink" Target="https://twitter.com/#!/brianbpark/status/1159162469765570560" TargetMode="External" /><Relationship Id="rId33" Type="http://schemas.openxmlformats.org/officeDocument/2006/relationships/hyperlink" Target="https://twitter.com/#!/brianbpark/status/1161699042721697792" TargetMode="External" /><Relationship Id="rId34" Type="http://schemas.openxmlformats.org/officeDocument/2006/relationships/hyperlink" Target="https://twitter.com/#!/brianbpark/status/1164235919140036610" TargetMode="External" /><Relationship Id="rId35" Type="http://schemas.openxmlformats.org/officeDocument/2006/relationships/hyperlink" Target="https://twitter.com/#!/brianbpark/status/1166772483372048386" TargetMode="External" /><Relationship Id="rId36" Type="http://schemas.openxmlformats.org/officeDocument/2006/relationships/hyperlink" Target="https://twitter.com/#!/brianbpark/status/1169309359769378817" TargetMode="External" /><Relationship Id="rId37" Type="http://schemas.openxmlformats.org/officeDocument/2006/relationships/hyperlink" Target="https://twitter.com/#!/brianbpark/status/1171846013277147136" TargetMode="External" /><Relationship Id="rId38" Type="http://schemas.openxmlformats.org/officeDocument/2006/relationships/hyperlink" Target="https://twitter.com/#!/brianbpark/status/1174382721449320452" TargetMode="External" /><Relationship Id="rId39" Type="http://schemas.openxmlformats.org/officeDocument/2006/relationships/hyperlink" Target="https://twitter.com/#!/brianbpark/status/1176919432075063296" TargetMode="External" /><Relationship Id="rId40" Type="http://schemas.openxmlformats.org/officeDocument/2006/relationships/hyperlink" Target="https://twitter.com/#!/brianbpark/status/1179456092780273664" TargetMode="External" /><Relationship Id="rId41" Type="http://schemas.openxmlformats.org/officeDocument/2006/relationships/hyperlink" Target="https://twitter.com/#!/ganeshjacharya/status/1181432773212540929" TargetMode="External" /><Relationship Id="rId42" Type="http://schemas.openxmlformats.org/officeDocument/2006/relationships/hyperlink" Target="https://twitter.com/#!/ganeshjacharya/status/1181433337149378566" TargetMode="External" /><Relationship Id="rId43" Type="http://schemas.openxmlformats.org/officeDocument/2006/relationships/hyperlink" Target="https://api.twitter.com/1.1/geo/id/0e2242eb8691df96.json" TargetMode="External" /><Relationship Id="rId44" Type="http://schemas.openxmlformats.org/officeDocument/2006/relationships/comments" Target="../comments13.xml" /><Relationship Id="rId45" Type="http://schemas.openxmlformats.org/officeDocument/2006/relationships/vmlDrawing" Target="../drawings/vmlDrawing6.vml" /><Relationship Id="rId46" Type="http://schemas.openxmlformats.org/officeDocument/2006/relationships/table" Target="../tables/table23.xml" /><Relationship Id="rId4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davidcrundwell.com/" TargetMode="External" /><Relationship Id="rId2" Type="http://schemas.openxmlformats.org/officeDocument/2006/relationships/hyperlink" Target="https://t.co/FKnB7T7E0b" TargetMode="External" /><Relationship Id="rId3" Type="http://schemas.openxmlformats.org/officeDocument/2006/relationships/hyperlink" Target="https://t.co/zrdpt3DREY" TargetMode="External" /><Relationship Id="rId4" Type="http://schemas.openxmlformats.org/officeDocument/2006/relationships/hyperlink" Target="https://t.co/HzzyXa0AWS" TargetMode="External" /><Relationship Id="rId5" Type="http://schemas.openxmlformats.org/officeDocument/2006/relationships/hyperlink" Target="https://t.co/UEvNyM0KCF" TargetMode="External" /><Relationship Id="rId6" Type="http://schemas.openxmlformats.org/officeDocument/2006/relationships/hyperlink" Target="https://t.co/o4KrilWlnk" TargetMode="External" /><Relationship Id="rId7" Type="http://schemas.openxmlformats.org/officeDocument/2006/relationships/hyperlink" Target="http://seashell.co.in/" TargetMode="External" /><Relationship Id="rId8" Type="http://schemas.openxmlformats.org/officeDocument/2006/relationships/hyperlink" Target="https://pbs.twimg.com/profile_banners/20069766/1396965099" TargetMode="External" /><Relationship Id="rId9" Type="http://schemas.openxmlformats.org/officeDocument/2006/relationships/hyperlink" Target="https://pbs.twimg.com/profile_banners/14389031/1511577603" TargetMode="External" /><Relationship Id="rId10" Type="http://schemas.openxmlformats.org/officeDocument/2006/relationships/hyperlink" Target="https://pbs.twimg.com/profile_banners/78533544/1455999660" TargetMode="External" /><Relationship Id="rId11" Type="http://schemas.openxmlformats.org/officeDocument/2006/relationships/hyperlink" Target="https://pbs.twimg.com/profile_banners/116060961/1546208158" TargetMode="External" /><Relationship Id="rId12" Type="http://schemas.openxmlformats.org/officeDocument/2006/relationships/hyperlink" Target="https://pbs.twimg.com/profile_banners/78970308/1552061839" TargetMode="External" /><Relationship Id="rId13" Type="http://schemas.openxmlformats.org/officeDocument/2006/relationships/hyperlink" Target="https://pbs.twimg.com/profile_banners/531706078/1570501597" TargetMode="External" /><Relationship Id="rId14" Type="http://schemas.openxmlformats.org/officeDocument/2006/relationships/hyperlink" Target="https://pbs.twimg.com/profile_banners/18549375/1558512420"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4/bg.gif" TargetMode="External" /><Relationship Id="rId18" Type="http://schemas.openxmlformats.org/officeDocument/2006/relationships/hyperlink" Target="http://abs.twimg.com/images/themes/theme3/bg.gif"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5/bg.png" TargetMode="External" /><Relationship Id="rId21" Type="http://schemas.openxmlformats.org/officeDocument/2006/relationships/hyperlink" Target="http://abs.twimg.com/images/themes/theme7/bg.gif" TargetMode="External" /><Relationship Id="rId22" Type="http://schemas.openxmlformats.org/officeDocument/2006/relationships/hyperlink" Target="http://abs.twimg.com/images/themes/theme15/bg.png" TargetMode="External" /><Relationship Id="rId23" Type="http://schemas.openxmlformats.org/officeDocument/2006/relationships/hyperlink" Target="http://pbs.twimg.com/profile_images/1120998163006087169/ezugzr7S_normal.png" TargetMode="External" /><Relationship Id="rId24" Type="http://schemas.openxmlformats.org/officeDocument/2006/relationships/hyperlink" Target="http://pbs.twimg.com/profile_images/1067785750450720768/_NYYaCod_normal.jpg" TargetMode="External" /><Relationship Id="rId25" Type="http://schemas.openxmlformats.org/officeDocument/2006/relationships/hyperlink" Target="http://pbs.twimg.com/profile_images/973748617050836993/sL2ekKML_normal.jpg" TargetMode="External" /><Relationship Id="rId26" Type="http://schemas.openxmlformats.org/officeDocument/2006/relationships/hyperlink" Target="http://pbs.twimg.com/profile_images/1152738764256624640/nBIHTZxU_normal.jpg" TargetMode="External" /><Relationship Id="rId27" Type="http://schemas.openxmlformats.org/officeDocument/2006/relationships/hyperlink" Target="http://pbs.twimg.com/profile_images/674918018552602624/Quy1IGoQ_normal.jpg" TargetMode="External" /><Relationship Id="rId28" Type="http://schemas.openxmlformats.org/officeDocument/2006/relationships/hyperlink" Target="http://pbs.twimg.com/profile_images/1030643768943411205/-XT4mxah_normal.jpg" TargetMode="External" /><Relationship Id="rId29" Type="http://schemas.openxmlformats.org/officeDocument/2006/relationships/hyperlink" Target="http://pbs.twimg.com/profile_images/1158354549578588160/K5idBQTF_normal.jpg" TargetMode="External" /><Relationship Id="rId30" Type="http://schemas.openxmlformats.org/officeDocument/2006/relationships/hyperlink" Target="http://pbs.twimg.com/profile_images/1151935741867352064/IYmEKYDq_normal.png" TargetMode="External" /><Relationship Id="rId31" Type="http://schemas.openxmlformats.org/officeDocument/2006/relationships/hyperlink" Target="https://twitter.com/crundwell" TargetMode="External" /><Relationship Id="rId32" Type="http://schemas.openxmlformats.org/officeDocument/2006/relationships/hyperlink" Target="https://twitter.com/unmarketing" TargetMode="External" /><Relationship Id="rId33" Type="http://schemas.openxmlformats.org/officeDocument/2006/relationships/hyperlink" Target="https://twitter.com/iamspeedyalex" TargetMode="External" /><Relationship Id="rId34" Type="http://schemas.openxmlformats.org/officeDocument/2006/relationships/hyperlink" Target="https://twitter.com/chrisstrub" TargetMode="External" /><Relationship Id="rId35" Type="http://schemas.openxmlformats.org/officeDocument/2006/relationships/hyperlink" Target="https://twitter.com/goirishbrian" TargetMode="External" /><Relationship Id="rId36" Type="http://schemas.openxmlformats.org/officeDocument/2006/relationships/hyperlink" Target="https://twitter.com/brianbpark" TargetMode="External" /><Relationship Id="rId37" Type="http://schemas.openxmlformats.org/officeDocument/2006/relationships/hyperlink" Target="https://twitter.com/gnageshrao" TargetMode="External" /><Relationship Id="rId38" Type="http://schemas.openxmlformats.org/officeDocument/2006/relationships/hyperlink" Target="https://twitter.com/ganeshjacharya" TargetMode="External" /><Relationship Id="rId39" Type="http://schemas.openxmlformats.org/officeDocument/2006/relationships/comments" Target="../comments2.xml" /><Relationship Id="rId40" Type="http://schemas.openxmlformats.org/officeDocument/2006/relationships/vmlDrawing" Target="../drawings/vmlDrawing2.vml" /><Relationship Id="rId41" Type="http://schemas.openxmlformats.org/officeDocument/2006/relationships/table" Target="../tables/table2.xml" /><Relationship Id="rId4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napchat.com/add/brianbpark" TargetMode="External" /><Relationship Id="rId2" Type="http://schemas.openxmlformats.org/officeDocument/2006/relationships/hyperlink" Target="http://seashell.co.in/blog/list-of-twitter-chats-related-to-digital-marketing/" TargetMode="External" /><Relationship Id="rId3" Type="http://schemas.openxmlformats.org/officeDocument/2006/relationships/hyperlink" Target="https://twitter.com/i/web/status/1181433337149378566" TargetMode="External" /><Relationship Id="rId4" Type="http://schemas.openxmlformats.org/officeDocument/2006/relationships/hyperlink" Target="https://twitter.com/i/web/status/1181432773212540929" TargetMode="External" /><Relationship Id="rId5" Type="http://schemas.openxmlformats.org/officeDocument/2006/relationships/hyperlink" Target="https://www.snapchat.com/add/brianbpark" TargetMode="External" /><Relationship Id="rId6" Type="http://schemas.openxmlformats.org/officeDocument/2006/relationships/hyperlink" Target="http://seashell.co.in/blog/list-of-twitter-chats-related-to-digital-marketing/" TargetMode="External" /><Relationship Id="rId7" Type="http://schemas.openxmlformats.org/officeDocument/2006/relationships/hyperlink" Target="https://twitter.com/i/web/status/1181433337149378566" TargetMode="External" /><Relationship Id="rId8" Type="http://schemas.openxmlformats.org/officeDocument/2006/relationships/hyperlink" Target="https://twitter.com/i/web/status/1181432773212540929" TargetMode="External" /><Relationship Id="rId9" Type="http://schemas.openxmlformats.org/officeDocument/2006/relationships/table" Target="../tables/table11.xml" /><Relationship Id="rId10" Type="http://schemas.openxmlformats.org/officeDocument/2006/relationships/table" Target="../tables/table12.xml" /><Relationship Id="rId11" Type="http://schemas.openxmlformats.org/officeDocument/2006/relationships/table" Target="../tables/table13.xml" /><Relationship Id="rId12" Type="http://schemas.openxmlformats.org/officeDocument/2006/relationships/table" Target="../tables/table14.xml" /><Relationship Id="rId13" Type="http://schemas.openxmlformats.org/officeDocument/2006/relationships/table" Target="../tables/table15.xml" /><Relationship Id="rId14" Type="http://schemas.openxmlformats.org/officeDocument/2006/relationships/table" Target="../tables/table16.xml" /><Relationship Id="rId15" Type="http://schemas.openxmlformats.org/officeDocument/2006/relationships/table" Target="../tables/table17.xml" /><Relationship Id="rId1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409</v>
      </c>
      <c r="BB2" s="13" t="s">
        <v>419</v>
      </c>
      <c r="BC2" s="13" t="s">
        <v>420</v>
      </c>
      <c r="BD2" s="67" t="s">
        <v>571</v>
      </c>
      <c r="BE2" s="67" t="s">
        <v>572</v>
      </c>
      <c r="BF2" s="67" t="s">
        <v>573</v>
      </c>
      <c r="BG2" s="67" t="s">
        <v>574</v>
      </c>
      <c r="BH2" s="67" t="s">
        <v>575</v>
      </c>
      <c r="BI2" s="67" t="s">
        <v>576</v>
      </c>
      <c r="BJ2" s="67" t="s">
        <v>577</v>
      </c>
      <c r="BK2" s="67" t="s">
        <v>578</v>
      </c>
      <c r="BL2" s="67" t="s">
        <v>579</v>
      </c>
    </row>
    <row r="3" spans="1:64" ht="15" customHeight="1">
      <c r="A3" s="84" t="s">
        <v>212</v>
      </c>
      <c r="B3" s="84" t="s">
        <v>218</v>
      </c>
      <c r="C3" s="53" t="s">
        <v>615</v>
      </c>
      <c r="D3" s="54">
        <v>3</v>
      </c>
      <c r="E3" s="65" t="s">
        <v>132</v>
      </c>
      <c r="F3" s="55">
        <v>35</v>
      </c>
      <c r="G3" s="53"/>
      <c r="H3" s="57"/>
      <c r="I3" s="56"/>
      <c r="J3" s="56"/>
      <c r="K3" s="36" t="s">
        <v>65</v>
      </c>
      <c r="L3" s="62">
        <v>3</v>
      </c>
      <c r="M3" s="62"/>
      <c r="N3" s="63"/>
      <c r="O3" s="85" t="s">
        <v>220</v>
      </c>
      <c r="P3" s="87">
        <v>43684.65288194444</v>
      </c>
      <c r="Q3" s="85" t="s">
        <v>222</v>
      </c>
      <c r="R3" s="85"/>
      <c r="S3" s="85"/>
      <c r="T3" s="85" t="s">
        <v>233</v>
      </c>
      <c r="U3" s="90" t="s">
        <v>237</v>
      </c>
      <c r="V3" s="90" t="s">
        <v>237</v>
      </c>
      <c r="W3" s="87">
        <v>43684.65288194444</v>
      </c>
      <c r="X3" s="90" t="s">
        <v>243</v>
      </c>
      <c r="Y3" s="85"/>
      <c r="Z3" s="85"/>
      <c r="AA3" s="91" t="s">
        <v>258</v>
      </c>
      <c r="AB3" s="85"/>
      <c r="AC3" s="85" t="b">
        <v>0</v>
      </c>
      <c r="AD3" s="85">
        <v>1</v>
      </c>
      <c r="AE3" s="91" t="s">
        <v>274</v>
      </c>
      <c r="AF3" s="85" t="b">
        <v>0</v>
      </c>
      <c r="AG3" s="85" t="s">
        <v>276</v>
      </c>
      <c r="AH3" s="85"/>
      <c r="AI3" s="91" t="s">
        <v>274</v>
      </c>
      <c r="AJ3" s="85" t="b">
        <v>0</v>
      </c>
      <c r="AK3" s="85">
        <v>0</v>
      </c>
      <c r="AL3" s="91" t="s">
        <v>274</v>
      </c>
      <c r="AM3" s="85" t="s">
        <v>277</v>
      </c>
      <c r="AN3" s="85" t="b">
        <v>0</v>
      </c>
      <c r="AO3" s="91" t="s">
        <v>258</v>
      </c>
      <c r="AP3" s="85" t="s">
        <v>176</v>
      </c>
      <c r="AQ3" s="85">
        <v>0</v>
      </c>
      <c r="AR3" s="85">
        <v>0</v>
      </c>
      <c r="AS3" s="85" t="s">
        <v>280</v>
      </c>
      <c r="AT3" s="85" t="s">
        <v>281</v>
      </c>
      <c r="AU3" s="85" t="s">
        <v>282</v>
      </c>
      <c r="AV3" s="85" t="s">
        <v>283</v>
      </c>
      <c r="AW3" s="93" t="s">
        <v>284</v>
      </c>
      <c r="AX3" s="85" t="s">
        <v>285</v>
      </c>
      <c r="AY3" s="85" t="s">
        <v>286</v>
      </c>
      <c r="AZ3" s="90" t="s">
        <v>287</v>
      </c>
      <c r="BA3">
        <v>1</v>
      </c>
      <c r="BB3" s="85" t="str">
        <f>REPLACE(INDEX(GroupVertices[Group],MATCH(Edges[[#This Row],[Vertex 1]],GroupVertices[Vertex],0)),1,1,"")</f>
        <v>3</v>
      </c>
      <c r="BC3" s="85" t="str">
        <f>REPLACE(INDEX(GroupVertices[Group],MATCH(Edges[[#This Row],[Vertex 2]],GroupVertices[Vertex],0)),1,1,"")</f>
        <v>3</v>
      </c>
      <c r="BD3" s="51">
        <v>1</v>
      </c>
      <c r="BE3" s="52">
        <v>3.7037037037037037</v>
      </c>
      <c r="BF3" s="51">
        <v>0</v>
      </c>
      <c r="BG3" s="52">
        <v>0</v>
      </c>
      <c r="BH3" s="51">
        <v>0</v>
      </c>
      <c r="BI3" s="52">
        <v>0</v>
      </c>
      <c r="BJ3" s="51">
        <v>26</v>
      </c>
      <c r="BK3" s="52">
        <v>96.29629629629629</v>
      </c>
      <c r="BL3" s="51">
        <v>27</v>
      </c>
    </row>
    <row r="4" spans="1:64" ht="15" customHeight="1">
      <c r="A4" s="84" t="s">
        <v>213</v>
      </c>
      <c r="B4" s="84" t="s">
        <v>219</v>
      </c>
      <c r="C4" s="53" t="s">
        <v>615</v>
      </c>
      <c r="D4" s="54">
        <v>3</v>
      </c>
      <c r="E4" s="65" t="s">
        <v>132</v>
      </c>
      <c r="F4" s="55">
        <v>35</v>
      </c>
      <c r="G4" s="53"/>
      <c r="H4" s="57"/>
      <c r="I4" s="56"/>
      <c r="J4" s="56"/>
      <c r="K4" s="36" t="s">
        <v>65</v>
      </c>
      <c r="L4" s="83">
        <v>4</v>
      </c>
      <c r="M4" s="83"/>
      <c r="N4" s="63"/>
      <c r="O4" s="86" t="s">
        <v>221</v>
      </c>
      <c r="P4" s="88">
        <v>43700.34731481481</v>
      </c>
      <c r="Q4" s="86" t="s">
        <v>223</v>
      </c>
      <c r="R4" s="86"/>
      <c r="S4" s="86"/>
      <c r="T4" s="86" t="s">
        <v>234</v>
      </c>
      <c r="U4" s="86"/>
      <c r="V4" s="89" t="s">
        <v>238</v>
      </c>
      <c r="W4" s="88">
        <v>43700.34731481481</v>
      </c>
      <c r="X4" s="89" t="s">
        <v>244</v>
      </c>
      <c r="Y4" s="86"/>
      <c r="Z4" s="86"/>
      <c r="AA4" s="92" t="s">
        <v>259</v>
      </c>
      <c r="AB4" s="92" t="s">
        <v>273</v>
      </c>
      <c r="AC4" s="86" t="b">
        <v>0</v>
      </c>
      <c r="AD4" s="86">
        <v>0</v>
      </c>
      <c r="AE4" s="92" t="s">
        <v>275</v>
      </c>
      <c r="AF4" s="86" t="b">
        <v>0</v>
      </c>
      <c r="AG4" s="86" t="s">
        <v>276</v>
      </c>
      <c r="AH4" s="86"/>
      <c r="AI4" s="92" t="s">
        <v>274</v>
      </c>
      <c r="AJ4" s="86" t="b">
        <v>0</v>
      </c>
      <c r="AK4" s="86">
        <v>0</v>
      </c>
      <c r="AL4" s="92" t="s">
        <v>274</v>
      </c>
      <c r="AM4" s="86" t="s">
        <v>278</v>
      </c>
      <c r="AN4" s="86" t="b">
        <v>0</v>
      </c>
      <c r="AO4" s="92" t="s">
        <v>273</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2</v>
      </c>
      <c r="BE4" s="52">
        <v>15.384615384615385</v>
      </c>
      <c r="BF4" s="51">
        <v>0</v>
      </c>
      <c r="BG4" s="52">
        <v>0</v>
      </c>
      <c r="BH4" s="51">
        <v>0</v>
      </c>
      <c r="BI4" s="52">
        <v>0</v>
      </c>
      <c r="BJ4" s="51">
        <v>11</v>
      </c>
      <c r="BK4" s="52">
        <v>84.61538461538461</v>
      </c>
      <c r="BL4" s="51">
        <v>13</v>
      </c>
    </row>
    <row r="5" spans="1:64" ht="45">
      <c r="A5" s="84" t="s">
        <v>214</v>
      </c>
      <c r="B5" s="84" t="s">
        <v>216</v>
      </c>
      <c r="C5" s="53" t="s">
        <v>615</v>
      </c>
      <c r="D5" s="54">
        <v>3</v>
      </c>
      <c r="E5" s="65" t="s">
        <v>132</v>
      </c>
      <c r="F5" s="55">
        <v>35</v>
      </c>
      <c r="G5" s="53"/>
      <c r="H5" s="57"/>
      <c r="I5" s="56"/>
      <c r="J5" s="56"/>
      <c r="K5" s="36" t="s">
        <v>65</v>
      </c>
      <c r="L5" s="83">
        <v>5</v>
      </c>
      <c r="M5" s="83"/>
      <c r="N5" s="63"/>
      <c r="O5" s="86" t="s">
        <v>220</v>
      </c>
      <c r="P5" s="88">
        <v>43705.75069444445</v>
      </c>
      <c r="Q5" s="86" t="s">
        <v>224</v>
      </c>
      <c r="R5" s="89" t="s">
        <v>228</v>
      </c>
      <c r="S5" s="86" t="s">
        <v>231</v>
      </c>
      <c r="T5" s="86" t="s">
        <v>235</v>
      </c>
      <c r="U5" s="86"/>
      <c r="V5" s="89" t="s">
        <v>239</v>
      </c>
      <c r="W5" s="88">
        <v>43705.75069444445</v>
      </c>
      <c r="X5" s="89" t="s">
        <v>245</v>
      </c>
      <c r="Y5" s="86"/>
      <c r="Z5" s="86"/>
      <c r="AA5" s="92" t="s">
        <v>260</v>
      </c>
      <c r="AB5" s="86"/>
      <c r="AC5" s="86" t="b">
        <v>0</v>
      </c>
      <c r="AD5" s="86">
        <v>0</v>
      </c>
      <c r="AE5" s="92" t="s">
        <v>274</v>
      </c>
      <c r="AF5" s="86" t="b">
        <v>0</v>
      </c>
      <c r="AG5" s="86" t="s">
        <v>276</v>
      </c>
      <c r="AH5" s="86"/>
      <c r="AI5" s="92" t="s">
        <v>274</v>
      </c>
      <c r="AJ5" s="86" t="b">
        <v>0</v>
      </c>
      <c r="AK5" s="86">
        <v>0</v>
      </c>
      <c r="AL5" s="92" t="s">
        <v>265</v>
      </c>
      <c r="AM5" s="86" t="s">
        <v>277</v>
      </c>
      <c r="AN5" s="86" t="b">
        <v>0</v>
      </c>
      <c r="AO5" s="92" t="s">
        <v>265</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1</v>
      </c>
      <c r="BG5" s="52">
        <v>5.882352941176471</v>
      </c>
      <c r="BH5" s="51">
        <v>0</v>
      </c>
      <c r="BI5" s="52">
        <v>0</v>
      </c>
      <c r="BJ5" s="51">
        <v>16</v>
      </c>
      <c r="BK5" s="52">
        <v>94.11764705882354</v>
      </c>
      <c r="BL5" s="51">
        <v>17</v>
      </c>
    </row>
    <row r="6" spans="1:64" ht="45">
      <c r="A6" s="84" t="s">
        <v>215</v>
      </c>
      <c r="B6" s="84" t="s">
        <v>216</v>
      </c>
      <c r="C6" s="53" t="s">
        <v>615</v>
      </c>
      <c r="D6" s="54">
        <v>3</v>
      </c>
      <c r="E6" s="65" t="s">
        <v>132</v>
      </c>
      <c r="F6" s="55">
        <v>35</v>
      </c>
      <c r="G6" s="53"/>
      <c r="H6" s="57"/>
      <c r="I6" s="56"/>
      <c r="J6" s="56"/>
      <c r="K6" s="36" t="s">
        <v>65</v>
      </c>
      <c r="L6" s="83">
        <v>6</v>
      </c>
      <c r="M6" s="83"/>
      <c r="N6" s="63"/>
      <c r="O6" s="86" t="s">
        <v>220</v>
      </c>
      <c r="P6" s="88">
        <v>43712.75399305556</v>
      </c>
      <c r="Q6" s="86" t="s">
        <v>224</v>
      </c>
      <c r="R6" s="89" t="s">
        <v>228</v>
      </c>
      <c r="S6" s="86" t="s">
        <v>231</v>
      </c>
      <c r="T6" s="86" t="s">
        <v>235</v>
      </c>
      <c r="U6" s="86"/>
      <c r="V6" s="89" t="s">
        <v>240</v>
      </c>
      <c r="W6" s="88">
        <v>43712.75399305556</v>
      </c>
      <c r="X6" s="89" t="s">
        <v>246</v>
      </c>
      <c r="Y6" s="86"/>
      <c r="Z6" s="86"/>
      <c r="AA6" s="92" t="s">
        <v>261</v>
      </c>
      <c r="AB6" s="86"/>
      <c r="AC6" s="86" t="b">
        <v>0</v>
      </c>
      <c r="AD6" s="86">
        <v>0</v>
      </c>
      <c r="AE6" s="92" t="s">
        <v>274</v>
      </c>
      <c r="AF6" s="86" t="b">
        <v>0</v>
      </c>
      <c r="AG6" s="86" t="s">
        <v>276</v>
      </c>
      <c r="AH6" s="86"/>
      <c r="AI6" s="92" t="s">
        <v>274</v>
      </c>
      <c r="AJ6" s="86" t="b">
        <v>0</v>
      </c>
      <c r="AK6" s="86">
        <v>1</v>
      </c>
      <c r="AL6" s="92" t="s">
        <v>266</v>
      </c>
      <c r="AM6" s="86" t="s">
        <v>277</v>
      </c>
      <c r="AN6" s="86" t="b">
        <v>0</v>
      </c>
      <c r="AO6" s="92" t="s">
        <v>266</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1</v>
      </c>
      <c r="BG6" s="52">
        <v>5.882352941176471</v>
      </c>
      <c r="BH6" s="51">
        <v>0</v>
      </c>
      <c r="BI6" s="52">
        <v>0</v>
      </c>
      <c r="BJ6" s="51">
        <v>16</v>
      </c>
      <c r="BK6" s="52">
        <v>94.11764705882354</v>
      </c>
      <c r="BL6" s="51">
        <v>17</v>
      </c>
    </row>
    <row r="7" spans="1:64" ht="45">
      <c r="A7" s="84" t="s">
        <v>216</v>
      </c>
      <c r="B7" s="84" t="s">
        <v>216</v>
      </c>
      <c r="C7" s="53" t="s">
        <v>615</v>
      </c>
      <c r="D7" s="54">
        <v>3</v>
      </c>
      <c r="E7" s="65" t="s">
        <v>136</v>
      </c>
      <c r="F7" s="55">
        <v>35</v>
      </c>
      <c r="G7" s="53"/>
      <c r="H7" s="57"/>
      <c r="I7" s="56"/>
      <c r="J7" s="56"/>
      <c r="K7" s="36" t="s">
        <v>65</v>
      </c>
      <c r="L7" s="83">
        <v>7</v>
      </c>
      <c r="M7" s="83"/>
      <c r="N7" s="63"/>
      <c r="O7" s="86" t="s">
        <v>176</v>
      </c>
      <c r="P7" s="88">
        <v>43684.750497685185</v>
      </c>
      <c r="Q7" s="86" t="s">
        <v>225</v>
      </c>
      <c r="R7" s="89" t="s">
        <v>228</v>
      </c>
      <c r="S7" s="86" t="s">
        <v>231</v>
      </c>
      <c r="T7" s="86" t="s">
        <v>235</v>
      </c>
      <c r="U7" s="86"/>
      <c r="V7" s="89" t="s">
        <v>241</v>
      </c>
      <c r="W7" s="88">
        <v>43684.750497685185</v>
      </c>
      <c r="X7" s="89" t="s">
        <v>247</v>
      </c>
      <c r="Y7" s="86"/>
      <c r="Z7" s="86"/>
      <c r="AA7" s="92" t="s">
        <v>262</v>
      </c>
      <c r="AB7" s="86"/>
      <c r="AC7" s="86" t="b">
        <v>0</v>
      </c>
      <c r="AD7" s="86">
        <v>1</v>
      </c>
      <c r="AE7" s="92" t="s">
        <v>274</v>
      </c>
      <c r="AF7" s="86" t="b">
        <v>0</v>
      </c>
      <c r="AG7" s="86" t="s">
        <v>276</v>
      </c>
      <c r="AH7" s="86"/>
      <c r="AI7" s="92" t="s">
        <v>274</v>
      </c>
      <c r="AJ7" s="86" t="b">
        <v>0</v>
      </c>
      <c r="AK7" s="86">
        <v>0</v>
      </c>
      <c r="AL7" s="92" t="s">
        <v>274</v>
      </c>
      <c r="AM7" s="86" t="s">
        <v>279</v>
      </c>
      <c r="AN7" s="86" t="b">
        <v>0</v>
      </c>
      <c r="AO7" s="92" t="s">
        <v>262</v>
      </c>
      <c r="AP7" s="86" t="s">
        <v>176</v>
      </c>
      <c r="AQ7" s="86">
        <v>0</v>
      </c>
      <c r="AR7" s="86">
        <v>0</v>
      </c>
      <c r="AS7" s="86"/>
      <c r="AT7" s="86"/>
      <c r="AU7" s="86"/>
      <c r="AV7" s="86"/>
      <c r="AW7" s="86"/>
      <c r="AX7" s="86"/>
      <c r="AY7" s="86"/>
      <c r="AZ7" s="86"/>
      <c r="BA7">
        <v>9</v>
      </c>
      <c r="BB7" s="85" t="str">
        <f>REPLACE(INDEX(GroupVertices[Group],MATCH(Edges[[#This Row],[Vertex 1]],GroupVertices[Vertex],0)),1,1,"")</f>
        <v>1</v>
      </c>
      <c r="BC7" s="85" t="str">
        <f>REPLACE(INDEX(GroupVertices[Group],MATCH(Edges[[#This Row],[Vertex 2]],GroupVertices[Vertex],0)),1,1,"")</f>
        <v>1</v>
      </c>
      <c r="BD7" s="51">
        <v>0</v>
      </c>
      <c r="BE7" s="52">
        <v>0</v>
      </c>
      <c r="BF7" s="51">
        <v>1</v>
      </c>
      <c r="BG7" s="52">
        <v>6.666666666666667</v>
      </c>
      <c r="BH7" s="51">
        <v>0</v>
      </c>
      <c r="BI7" s="52">
        <v>0</v>
      </c>
      <c r="BJ7" s="51">
        <v>14</v>
      </c>
      <c r="BK7" s="52">
        <v>93.33333333333333</v>
      </c>
      <c r="BL7" s="51">
        <v>15</v>
      </c>
    </row>
    <row r="8" spans="1:64" ht="45">
      <c r="A8" s="84" t="s">
        <v>216</v>
      </c>
      <c r="B8" s="84" t="s">
        <v>216</v>
      </c>
      <c r="C8" s="53" t="s">
        <v>615</v>
      </c>
      <c r="D8" s="54">
        <v>3</v>
      </c>
      <c r="E8" s="65" t="s">
        <v>136</v>
      </c>
      <c r="F8" s="55">
        <v>35</v>
      </c>
      <c r="G8" s="53"/>
      <c r="H8" s="57"/>
      <c r="I8" s="56"/>
      <c r="J8" s="56"/>
      <c r="K8" s="36" t="s">
        <v>65</v>
      </c>
      <c r="L8" s="83">
        <v>8</v>
      </c>
      <c r="M8" s="83"/>
      <c r="N8" s="63"/>
      <c r="O8" s="86" t="s">
        <v>176</v>
      </c>
      <c r="P8" s="88">
        <v>43691.75010416667</v>
      </c>
      <c r="Q8" s="86" t="s">
        <v>225</v>
      </c>
      <c r="R8" s="89" t="s">
        <v>228</v>
      </c>
      <c r="S8" s="86" t="s">
        <v>231</v>
      </c>
      <c r="T8" s="86" t="s">
        <v>235</v>
      </c>
      <c r="U8" s="86"/>
      <c r="V8" s="89" t="s">
        <v>241</v>
      </c>
      <c r="W8" s="88">
        <v>43691.75010416667</v>
      </c>
      <c r="X8" s="89" t="s">
        <v>248</v>
      </c>
      <c r="Y8" s="86"/>
      <c r="Z8" s="86"/>
      <c r="AA8" s="92" t="s">
        <v>263</v>
      </c>
      <c r="AB8" s="86"/>
      <c r="AC8" s="86" t="b">
        <v>0</v>
      </c>
      <c r="AD8" s="86">
        <v>0</v>
      </c>
      <c r="AE8" s="92" t="s">
        <v>274</v>
      </c>
      <c r="AF8" s="86" t="b">
        <v>0</v>
      </c>
      <c r="AG8" s="86" t="s">
        <v>276</v>
      </c>
      <c r="AH8" s="86"/>
      <c r="AI8" s="92" t="s">
        <v>274</v>
      </c>
      <c r="AJ8" s="86" t="b">
        <v>0</v>
      </c>
      <c r="AK8" s="86">
        <v>0</v>
      </c>
      <c r="AL8" s="92" t="s">
        <v>274</v>
      </c>
      <c r="AM8" s="86" t="s">
        <v>279</v>
      </c>
      <c r="AN8" s="86" t="b">
        <v>0</v>
      </c>
      <c r="AO8" s="92" t="s">
        <v>263</v>
      </c>
      <c r="AP8" s="86" t="s">
        <v>176</v>
      </c>
      <c r="AQ8" s="86">
        <v>0</v>
      </c>
      <c r="AR8" s="86">
        <v>0</v>
      </c>
      <c r="AS8" s="86"/>
      <c r="AT8" s="86"/>
      <c r="AU8" s="86"/>
      <c r="AV8" s="86"/>
      <c r="AW8" s="86"/>
      <c r="AX8" s="86"/>
      <c r="AY8" s="86"/>
      <c r="AZ8" s="86"/>
      <c r="BA8">
        <v>9</v>
      </c>
      <c r="BB8" s="85" t="str">
        <f>REPLACE(INDEX(GroupVertices[Group],MATCH(Edges[[#This Row],[Vertex 1]],GroupVertices[Vertex],0)),1,1,"")</f>
        <v>1</v>
      </c>
      <c r="BC8" s="85" t="str">
        <f>REPLACE(INDEX(GroupVertices[Group],MATCH(Edges[[#This Row],[Vertex 2]],GroupVertices[Vertex],0)),1,1,"")</f>
        <v>1</v>
      </c>
      <c r="BD8" s="51">
        <v>0</v>
      </c>
      <c r="BE8" s="52">
        <v>0</v>
      </c>
      <c r="BF8" s="51">
        <v>1</v>
      </c>
      <c r="BG8" s="52">
        <v>6.666666666666667</v>
      </c>
      <c r="BH8" s="51">
        <v>0</v>
      </c>
      <c r="BI8" s="52">
        <v>0</v>
      </c>
      <c r="BJ8" s="51">
        <v>14</v>
      </c>
      <c r="BK8" s="52">
        <v>93.33333333333333</v>
      </c>
      <c r="BL8" s="51">
        <v>15</v>
      </c>
    </row>
    <row r="9" spans="1:64" ht="45">
      <c r="A9" s="84" t="s">
        <v>216</v>
      </c>
      <c r="B9" s="84" t="s">
        <v>216</v>
      </c>
      <c r="C9" s="53" t="s">
        <v>615</v>
      </c>
      <c r="D9" s="54">
        <v>3</v>
      </c>
      <c r="E9" s="65" t="s">
        <v>136</v>
      </c>
      <c r="F9" s="55">
        <v>35</v>
      </c>
      <c r="G9" s="53"/>
      <c r="H9" s="57"/>
      <c r="I9" s="56"/>
      <c r="J9" s="56"/>
      <c r="K9" s="36" t="s">
        <v>65</v>
      </c>
      <c r="L9" s="83">
        <v>9</v>
      </c>
      <c r="M9" s="83"/>
      <c r="N9" s="63"/>
      <c r="O9" s="86" t="s">
        <v>176</v>
      </c>
      <c r="P9" s="88">
        <v>43698.750555555554</v>
      </c>
      <c r="Q9" s="86" t="s">
        <v>225</v>
      </c>
      <c r="R9" s="89" t="s">
        <v>228</v>
      </c>
      <c r="S9" s="86" t="s">
        <v>231</v>
      </c>
      <c r="T9" s="86" t="s">
        <v>235</v>
      </c>
      <c r="U9" s="86"/>
      <c r="V9" s="89" t="s">
        <v>241</v>
      </c>
      <c r="W9" s="88">
        <v>43698.750555555554</v>
      </c>
      <c r="X9" s="89" t="s">
        <v>249</v>
      </c>
      <c r="Y9" s="86"/>
      <c r="Z9" s="86"/>
      <c r="AA9" s="92" t="s">
        <v>264</v>
      </c>
      <c r="AB9" s="86"/>
      <c r="AC9" s="86" t="b">
        <v>0</v>
      </c>
      <c r="AD9" s="86">
        <v>0</v>
      </c>
      <c r="AE9" s="92" t="s">
        <v>274</v>
      </c>
      <c r="AF9" s="86" t="b">
        <v>0</v>
      </c>
      <c r="AG9" s="86" t="s">
        <v>276</v>
      </c>
      <c r="AH9" s="86"/>
      <c r="AI9" s="92" t="s">
        <v>274</v>
      </c>
      <c r="AJ9" s="86" t="b">
        <v>0</v>
      </c>
      <c r="AK9" s="86">
        <v>0</v>
      </c>
      <c r="AL9" s="92" t="s">
        <v>274</v>
      </c>
      <c r="AM9" s="86" t="s">
        <v>279</v>
      </c>
      <c r="AN9" s="86" t="b">
        <v>0</v>
      </c>
      <c r="AO9" s="92" t="s">
        <v>264</v>
      </c>
      <c r="AP9" s="86" t="s">
        <v>176</v>
      </c>
      <c r="AQ9" s="86">
        <v>0</v>
      </c>
      <c r="AR9" s="86">
        <v>0</v>
      </c>
      <c r="AS9" s="86"/>
      <c r="AT9" s="86"/>
      <c r="AU9" s="86"/>
      <c r="AV9" s="86"/>
      <c r="AW9" s="86"/>
      <c r="AX9" s="86"/>
      <c r="AY9" s="86"/>
      <c r="AZ9" s="86"/>
      <c r="BA9">
        <v>9</v>
      </c>
      <c r="BB9" s="85" t="str">
        <f>REPLACE(INDEX(GroupVertices[Group],MATCH(Edges[[#This Row],[Vertex 1]],GroupVertices[Vertex],0)),1,1,"")</f>
        <v>1</v>
      </c>
      <c r="BC9" s="85" t="str">
        <f>REPLACE(INDEX(GroupVertices[Group],MATCH(Edges[[#This Row],[Vertex 2]],GroupVertices[Vertex],0)),1,1,"")</f>
        <v>1</v>
      </c>
      <c r="BD9" s="51">
        <v>0</v>
      </c>
      <c r="BE9" s="52">
        <v>0</v>
      </c>
      <c r="BF9" s="51">
        <v>1</v>
      </c>
      <c r="BG9" s="52">
        <v>6.666666666666667</v>
      </c>
      <c r="BH9" s="51">
        <v>0</v>
      </c>
      <c r="BI9" s="52">
        <v>0</v>
      </c>
      <c r="BJ9" s="51">
        <v>14</v>
      </c>
      <c r="BK9" s="52">
        <v>93.33333333333333</v>
      </c>
      <c r="BL9" s="51">
        <v>15</v>
      </c>
    </row>
    <row r="10" spans="1:64" ht="45">
      <c r="A10" s="84" t="s">
        <v>216</v>
      </c>
      <c r="B10" s="84" t="s">
        <v>216</v>
      </c>
      <c r="C10" s="53" t="s">
        <v>615</v>
      </c>
      <c r="D10" s="54">
        <v>3</v>
      </c>
      <c r="E10" s="65" t="s">
        <v>136</v>
      </c>
      <c r="F10" s="55">
        <v>35</v>
      </c>
      <c r="G10" s="53"/>
      <c r="H10" s="57"/>
      <c r="I10" s="56"/>
      <c r="J10" s="56"/>
      <c r="K10" s="36" t="s">
        <v>65</v>
      </c>
      <c r="L10" s="83">
        <v>10</v>
      </c>
      <c r="M10" s="83"/>
      <c r="N10" s="63"/>
      <c r="O10" s="86" t="s">
        <v>176</v>
      </c>
      <c r="P10" s="88">
        <v>43705.75013888889</v>
      </c>
      <c r="Q10" s="86" t="s">
        <v>225</v>
      </c>
      <c r="R10" s="89" t="s">
        <v>228</v>
      </c>
      <c r="S10" s="86" t="s">
        <v>231</v>
      </c>
      <c r="T10" s="86" t="s">
        <v>235</v>
      </c>
      <c r="U10" s="86"/>
      <c r="V10" s="89" t="s">
        <v>241</v>
      </c>
      <c r="W10" s="88">
        <v>43705.75013888889</v>
      </c>
      <c r="X10" s="89" t="s">
        <v>250</v>
      </c>
      <c r="Y10" s="86"/>
      <c r="Z10" s="86"/>
      <c r="AA10" s="92" t="s">
        <v>265</v>
      </c>
      <c r="AB10" s="86"/>
      <c r="AC10" s="86" t="b">
        <v>0</v>
      </c>
      <c r="AD10" s="86">
        <v>0</v>
      </c>
      <c r="AE10" s="92" t="s">
        <v>274</v>
      </c>
      <c r="AF10" s="86" t="b">
        <v>0</v>
      </c>
      <c r="AG10" s="86" t="s">
        <v>276</v>
      </c>
      <c r="AH10" s="86"/>
      <c r="AI10" s="92" t="s">
        <v>274</v>
      </c>
      <c r="AJ10" s="86" t="b">
        <v>0</v>
      </c>
      <c r="AK10" s="86">
        <v>0</v>
      </c>
      <c r="AL10" s="92" t="s">
        <v>274</v>
      </c>
      <c r="AM10" s="86" t="s">
        <v>279</v>
      </c>
      <c r="AN10" s="86" t="b">
        <v>0</v>
      </c>
      <c r="AO10" s="92" t="s">
        <v>265</v>
      </c>
      <c r="AP10" s="86" t="s">
        <v>176</v>
      </c>
      <c r="AQ10" s="86">
        <v>0</v>
      </c>
      <c r="AR10" s="86">
        <v>0</v>
      </c>
      <c r="AS10" s="86"/>
      <c r="AT10" s="86"/>
      <c r="AU10" s="86"/>
      <c r="AV10" s="86"/>
      <c r="AW10" s="86"/>
      <c r="AX10" s="86"/>
      <c r="AY10" s="86"/>
      <c r="AZ10" s="86"/>
      <c r="BA10">
        <v>9</v>
      </c>
      <c r="BB10" s="85" t="str">
        <f>REPLACE(INDEX(GroupVertices[Group],MATCH(Edges[[#This Row],[Vertex 1]],GroupVertices[Vertex],0)),1,1,"")</f>
        <v>1</v>
      </c>
      <c r="BC10" s="85" t="str">
        <f>REPLACE(INDEX(GroupVertices[Group],MATCH(Edges[[#This Row],[Vertex 2]],GroupVertices[Vertex],0)),1,1,"")</f>
        <v>1</v>
      </c>
      <c r="BD10" s="51">
        <v>0</v>
      </c>
      <c r="BE10" s="52">
        <v>0</v>
      </c>
      <c r="BF10" s="51">
        <v>1</v>
      </c>
      <c r="BG10" s="52">
        <v>6.666666666666667</v>
      </c>
      <c r="BH10" s="51">
        <v>0</v>
      </c>
      <c r="BI10" s="52">
        <v>0</v>
      </c>
      <c r="BJ10" s="51">
        <v>14</v>
      </c>
      <c r="BK10" s="52">
        <v>93.33333333333333</v>
      </c>
      <c r="BL10" s="51">
        <v>15</v>
      </c>
    </row>
    <row r="11" spans="1:64" ht="45">
      <c r="A11" s="84" t="s">
        <v>216</v>
      </c>
      <c r="B11" s="84" t="s">
        <v>216</v>
      </c>
      <c r="C11" s="53" t="s">
        <v>615</v>
      </c>
      <c r="D11" s="54">
        <v>3</v>
      </c>
      <c r="E11" s="65" t="s">
        <v>136</v>
      </c>
      <c r="F11" s="55">
        <v>35</v>
      </c>
      <c r="G11" s="53"/>
      <c r="H11" s="57"/>
      <c r="I11" s="56"/>
      <c r="J11" s="56"/>
      <c r="K11" s="36" t="s">
        <v>65</v>
      </c>
      <c r="L11" s="83">
        <v>11</v>
      </c>
      <c r="M11" s="83"/>
      <c r="N11" s="63"/>
      <c r="O11" s="86" t="s">
        <v>176</v>
      </c>
      <c r="P11" s="88">
        <v>43712.7505787037</v>
      </c>
      <c r="Q11" s="86" t="s">
        <v>225</v>
      </c>
      <c r="R11" s="89" t="s">
        <v>228</v>
      </c>
      <c r="S11" s="86" t="s">
        <v>231</v>
      </c>
      <c r="T11" s="86" t="s">
        <v>235</v>
      </c>
      <c r="U11" s="86"/>
      <c r="V11" s="89" t="s">
        <v>241</v>
      </c>
      <c r="W11" s="88">
        <v>43712.7505787037</v>
      </c>
      <c r="X11" s="89" t="s">
        <v>251</v>
      </c>
      <c r="Y11" s="86"/>
      <c r="Z11" s="86"/>
      <c r="AA11" s="92" t="s">
        <v>266</v>
      </c>
      <c r="AB11" s="86"/>
      <c r="AC11" s="86" t="b">
        <v>0</v>
      </c>
      <c r="AD11" s="86">
        <v>2</v>
      </c>
      <c r="AE11" s="92" t="s">
        <v>274</v>
      </c>
      <c r="AF11" s="86" t="b">
        <v>0</v>
      </c>
      <c r="AG11" s="86" t="s">
        <v>276</v>
      </c>
      <c r="AH11" s="86"/>
      <c r="AI11" s="92" t="s">
        <v>274</v>
      </c>
      <c r="AJ11" s="86" t="b">
        <v>0</v>
      </c>
      <c r="AK11" s="86">
        <v>1</v>
      </c>
      <c r="AL11" s="92" t="s">
        <v>274</v>
      </c>
      <c r="AM11" s="86" t="s">
        <v>279</v>
      </c>
      <c r="AN11" s="86" t="b">
        <v>0</v>
      </c>
      <c r="AO11" s="92" t="s">
        <v>266</v>
      </c>
      <c r="AP11" s="86" t="s">
        <v>176</v>
      </c>
      <c r="AQ11" s="86">
        <v>0</v>
      </c>
      <c r="AR11" s="86">
        <v>0</v>
      </c>
      <c r="AS11" s="86"/>
      <c r="AT11" s="86"/>
      <c r="AU11" s="86"/>
      <c r="AV11" s="86"/>
      <c r="AW11" s="86"/>
      <c r="AX11" s="86"/>
      <c r="AY11" s="86"/>
      <c r="AZ11" s="86"/>
      <c r="BA11">
        <v>9</v>
      </c>
      <c r="BB11" s="85" t="str">
        <f>REPLACE(INDEX(GroupVertices[Group],MATCH(Edges[[#This Row],[Vertex 1]],GroupVertices[Vertex],0)),1,1,"")</f>
        <v>1</v>
      </c>
      <c r="BC11" s="85" t="str">
        <f>REPLACE(INDEX(GroupVertices[Group],MATCH(Edges[[#This Row],[Vertex 2]],GroupVertices[Vertex],0)),1,1,"")</f>
        <v>1</v>
      </c>
      <c r="BD11" s="51">
        <v>0</v>
      </c>
      <c r="BE11" s="52">
        <v>0</v>
      </c>
      <c r="BF11" s="51">
        <v>1</v>
      </c>
      <c r="BG11" s="52">
        <v>6.666666666666667</v>
      </c>
      <c r="BH11" s="51">
        <v>0</v>
      </c>
      <c r="BI11" s="52">
        <v>0</v>
      </c>
      <c r="BJ11" s="51">
        <v>14</v>
      </c>
      <c r="BK11" s="52">
        <v>93.33333333333333</v>
      </c>
      <c r="BL11" s="51">
        <v>15</v>
      </c>
    </row>
    <row r="12" spans="1:64" ht="45">
      <c r="A12" s="84" t="s">
        <v>216</v>
      </c>
      <c r="B12" s="84" t="s">
        <v>216</v>
      </c>
      <c r="C12" s="53" t="s">
        <v>615</v>
      </c>
      <c r="D12" s="54">
        <v>3</v>
      </c>
      <c r="E12" s="65" t="s">
        <v>136</v>
      </c>
      <c r="F12" s="55">
        <v>35</v>
      </c>
      <c r="G12" s="53"/>
      <c r="H12" s="57"/>
      <c r="I12" s="56"/>
      <c r="J12" s="56"/>
      <c r="K12" s="36" t="s">
        <v>65</v>
      </c>
      <c r="L12" s="83">
        <v>12</v>
      </c>
      <c r="M12" s="83"/>
      <c r="N12" s="63"/>
      <c r="O12" s="86" t="s">
        <v>176</v>
      </c>
      <c r="P12" s="88">
        <v>43719.75041666667</v>
      </c>
      <c r="Q12" s="86" t="s">
        <v>225</v>
      </c>
      <c r="R12" s="89" t="s">
        <v>228</v>
      </c>
      <c r="S12" s="86" t="s">
        <v>231</v>
      </c>
      <c r="T12" s="86" t="s">
        <v>235</v>
      </c>
      <c r="U12" s="86"/>
      <c r="V12" s="89" t="s">
        <v>241</v>
      </c>
      <c r="W12" s="88">
        <v>43719.75041666667</v>
      </c>
      <c r="X12" s="89" t="s">
        <v>252</v>
      </c>
      <c r="Y12" s="86"/>
      <c r="Z12" s="86"/>
      <c r="AA12" s="92" t="s">
        <v>267</v>
      </c>
      <c r="AB12" s="86"/>
      <c r="AC12" s="86" t="b">
        <v>0</v>
      </c>
      <c r="AD12" s="86">
        <v>0</v>
      </c>
      <c r="AE12" s="92" t="s">
        <v>274</v>
      </c>
      <c r="AF12" s="86" t="b">
        <v>0</v>
      </c>
      <c r="AG12" s="86" t="s">
        <v>276</v>
      </c>
      <c r="AH12" s="86"/>
      <c r="AI12" s="92" t="s">
        <v>274</v>
      </c>
      <c r="AJ12" s="86" t="b">
        <v>0</v>
      </c>
      <c r="AK12" s="86">
        <v>0</v>
      </c>
      <c r="AL12" s="92" t="s">
        <v>274</v>
      </c>
      <c r="AM12" s="86" t="s">
        <v>279</v>
      </c>
      <c r="AN12" s="86" t="b">
        <v>0</v>
      </c>
      <c r="AO12" s="92" t="s">
        <v>267</v>
      </c>
      <c r="AP12" s="86" t="s">
        <v>176</v>
      </c>
      <c r="AQ12" s="86">
        <v>0</v>
      </c>
      <c r="AR12" s="86">
        <v>0</v>
      </c>
      <c r="AS12" s="86"/>
      <c r="AT12" s="86"/>
      <c r="AU12" s="86"/>
      <c r="AV12" s="86"/>
      <c r="AW12" s="86"/>
      <c r="AX12" s="86"/>
      <c r="AY12" s="86"/>
      <c r="AZ12" s="86"/>
      <c r="BA12">
        <v>9</v>
      </c>
      <c r="BB12" s="85" t="str">
        <f>REPLACE(INDEX(GroupVertices[Group],MATCH(Edges[[#This Row],[Vertex 1]],GroupVertices[Vertex],0)),1,1,"")</f>
        <v>1</v>
      </c>
      <c r="BC12" s="85" t="str">
        <f>REPLACE(INDEX(GroupVertices[Group],MATCH(Edges[[#This Row],[Vertex 2]],GroupVertices[Vertex],0)),1,1,"")</f>
        <v>1</v>
      </c>
      <c r="BD12" s="51">
        <v>0</v>
      </c>
      <c r="BE12" s="52">
        <v>0</v>
      </c>
      <c r="BF12" s="51">
        <v>1</v>
      </c>
      <c r="BG12" s="52">
        <v>6.666666666666667</v>
      </c>
      <c r="BH12" s="51">
        <v>0</v>
      </c>
      <c r="BI12" s="52">
        <v>0</v>
      </c>
      <c r="BJ12" s="51">
        <v>14</v>
      </c>
      <c r="BK12" s="52">
        <v>93.33333333333333</v>
      </c>
      <c r="BL12" s="51">
        <v>15</v>
      </c>
    </row>
    <row r="13" spans="1:64" ht="45">
      <c r="A13" s="84" t="s">
        <v>216</v>
      </c>
      <c r="B13" s="84" t="s">
        <v>216</v>
      </c>
      <c r="C13" s="53" t="s">
        <v>615</v>
      </c>
      <c r="D13" s="54">
        <v>3</v>
      </c>
      <c r="E13" s="65" t="s">
        <v>136</v>
      </c>
      <c r="F13" s="55">
        <v>35</v>
      </c>
      <c r="G13" s="53"/>
      <c r="H13" s="57"/>
      <c r="I13" s="56"/>
      <c r="J13" s="56"/>
      <c r="K13" s="36" t="s">
        <v>65</v>
      </c>
      <c r="L13" s="83">
        <v>13</v>
      </c>
      <c r="M13" s="83"/>
      <c r="N13" s="63"/>
      <c r="O13" s="86" t="s">
        <v>176</v>
      </c>
      <c r="P13" s="88">
        <v>43726.750393518516</v>
      </c>
      <c r="Q13" s="86" t="s">
        <v>225</v>
      </c>
      <c r="R13" s="89" t="s">
        <v>228</v>
      </c>
      <c r="S13" s="86" t="s">
        <v>231</v>
      </c>
      <c r="T13" s="86" t="s">
        <v>235</v>
      </c>
      <c r="U13" s="86"/>
      <c r="V13" s="89" t="s">
        <v>241</v>
      </c>
      <c r="W13" s="88">
        <v>43726.750393518516</v>
      </c>
      <c r="X13" s="89" t="s">
        <v>253</v>
      </c>
      <c r="Y13" s="86"/>
      <c r="Z13" s="86"/>
      <c r="AA13" s="92" t="s">
        <v>268</v>
      </c>
      <c r="AB13" s="86"/>
      <c r="AC13" s="86" t="b">
        <v>0</v>
      </c>
      <c r="AD13" s="86">
        <v>0</v>
      </c>
      <c r="AE13" s="92" t="s">
        <v>274</v>
      </c>
      <c r="AF13" s="86" t="b">
        <v>0</v>
      </c>
      <c r="AG13" s="86" t="s">
        <v>276</v>
      </c>
      <c r="AH13" s="86"/>
      <c r="AI13" s="92" t="s">
        <v>274</v>
      </c>
      <c r="AJ13" s="86" t="b">
        <v>0</v>
      </c>
      <c r="AK13" s="86">
        <v>0</v>
      </c>
      <c r="AL13" s="92" t="s">
        <v>274</v>
      </c>
      <c r="AM13" s="86" t="s">
        <v>279</v>
      </c>
      <c r="AN13" s="86" t="b">
        <v>0</v>
      </c>
      <c r="AO13" s="92" t="s">
        <v>268</v>
      </c>
      <c r="AP13" s="86" t="s">
        <v>176</v>
      </c>
      <c r="AQ13" s="86">
        <v>0</v>
      </c>
      <c r="AR13" s="86">
        <v>0</v>
      </c>
      <c r="AS13" s="86"/>
      <c r="AT13" s="86"/>
      <c r="AU13" s="86"/>
      <c r="AV13" s="86"/>
      <c r="AW13" s="86"/>
      <c r="AX13" s="86"/>
      <c r="AY13" s="86"/>
      <c r="AZ13" s="86"/>
      <c r="BA13">
        <v>9</v>
      </c>
      <c r="BB13" s="85" t="str">
        <f>REPLACE(INDEX(GroupVertices[Group],MATCH(Edges[[#This Row],[Vertex 1]],GroupVertices[Vertex],0)),1,1,"")</f>
        <v>1</v>
      </c>
      <c r="BC13" s="85" t="str">
        <f>REPLACE(INDEX(GroupVertices[Group],MATCH(Edges[[#This Row],[Vertex 2]],GroupVertices[Vertex],0)),1,1,"")</f>
        <v>1</v>
      </c>
      <c r="BD13" s="51">
        <v>0</v>
      </c>
      <c r="BE13" s="52">
        <v>0</v>
      </c>
      <c r="BF13" s="51">
        <v>1</v>
      </c>
      <c r="BG13" s="52">
        <v>6.666666666666667</v>
      </c>
      <c r="BH13" s="51">
        <v>0</v>
      </c>
      <c r="BI13" s="52">
        <v>0</v>
      </c>
      <c r="BJ13" s="51">
        <v>14</v>
      </c>
      <c r="BK13" s="52">
        <v>93.33333333333333</v>
      </c>
      <c r="BL13" s="51">
        <v>15</v>
      </c>
    </row>
    <row r="14" spans="1:64" ht="45">
      <c r="A14" s="84" t="s">
        <v>216</v>
      </c>
      <c r="B14" s="84" t="s">
        <v>216</v>
      </c>
      <c r="C14" s="53" t="s">
        <v>615</v>
      </c>
      <c r="D14" s="54">
        <v>3</v>
      </c>
      <c r="E14" s="65" t="s">
        <v>136</v>
      </c>
      <c r="F14" s="55">
        <v>35</v>
      </c>
      <c r="G14" s="53"/>
      <c r="H14" s="57"/>
      <c r="I14" s="56"/>
      <c r="J14" s="56"/>
      <c r="K14" s="36" t="s">
        <v>65</v>
      </c>
      <c r="L14" s="83">
        <v>14</v>
      </c>
      <c r="M14" s="83"/>
      <c r="N14" s="63"/>
      <c r="O14" s="86" t="s">
        <v>176</v>
      </c>
      <c r="P14" s="88">
        <v>43733.75038194445</v>
      </c>
      <c r="Q14" s="86" t="s">
        <v>225</v>
      </c>
      <c r="R14" s="89" t="s">
        <v>228</v>
      </c>
      <c r="S14" s="86" t="s">
        <v>231</v>
      </c>
      <c r="T14" s="86" t="s">
        <v>235</v>
      </c>
      <c r="U14" s="86"/>
      <c r="V14" s="89" t="s">
        <v>241</v>
      </c>
      <c r="W14" s="88">
        <v>43733.75038194445</v>
      </c>
      <c r="X14" s="89" t="s">
        <v>254</v>
      </c>
      <c r="Y14" s="86"/>
      <c r="Z14" s="86"/>
      <c r="AA14" s="92" t="s">
        <v>269</v>
      </c>
      <c r="AB14" s="86"/>
      <c r="AC14" s="86" t="b">
        <v>0</v>
      </c>
      <c r="AD14" s="86">
        <v>0</v>
      </c>
      <c r="AE14" s="92" t="s">
        <v>274</v>
      </c>
      <c r="AF14" s="86" t="b">
        <v>0</v>
      </c>
      <c r="AG14" s="86" t="s">
        <v>276</v>
      </c>
      <c r="AH14" s="86"/>
      <c r="AI14" s="92" t="s">
        <v>274</v>
      </c>
      <c r="AJ14" s="86" t="b">
        <v>0</v>
      </c>
      <c r="AK14" s="86">
        <v>0</v>
      </c>
      <c r="AL14" s="92" t="s">
        <v>274</v>
      </c>
      <c r="AM14" s="86" t="s">
        <v>279</v>
      </c>
      <c r="AN14" s="86" t="b">
        <v>0</v>
      </c>
      <c r="AO14" s="92" t="s">
        <v>269</v>
      </c>
      <c r="AP14" s="86" t="s">
        <v>176</v>
      </c>
      <c r="AQ14" s="86">
        <v>0</v>
      </c>
      <c r="AR14" s="86">
        <v>0</v>
      </c>
      <c r="AS14" s="86"/>
      <c r="AT14" s="86"/>
      <c r="AU14" s="86"/>
      <c r="AV14" s="86"/>
      <c r="AW14" s="86"/>
      <c r="AX14" s="86"/>
      <c r="AY14" s="86"/>
      <c r="AZ14" s="86"/>
      <c r="BA14">
        <v>9</v>
      </c>
      <c r="BB14" s="85" t="str">
        <f>REPLACE(INDEX(GroupVertices[Group],MATCH(Edges[[#This Row],[Vertex 1]],GroupVertices[Vertex],0)),1,1,"")</f>
        <v>1</v>
      </c>
      <c r="BC14" s="85" t="str">
        <f>REPLACE(INDEX(GroupVertices[Group],MATCH(Edges[[#This Row],[Vertex 2]],GroupVertices[Vertex],0)),1,1,"")</f>
        <v>1</v>
      </c>
      <c r="BD14" s="51">
        <v>0</v>
      </c>
      <c r="BE14" s="52">
        <v>0</v>
      </c>
      <c r="BF14" s="51">
        <v>1</v>
      </c>
      <c r="BG14" s="52">
        <v>6.666666666666667</v>
      </c>
      <c r="BH14" s="51">
        <v>0</v>
      </c>
      <c r="BI14" s="52">
        <v>0</v>
      </c>
      <c r="BJ14" s="51">
        <v>14</v>
      </c>
      <c r="BK14" s="52">
        <v>93.33333333333333</v>
      </c>
      <c r="BL14" s="51">
        <v>15</v>
      </c>
    </row>
    <row r="15" spans="1:64" ht="45">
      <c r="A15" s="84" t="s">
        <v>216</v>
      </c>
      <c r="B15" s="84" t="s">
        <v>216</v>
      </c>
      <c r="C15" s="53" t="s">
        <v>615</v>
      </c>
      <c r="D15" s="54">
        <v>3</v>
      </c>
      <c r="E15" s="65" t="s">
        <v>136</v>
      </c>
      <c r="F15" s="55">
        <v>35</v>
      </c>
      <c r="G15" s="53"/>
      <c r="H15" s="57"/>
      <c r="I15" s="56"/>
      <c r="J15" s="56"/>
      <c r="K15" s="36" t="s">
        <v>65</v>
      </c>
      <c r="L15" s="83">
        <v>15</v>
      </c>
      <c r="M15" s="83"/>
      <c r="N15" s="63"/>
      <c r="O15" s="86" t="s">
        <v>176</v>
      </c>
      <c r="P15" s="88">
        <v>43740.750231481485</v>
      </c>
      <c r="Q15" s="86" t="s">
        <v>225</v>
      </c>
      <c r="R15" s="89" t="s">
        <v>228</v>
      </c>
      <c r="S15" s="86" t="s">
        <v>231</v>
      </c>
      <c r="T15" s="86" t="s">
        <v>235</v>
      </c>
      <c r="U15" s="86"/>
      <c r="V15" s="89" t="s">
        <v>241</v>
      </c>
      <c r="W15" s="88">
        <v>43740.750231481485</v>
      </c>
      <c r="X15" s="89" t="s">
        <v>255</v>
      </c>
      <c r="Y15" s="86"/>
      <c r="Z15" s="86"/>
      <c r="AA15" s="92" t="s">
        <v>270</v>
      </c>
      <c r="AB15" s="86"/>
      <c r="AC15" s="86" t="b">
        <v>0</v>
      </c>
      <c r="AD15" s="86">
        <v>0</v>
      </c>
      <c r="AE15" s="92" t="s">
        <v>274</v>
      </c>
      <c r="AF15" s="86" t="b">
        <v>0</v>
      </c>
      <c r="AG15" s="86" t="s">
        <v>276</v>
      </c>
      <c r="AH15" s="86"/>
      <c r="AI15" s="92" t="s">
        <v>274</v>
      </c>
      <c r="AJ15" s="86" t="b">
        <v>0</v>
      </c>
      <c r="AK15" s="86">
        <v>0</v>
      </c>
      <c r="AL15" s="92" t="s">
        <v>274</v>
      </c>
      <c r="AM15" s="86" t="s">
        <v>279</v>
      </c>
      <c r="AN15" s="86" t="b">
        <v>0</v>
      </c>
      <c r="AO15" s="92" t="s">
        <v>270</v>
      </c>
      <c r="AP15" s="86" t="s">
        <v>176</v>
      </c>
      <c r="AQ15" s="86">
        <v>0</v>
      </c>
      <c r="AR15" s="86">
        <v>0</v>
      </c>
      <c r="AS15" s="86"/>
      <c r="AT15" s="86"/>
      <c r="AU15" s="86"/>
      <c r="AV15" s="86"/>
      <c r="AW15" s="86"/>
      <c r="AX15" s="86"/>
      <c r="AY15" s="86"/>
      <c r="AZ15" s="86"/>
      <c r="BA15">
        <v>9</v>
      </c>
      <c r="BB15" s="85" t="str">
        <f>REPLACE(INDEX(GroupVertices[Group],MATCH(Edges[[#This Row],[Vertex 1]],GroupVertices[Vertex],0)),1,1,"")</f>
        <v>1</v>
      </c>
      <c r="BC15" s="85" t="str">
        <f>REPLACE(INDEX(GroupVertices[Group],MATCH(Edges[[#This Row],[Vertex 2]],GroupVertices[Vertex],0)),1,1,"")</f>
        <v>1</v>
      </c>
      <c r="BD15" s="51">
        <v>0</v>
      </c>
      <c r="BE15" s="52">
        <v>0</v>
      </c>
      <c r="BF15" s="51">
        <v>1</v>
      </c>
      <c r="BG15" s="52">
        <v>6.666666666666667</v>
      </c>
      <c r="BH15" s="51">
        <v>0</v>
      </c>
      <c r="BI15" s="52">
        <v>0</v>
      </c>
      <c r="BJ15" s="51">
        <v>14</v>
      </c>
      <c r="BK15" s="52">
        <v>93.33333333333333</v>
      </c>
      <c r="BL15" s="51">
        <v>15</v>
      </c>
    </row>
    <row r="16" spans="1:64" ht="45">
      <c r="A16" s="84" t="s">
        <v>217</v>
      </c>
      <c r="B16" s="84" t="s">
        <v>217</v>
      </c>
      <c r="C16" s="53" t="s">
        <v>615</v>
      </c>
      <c r="D16" s="54">
        <v>3</v>
      </c>
      <c r="E16" s="65" t="s">
        <v>136</v>
      </c>
      <c r="F16" s="55">
        <v>35</v>
      </c>
      <c r="G16" s="53"/>
      <c r="H16" s="57"/>
      <c r="I16" s="56"/>
      <c r="J16" s="56"/>
      <c r="K16" s="36" t="s">
        <v>65</v>
      </c>
      <c r="L16" s="83">
        <v>16</v>
      </c>
      <c r="M16" s="83"/>
      <c r="N16" s="63"/>
      <c r="O16" s="86" t="s">
        <v>176</v>
      </c>
      <c r="P16" s="88">
        <v>43746.20482638889</v>
      </c>
      <c r="Q16" s="86" t="s">
        <v>226</v>
      </c>
      <c r="R16" s="86" t="s">
        <v>229</v>
      </c>
      <c r="S16" s="86" t="s">
        <v>232</v>
      </c>
      <c r="T16" s="86" t="s">
        <v>236</v>
      </c>
      <c r="U16" s="86"/>
      <c r="V16" s="89" t="s">
        <v>242</v>
      </c>
      <c r="W16" s="88">
        <v>43746.20482638889</v>
      </c>
      <c r="X16" s="89" t="s">
        <v>256</v>
      </c>
      <c r="Y16" s="86"/>
      <c r="Z16" s="86"/>
      <c r="AA16" s="92" t="s">
        <v>271</v>
      </c>
      <c r="AB16" s="86"/>
      <c r="AC16" s="86" t="b">
        <v>0</v>
      </c>
      <c r="AD16" s="86">
        <v>0</v>
      </c>
      <c r="AE16" s="92" t="s">
        <v>274</v>
      </c>
      <c r="AF16" s="86" t="b">
        <v>0</v>
      </c>
      <c r="AG16" s="86" t="s">
        <v>276</v>
      </c>
      <c r="AH16" s="86"/>
      <c r="AI16" s="92" t="s">
        <v>274</v>
      </c>
      <c r="AJ16" s="86" t="b">
        <v>0</v>
      </c>
      <c r="AK16" s="86">
        <v>0</v>
      </c>
      <c r="AL16" s="92" t="s">
        <v>274</v>
      </c>
      <c r="AM16" s="86" t="s">
        <v>278</v>
      </c>
      <c r="AN16" s="86" t="b">
        <v>1</v>
      </c>
      <c r="AO16" s="92" t="s">
        <v>271</v>
      </c>
      <c r="AP16" s="86" t="s">
        <v>176</v>
      </c>
      <c r="AQ16" s="86">
        <v>0</v>
      </c>
      <c r="AR16" s="86">
        <v>0</v>
      </c>
      <c r="AS16" s="86"/>
      <c r="AT16" s="86"/>
      <c r="AU16" s="86"/>
      <c r="AV16" s="86"/>
      <c r="AW16" s="86"/>
      <c r="AX16" s="86"/>
      <c r="AY16" s="86"/>
      <c r="AZ16" s="86"/>
      <c r="BA16">
        <v>2</v>
      </c>
      <c r="BB16" s="85" t="str">
        <f>REPLACE(INDEX(GroupVertices[Group],MATCH(Edges[[#This Row],[Vertex 1]],GroupVertices[Vertex],0)),1,1,"")</f>
        <v>4</v>
      </c>
      <c r="BC16" s="85" t="str">
        <f>REPLACE(INDEX(GroupVertices[Group],MATCH(Edges[[#This Row],[Vertex 2]],GroupVertices[Vertex],0)),1,1,"")</f>
        <v>4</v>
      </c>
      <c r="BD16" s="51">
        <v>0</v>
      </c>
      <c r="BE16" s="52">
        <v>0</v>
      </c>
      <c r="BF16" s="51">
        <v>0</v>
      </c>
      <c r="BG16" s="52">
        <v>0</v>
      </c>
      <c r="BH16" s="51">
        <v>0</v>
      </c>
      <c r="BI16" s="52">
        <v>0</v>
      </c>
      <c r="BJ16" s="51">
        <v>14</v>
      </c>
      <c r="BK16" s="52">
        <v>100</v>
      </c>
      <c r="BL16" s="51">
        <v>14</v>
      </c>
    </row>
    <row r="17" spans="1:64" ht="45">
      <c r="A17" s="84" t="s">
        <v>217</v>
      </c>
      <c r="B17" s="84" t="s">
        <v>217</v>
      </c>
      <c r="C17" s="53" t="s">
        <v>615</v>
      </c>
      <c r="D17" s="54">
        <v>3</v>
      </c>
      <c r="E17" s="65" t="s">
        <v>136</v>
      </c>
      <c r="F17" s="55">
        <v>35</v>
      </c>
      <c r="G17" s="53"/>
      <c r="H17" s="57"/>
      <c r="I17" s="56"/>
      <c r="J17" s="56"/>
      <c r="K17" s="36" t="s">
        <v>65</v>
      </c>
      <c r="L17" s="83">
        <v>17</v>
      </c>
      <c r="M17" s="83"/>
      <c r="N17" s="63"/>
      <c r="O17" s="86" t="s">
        <v>176</v>
      </c>
      <c r="P17" s="88">
        <v>43746.20638888889</v>
      </c>
      <c r="Q17" s="86" t="s">
        <v>227</v>
      </c>
      <c r="R17" s="86" t="s">
        <v>230</v>
      </c>
      <c r="S17" s="86" t="s">
        <v>232</v>
      </c>
      <c r="T17" s="86" t="s">
        <v>236</v>
      </c>
      <c r="U17" s="86"/>
      <c r="V17" s="89" t="s">
        <v>242</v>
      </c>
      <c r="W17" s="88">
        <v>43746.20638888889</v>
      </c>
      <c r="X17" s="89" t="s">
        <v>257</v>
      </c>
      <c r="Y17" s="86"/>
      <c r="Z17" s="86"/>
      <c r="AA17" s="92" t="s">
        <v>272</v>
      </c>
      <c r="AB17" s="86"/>
      <c r="AC17" s="86" t="b">
        <v>0</v>
      </c>
      <c r="AD17" s="86">
        <v>0</v>
      </c>
      <c r="AE17" s="92" t="s">
        <v>274</v>
      </c>
      <c r="AF17" s="86" t="b">
        <v>0</v>
      </c>
      <c r="AG17" s="86" t="s">
        <v>276</v>
      </c>
      <c r="AH17" s="86"/>
      <c r="AI17" s="92" t="s">
        <v>274</v>
      </c>
      <c r="AJ17" s="86" t="b">
        <v>0</v>
      </c>
      <c r="AK17" s="86">
        <v>0</v>
      </c>
      <c r="AL17" s="92" t="s">
        <v>274</v>
      </c>
      <c r="AM17" s="86" t="s">
        <v>278</v>
      </c>
      <c r="AN17" s="86" t="b">
        <v>1</v>
      </c>
      <c r="AO17" s="92" t="s">
        <v>272</v>
      </c>
      <c r="AP17" s="86" t="s">
        <v>176</v>
      </c>
      <c r="AQ17" s="86">
        <v>0</v>
      </c>
      <c r="AR17" s="86">
        <v>0</v>
      </c>
      <c r="AS17" s="86"/>
      <c r="AT17" s="86"/>
      <c r="AU17" s="86"/>
      <c r="AV17" s="86"/>
      <c r="AW17" s="86"/>
      <c r="AX17" s="86"/>
      <c r="AY17" s="86"/>
      <c r="AZ17" s="86"/>
      <c r="BA17">
        <v>2</v>
      </c>
      <c r="BB17" s="85" t="str">
        <f>REPLACE(INDEX(GroupVertices[Group],MATCH(Edges[[#This Row],[Vertex 1]],GroupVertices[Vertex],0)),1,1,"")</f>
        <v>4</v>
      </c>
      <c r="BC17" s="85" t="str">
        <f>REPLACE(INDEX(GroupVertices[Group],MATCH(Edges[[#This Row],[Vertex 2]],GroupVertices[Vertex],0)),1,1,"")</f>
        <v>4</v>
      </c>
      <c r="BD17" s="51">
        <v>0</v>
      </c>
      <c r="BE17" s="52">
        <v>0</v>
      </c>
      <c r="BF17" s="51">
        <v>0</v>
      </c>
      <c r="BG17" s="52">
        <v>0</v>
      </c>
      <c r="BH17" s="51">
        <v>0</v>
      </c>
      <c r="BI17" s="52">
        <v>0</v>
      </c>
      <c r="BJ17" s="51">
        <v>14</v>
      </c>
      <c r="BK17" s="52">
        <v>100</v>
      </c>
      <c r="BL17" s="51">
        <v>14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hyperlinks>
    <hyperlink ref="R5" r:id="rId1" display="https://www.snapchat.com/add/brianbpark"/>
    <hyperlink ref="R6" r:id="rId2" display="https://www.snapchat.com/add/brianbpark"/>
    <hyperlink ref="R7" r:id="rId3" display="https://www.snapchat.com/add/brianbpark"/>
    <hyperlink ref="R8" r:id="rId4" display="https://www.snapchat.com/add/brianbpark"/>
    <hyperlink ref="R9" r:id="rId5" display="https://www.snapchat.com/add/brianbpark"/>
    <hyperlink ref="R10" r:id="rId6" display="https://www.snapchat.com/add/brianbpark"/>
    <hyperlink ref="R11" r:id="rId7" display="https://www.snapchat.com/add/brianbpark"/>
    <hyperlink ref="R12" r:id="rId8" display="https://www.snapchat.com/add/brianbpark"/>
    <hyperlink ref="R13" r:id="rId9" display="https://www.snapchat.com/add/brianbpark"/>
    <hyperlink ref="R14" r:id="rId10" display="https://www.snapchat.com/add/brianbpark"/>
    <hyperlink ref="R15" r:id="rId11" display="https://www.snapchat.com/add/brianbpark"/>
    <hyperlink ref="U3" r:id="rId12" display="https://pbs.twimg.com/tweet_video_thumb/EBYL8hVU0AEcjrm.jpg"/>
    <hyperlink ref="V3" r:id="rId13" display="https://pbs.twimg.com/tweet_video_thumb/EBYL8hVU0AEcjrm.jpg"/>
    <hyperlink ref="V4" r:id="rId14" display="http://pbs.twimg.com/profile_images/973748617050836993/sL2ekKML_normal.jpg"/>
    <hyperlink ref="V5" r:id="rId15" display="http://pbs.twimg.com/profile_images/674918018552602624/Quy1IGoQ_normal.jpg"/>
    <hyperlink ref="V6" r:id="rId16" display="http://pbs.twimg.com/profile_images/1158354549578588160/K5idBQTF_normal.jpg"/>
    <hyperlink ref="V7" r:id="rId17" display="http://pbs.twimg.com/profile_images/1030643768943411205/-XT4mxah_normal.jpg"/>
    <hyperlink ref="V8" r:id="rId18" display="http://pbs.twimg.com/profile_images/1030643768943411205/-XT4mxah_normal.jpg"/>
    <hyperlink ref="V9" r:id="rId19" display="http://pbs.twimg.com/profile_images/1030643768943411205/-XT4mxah_normal.jpg"/>
    <hyperlink ref="V10" r:id="rId20" display="http://pbs.twimg.com/profile_images/1030643768943411205/-XT4mxah_normal.jpg"/>
    <hyperlink ref="V11" r:id="rId21" display="http://pbs.twimg.com/profile_images/1030643768943411205/-XT4mxah_normal.jpg"/>
    <hyperlink ref="V12" r:id="rId22" display="http://pbs.twimg.com/profile_images/1030643768943411205/-XT4mxah_normal.jpg"/>
    <hyperlink ref="V13" r:id="rId23" display="http://pbs.twimg.com/profile_images/1030643768943411205/-XT4mxah_normal.jpg"/>
    <hyperlink ref="V14" r:id="rId24" display="http://pbs.twimg.com/profile_images/1030643768943411205/-XT4mxah_normal.jpg"/>
    <hyperlink ref="V15" r:id="rId25" display="http://pbs.twimg.com/profile_images/1030643768943411205/-XT4mxah_normal.jpg"/>
    <hyperlink ref="V16" r:id="rId26" display="http://pbs.twimg.com/profile_images/1151935741867352064/IYmEKYDq_normal.png"/>
    <hyperlink ref="V17" r:id="rId27" display="http://pbs.twimg.com/profile_images/1151935741867352064/IYmEKYDq_normal.png"/>
    <hyperlink ref="X3" r:id="rId28" display="https://twitter.com/#!/crundwell/status/1159127093524881411"/>
    <hyperlink ref="X4" r:id="rId29" display="https://twitter.com/#!/iamspeedyalex/status/1164814566477316096"/>
    <hyperlink ref="X5" r:id="rId30" display="https://twitter.com/#!/goirishbrian/status/1166772687248621569"/>
    <hyperlink ref="X6" r:id="rId31" display="https://twitter.com/#!/gnageshrao/status/1169310596577275904"/>
    <hyperlink ref="X7" r:id="rId32" display="https://twitter.com/#!/brianbpark/status/1159162469765570560"/>
    <hyperlink ref="X8" r:id="rId33" display="https://twitter.com/#!/brianbpark/status/1161699042721697792"/>
    <hyperlink ref="X9" r:id="rId34" display="https://twitter.com/#!/brianbpark/status/1164235919140036610"/>
    <hyperlink ref="X10" r:id="rId35" display="https://twitter.com/#!/brianbpark/status/1166772483372048386"/>
    <hyperlink ref="X11" r:id="rId36" display="https://twitter.com/#!/brianbpark/status/1169309359769378817"/>
    <hyperlink ref="X12" r:id="rId37" display="https://twitter.com/#!/brianbpark/status/1171846013277147136"/>
    <hyperlink ref="X13" r:id="rId38" display="https://twitter.com/#!/brianbpark/status/1174382721449320452"/>
    <hyperlink ref="X14" r:id="rId39" display="https://twitter.com/#!/brianbpark/status/1176919432075063296"/>
    <hyperlink ref="X15" r:id="rId40" display="https://twitter.com/#!/brianbpark/status/1179456092780273664"/>
    <hyperlink ref="X16" r:id="rId41" display="https://twitter.com/#!/ganeshjacharya/status/1181432773212540929"/>
    <hyperlink ref="X17" r:id="rId42" display="https://twitter.com/#!/ganeshjacharya/status/1181433337149378566"/>
    <hyperlink ref="AZ3" r:id="rId43" display="https://api.twitter.com/1.1/geo/id/0e2242eb8691df96.json"/>
  </hyperlinks>
  <printOptions/>
  <pageMargins left="0.7" right="0.7" top="0.75" bottom="0.75" header="0.3" footer="0.3"/>
  <pageSetup horizontalDpi="600" verticalDpi="600" orientation="portrait" r:id="rId47"/>
  <legacyDrawing r:id="rId45"/>
  <tableParts>
    <tablePart r:id="rId4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562</v>
      </c>
      <c r="B1" s="13" t="s">
        <v>563</v>
      </c>
      <c r="C1" s="13" t="s">
        <v>556</v>
      </c>
      <c r="D1" s="13" t="s">
        <v>557</v>
      </c>
      <c r="E1" s="13" t="s">
        <v>564</v>
      </c>
      <c r="F1" s="13" t="s">
        <v>144</v>
      </c>
      <c r="G1" s="13" t="s">
        <v>565</v>
      </c>
      <c r="H1" s="13" t="s">
        <v>566</v>
      </c>
      <c r="I1" s="13" t="s">
        <v>567</v>
      </c>
      <c r="J1" s="13" t="s">
        <v>568</v>
      </c>
      <c r="K1" s="13" t="s">
        <v>569</v>
      </c>
      <c r="L1" s="13" t="s">
        <v>570</v>
      </c>
    </row>
    <row r="2" spans="1:12" ht="15">
      <c r="A2" s="91" t="s">
        <v>466</v>
      </c>
      <c r="B2" s="91" t="s">
        <v>467</v>
      </c>
      <c r="C2" s="91">
        <v>11</v>
      </c>
      <c r="D2" s="131">
        <v>0.008564649207352705</v>
      </c>
      <c r="E2" s="131">
        <v>1.1572644017961977</v>
      </c>
      <c r="F2" s="91" t="s">
        <v>558</v>
      </c>
      <c r="G2" s="91" t="b">
        <v>0</v>
      </c>
      <c r="H2" s="91" t="b">
        <v>0</v>
      </c>
      <c r="I2" s="91" t="b">
        <v>0</v>
      </c>
      <c r="J2" s="91" t="b">
        <v>0</v>
      </c>
      <c r="K2" s="91" t="b">
        <v>0</v>
      </c>
      <c r="L2" s="91" t="b">
        <v>0</v>
      </c>
    </row>
    <row r="3" spans="1:12" ht="15">
      <c r="A3" s="91" t="s">
        <v>467</v>
      </c>
      <c r="B3" s="91" t="s">
        <v>468</v>
      </c>
      <c r="C3" s="91">
        <v>11</v>
      </c>
      <c r="D3" s="131">
        <v>0.008564649207352705</v>
      </c>
      <c r="E3" s="131">
        <v>1.1572644017961977</v>
      </c>
      <c r="F3" s="91" t="s">
        <v>558</v>
      </c>
      <c r="G3" s="91" t="b">
        <v>0</v>
      </c>
      <c r="H3" s="91" t="b">
        <v>0</v>
      </c>
      <c r="I3" s="91" t="b">
        <v>0</v>
      </c>
      <c r="J3" s="91" t="b">
        <v>0</v>
      </c>
      <c r="K3" s="91" t="b">
        <v>0</v>
      </c>
      <c r="L3" s="91" t="b">
        <v>0</v>
      </c>
    </row>
    <row r="4" spans="1:12" ht="15">
      <c r="A4" s="91" t="s">
        <v>468</v>
      </c>
      <c r="B4" s="91" t="s">
        <v>470</v>
      </c>
      <c r="C4" s="91">
        <v>11</v>
      </c>
      <c r="D4" s="131">
        <v>0.008564649207352705</v>
      </c>
      <c r="E4" s="131">
        <v>1.1572644017961977</v>
      </c>
      <c r="F4" s="91" t="s">
        <v>558</v>
      </c>
      <c r="G4" s="91" t="b">
        <v>0</v>
      </c>
      <c r="H4" s="91" t="b">
        <v>0</v>
      </c>
      <c r="I4" s="91" t="b">
        <v>0</v>
      </c>
      <c r="J4" s="91" t="b">
        <v>0</v>
      </c>
      <c r="K4" s="91" t="b">
        <v>0</v>
      </c>
      <c r="L4" s="91" t="b">
        <v>0</v>
      </c>
    </row>
    <row r="5" spans="1:12" ht="15">
      <c r="A5" s="91" t="s">
        <v>470</v>
      </c>
      <c r="B5" s="91" t="s">
        <v>464</v>
      </c>
      <c r="C5" s="91">
        <v>11</v>
      </c>
      <c r="D5" s="131">
        <v>0.008564649207352705</v>
      </c>
      <c r="E5" s="131">
        <v>0.8562344061322165</v>
      </c>
      <c r="F5" s="91" t="s">
        <v>558</v>
      </c>
      <c r="G5" s="91" t="b">
        <v>0</v>
      </c>
      <c r="H5" s="91" t="b">
        <v>0</v>
      </c>
      <c r="I5" s="91" t="b">
        <v>0</v>
      </c>
      <c r="J5" s="91" t="b">
        <v>0</v>
      </c>
      <c r="K5" s="91" t="b">
        <v>0</v>
      </c>
      <c r="L5" s="91" t="b">
        <v>0</v>
      </c>
    </row>
    <row r="6" spans="1:12" ht="15">
      <c r="A6" s="91" t="s">
        <v>464</v>
      </c>
      <c r="B6" s="91" t="s">
        <v>471</v>
      </c>
      <c r="C6" s="91">
        <v>11</v>
      </c>
      <c r="D6" s="131">
        <v>0.008564649207352705</v>
      </c>
      <c r="E6" s="131">
        <v>0.8562344061322165</v>
      </c>
      <c r="F6" s="91" t="s">
        <v>558</v>
      </c>
      <c r="G6" s="91" t="b">
        <v>0</v>
      </c>
      <c r="H6" s="91" t="b">
        <v>0</v>
      </c>
      <c r="I6" s="91" t="b">
        <v>0</v>
      </c>
      <c r="J6" s="91" t="b">
        <v>0</v>
      </c>
      <c r="K6" s="91" t="b">
        <v>0</v>
      </c>
      <c r="L6" s="91" t="b">
        <v>0</v>
      </c>
    </row>
    <row r="7" spans="1:12" ht="15">
      <c r="A7" s="91" t="s">
        <v>471</v>
      </c>
      <c r="B7" s="91" t="s">
        <v>472</v>
      </c>
      <c r="C7" s="91">
        <v>11</v>
      </c>
      <c r="D7" s="131">
        <v>0.008564649207352705</v>
      </c>
      <c r="E7" s="131">
        <v>1.1572644017961977</v>
      </c>
      <c r="F7" s="91" t="s">
        <v>558</v>
      </c>
      <c r="G7" s="91" t="b">
        <v>0</v>
      </c>
      <c r="H7" s="91" t="b">
        <v>0</v>
      </c>
      <c r="I7" s="91" t="b">
        <v>0</v>
      </c>
      <c r="J7" s="91" t="b">
        <v>0</v>
      </c>
      <c r="K7" s="91" t="b">
        <v>1</v>
      </c>
      <c r="L7" s="91" t="b">
        <v>0</v>
      </c>
    </row>
    <row r="8" spans="1:12" ht="15">
      <c r="A8" s="91" t="s">
        <v>472</v>
      </c>
      <c r="B8" s="91" t="s">
        <v>464</v>
      </c>
      <c r="C8" s="91">
        <v>11</v>
      </c>
      <c r="D8" s="131">
        <v>0.008564649207352705</v>
      </c>
      <c r="E8" s="131">
        <v>0.8562344061322165</v>
      </c>
      <c r="F8" s="91" t="s">
        <v>558</v>
      </c>
      <c r="G8" s="91" t="b">
        <v>0</v>
      </c>
      <c r="H8" s="91" t="b">
        <v>1</v>
      </c>
      <c r="I8" s="91" t="b">
        <v>0</v>
      </c>
      <c r="J8" s="91" t="b">
        <v>0</v>
      </c>
      <c r="K8" s="91" t="b">
        <v>0</v>
      </c>
      <c r="L8" s="91" t="b">
        <v>0</v>
      </c>
    </row>
    <row r="9" spans="1:12" ht="15">
      <c r="A9" s="91" t="s">
        <v>464</v>
      </c>
      <c r="B9" s="91" t="s">
        <v>473</v>
      </c>
      <c r="C9" s="91">
        <v>11</v>
      </c>
      <c r="D9" s="131">
        <v>0.008564649207352705</v>
      </c>
      <c r="E9" s="131">
        <v>0.8562344061322165</v>
      </c>
      <c r="F9" s="91" t="s">
        <v>558</v>
      </c>
      <c r="G9" s="91" t="b">
        <v>0</v>
      </c>
      <c r="H9" s="91" t="b">
        <v>0</v>
      </c>
      <c r="I9" s="91" t="b">
        <v>0</v>
      </c>
      <c r="J9" s="91" t="b">
        <v>0</v>
      </c>
      <c r="K9" s="91" t="b">
        <v>0</v>
      </c>
      <c r="L9" s="91" t="b">
        <v>0</v>
      </c>
    </row>
    <row r="10" spans="1:12" ht="15">
      <c r="A10" s="91" t="s">
        <v>473</v>
      </c>
      <c r="B10" s="91" t="s">
        <v>474</v>
      </c>
      <c r="C10" s="91">
        <v>11</v>
      </c>
      <c r="D10" s="131">
        <v>0.008564649207352705</v>
      </c>
      <c r="E10" s="131">
        <v>1.1572644017961977</v>
      </c>
      <c r="F10" s="91" t="s">
        <v>558</v>
      </c>
      <c r="G10" s="91" t="b">
        <v>0</v>
      </c>
      <c r="H10" s="91" t="b">
        <v>0</v>
      </c>
      <c r="I10" s="91" t="b">
        <v>0</v>
      </c>
      <c r="J10" s="91" t="b">
        <v>0</v>
      </c>
      <c r="K10" s="91" t="b">
        <v>0</v>
      </c>
      <c r="L10" s="91" t="b">
        <v>0</v>
      </c>
    </row>
    <row r="11" spans="1:12" ht="15">
      <c r="A11" s="91" t="s">
        <v>474</v>
      </c>
      <c r="B11" s="91" t="s">
        <v>465</v>
      </c>
      <c r="C11" s="91">
        <v>11</v>
      </c>
      <c r="D11" s="131">
        <v>0.008564649207352705</v>
      </c>
      <c r="E11" s="131">
        <v>1.0225658278987413</v>
      </c>
      <c r="F11" s="91" t="s">
        <v>558</v>
      </c>
      <c r="G11" s="91" t="b">
        <v>0</v>
      </c>
      <c r="H11" s="91" t="b">
        <v>0</v>
      </c>
      <c r="I11" s="91" t="b">
        <v>0</v>
      </c>
      <c r="J11" s="91" t="b">
        <v>0</v>
      </c>
      <c r="K11" s="91" t="b">
        <v>0</v>
      </c>
      <c r="L11" s="91" t="b">
        <v>0</v>
      </c>
    </row>
    <row r="12" spans="1:12" ht="15">
      <c r="A12" s="91" t="s">
        <v>478</v>
      </c>
      <c r="B12" s="91" t="s">
        <v>479</v>
      </c>
      <c r="C12" s="91">
        <v>2</v>
      </c>
      <c r="D12" s="131">
        <v>0.010116315183719075</v>
      </c>
      <c r="E12" s="131">
        <v>1.8976270912904414</v>
      </c>
      <c r="F12" s="91" t="s">
        <v>558</v>
      </c>
      <c r="G12" s="91" t="b">
        <v>0</v>
      </c>
      <c r="H12" s="91" t="b">
        <v>0</v>
      </c>
      <c r="I12" s="91" t="b">
        <v>0</v>
      </c>
      <c r="J12" s="91" t="b">
        <v>0</v>
      </c>
      <c r="K12" s="91" t="b">
        <v>0</v>
      </c>
      <c r="L12" s="91" t="b">
        <v>0</v>
      </c>
    </row>
    <row r="13" spans="1:12" ht="15">
      <c r="A13" s="91" t="s">
        <v>479</v>
      </c>
      <c r="B13" s="91" t="s">
        <v>480</v>
      </c>
      <c r="C13" s="91">
        <v>2</v>
      </c>
      <c r="D13" s="131">
        <v>0.010116315183719075</v>
      </c>
      <c r="E13" s="131">
        <v>1.8976270912904414</v>
      </c>
      <c r="F13" s="91" t="s">
        <v>558</v>
      </c>
      <c r="G13" s="91" t="b">
        <v>0</v>
      </c>
      <c r="H13" s="91" t="b">
        <v>0</v>
      </c>
      <c r="I13" s="91" t="b">
        <v>0</v>
      </c>
      <c r="J13" s="91" t="b">
        <v>0</v>
      </c>
      <c r="K13" s="91" t="b">
        <v>0</v>
      </c>
      <c r="L13" s="91" t="b">
        <v>0</v>
      </c>
    </row>
    <row r="14" spans="1:12" ht="15">
      <c r="A14" s="91" t="s">
        <v>480</v>
      </c>
      <c r="B14" s="91" t="s">
        <v>481</v>
      </c>
      <c r="C14" s="91">
        <v>2</v>
      </c>
      <c r="D14" s="131">
        <v>0.010116315183719075</v>
      </c>
      <c r="E14" s="131">
        <v>1.8976270912904414</v>
      </c>
      <c r="F14" s="91" t="s">
        <v>558</v>
      </c>
      <c r="G14" s="91" t="b">
        <v>0</v>
      </c>
      <c r="H14" s="91" t="b">
        <v>0</v>
      </c>
      <c r="I14" s="91" t="b">
        <v>0</v>
      </c>
      <c r="J14" s="91" t="b">
        <v>0</v>
      </c>
      <c r="K14" s="91" t="b">
        <v>0</v>
      </c>
      <c r="L14" s="91" t="b">
        <v>0</v>
      </c>
    </row>
    <row r="15" spans="1:12" ht="15">
      <c r="A15" s="91" t="s">
        <v>465</v>
      </c>
      <c r="B15" s="91" t="s">
        <v>484</v>
      </c>
      <c r="C15" s="91">
        <v>2</v>
      </c>
      <c r="D15" s="131">
        <v>0.010116315183719075</v>
      </c>
      <c r="E15" s="131">
        <v>1.7215358322347603</v>
      </c>
      <c r="F15" s="91" t="s">
        <v>558</v>
      </c>
      <c r="G15" s="91" t="b">
        <v>0</v>
      </c>
      <c r="H15" s="91" t="b">
        <v>0</v>
      </c>
      <c r="I15" s="91" t="b">
        <v>0</v>
      </c>
      <c r="J15" s="91" t="b">
        <v>0</v>
      </c>
      <c r="K15" s="91" t="b">
        <v>0</v>
      </c>
      <c r="L15" s="91" t="b">
        <v>0</v>
      </c>
    </row>
    <row r="16" spans="1:12" ht="15">
      <c r="A16" s="91" t="s">
        <v>484</v>
      </c>
      <c r="B16" s="91" t="s">
        <v>485</v>
      </c>
      <c r="C16" s="91">
        <v>2</v>
      </c>
      <c r="D16" s="131">
        <v>0.010116315183719075</v>
      </c>
      <c r="E16" s="131">
        <v>1.8976270912904414</v>
      </c>
      <c r="F16" s="91" t="s">
        <v>558</v>
      </c>
      <c r="G16" s="91" t="b">
        <v>0</v>
      </c>
      <c r="H16" s="91" t="b">
        <v>0</v>
      </c>
      <c r="I16" s="91" t="b">
        <v>0</v>
      </c>
      <c r="J16" s="91" t="b">
        <v>0</v>
      </c>
      <c r="K16" s="91" t="b">
        <v>0</v>
      </c>
      <c r="L16" s="91" t="b">
        <v>0</v>
      </c>
    </row>
    <row r="17" spans="1:12" ht="15">
      <c r="A17" s="91" t="s">
        <v>216</v>
      </c>
      <c r="B17" s="91" t="s">
        <v>466</v>
      </c>
      <c r="C17" s="91">
        <v>2</v>
      </c>
      <c r="D17" s="131">
        <v>0.010116315183719075</v>
      </c>
      <c r="E17" s="131">
        <v>1.8976270912904414</v>
      </c>
      <c r="F17" s="91" t="s">
        <v>558</v>
      </c>
      <c r="G17" s="91" t="b">
        <v>0</v>
      </c>
      <c r="H17" s="91" t="b">
        <v>0</v>
      </c>
      <c r="I17" s="91" t="b">
        <v>0</v>
      </c>
      <c r="J17" s="91" t="b">
        <v>0</v>
      </c>
      <c r="K17" s="91" t="b">
        <v>0</v>
      </c>
      <c r="L17" s="91" t="b">
        <v>0</v>
      </c>
    </row>
    <row r="18" spans="1:12" ht="15">
      <c r="A18" s="91" t="s">
        <v>466</v>
      </c>
      <c r="B18" s="91" t="s">
        <v>467</v>
      </c>
      <c r="C18" s="91">
        <v>11</v>
      </c>
      <c r="D18" s="131">
        <v>0</v>
      </c>
      <c r="E18" s="131">
        <v>1.0078253375119566</v>
      </c>
      <c r="F18" s="91" t="s">
        <v>410</v>
      </c>
      <c r="G18" s="91" t="b">
        <v>0</v>
      </c>
      <c r="H18" s="91" t="b">
        <v>0</v>
      </c>
      <c r="I18" s="91" t="b">
        <v>0</v>
      </c>
      <c r="J18" s="91" t="b">
        <v>0</v>
      </c>
      <c r="K18" s="91" t="b">
        <v>0</v>
      </c>
      <c r="L18" s="91" t="b">
        <v>0</v>
      </c>
    </row>
    <row r="19" spans="1:12" ht="15">
      <c r="A19" s="91" t="s">
        <v>467</v>
      </c>
      <c r="B19" s="91" t="s">
        <v>468</v>
      </c>
      <c r="C19" s="91">
        <v>11</v>
      </c>
      <c r="D19" s="131">
        <v>0</v>
      </c>
      <c r="E19" s="131">
        <v>1.0078253375119566</v>
      </c>
      <c r="F19" s="91" t="s">
        <v>410</v>
      </c>
      <c r="G19" s="91" t="b">
        <v>0</v>
      </c>
      <c r="H19" s="91" t="b">
        <v>0</v>
      </c>
      <c r="I19" s="91" t="b">
        <v>0</v>
      </c>
      <c r="J19" s="91" t="b">
        <v>0</v>
      </c>
      <c r="K19" s="91" t="b">
        <v>0</v>
      </c>
      <c r="L19" s="91" t="b">
        <v>0</v>
      </c>
    </row>
    <row r="20" spans="1:12" ht="15">
      <c r="A20" s="91" t="s">
        <v>468</v>
      </c>
      <c r="B20" s="91" t="s">
        <v>470</v>
      </c>
      <c r="C20" s="91">
        <v>11</v>
      </c>
      <c r="D20" s="131">
        <v>0</v>
      </c>
      <c r="E20" s="131">
        <v>1.0078253375119566</v>
      </c>
      <c r="F20" s="91" t="s">
        <v>410</v>
      </c>
      <c r="G20" s="91" t="b">
        <v>0</v>
      </c>
      <c r="H20" s="91" t="b">
        <v>0</v>
      </c>
      <c r="I20" s="91" t="b">
        <v>0</v>
      </c>
      <c r="J20" s="91" t="b">
        <v>0</v>
      </c>
      <c r="K20" s="91" t="b">
        <v>0</v>
      </c>
      <c r="L20" s="91" t="b">
        <v>0</v>
      </c>
    </row>
    <row r="21" spans="1:12" ht="15">
      <c r="A21" s="91" t="s">
        <v>470</v>
      </c>
      <c r="B21" s="91" t="s">
        <v>464</v>
      </c>
      <c r="C21" s="91">
        <v>11</v>
      </c>
      <c r="D21" s="131">
        <v>0</v>
      </c>
      <c r="E21" s="131">
        <v>0.7067953418479753</v>
      </c>
      <c r="F21" s="91" t="s">
        <v>410</v>
      </c>
      <c r="G21" s="91" t="b">
        <v>0</v>
      </c>
      <c r="H21" s="91" t="b">
        <v>0</v>
      </c>
      <c r="I21" s="91" t="b">
        <v>0</v>
      </c>
      <c r="J21" s="91" t="b">
        <v>0</v>
      </c>
      <c r="K21" s="91" t="b">
        <v>0</v>
      </c>
      <c r="L21" s="91" t="b">
        <v>0</v>
      </c>
    </row>
    <row r="22" spans="1:12" ht="15">
      <c r="A22" s="91" t="s">
        <v>464</v>
      </c>
      <c r="B22" s="91" t="s">
        <v>471</v>
      </c>
      <c r="C22" s="91">
        <v>11</v>
      </c>
      <c r="D22" s="131">
        <v>0</v>
      </c>
      <c r="E22" s="131">
        <v>0.7067953418479753</v>
      </c>
      <c r="F22" s="91" t="s">
        <v>410</v>
      </c>
      <c r="G22" s="91" t="b">
        <v>0</v>
      </c>
      <c r="H22" s="91" t="b">
        <v>0</v>
      </c>
      <c r="I22" s="91" t="b">
        <v>0</v>
      </c>
      <c r="J22" s="91" t="b">
        <v>0</v>
      </c>
      <c r="K22" s="91" t="b">
        <v>0</v>
      </c>
      <c r="L22" s="91" t="b">
        <v>0</v>
      </c>
    </row>
    <row r="23" spans="1:12" ht="15">
      <c r="A23" s="91" t="s">
        <v>471</v>
      </c>
      <c r="B23" s="91" t="s">
        <v>472</v>
      </c>
      <c r="C23" s="91">
        <v>11</v>
      </c>
      <c r="D23" s="131">
        <v>0</v>
      </c>
      <c r="E23" s="131">
        <v>1.0078253375119566</v>
      </c>
      <c r="F23" s="91" t="s">
        <v>410</v>
      </c>
      <c r="G23" s="91" t="b">
        <v>0</v>
      </c>
      <c r="H23" s="91" t="b">
        <v>0</v>
      </c>
      <c r="I23" s="91" t="b">
        <v>0</v>
      </c>
      <c r="J23" s="91" t="b">
        <v>0</v>
      </c>
      <c r="K23" s="91" t="b">
        <v>1</v>
      </c>
      <c r="L23" s="91" t="b">
        <v>0</v>
      </c>
    </row>
    <row r="24" spans="1:12" ht="15">
      <c r="A24" s="91" t="s">
        <v>472</v>
      </c>
      <c r="B24" s="91" t="s">
        <v>464</v>
      </c>
      <c r="C24" s="91">
        <v>11</v>
      </c>
      <c r="D24" s="131">
        <v>0</v>
      </c>
      <c r="E24" s="131">
        <v>0.7067953418479753</v>
      </c>
      <c r="F24" s="91" t="s">
        <v>410</v>
      </c>
      <c r="G24" s="91" t="b">
        <v>0</v>
      </c>
      <c r="H24" s="91" t="b">
        <v>1</v>
      </c>
      <c r="I24" s="91" t="b">
        <v>0</v>
      </c>
      <c r="J24" s="91" t="b">
        <v>0</v>
      </c>
      <c r="K24" s="91" t="b">
        <v>0</v>
      </c>
      <c r="L24" s="91" t="b">
        <v>0</v>
      </c>
    </row>
    <row r="25" spans="1:12" ht="15">
      <c r="A25" s="91" t="s">
        <v>464</v>
      </c>
      <c r="B25" s="91" t="s">
        <v>473</v>
      </c>
      <c r="C25" s="91">
        <v>11</v>
      </c>
      <c r="D25" s="131">
        <v>0</v>
      </c>
      <c r="E25" s="131">
        <v>0.7067953418479753</v>
      </c>
      <c r="F25" s="91" t="s">
        <v>410</v>
      </c>
      <c r="G25" s="91" t="b">
        <v>0</v>
      </c>
      <c r="H25" s="91" t="b">
        <v>0</v>
      </c>
      <c r="I25" s="91" t="b">
        <v>0</v>
      </c>
      <c r="J25" s="91" t="b">
        <v>0</v>
      </c>
      <c r="K25" s="91" t="b">
        <v>0</v>
      </c>
      <c r="L25" s="91" t="b">
        <v>0</v>
      </c>
    </row>
    <row r="26" spans="1:12" ht="15">
      <c r="A26" s="91" t="s">
        <v>473</v>
      </c>
      <c r="B26" s="91" t="s">
        <v>474</v>
      </c>
      <c r="C26" s="91">
        <v>11</v>
      </c>
      <c r="D26" s="131">
        <v>0</v>
      </c>
      <c r="E26" s="131">
        <v>1.0078253375119566</v>
      </c>
      <c r="F26" s="91" t="s">
        <v>410</v>
      </c>
      <c r="G26" s="91" t="b">
        <v>0</v>
      </c>
      <c r="H26" s="91" t="b">
        <v>0</v>
      </c>
      <c r="I26" s="91" t="b">
        <v>0</v>
      </c>
      <c r="J26" s="91" t="b">
        <v>0</v>
      </c>
      <c r="K26" s="91" t="b">
        <v>0</v>
      </c>
      <c r="L26" s="91" t="b">
        <v>0</v>
      </c>
    </row>
    <row r="27" spans="1:12" ht="15">
      <c r="A27" s="91" t="s">
        <v>474</v>
      </c>
      <c r="B27" s="91" t="s">
        <v>465</v>
      </c>
      <c r="C27" s="91">
        <v>11</v>
      </c>
      <c r="D27" s="131">
        <v>0</v>
      </c>
      <c r="E27" s="131">
        <v>1.0078253375119566</v>
      </c>
      <c r="F27" s="91" t="s">
        <v>410</v>
      </c>
      <c r="G27" s="91" t="b">
        <v>0</v>
      </c>
      <c r="H27" s="91" t="b">
        <v>0</v>
      </c>
      <c r="I27" s="91" t="b">
        <v>0</v>
      </c>
      <c r="J27" s="91" t="b">
        <v>0</v>
      </c>
      <c r="K27" s="91" t="b">
        <v>0</v>
      </c>
      <c r="L27" s="91" t="b">
        <v>0</v>
      </c>
    </row>
    <row r="28" spans="1:12" ht="15">
      <c r="A28" s="91" t="s">
        <v>216</v>
      </c>
      <c r="B28" s="91" t="s">
        <v>466</v>
      </c>
      <c r="C28" s="91">
        <v>2</v>
      </c>
      <c r="D28" s="131">
        <v>0.01203841771535356</v>
      </c>
      <c r="E28" s="131">
        <v>1.7481880270062005</v>
      </c>
      <c r="F28" s="91" t="s">
        <v>410</v>
      </c>
      <c r="G28" s="91" t="b">
        <v>0</v>
      </c>
      <c r="H28" s="91" t="b">
        <v>0</v>
      </c>
      <c r="I28" s="91" t="b">
        <v>0</v>
      </c>
      <c r="J28" s="91" t="b">
        <v>0</v>
      </c>
      <c r="K28" s="91" t="b">
        <v>0</v>
      </c>
      <c r="L28" s="91" t="b">
        <v>0</v>
      </c>
    </row>
    <row r="29" spans="1:12" ht="15">
      <c r="A29" s="91" t="s">
        <v>478</v>
      </c>
      <c r="B29" s="91" t="s">
        <v>479</v>
      </c>
      <c r="C29" s="91">
        <v>2</v>
      </c>
      <c r="D29" s="131">
        <v>0</v>
      </c>
      <c r="E29" s="131">
        <v>0.9542425094393249</v>
      </c>
      <c r="F29" s="91" t="s">
        <v>413</v>
      </c>
      <c r="G29" s="91" t="b">
        <v>0</v>
      </c>
      <c r="H29" s="91" t="b">
        <v>0</v>
      </c>
      <c r="I29" s="91" t="b">
        <v>0</v>
      </c>
      <c r="J29" s="91" t="b">
        <v>0</v>
      </c>
      <c r="K29" s="91" t="b">
        <v>0</v>
      </c>
      <c r="L29" s="91" t="b">
        <v>0</v>
      </c>
    </row>
    <row r="30" spans="1:12" ht="15">
      <c r="A30" s="91" t="s">
        <v>479</v>
      </c>
      <c r="B30" s="91" t="s">
        <v>480</v>
      </c>
      <c r="C30" s="91">
        <v>2</v>
      </c>
      <c r="D30" s="131">
        <v>0</v>
      </c>
      <c r="E30" s="131">
        <v>0.9542425094393249</v>
      </c>
      <c r="F30" s="91" t="s">
        <v>413</v>
      </c>
      <c r="G30" s="91" t="b">
        <v>0</v>
      </c>
      <c r="H30" s="91" t="b">
        <v>0</v>
      </c>
      <c r="I30" s="91" t="b">
        <v>0</v>
      </c>
      <c r="J30" s="91" t="b">
        <v>0</v>
      </c>
      <c r="K30" s="91" t="b">
        <v>0</v>
      </c>
      <c r="L30" s="91" t="b">
        <v>0</v>
      </c>
    </row>
    <row r="31" spans="1:12" ht="15">
      <c r="A31" s="91" t="s">
        <v>480</v>
      </c>
      <c r="B31" s="91" t="s">
        <v>481</v>
      </c>
      <c r="C31" s="91">
        <v>2</v>
      </c>
      <c r="D31" s="131">
        <v>0</v>
      </c>
      <c r="E31" s="131">
        <v>0.9542425094393249</v>
      </c>
      <c r="F31" s="91" t="s">
        <v>413</v>
      </c>
      <c r="G31" s="91" t="b">
        <v>0</v>
      </c>
      <c r="H31" s="91" t="b">
        <v>0</v>
      </c>
      <c r="I31" s="91" t="b">
        <v>0</v>
      </c>
      <c r="J31" s="91" t="b">
        <v>0</v>
      </c>
      <c r="K31" s="91" t="b">
        <v>0</v>
      </c>
      <c r="L31" s="91" t="b">
        <v>0</v>
      </c>
    </row>
    <row r="32" spans="1:12" ht="15">
      <c r="A32" s="91" t="s">
        <v>465</v>
      </c>
      <c r="B32" s="91" t="s">
        <v>484</v>
      </c>
      <c r="C32" s="91">
        <v>2</v>
      </c>
      <c r="D32" s="131">
        <v>0</v>
      </c>
      <c r="E32" s="131">
        <v>0.9542425094393249</v>
      </c>
      <c r="F32" s="91" t="s">
        <v>413</v>
      </c>
      <c r="G32" s="91" t="b">
        <v>0</v>
      </c>
      <c r="H32" s="91" t="b">
        <v>0</v>
      </c>
      <c r="I32" s="91" t="b">
        <v>0</v>
      </c>
      <c r="J32" s="91" t="b">
        <v>0</v>
      </c>
      <c r="K32" s="91" t="b">
        <v>0</v>
      </c>
      <c r="L32" s="91" t="b">
        <v>0</v>
      </c>
    </row>
    <row r="33" spans="1:12" ht="15">
      <c r="A33" s="91" t="s">
        <v>484</v>
      </c>
      <c r="B33" s="91" t="s">
        <v>485</v>
      </c>
      <c r="C33" s="91">
        <v>2</v>
      </c>
      <c r="D33" s="131">
        <v>0</v>
      </c>
      <c r="E33" s="131">
        <v>0.9542425094393249</v>
      </c>
      <c r="F33" s="91" t="s">
        <v>413</v>
      </c>
      <c r="G33" s="91" t="b">
        <v>0</v>
      </c>
      <c r="H33" s="91" t="b">
        <v>0</v>
      </c>
      <c r="I33" s="91" t="b">
        <v>0</v>
      </c>
      <c r="J33" s="91" t="b">
        <v>0</v>
      </c>
      <c r="K33" s="91" t="b">
        <v>0</v>
      </c>
      <c r="L3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582</v>
      </c>
      <c r="B2" s="134" t="s">
        <v>583</v>
      </c>
      <c r="C2" s="67" t="s">
        <v>584</v>
      </c>
    </row>
    <row r="3" spans="1:3" ht="15">
      <c r="A3" s="133" t="s">
        <v>410</v>
      </c>
      <c r="B3" s="133" t="s">
        <v>410</v>
      </c>
      <c r="C3" s="36">
        <v>11</v>
      </c>
    </row>
    <row r="4" spans="1:3" ht="15">
      <c r="A4" s="133" t="s">
        <v>411</v>
      </c>
      <c r="B4" s="133" t="s">
        <v>411</v>
      </c>
      <c r="C4" s="36">
        <v>1</v>
      </c>
    </row>
    <row r="5" spans="1:3" ht="15">
      <c r="A5" s="133" t="s">
        <v>412</v>
      </c>
      <c r="B5" s="133" t="s">
        <v>412</v>
      </c>
      <c r="C5" s="36">
        <v>1</v>
      </c>
    </row>
    <row r="6" spans="1:3" ht="15">
      <c r="A6" s="133" t="s">
        <v>413</v>
      </c>
      <c r="B6" s="133" t="s">
        <v>413</v>
      </c>
      <c r="C6"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599</v>
      </c>
      <c r="B1" s="13" t="s">
        <v>17</v>
      </c>
    </row>
    <row r="2" spans="1:2" ht="15">
      <c r="A2" s="85" t="s">
        <v>600</v>
      </c>
      <c r="B2" s="85" t="s">
        <v>606</v>
      </c>
    </row>
    <row r="3" spans="1:2" ht="15">
      <c r="A3" s="85" t="s">
        <v>601</v>
      </c>
      <c r="B3" s="85" t="s">
        <v>607</v>
      </c>
    </row>
    <row r="4" spans="1:2" ht="15">
      <c r="A4" s="85" t="s">
        <v>602</v>
      </c>
      <c r="B4" s="85" t="s">
        <v>608</v>
      </c>
    </row>
    <row r="5" spans="1:2" ht="15">
      <c r="A5" s="85" t="s">
        <v>603</v>
      </c>
      <c r="B5" s="85" t="s">
        <v>609</v>
      </c>
    </row>
    <row r="6" spans="1:2" ht="15">
      <c r="A6" s="85" t="s">
        <v>604</v>
      </c>
      <c r="B6" s="85" t="s">
        <v>610</v>
      </c>
    </row>
    <row r="7" spans="1:2" ht="15">
      <c r="A7" s="85" t="s">
        <v>605</v>
      </c>
      <c r="B7" s="85" t="s">
        <v>607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409</v>
      </c>
      <c r="BB2" s="13" t="s">
        <v>419</v>
      </c>
      <c r="BC2" s="13" t="s">
        <v>420</v>
      </c>
      <c r="BD2" s="67" t="s">
        <v>571</v>
      </c>
      <c r="BE2" s="67" t="s">
        <v>572</v>
      </c>
      <c r="BF2" s="67" t="s">
        <v>573</v>
      </c>
      <c r="BG2" s="67" t="s">
        <v>574</v>
      </c>
      <c r="BH2" s="67" t="s">
        <v>575</v>
      </c>
      <c r="BI2" s="67" t="s">
        <v>576</v>
      </c>
      <c r="BJ2" s="67" t="s">
        <v>577</v>
      </c>
      <c r="BK2" s="67" t="s">
        <v>578</v>
      </c>
      <c r="BL2" s="67" t="s">
        <v>579</v>
      </c>
    </row>
    <row r="3" spans="1:64" ht="15" customHeight="1">
      <c r="A3" s="84" t="s">
        <v>212</v>
      </c>
      <c r="B3" s="84" t="s">
        <v>218</v>
      </c>
      <c r="C3" s="53"/>
      <c r="D3" s="54"/>
      <c r="E3" s="65"/>
      <c r="F3" s="55"/>
      <c r="G3" s="53"/>
      <c r="H3" s="57"/>
      <c r="I3" s="56"/>
      <c r="J3" s="56"/>
      <c r="K3" s="36" t="s">
        <v>65</v>
      </c>
      <c r="L3" s="62">
        <v>3</v>
      </c>
      <c r="M3" s="62"/>
      <c r="N3" s="63"/>
      <c r="O3" s="85" t="s">
        <v>220</v>
      </c>
      <c r="P3" s="87">
        <v>43684.65288194444</v>
      </c>
      <c r="Q3" s="85" t="s">
        <v>222</v>
      </c>
      <c r="R3" s="85"/>
      <c r="S3" s="85"/>
      <c r="T3" s="85" t="s">
        <v>233</v>
      </c>
      <c r="U3" s="90" t="s">
        <v>237</v>
      </c>
      <c r="V3" s="90" t="s">
        <v>237</v>
      </c>
      <c r="W3" s="87">
        <v>43684.65288194444</v>
      </c>
      <c r="X3" s="90" t="s">
        <v>243</v>
      </c>
      <c r="Y3" s="85"/>
      <c r="Z3" s="85"/>
      <c r="AA3" s="91" t="s">
        <v>258</v>
      </c>
      <c r="AB3" s="85"/>
      <c r="AC3" s="85" t="b">
        <v>0</v>
      </c>
      <c r="AD3" s="85">
        <v>1</v>
      </c>
      <c r="AE3" s="91" t="s">
        <v>274</v>
      </c>
      <c r="AF3" s="85" t="b">
        <v>0</v>
      </c>
      <c r="AG3" s="85" t="s">
        <v>276</v>
      </c>
      <c r="AH3" s="85"/>
      <c r="AI3" s="91" t="s">
        <v>274</v>
      </c>
      <c r="AJ3" s="85" t="b">
        <v>0</v>
      </c>
      <c r="AK3" s="85">
        <v>0</v>
      </c>
      <c r="AL3" s="91" t="s">
        <v>274</v>
      </c>
      <c r="AM3" s="85" t="s">
        <v>277</v>
      </c>
      <c r="AN3" s="85" t="b">
        <v>0</v>
      </c>
      <c r="AO3" s="91" t="s">
        <v>258</v>
      </c>
      <c r="AP3" s="85" t="s">
        <v>176</v>
      </c>
      <c r="AQ3" s="85">
        <v>0</v>
      </c>
      <c r="AR3" s="85">
        <v>0</v>
      </c>
      <c r="AS3" s="85" t="s">
        <v>280</v>
      </c>
      <c r="AT3" s="85" t="s">
        <v>281</v>
      </c>
      <c r="AU3" s="85" t="s">
        <v>282</v>
      </c>
      <c r="AV3" s="85" t="s">
        <v>283</v>
      </c>
      <c r="AW3" s="93" t="s">
        <v>284</v>
      </c>
      <c r="AX3" s="85" t="s">
        <v>285</v>
      </c>
      <c r="AY3" s="85" t="s">
        <v>286</v>
      </c>
      <c r="AZ3" s="90" t="s">
        <v>287</v>
      </c>
      <c r="BA3">
        <v>1</v>
      </c>
      <c r="BB3" s="85" t="str">
        <f>REPLACE(INDEX(GroupVertices[Group],MATCH(Edges25[[#This Row],[Vertex 1]],GroupVertices[Vertex],0)),1,1,"")</f>
        <v>3</v>
      </c>
      <c r="BC3" s="85" t="str">
        <f>REPLACE(INDEX(GroupVertices[Group],MATCH(Edges25[[#This Row],[Vertex 2]],GroupVertices[Vertex],0)),1,1,"")</f>
        <v>3</v>
      </c>
      <c r="BD3" s="51">
        <v>1</v>
      </c>
      <c r="BE3" s="52">
        <v>3.7037037037037037</v>
      </c>
      <c r="BF3" s="51">
        <v>0</v>
      </c>
      <c r="BG3" s="52">
        <v>0</v>
      </c>
      <c r="BH3" s="51">
        <v>0</v>
      </c>
      <c r="BI3" s="52">
        <v>0</v>
      </c>
      <c r="BJ3" s="51">
        <v>26</v>
      </c>
      <c r="BK3" s="52">
        <v>96.29629629629629</v>
      </c>
      <c r="BL3" s="51">
        <v>27</v>
      </c>
    </row>
    <row r="4" spans="1:64" ht="15" customHeight="1">
      <c r="A4" s="84" t="s">
        <v>213</v>
      </c>
      <c r="B4" s="84" t="s">
        <v>219</v>
      </c>
      <c r="C4" s="53"/>
      <c r="D4" s="54"/>
      <c r="E4" s="65"/>
      <c r="F4" s="55"/>
      <c r="G4" s="53"/>
      <c r="H4" s="57"/>
      <c r="I4" s="56"/>
      <c r="J4" s="56"/>
      <c r="K4" s="36" t="s">
        <v>65</v>
      </c>
      <c r="L4" s="83">
        <v>4</v>
      </c>
      <c r="M4" s="83"/>
      <c r="N4" s="63"/>
      <c r="O4" s="86" t="s">
        <v>221</v>
      </c>
      <c r="P4" s="88">
        <v>43700.34731481481</v>
      </c>
      <c r="Q4" s="86" t="s">
        <v>223</v>
      </c>
      <c r="R4" s="86"/>
      <c r="S4" s="86"/>
      <c r="T4" s="86" t="s">
        <v>234</v>
      </c>
      <c r="U4" s="86"/>
      <c r="V4" s="89" t="s">
        <v>238</v>
      </c>
      <c r="W4" s="88">
        <v>43700.34731481481</v>
      </c>
      <c r="X4" s="89" t="s">
        <v>244</v>
      </c>
      <c r="Y4" s="86"/>
      <c r="Z4" s="86"/>
      <c r="AA4" s="92" t="s">
        <v>259</v>
      </c>
      <c r="AB4" s="92" t="s">
        <v>273</v>
      </c>
      <c r="AC4" s="86" t="b">
        <v>0</v>
      </c>
      <c r="AD4" s="86">
        <v>0</v>
      </c>
      <c r="AE4" s="92" t="s">
        <v>275</v>
      </c>
      <c r="AF4" s="86" t="b">
        <v>0</v>
      </c>
      <c r="AG4" s="86" t="s">
        <v>276</v>
      </c>
      <c r="AH4" s="86"/>
      <c r="AI4" s="92" t="s">
        <v>274</v>
      </c>
      <c r="AJ4" s="86" t="b">
        <v>0</v>
      </c>
      <c r="AK4" s="86">
        <v>0</v>
      </c>
      <c r="AL4" s="92" t="s">
        <v>274</v>
      </c>
      <c r="AM4" s="86" t="s">
        <v>278</v>
      </c>
      <c r="AN4" s="86" t="b">
        <v>0</v>
      </c>
      <c r="AO4" s="92" t="s">
        <v>273</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v>2</v>
      </c>
      <c r="BE4" s="52">
        <v>15.384615384615385</v>
      </c>
      <c r="BF4" s="51">
        <v>0</v>
      </c>
      <c r="BG4" s="52">
        <v>0</v>
      </c>
      <c r="BH4" s="51">
        <v>0</v>
      </c>
      <c r="BI4" s="52">
        <v>0</v>
      </c>
      <c r="BJ4" s="51">
        <v>11</v>
      </c>
      <c r="BK4" s="52">
        <v>84.61538461538461</v>
      </c>
      <c r="BL4" s="51">
        <v>13</v>
      </c>
    </row>
    <row r="5" spans="1:64" ht="15">
      <c r="A5" s="84" t="s">
        <v>214</v>
      </c>
      <c r="B5" s="84" t="s">
        <v>216</v>
      </c>
      <c r="C5" s="53"/>
      <c r="D5" s="54"/>
      <c r="E5" s="65"/>
      <c r="F5" s="55"/>
      <c r="G5" s="53"/>
      <c r="H5" s="57"/>
      <c r="I5" s="56"/>
      <c r="J5" s="56"/>
      <c r="K5" s="36" t="s">
        <v>65</v>
      </c>
      <c r="L5" s="83">
        <v>5</v>
      </c>
      <c r="M5" s="83"/>
      <c r="N5" s="63"/>
      <c r="O5" s="86" t="s">
        <v>220</v>
      </c>
      <c r="P5" s="88">
        <v>43705.75069444445</v>
      </c>
      <c r="Q5" s="86" t="s">
        <v>224</v>
      </c>
      <c r="R5" s="89" t="s">
        <v>228</v>
      </c>
      <c r="S5" s="86" t="s">
        <v>231</v>
      </c>
      <c r="T5" s="86" t="s">
        <v>235</v>
      </c>
      <c r="U5" s="86"/>
      <c r="V5" s="89" t="s">
        <v>239</v>
      </c>
      <c r="W5" s="88">
        <v>43705.75069444445</v>
      </c>
      <c r="X5" s="89" t="s">
        <v>245</v>
      </c>
      <c r="Y5" s="86"/>
      <c r="Z5" s="86"/>
      <c r="AA5" s="92" t="s">
        <v>260</v>
      </c>
      <c r="AB5" s="86"/>
      <c r="AC5" s="86" t="b">
        <v>0</v>
      </c>
      <c r="AD5" s="86">
        <v>0</v>
      </c>
      <c r="AE5" s="92" t="s">
        <v>274</v>
      </c>
      <c r="AF5" s="86" t="b">
        <v>0</v>
      </c>
      <c r="AG5" s="86" t="s">
        <v>276</v>
      </c>
      <c r="AH5" s="86"/>
      <c r="AI5" s="92" t="s">
        <v>274</v>
      </c>
      <c r="AJ5" s="86" t="b">
        <v>0</v>
      </c>
      <c r="AK5" s="86">
        <v>0</v>
      </c>
      <c r="AL5" s="92" t="s">
        <v>265</v>
      </c>
      <c r="AM5" s="86" t="s">
        <v>277</v>
      </c>
      <c r="AN5" s="86" t="b">
        <v>0</v>
      </c>
      <c r="AO5" s="92" t="s">
        <v>265</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0</v>
      </c>
      <c r="BE5" s="52">
        <v>0</v>
      </c>
      <c r="BF5" s="51">
        <v>1</v>
      </c>
      <c r="BG5" s="52">
        <v>5.882352941176471</v>
      </c>
      <c r="BH5" s="51">
        <v>0</v>
      </c>
      <c r="BI5" s="52">
        <v>0</v>
      </c>
      <c r="BJ5" s="51">
        <v>16</v>
      </c>
      <c r="BK5" s="52">
        <v>94.11764705882354</v>
      </c>
      <c r="BL5" s="51">
        <v>17</v>
      </c>
    </row>
    <row r="6" spans="1:64" ht="15">
      <c r="A6" s="84" t="s">
        <v>215</v>
      </c>
      <c r="B6" s="84" t="s">
        <v>216</v>
      </c>
      <c r="C6" s="53"/>
      <c r="D6" s="54"/>
      <c r="E6" s="65"/>
      <c r="F6" s="55"/>
      <c r="G6" s="53"/>
      <c r="H6" s="57"/>
      <c r="I6" s="56"/>
      <c r="J6" s="56"/>
      <c r="K6" s="36" t="s">
        <v>65</v>
      </c>
      <c r="L6" s="83">
        <v>6</v>
      </c>
      <c r="M6" s="83"/>
      <c r="N6" s="63"/>
      <c r="O6" s="86" t="s">
        <v>220</v>
      </c>
      <c r="P6" s="88">
        <v>43712.75399305556</v>
      </c>
      <c r="Q6" s="86" t="s">
        <v>224</v>
      </c>
      <c r="R6" s="89" t="s">
        <v>228</v>
      </c>
      <c r="S6" s="86" t="s">
        <v>231</v>
      </c>
      <c r="T6" s="86" t="s">
        <v>235</v>
      </c>
      <c r="U6" s="86"/>
      <c r="V6" s="89" t="s">
        <v>240</v>
      </c>
      <c r="W6" s="88">
        <v>43712.75399305556</v>
      </c>
      <c r="X6" s="89" t="s">
        <v>246</v>
      </c>
      <c r="Y6" s="86"/>
      <c r="Z6" s="86"/>
      <c r="AA6" s="92" t="s">
        <v>261</v>
      </c>
      <c r="AB6" s="86"/>
      <c r="AC6" s="86" t="b">
        <v>0</v>
      </c>
      <c r="AD6" s="86">
        <v>0</v>
      </c>
      <c r="AE6" s="92" t="s">
        <v>274</v>
      </c>
      <c r="AF6" s="86" t="b">
        <v>0</v>
      </c>
      <c r="AG6" s="86" t="s">
        <v>276</v>
      </c>
      <c r="AH6" s="86"/>
      <c r="AI6" s="92" t="s">
        <v>274</v>
      </c>
      <c r="AJ6" s="86" t="b">
        <v>0</v>
      </c>
      <c r="AK6" s="86">
        <v>1</v>
      </c>
      <c r="AL6" s="92" t="s">
        <v>266</v>
      </c>
      <c r="AM6" s="86" t="s">
        <v>277</v>
      </c>
      <c r="AN6" s="86" t="b">
        <v>0</v>
      </c>
      <c r="AO6" s="92" t="s">
        <v>266</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1</v>
      </c>
      <c r="BG6" s="52">
        <v>5.882352941176471</v>
      </c>
      <c r="BH6" s="51">
        <v>0</v>
      </c>
      <c r="BI6" s="52">
        <v>0</v>
      </c>
      <c r="BJ6" s="51">
        <v>16</v>
      </c>
      <c r="BK6" s="52">
        <v>94.11764705882354</v>
      </c>
      <c r="BL6" s="51">
        <v>17</v>
      </c>
    </row>
    <row r="7" spans="1:64" ht="15">
      <c r="A7" s="84" t="s">
        <v>216</v>
      </c>
      <c r="B7" s="84" t="s">
        <v>216</v>
      </c>
      <c r="C7" s="53"/>
      <c r="D7" s="54"/>
      <c r="E7" s="65"/>
      <c r="F7" s="55"/>
      <c r="G7" s="53"/>
      <c r="H7" s="57"/>
      <c r="I7" s="56"/>
      <c r="J7" s="56"/>
      <c r="K7" s="36" t="s">
        <v>65</v>
      </c>
      <c r="L7" s="83">
        <v>7</v>
      </c>
      <c r="M7" s="83"/>
      <c r="N7" s="63"/>
      <c r="O7" s="86" t="s">
        <v>176</v>
      </c>
      <c r="P7" s="88">
        <v>43684.750497685185</v>
      </c>
      <c r="Q7" s="86" t="s">
        <v>225</v>
      </c>
      <c r="R7" s="89" t="s">
        <v>228</v>
      </c>
      <c r="S7" s="86" t="s">
        <v>231</v>
      </c>
      <c r="T7" s="86" t="s">
        <v>235</v>
      </c>
      <c r="U7" s="86"/>
      <c r="V7" s="89" t="s">
        <v>241</v>
      </c>
      <c r="W7" s="88">
        <v>43684.750497685185</v>
      </c>
      <c r="X7" s="89" t="s">
        <v>247</v>
      </c>
      <c r="Y7" s="86"/>
      <c r="Z7" s="86"/>
      <c r="AA7" s="92" t="s">
        <v>262</v>
      </c>
      <c r="AB7" s="86"/>
      <c r="AC7" s="86" t="b">
        <v>0</v>
      </c>
      <c r="AD7" s="86">
        <v>1</v>
      </c>
      <c r="AE7" s="92" t="s">
        <v>274</v>
      </c>
      <c r="AF7" s="86" t="b">
        <v>0</v>
      </c>
      <c r="AG7" s="86" t="s">
        <v>276</v>
      </c>
      <c r="AH7" s="86"/>
      <c r="AI7" s="92" t="s">
        <v>274</v>
      </c>
      <c r="AJ7" s="86" t="b">
        <v>0</v>
      </c>
      <c r="AK7" s="86">
        <v>0</v>
      </c>
      <c r="AL7" s="92" t="s">
        <v>274</v>
      </c>
      <c r="AM7" s="86" t="s">
        <v>279</v>
      </c>
      <c r="AN7" s="86" t="b">
        <v>0</v>
      </c>
      <c r="AO7" s="92" t="s">
        <v>262</v>
      </c>
      <c r="AP7" s="86" t="s">
        <v>176</v>
      </c>
      <c r="AQ7" s="86">
        <v>0</v>
      </c>
      <c r="AR7" s="86">
        <v>0</v>
      </c>
      <c r="AS7" s="86"/>
      <c r="AT7" s="86"/>
      <c r="AU7" s="86"/>
      <c r="AV7" s="86"/>
      <c r="AW7" s="86"/>
      <c r="AX7" s="86"/>
      <c r="AY7" s="86"/>
      <c r="AZ7" s="86"/>
      <c r="BA7">
        <v>9</v>
      </c>
      <c r="BB7" s="85" t="str">
        <f>REPLACE(INDEX(GroupVertices[Group],MATCH(Edges25[[#This Row],[Vertex 1]],GroupVertices[Vertex],0)),1,1,"")</f>
        <v>1</v>
      </c>
      <c r="BC7" s="85" t="str">
        <f>REPLACE(INDEX(GroupVertices[Group],MATCH(Edges25[[#This Row],[Vertex 2]],GroupVertices[Vertex],0)),1,1,"")</f>
        <v>1</v>
      </c>
      <c r="BD7" s="51">
        <v>0</v>
      </c>
      <c r="BE7" s="52">
        <v>0</v>
      </c>
      <c r="BF7" s="51">
        <v>1</v>
      </c>
      <c r="BG7" s="52">
        <v>6.666666666666667</v>
      </c>
      <c r="BH7" s="51">
        <v>0</v>
      </c>
      <c r="BI7" s="52">
        <v>0</v>
      </c>
      <c r="BJ7" s="51">
        <v>14</v>
      </c>
      <c r="BK7" s="52">
        <v>93.33333333333333</v>
      </c>
      <c r="BL7" s="51">
        <v>15</v>
      </c>
    </row>
    <row r="8" spans="1:64" ht="15">
      <c r="A8" s="84" t="s">
        <v>216</v>
      </c>
      <c r="B8" s="84" t="s">
        <v>216</v>
      </c>
      <c r="C8" s="53"/>
      <c r="D8" s="54"/>
      <c r="E8" s="65"/>
      <c r="F8" s="55"/>
      <c r="G8" s="53"/>
      <c r="H8" s="57"/>
      <c r="I8" s="56"/>
      <c r="J8" s="56"/>
      <c r="K8" s="36" t="s">
        <v>65</v>
      </c>
      <c r="L8" s="83">
        <v>8</v>
      </c>
      <c r="M8" s="83"/>
      <c r="N8" s="63"/>
      <c r="O8" s="86" t="s">
        <v>176</v>
      </c>
      <c r="P8" s="88">
        <v>43691.75010416667</v>
      </c>
      <c r="Q8" s="86" t="s">
        <v>225</v>
      </c>
      <c r="R8" s="89" t="s">
        <v>228</v>
      </c>
      <c r="S8" s="86" t="s">
        <v>231</v>
      </c>
      <c r="T8" s="86" t="s">
        <v>235</v>
      </c>
      <c r="U8" s="86"/>
      <c r="V8" s="89" t="s">
        <v>241</v>
      </c>
      <c r="W8" s="88">
        <v>43691.75010416667</v>
      </c>
      <c r="X8" s="89" t="s">
        <v>248</v>
      </c>
      <c r="Y8" s="86"/>
      <c r="Z8" s="86"/>
      <c r="AA8" s="92" t="s">
        <v>263</v>
      </c>
      <c r="AB8" s="86"/>
      <c r="AC8" s="86" t="b">
        <v>0</v>
      </c>
      <c r="AD8" s="86">
        <v>0</v>
      </c>
      <c r="AE8" s="92" t="s">
        <v>274</v>
      </c>
      <c r="AF8" s="86" t="b">
        <v>0</v>
      </c>
      <c r="AG8" s="86" t="s">
        <v>276</v>
      </c>
      <c r="AH8" s="86"/>
      <c r="AI8" s="92" t="s">
        <v>274</v>
      </c>
      <c r="AJ8" s="86" t="b">
        <v>0</v>
      </c>
      <c r="AK8" s="86">
        <v>0</v>
      </c>
      <c r="AL8" s="92" t="s">
        <v>274</v>
      </c>
      <c r="AM8" s="86" t="s">
        <v>279</v>
      </c>
      <c r="AN8" s="86" t="b">
        <v>0</v>
      </c>
      <c r="AO8" s="92" t="s">
        <v>263</v>
      </c>
      <c r="AP8" s="86" t="s">
        <v>176</v>
      </c>
      <c r="AQ8" s="86">
        <v>0</v>
      </c>
      <c r="AR8" s="86">
        <v>0</v>
      </c>
      <c r="AS8" s="86"/>
      <c r="AT8" s="86"/>
      <c r="AU8" s="86"/>
      <c r="AV8" s="86"/>
      <c r="AW8" s="86"/>
      <c r="AX8" s="86"/>
      <c r="AY8" s="86"/>
      <c r="AZ8" s="86"/>
      <c r="BA8">
        <v>9</v>
      </c>
      <c r="BB8" s="85" t="str">
        <f>REPLACE(INDEX(GroupVertices[Group],MATCH(Edges25[[#This Row],[Vertex 1]],GroupVertices[Vertex],0)),1,1,"")</f>
        <v>1</v>
      </c>
      <c r="BC8" s="85" t="str">
        <f>REPLACE(INDEX(GroupVertices[Group],MATCH(Edges25[[#This Row],[Vertex 2]],GroupVertices[Vertex],0)),1,1,"")</f>
        <v>1</v>
      </c>
      <c r="BD8" s="51">
        <v>0</v>
      </c>
      <c r="BE8" s="52">
        <v>0</v>
      </c>
      <c r="BF8" s="51">
        <v>1</v>
      </c>
      <c r="BG8" s="52">
        <v>6.666666666666667</v>
      </c>
      <c r="BH8" s="51">
        <v>0</v>
      </c>
      <c r="BI8" s="52">
        <v>0</v>
      </c>
      <c r="BJ8" s="51">
        <v>14</v>
      </c>
      <c r="BK8" s="52">
        <v>93.33333333333333</v>
      </c>
      <c r="BL8" s="51">
        <v>15</v>
      </c>
    </row>
    <row r="9" spans="1:64" ht="15">
      <c r="A9" s="84" t="s">
        <v>216</v>
      </c>
      <c r="B9" s="84" t="s">
        <v>216</v>
      </c>
      <c r="C9" s="53"/>
      <c r="D9" s="54"/>
      <c r="E9" s="65"/>
      <c r="F9" s="55"/>
      <c r="G9" s="53"/>
      <c r="H9" s="57"/>
      <c r="I9" s="56"/>
      <c r="J9" s="56"/>
      <c r="K9" s="36" t="s">
        <v>65</v>
      </c>
      <c r="L9" s="83">
        <v>9</v>
      </c>
      <c r="M9" s="83"/>
      <c r="N9" s="63"/>
      <c r="O9" s="86" t="s">
        <v>176</v>
      </c>
      <c r="P9" s="88">
        <v>43698.750555555554</v>
      </c>
      <c r="Q9" s="86" t="s">
        <v>225</v>
      </c>
      <c r="R9" s="89" t="s">
        <v>228</v>
      </c>
      <c r="S9" s="86" t="s">
        <v>231</v>
      </c>
      <c r="T9" s="86" t="s">
        <v>235</v>
      </c>
      <c r="U9" s="86"/>
      <c r="V9" s="89" t="s">
        <v>241</v>
      </c>
      <c r="W9" s="88">
        <v>43698.750555555554</v>
      </c>
      <c r="X9" s="89" t="s">
        <v>249</v>
      </c>
      <c r="Y9" s="86"/>
      <c r="Z9" s="86"/>
      <c r="AA9" s="92" t="s">
        <v>264</v>
      </c>
      <c r="AB9" s="86"/>
      <c r="AC9" s="86" t="b">
        <v>0</v>
      </c>
      <c r="AD9" s="86">
        <v>0</v>
      </c>
      <c r="AE9" s="92" t="s">
        <v>274</v>
      </c>
      <c r="AF9" s="86" t="b">
        <v>0</v>
      </c>
      <c r="AG9" s="86" t="s">
        <v>276</v>
      </c>
      <c r="AH9" s="86"/>
      <c r="AI9" s="92" t="s">
        <v>274</v>
      </c>
      <c r="AJ9" s="86" t="b">
        <v>0</v>
      </c>
      <c r="AK9" s="86">
        <v>0</v>
      </c>
      <c r="AL9" s="92" t="s">
        <v>274</v>
      </c>
      <c r="AM9" s="86" t="s">
        <v>279</v>
      </c>
      <c r="AN9" s="86" t="b">
        <v>0</v>
      </c>
      <c r="AO9" s="92" t="s">
        <v>264</v>
      </c>
      <c r="AP9" s="86" t="s">
        <v>176</v>
      </c>
      <c r="AQ9" s="86">
        <v>0</v>
      </c>
      <c r="AR9" s="86">
        <v>0</v>
      </c>
      <c r="AS9" s="86"/>
      <c r="AT9" s="86"/>
      <c r="AU9" s="86"/>
      <c r="AV9" s="86"/>
      <c r="AW9" s="86"/>
      <c r="AX9" s="86"/>
      <c r="AY9" s="86"/>
      <c r="AZ9" s="86"/>
      <c r="BA9">
        <v>9</v>
      </c>
      <c r="BB9" s="85" t="str">
        <f>REPLACE(INDEX(GroupVertices[Group],MATCH(Edges25[[#This Row],[Vertex 1]],GroupVertices[Vertex],0)),1,1,"")</f>
        <v>1</v>
      </c>
      <c r="BC9" s="85" t="str">
        <f>REPLACE(INDEX(GroupVertices[Group],MATCH(Edges25[[#This Row],[Vertex 2]],GroupVertices[Vertex],0)),1,1,"")</f>
        <v>1</v>
      </c>
      <c r="BD9" s="51">
        <v>0</v>
      </c>
      <c r="BE9" s="52">
        <v>0</v>
      </c>
      <c r="BF9" s="51">
        <v>1</v>
      </c>
      <c r="BG9" s="52">
        <v>6.666666666666667</v>
      </c>
      <c r="BH9" s="51">
        <v>0</v>
      </c>
      <c r="BI9" s="52">
        <v>0</v>
      </c>
      <c r="BJ9" s="51">
        <v>14</v>
      </c>
      <c r="BK9" s="52">
        <v>93.33333333333333</v>
      </c>
      <c r="BL9" s="51">
        <v>15</v>
      </c>
    </row>
    <row r="10" spans="1:64" ht="15">
      <c r="A10" s="84" t="s">
        <v>216</v>
      </c>
      <c r="B10" s="84" t="s">
        <v>216</v>
      </c>
      <c r="C10" s="53"/>
      <c r="D10" s="54"/>
      <c r="E10" s="65"/>
      <c r="F10" s="55"/>
      <c r="G10" s="53"/>
      <c r="H10" s="57"/>
      <c r="I10" s="56"/>
      <c r="J10" s="56"/>
      <c r="K10" s="36" t="s">
        <v>65</v>
      </c>
      <c r="L10" s="83">
        <v>10</v>
      </c>
      <c r="M10" s="83"/>
      <c r="N10" s="63"/>
      <c r="O10" s="86" t="s">
        <v>176</v>
      </c>
      <c r="P10" s="88">
        <v>43705.75013888889</v>
      </c>
      <c r="Q10" s="86" t="s">
        <v>225</v>
      </c>
      <c r="R10" s="89" t="s">
        <v>228</v>
      </c>
      <c r="S10" s="86" t="s">
        <v>231</v>
      </c>
      <c r="T10" s="86" t="s">
        <v>235</v>
      </c>
      <c r="U10" s="86"/>
      <c r="V10" s="89" t="s">
        <v>241</v>
      </c>
      <c r="W10" s="88">
        <v>43705.75013888889</v>
      </c>
      <c r="X10" s="89" t="s">
        <v>250</v>
      </c>
      <c r="Y10" s="86"/>
      <c r="Z10" s="86"/>
      <c r="AA10" s="92" t="s">
        <v>265</v>
      </c>
      <c r="AB10" s="86"/>
      <c r="AC10" s="86" t="b">
        <v>0</v>
      </c>
      <c r="AD10" s="86">
        <v>0</v>
      </c>
      <c r="AE10" s="92" t="s">
        <v>274</v>
      </c>
      <c r="AF10" s="86" t="b">
        <v>0</v>
      </c>
      <c r="AG10" s="86" t="s">
        <v>276</v>
      </c>
      <c r="AH10" s="86"/>
      <c r="AI10" s="92" t="s">
        <v>274</v>
      </c>
      <c r="AJ10" s="86" t="b">
        <v>0</v>
      </c>
      <c r="AK10" s="86">
        <v>0</v>
      </c>
      <c r="AL10" s="92" t="s">
        <v>274</v>
      </c>
      <c r="AM10" s="86" t="s">
        <v>279</v>
      </c>
      <c r="AN10" s="86" t="b">
        <v>0</v>
      </c>
      <c r="AO10" s="92" t="s">
        <v>265</v>
      </c>
      <c r="AP10" s="86" t="s">
        <v>176</v>
      </c>
      <c r="AQ10" s="86">
        <v>0</v>
      </c>
      <c r="AR10" s="86">
        <v>0</v>
      </c>
      <c r="AS10" s="86"/>
      <c r="AT10" s="86"/>
      <c r="AU10" s="86"/>
      <c r="AV10" s="86"/>
      <c r="AW10" s="86"/>
      <c r="AX10" s="86"/>
      <c r="AY10" s="86"/>
      <c r="AZ10" s="86"/>
      <c r="BA10">
        <v>9</v>
      </c>
      <c r="BB10" s="85" t="str">
        <f>REPLACE(INDEX(GroupVertices[Group],MATCH(Edges25[[#This Row],[Vertex 1]],GroupVertices[Vertex],0)),1,1,"")</f>
        <v>1</v>
      </c>
      <c r="BC10" s="85" t="str">
        <f>REPLACE(INDEX(GroupVertices[Group],MATCH(Edges25[[#This Row],[Vertex 2]],GroupVertices[Vertex],0)),1,1,"")</f>
        <v>1</v>
      </c>
      <c r="BD10" s="51">
        <v>0</v>
      </c>
      <c r="BE10" s="52">
        <v>0</v>
      </c>
      <c r="BF10" s="51">
        <v>1</v>
      </c>
      <c r="BG10" s="52">
        <v>6.666666666666667</v>
      </c>
      <c r="BH10" s="51">
        <v>0</v>
      </c>
      <c r="BI10" s="52">
        <v>0</v>
      </c>
      <c r="BJ10" s="51">
        <v>14</v>
      </c>
      <c r="BK10" s="52">
        <v>93.33333333333333</v>
      </c>
      <c r="BL10" s="51">
        <v>15</v>
      </c>
    </row>
    <row r="11" spans="1:64" ht="15">
      <c r="A11" s="84" t="s">
        <v>216</v>
      </c>
      <c r="B11" s="84" t="s">
        <v>216</v>
      </c>
      <c r="C11" s="53"/>
      <c r="D11" s="54"/>
      <c r="E11" s="65"/>
      <c r="F11" s="55"/>
      <c r="G11" s="53"/>
      <c r="H11" s="57"/>
      <c r="I11" s="56"/>
      <c r="J11" s="56"/>
      <c r="K11" s="36" t="s">
        <v>65</v>
      </c>
      <c r="L11" s="83">
        <v>11</v>
      </c>
      <c r="M11" s="83"/>
      <c r="N11" s="63"/>
      <c r="O11" s="86" t="s">
        <v>176</v>
      </c>
      <c r="P11" s="88">
        <v>43712.7505787037</v>
      </c>
      <c r="Q11" s="86" t="s">
        <v>225</v>
      </c>
      <c r="R11" s="89" t="s">
        <v>228</v>
      </c>
      <c r="S11" s="86" t="s">
        <v>231</v>
      </c>
      <c r="T11" s="86" t="s">
        <v>235</v>
      </c>
      <c r="U11" s="86"/>
      <c r="V11" s="89" t="s">
        <v>241</v>
      </c>
      <c r="W11" s="88">
        <v>43712.7505787037</v>
      </c>
      <c r="X11" s="89" t="s">
        <v>251</v>
      </c>
      <c r="Y11" s="86"/>
      <c r="Z11" s="86"/>
      <c r="AA11" s="92" t="s">
        <v>266</v>
      </c>
      <c r="AB11" s="86"/>
      <c r="AC11" s="86" t="b">
        <v>0</v>
      </c>
      <c r="AD11" s="86">
        <v>2</v>
      </c>
      <c r="AE11" s="92" t="s">
        <v>274</v>
      </c>
      <c r="AF11" s="86" t="b">
        <v>0</v>
      </c>
      <c r="AG11" s="86" t="s">
        <v>276</v>
      </c>
      <c r="AH11" s="86"/>
      <c r="AI11" s="92" t="s">
        <v>274</v>
      </c>
      <c r="AJ11" s="86" t="b">
        <v>0</v>
      </c>
      <c r="AK11" s="86">
        <v>1</v>
      </c>
      <c r="AL11" s="92" t="s">
        <v>274</v>
      </c>
      <c r="AM11" s="86" t="s">
        <v>279</v>
      </c>
      <c r="AN11" s="86" t="b">
        <v>0</v>
      </c>
      <c r="AO11" s="92" t="s">
        <v>266</v>
      </c>
      <c r="AP11" s="86" t="s">
        <v>176</v>
      </c>
      <c r="AQ11" s="86">
        <v>0</v>
      </c>
      <c r="AR11" s="86">
        <v>0</v>
      </c>
      <c r="AS11" s="86"/>
      <c r="AT11" s="86"/>
      <c r="AU11" s="86"/>
      <c r="AV11" s="86"/>
      <c r="AW11" s="86"/>
      <c r="AX11" s="86"/>
      <c r="AY11" s="86"/>
      <c r="AZ11" s="86"/>
      <c r="BA11">
        <v>9</v>
      </c>
      <c r="BB11" s="85" t="str">
        <f>REPLACE(INDEX(GroupVertices[Group],MATCH(Edges25[[#This Row],[Vertex 1]],GroupVertices[Vertex],0)),1,1,"")</f>
        <v>1</v>
      </c>
      <c r="BC11" s="85" t="str">
        <f>REPLACE(INDEX(GroupVertices[Group],MATCH(Edges25[[#This Row],[Vertex 2]],GroupVertices[Vertex],0)),1,1,"")</f>
        <v>1</v>
      </c>
      <c r="BD11" s="51">
        <v>0</v>
      </c>
      <c r="BE11" s="52">
        <v>0</v>
      </c>
      <c r="BF11" s="51">
        <v>1</v>
      </c>
      <c r="BG11" s="52">
        <v>6.666666666666667</v>
      </c>
      <c r="BH11" s="51">
        <v>0</v>
      </c>
      <c r="BI11" s="52">
        <v>0</v>
      </c>
      <c r="BJ11" s="51">
        <v>14</v>
      </c>
      <c r="BK11" s="52">
        <v>93.33333333333333</v>
      </c>
      <c r="BL11" s="51">
        <v>15</v>
      </c>
    </row>
    <row r="12" spans="1:64" ht="15">
      <c r="A12" s="84" t="s">
        <v>216</v>
      </c>
      <c r="B12" s="84" t="s">
        <v>216</v>
      </c>
      <c r="C12" s="53"/>
      <c r="D12" s="54"/>
      <c r="E12" s="65"/>
      <c r="F12" s="55"/>
      <c r="G12" s="53"/>
      <c r="H12" s="57"/>
      <c r="I12" s="56"/>
      <c r="J12" s="56"/>
      <c r="K12" s="36" t="s">
        <v>65</v>
      </c>
      <c r="L12" s="83">
        <v>12</v>
      </c>
      <c r="M12" s="83"/>
      <c r="N12" s="63"/>
      <c r="O12" s="86" t="s">
        <v>176</v>
      </c>
      <c r="P12" s="88">
        <v>43719.75041666667</v>
      </c>
      <c r="Q12" s="86" t="s">
        <v>225</v>
      </c>
      <c r="R12" s="89" t="s">
        <v>228</v>
      </c>
      <c r="S12" s="86" t="s">
        <v>231</v>
      </c>
      <c r="T12" s="86" t="s">
        <v>235</v>
      </c>
      <c r="U12" s="86"/>
      <c r="V12" s="89" t="s">
        <v>241</v>
      </c>
      <c r="W12" s="88">
        <v>43719.75041666667</v>
      </c>
      <c r="X12" s="89" t="s">
        <v>252</v>
      </c>
      <c r="Y12" s="86"/>
      <c r="Z12" s="86"/>
      <c r="AA12" s="92" t="s">
        <v>267</v>
      </c>
      <c r="AB12" s="86"/>
      <c r="AC12" s="86" t="b">
        <v>0</v>
      </c>
      <c r="AD12" s="86">
        <v>0</v>
      </c>
      <c r="AE12" s="92" t="s">
        <v>274</v>
      </c>
      <c r="AF12" s="86" t="b">
        <v>0</v>
      </c>
      <c r="AG12" s="86" t="s">
        <v>276</v>
      </c>
      <c r="AH12" s="86"/>
      <c r="AI12" s="92" t="s">
        <v>274</v>
      </c>
      <c r="AJ12" s="86" t="b">
        <v>0</v>
      </c>
      <c r="AK12" s="86">
        <v>0</v>
      </c>
      <c r="AL12" s="92" t="s">
        <v>274</v>
      </c>
      <c r="AM12" s="86" t="s">
        <v>279</v>
      </c>
      <c r="AN12" s="86" t="b">
        <v>0</v>
      </c>
      <c r="AO12" s="92" t="s">
        <v>267</v>
      </c>
      <c r="AP12" s="86" t="s">
        <v>176</v>
      </c>
      <c r="AQ12" s="86">
        <v>0</v>
      </c>
      <c r="AR12" s="86">
        <v>0</v>
      </c>
      <c r="AS12" s="86"/>
      <c r="AT12" s="86"/>
      <c r="AU12" s="86"/>
      <c r="AV12" s="86"/>
      <c r="AW12" s="86"/>
      <c r="AX12" s="86"/>
      <c r="AY12" s="86"/>
      <c r="AZ12" s="86"/>
      <c r="BA12">
        <v>9</v>
      </c>
      <c r="BB12" s="85" t="str">
        <f>REPLACE(INDEX(GroupVertices[Group],MATCH(Edges25[[#This Row],[Vertex 1]],GroupVertices[Vertex],0)),1,1,"")</f>
        <v>1</v>
      </c>
      <c r="BC12" s="85" t="str">
        <f>REPLACE(INDEX(GroupVertices[Group],MATCH(Edges25[[#This Row],[Vertex 2]],GroupVertices[Vertex],0)),1,1,"")</f>
        <v>1</v>
      </c>
      <c r="BD12" s="51">
        <v>0</v>
      </c>
      <c r="BE12" s="52">
        <v>0</v>
      </c>
      <c r="BF12" s="51">
        <v>1</v>
      </c>
      <c r="BG12" s="52">
        <v>6.666666666666667</v>
      </c>
      <c r="BH12" s="51">
        <v>0</v>
      </c>
      <c r="BI12" s="52">
        <v>0</v>
      </c>
      <c r="BJ12" s="51">
        <v>14</v>
      </c>
      <c r="BK12" s="52">
        <v>93.33333333333333</v>
      </c>
      <c r="BL12" s="51">
        <v>15</v>
      </c>
    </row>
    <row r="13" spans="1:64" ht="15">
      <c r="A13" s="84" t="s">
        <v>216</v>
      </c>
      <c r="B13" s="84" t="s">
        <v>216</v>
      </c>
      <c r="C13" s="53"/>
      <c r="D13" s="54"/>
      <c r="E13" s="65"/>
      <c r="F13" s="55"/>
      <c r="G13" s="53"/>
      <c r="H13" s="57"/>
      <c r="I13" s="56"/>
      <c r="J13" s="56"/>
      <c r="K13" s="36" t="s">
        <v>65</v>
      </c>
      <c r="L13" s="83">
        <v>13</v>
      </c>
      <c r="M13" s="83"/>
      <c r="N13" s="63"/>
      <c r="O13" s="86" t="s">
        <v>176</v>
      </c>
      <c r="P13" s="88">
        <v>43726.750393518516</v>
      </c>
      <c r="Q13" s="86" t="s">
        <v>225</v>
      </c>
      <c r="R13" s="89" t="s">
        <v>228</v>
      </c>
      <c r="S13" s="86" t="s">
        <v>231</v>
      </c>
      <c r="T13" s="86" t="s">
        <v>235</v>
      </c>
      <c r="U13" s="86"/>
      <c r="V13" s="89" t="s">
        <v>241</v>
      </c>
      <c r="W13" s="88">
        <v>43726.750393518516</v>
      </c>
      <c r="X13" s="89" t="s">
        <v>253</v>
      </c>
      <c r="Y13" s="86"/>
      <c r="Z13" s="86"/>
      <c r="AA13" s="92" t="s">
        <v>268</v>
      </c>
      <c r="AB13" s="86"/>
      <c r="AC13" s="86" t="b">
        <v>0</v>
      </c>
      <c r="AD13" s="86">
        <v>0</v>
      </c>
      <c r="AE13" s="92" t="s">
        <v>274</v>
      </c>
      <c r="AF13" s="86" t="b">
        <v>0</v>
      </c>
      <c r="AG13" s="86" t="s">
        <v>276</v>
      </c>
      <c r="AH13" s="86"/>
      <c r="AI13" s="92" t="s">
        <v>274</v>
      </c>
      <c r="AJ13" s="86" t="b">
        <v>0</v>
      </c>
      <c r="AK13" s="86">
        <v>0</v>
      </c>
      <c r="AL13" s="92" t="s">
        <v>274</v>
      </c>
      <c r="AM13" s="86" t="s">
        <v>279</v>
      </c>
      <c r="AN13" s="86" t="b">
        <v>0</v>
      </c>
      <c r="AO13" s="92" t="s">
        <v>268</v>
      </c>
      <c r="AP13" s="86" t="s">
        <v>176</v>
      </c>
      <c r="AQ13" s="86">
        <v>0</v>
      </c>
      <c r="AR13" s="86">
        <v>0</v>
      </c>
      <c r="AS13" s="86"/>
      <c r="AT13" s="86"/>
      <c r="AU13" s="86"/>
      <c r="AV13" s="86"/>
      <c r="AW13" s="86"/>
      <c r="AX13" s="86"/>
      <c r="AY13" s="86"/>
      <c r="AZ13" s="86"/>
      <c r="BA13">
        <v>9</v>
      </c>
      <c r="BB13" s="85" t="str">
        <f>REPLACE(INDEX(GroupVertices[Group],MATCH(Edges25[[#This Row],[Vertex 1]],GroupVertices[Vertex],0)),1,1,"")</f>
        <v>1</v>
      </c>
      <c r="BC13" s="85" t="str">
        <f>REPLACE(INDEX(GroupVertices[Group],MATCH(Edges25[[#This Row],[Vertex 2]],GroupVertices[Vertex],0)),1,1,"")</f>
        <v>1</v>
      </c>
      <c r="BD13" s="51">
        <v>0</v>
      </c>
      <c r="BE13" s="52">
        <v>0</v>
      </c>
      <c r="BF13" s="51">
        <v>1</v>
      </c>
      <c r="BG13" s="52">
        <v>6.666666666666667</v>
      </c>
      <c r="BH13" s="51">
        <v>0</v>
      </c>
      <c r="BI13" s="52">
        <v>0</v>
      </c>
      <c r="BJ13" s="51">
        <v>14</v>
      </c>
      <c r="BK13" s="52">
        <v>93.33333333333333</v>
      </c>
      <c r="BL13" s="51">
        <v>15</v>
      </c>
    </row>
    <row r="14" spans="1:64" ht="15">
      <c r="A14" s="84" t="s">
        <v>216</v>
      </c>
      <c r="B14" s="84" t="s">
        <v>216</v>
      </c>
      <c r="C14" s="53"/>
      <c r="D14" s="54"/>
      <c r="E14" s="65"/>
      <c r="F14" s="55"/>
      <c r="G14" s="53"/>
      <c r="H14" s="57"/>
      <c r="I14" s="56"/>
      <c r="J14" s="56"/>
      <c r="K14" s="36" t="s">
        <v>65</v>
      </c>
      <c r="L14" s="83">
        <v>14</v>
      </c>
      <c r="M14" s="83"/>
      <c r="N14" s="63"/>
      <c r="O14" s="86" t="s">
        <v>176</v>
      </c>
      <c r="P14" s="88">
        <v>43733.75038194445</v>
      </c>
      <c r="Q14" s="86" t="s">
        <v>225</v>
      </c>
      <c r="R14" s="89" t="s">
        <v>228</v>
      </c>
      <c r="S14" s="86" t="s">
        <v>231</v>
      </c>
      <c r="T14" s="86" t="s">
        <v>235</v>
      </c>
      <c r="U14" s="86"/>
      <c r="V14" s="89" t="s">
        <v>241</v>
      </c>
      <c r="W14" s="88">
        <v>43733.75038194445</v>
      </c>
      <c r="X14" s="89" t="s">
        <v>254</v>
      </c>
      <c r="Y14" s="86"/>
      <c r="Z14" s="86"/>
      <c r="AA14" s="92" t="s">
        <v>269</v>
      </c>
      <c r="AB14" s="86"/>
      <c r="AC14" s="86" t="b">
        <v>0</v>
      </c>
      <c r="AD14" s="86">
        <v>0</v>
      </c>
      <c r="AE14" s="92" t="s">
        <v>274</v>
      </c>
      <c r="AF14" s="86" t="b">
        <v>0</v>
      </c>
      <c r="AG14" s="86" t="s">
        <v>276</v>
      </c>
      <c r="AH14" s="86"/>
      <c r="AI14" s="92" t="s">
        <v>274</v>
      </c>
      <c r="AJ14" s="86" t="b">
        <v>0</v>
      </c>
      <c r="AK14" s="86">
        <v>0</v>
      </c>
      <c r="AL14" s="92" t="s">
        <v>274</v>
      </c>
      <c r="AM14" s="86" t="s">
        <v>279</v>
      </c>
      <c r="AN14" s="86" t="b">
        <v>0</v>
      </c>
      <c r="AO14" s="92" t="s">
        <v>269</v>
      </c>
      <c r="AP14" s="86" t="s">
        <v>176</v>
      </c>
      <c r="AQ14" s="86">
        <v>0</v>
      </c>
      <c r="AR14" s="86">
        <v>0</v>
      </c>
      <c r="AS14" s="86"/>
      <c r="AT14" s="86"/>
      <c r="AU14" s="86"/>
      <c r="AV14" s="86"/>
      <c r="AW14" s="86"/>
      <c r="AX14" s="86"/>
      <c r="AY14" s="86"/>
      <c r="AZ14" s="86"/>
      <c r="BA14">
        <v>9</v>
      </c>
      <c r="BB14" s="85" t="str">
        <f>REPLACE(INDEX(GroupVertices[Group],MATCH(Edges25[[#This Row],[Vertex 1]],GroupVertices[Vertex],0)),1,1,"")</f>
        <v>1</v>
      </c>
      <c r="BC14" s="85" t="str">
        <f>REPLACE(INDEX(GroupVertices[Group],MATCH(Edges25[[#This Row],[Vertex 2]],GroupVertices[Vertex],0)),1,1,"")</f>
        <v>1</v>
      </c>
      <c r="BD14" s="51">
        <v>0</v>
      </c>
      <c r="BE14" s="52">
        <v>0</v>
      </c>
      <c r="BF14" s="51">
        <v>1</v>
      </c>
      <c r="BG14" s="52">
        <v>6.666666666666667</v>
      </c>
      <c r="BH14" s="51">
        <v>0</v>
      </c>
      <c r="BI14" s="52">
        <v>0</v>
      </c>
      <c r="BJ14" s="51">
        <v>14</v>
      </c>
      <c r="BK14" s="52">
        <v>93.33333333333333</v>
      </c>
      <c r="BL14" s="51">
        <v>15</v>
      </c>
    </row>
    <row r="15" spans="1:64" ht="15">
      <c r="A15" s="84" t="s">
        <v>216</v>
      </c>
      <c r="B15" s="84" t="s">
        <v>216</v>
      </c>
      <c r="C15" s="53"/>
      <c r="D15" s="54"/>
      <c r="E15" s="65"/>
      <c r="F15" s="55"/>
      <c r="G15" s="53"/>
      <c r="H15" s="57"/>
      <c r="I15" s="56"/>
      <c r="J15" s="56"/>
      <c r="K15" s="36" t="s">
        <v>65</v>
      </c>
      <c r="L15" s="83">
        <v>15</v>
      </c>
      <c r="M15" s="83"/>
      <c r="N15" s="63"/>
      <c r="O15" s="86" t="s">
        <v>176</v>
      </c>
      <c r="P15" s="88">
        <v>43740.750231481485</v>
      </c>
      <c r="Q15" s="86" t="s">
        <v>225</v>
      </c>
      <c r="R15" s="89" t="s">
        <v>228</v>
      </c>
      <c r="S15" s="86" t="s">
        <v>231</v>
      </c>
      <c r="T15" s="86" t="s">
        <v>235</v>
      </c>
      <c r="U15" s="86"/>
      <c r="V15" s="89" t="s">
        <v>241</v>
      </c>
      <c r="W15" s="88">
        <v>43740.750231481485</v>
      </c>
      <c r="X15" s="89" t="s">
        <v>255</v>
      </c>
      <c r="Y15" s="86"/>
      <c r="Z15" s="86"/>
      <c r="AA15" s="92" t="s">
        <v>270</v>
      </c>
      <c r="AB15" s="86"/>
      <c r="AC15" s="86" t="b">
        <v>0</v>
      </c>
      <c r="AD15" s="86">
        <v>0</v>
      </c>
      <c r="AE15" s="92" t="s">
        <v>274</v>
      </c>
      <c r="AF15" s="86" t="b">
        <v>0</v>
      </c>
      <c r="AG15" s="86" t="s">
        <v>276</v>
      </c>
      <c r="AH15" s="86"/>
      <c r="AI15" s="92" t="s">
        <v>274</v>
      </c>
      <c r="AJ15" s="86" t="b">
        <v>0</v>
      </c>
      <c r="AK15" s="86">
        <v>0</v>
      </c>
      <c r="AL15" s="92" t="s">
        <v>274</v>
      </c>
      <c r="AM15" s="86" t="s">
        <v>279</v>
      </c>
      <c r="AN15" s="86" t="b">
        <v>0</v>
      </c>
      <c r="AO15" s="92" t="s">
        <v>270</v>
      </c>
      <c r="AP15" s="86" t="s">
        <v>176</v>
      </c>
      <c r="AQ15" s="86">
        <v>0</v>
      </c>
      <c r="AR15" s="86">
        <v>0</v>
      </c>
      <c r="AS15" s="86"/>
      <c r="AT15" s="86"/>
      <c r="AU15" s="86"/>
      <c r="AV15" s="86"/>
      <c r="AW15" s="86"/>
      <c r="AX15" s="86"/>
      <c r="AY15" s="86"/>
      <c r="AZ15" s="86"/>
      <c r="BA15">
        <v>9</v>
      </c>
      <c r="BB15" s="85" t="str">
        <f>REPLACE(INDEX(GroupVertices[Group],MATCH(Edges25[[#This Row],[Vertex 1]],GroupVertices[Vertex],0)),1,1,"")</f>
        <v>1</v>
      </c>
      <c r="BC15" s="85" t="str">
        <f>REPLACE(INDEX(GroupVertices[Group],MATCH(Edges25[[#This Row],[Vertex 2]],GroupVertices[Vertex],0)),1,1,"")</f>
        <v>1</v>
      </c>
      <c r="BD15" s="51">
        <v>0</v>
      </c>
      <c r="BE15" s="52">
        <v>0</v>
      </c>
      <c r="BF15" s="51">
        <v>1</v>
      </c>
      <c r="BG15" s="52">
        <v>6.666666666666667</v>
      </c>
      <c r="BH15" s="51">
        <v>0</v>
      </c>
      <c r="BI15" s="52">
        <v>0</v>
      </c>
      <c r="BJ15" s="51">
        <v>14</v>
      </c>
      <c r="BK15" s="52">
        <v>93.33333333333333</v>
      </c>
      <c r="BL15" s="51">
        <v>15</v>
      </c>
    </row>
    <row r="16" spans="1:64" ht="15">
      <c r="A16" s="84" t="s">
        <v>217</v>
      </c>
      <c r="B16" s="84" t="s">
        <v>217</v>
      </c>
      <c r="C16" s="53"/>
      <c r="D16" s="54"/>
      <c r="E16" s="65"/>
      <c r="F16" s="55"/>
      <c r="G16" s="53"/>
      <c r="H16" s="57"/>
      <c r="I16" s="56"/>
      <c r="J16" s="56"/>
      <c r="K16" s="36" t="s">
        <v>65</v>
      </c>
      <c r="L16" s="83">
        <v>16</v>
      </c>
      <c r="M16" s="83"/>
      <c r="N16" s="63"/>
      <c r="O16" s="86" t="s">
        <v>176</v>
      </c>
      <c r="P16" s="88">
        <v>43746.20482638889</v>
      </c>
      <c r="Q16" s="86" t="s">
        <v>226</v>
      </c>
      <c r="R16" s="86" t="s">
        <v>229</v>
      </c>
      <c r="S16" s="86" t="s">
        <v>232</v>
      </c>
      <c r="T16" s="86" t="s">
        <v>236</v>
      </c>
      <c r="U16" s="86"/>
      <c r="V16" s="89" t="s">
        <v>242</v>
      </c>
      <c r="W16" s="88">
        <v>43746.20482638889</v>
      </c>
      <c r="X16" s="89" t="s">
        <v>256</v>
      </c>
      <c r="Y16" s="86"/>
      <c r="Z16" s="86"/>
      <c r="AA16" s="92" t="s">
        <v>271</v>
      </c>
      <c r="AB16" s="86"/>
      <c r="AC16" s="86" t="b">
        <v>0</v>
      </c>
      <c r="AD16" s="86">
        <v>0</v>
      </c>
      <c r="AE16" s="92" t="s">
        <v>274</v>
      </c>
      <c r="AF16" s="86" t="b">
        <v>0</v>
      </c>
      <c r="AG16" s="86" t="s">
        <v>276</v>
      </c>
      <c r="AH16" s="86"/>
      <c r="AI16" s="92" t="s">
        <v>274</v>
      </c>
      <c r="AJ16" s="86" t="b">
        <v>0</v>
      </c>
      <c r="AK16" s="86">
        <v>0</v>
      </c>
      <c r="AL16" s="92" t="s">
        <v>274</v>
      </c>
      <c r="AM16" s="86" t="s">
        <v>278</v>
      </c>
      <c r="AN16" s="86" t="b">
        <v>1</v>
      </c>
      <c r="AO16" s="92" t="s">
        <v>271</v>
      </c>
      <c r="AP16" s="86" t="s">
        <v>176</v>
      </c>
      <c r="AQ16" s="86">
        <v>0</v>
      </c>
      <c r="AR16" s="86">
        <v>0</v>
      </c>
      <c r="AS16" s="86"/>
      <c r="AT16" s="86"/>
      <c r="AU16" s="86"/>
      <c r="AV16" s="86"/>
      <c r="AW16" s="86"/>
      <c r="AX16" s="86"/>
      <c r="AY16" s="86"/>
      <c r="AZ16" s="86"/>
      <c r="BA16">
        <v>2</v>
      </c>
      <c r="BB16" s="85" t="str">
        <f>REPLACE(INDEX(GroupVertices[Group],MATCH(Edges25[[#This Row],[Vertex 1]],GroupVertices[Vertex],0)),1,1,"")</f>
        <v>4</v>
      </c>
      <c r="BC16" s="85" t="str">
        <f>REPLACE(INDEX(GroupVertices[Group],MATCH(Edges25[[#This Row],[Vertex 2]],GroupVertices[Vertex],0)),1,1,"")</f>
        <v>4</v>
      </c>
      <c r="BD16" s="51">
        <v>0</v>
      </c>
      <c r="BE16" s="52">
        <v>0</v>
      </c>
      <c r="BF16" s="51">
        <v>0</v>
      </c>
      <c r="BG16" s="52">
        <v>0</v>
      </c>
      <c r="BH16" s="51">
        <v>0</v>
      </c>
      <c r="BI16" s="52">
        <v>0</v>
      </c>
      <c r="BJ16" s="51">
        <v>14</v>
      </c>
      <c r="BK16" s="52">
        <v>100</v>
      </c>
      <c r="BL16" s="51">
        <v>14</v>
      </c>
    </row>
    <row r="17" spans="1:64" ht="15">
      <c r="A17" s="84" t="s">
        <v>217</v>
      </c>
      <c r="B17" s="84" t="s">
        <v>217</v>
      </c>
      <c r="C17" s="53"/>
      <c r="D17" s="54"/>
      <c r="E17" s="65"/>
      <c r="F17" s="55"/>
      <c r="G17" s="53"/>
      <c r="H17" s="57"/>
      <c r="I17" s="56"/>
      <c r="J17" s="56"/>
      <c r="K17" s="36" t="s">
        <v>65</v>
      </c>
      <c r="L17" s="83">
        <v>17</v>
      </c>
      <c r="M17" s="83"/>
      <c r="N17" s="63"/>
      <c r="O17" s="86" t="s">
        <v>176</v>
      </c>
      <c r="P17" s="88">
        <v>43746.20638888889</v>
      </c>
      <c r="Q17" s="86" t="s">
        <v>227</v>
      </c>
      <c r="R17" s="86" t="s">
        <v>230</v>
      </c>
      <c r="S17" s="86" t="s">
        <v>232</v>
      </c>
      <c r="T17" s="86" t="s">
        <v>236</v>
      </c>
      <c r="U17" s="86"/>
      <c r="V17" s="89" t="s">
        <v>242</v>
      </c>
      <c r="W17" s="88">
        <v>43746.20638888889</v>
      </c>
      <c r="X17" s="89" t="s">
        <v>257</v>
      </c>
      <c r="Y17" s="86"/>
      <c r="Z17" s="86"/>
      <c r="AA17" s="92" t="s">
        <v>272</v>
      </c>
      <c r="AB17" s="86"/>
      <c r="AC17" s="86" t="b">
        <v>0</v>
      </c>
      <c r="AD17" s="86">
        <v>0</v>
      </c>
      <c r="AE17" s="92" t="s">
        <v>274</v>
      </c>
      <c r="AF17" s="86" t="b">
        <v>0</v>
      </c>
      <c r="AG17" s="86" t="s">
        <v>276</v>
      </c>
      <c r="AH17" s="86"/>
      <c r="AI17" s="92" t="s">
        <v>274</v>
      </c>
      <c r="AJ17" s="86" t="b">
        <v>0</v>
      </c>
      <c r="AK17" s="86">
        <v>0</v>
      </c>
      <c r="AL17" s="92" t="s">
        <v>274</v>
      </c>
      <c r="AM17" s="86" t="s">
        <v>278</v>
      </c>
      <c r="AN17" s="86" t="b">
        <v>1</v>
      </c>
      <c r="AO17" s="92" t="s">
        <v>272</v>
      </c>
      <c r="AP17" s="86" t="s">
        <v>176</v>
      </c>
      <c r="AQ17" s="86">
        <v>0</v>
      </c>
      <c r="AR17" s="86">
        <v>0</v>
      </c>
      <c r="AS17" s="86"/>
      <c r="AT17" s="86"/>
      <c r="AU17" s="86"/>
      <c r="AV17" s="86"/>
      <c r="AW17" s="86"/>
      <c r="AX17" s="86"/>
      <c r="AY17" s="86"/>
      <c r="AZ17" s="86"/>
      <c r="BA17">
        <v>2</v>
      </c>
      <c r="BB17" s="85" t="str">
        <f>REPLACE(INDEX(GroupVertices[Group],MATCH(Edges25[[#This Row],[Vertex 1]],GroupVertices[Vertex],0)),1,1,"")</f>
        <v>4</v>
      </c>
      <c r="BC17" s="85" t="str">
        <f>REPLACE(INDEX(GroupVertices[Group],MATCH(Edges25[[#This Row],[Vertex 2]],GroupVertices[Vertex],0)),1,1,"")</f>
        <v>4</v>
      </c>
      <c r="BD17" s="51">
        <v>0</v>
      </c>
      <c r="BE17" s="52">
        <v>0</v>
      </c>
      <c r="BF17" s="51">
        <v>0</v>
      </c>
      <c r="BG17" s="52">
        <v>0</v>
      </c>
      <c r="BH17" s="51">
        <v>0</v>
      </c>
      <c r="BI17" s="52">
        <v>0</v>
      </c>
      <c r="BJ17" s="51">
        <v>14</v>
      </c>
      <c r="BK17" s="52">
        <v>100</v>
      </c>
      <c r="BL17" s="51">
        <v>14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hyperlinks>
    <hyperlink ref="R5" r:id="rId1" display="https://www.snapchat.com/add/brianbpark"/>
    <hyperlink ref="R6" r:id="rId2" display="https://www.snapchat.com/add/brianbpark"/>
    <hyperlink ref="R7" r:id="rId3" display="https://www.snapchat.com/add/brianbpark"/>
    <hyperlink ref="R8" r:id="rId4" display="https://www.snapchat.com/add/brianbpark"/>
    <hyperlink ref="R9" r:id="rId5" display="https://www.snapchat.com/add/brianbpark"/>
    <hyperlink ref="R10" r:id="rId6" display="https://www.snapchat.com/add/brianbpark"/>
    <hyperlink ref="R11" r:id="rId7" display="https://www.snapchat.com/add/brianbpark"/>
    <hyperlink ref="R12" r:id="rId8" display="https://www.snapchat.com/add/brianbpark"/>
    <hyperlink ref="R13" r:id="rId9" display="https://www.snapchat.com/add/brianbpark"/>
    <hyperlink ref="R14" r:id="rId10" display="https://www.snapchat.com/add/brianbpark"/>
    <hyperlink ref="R15" r:id="rId11" display="https://www.snapchat.com/add/brianbpark"/>
    <hyperlink ref="U3" r:id="rId12" display="https://pbs.twimg.com/tweet_video_thumb/EBYL8hVU0AEcjrm.jpg"/>
    <hyperlink ref="V3" r:id="rId13" display="https://pbs.twimg.com/tweet_video_thumb/EBYL8hVU0AEcjrm.jpg"/>
    <hyperlink ref="V4" r:id="rId14" display="http://pbs.twimg.com/profile_images/973748617050836993/sL2ekKML_normal.jpg"/>
    <hyperlink ref="V5" r:id="rId15" display="http://pbs.twimg.com/profile_images/674918018552602624/Quy1IGoQ_normal.jpg"/>
    <hyperlink ref="V6" r:id="rId16" display="http://pbs.twimg.com/profile_images/1158354549578588160/K5idBQTF_normal.jpg"/>
    <hyperlink ref="V7" r:id="rId17" display="http://pbs.twimg.com/profile_images/1030643768943411205/-XT4mxah_normal.jpg"/>
    <hyperlink ref="V8" r:id="rId18" display="http://pbs.twimg.com/profile_images/1030643768943411205/-XT4mxah_normal.jpg"/>
    <hyperlink ref="V9" r:id="rId19" display="http://pbs.twimg.com/profile_images/1030643768943411205/-XT4mxah_normal.jpg"/>
    <hyperlink ref="V10" r:id="rId20" display="http://pbs.twimg.com/profile_images/1030643768943411205/-XT4mxah_normal.jpg"/>
    <hyperlink ref="V11" r:id="rId21" display="http://pbs.twimg.com/profile_images/1030643768943411205/-XT4mxah_normal.jpg"/>
    <hyperlink ref="V12" r:id="rId22" display="http://pbs.twimg.com/profile_images/1030643768943411205/-XT4mxah_normal.jpg"/>
    <hyperlink ref="V13" r:id="rId23" display="http://pbs.twimg.com/profile_images/1030643768943411205/-XT4mxah_normal.jpg"/>
    <hyperlink ref="V14" r:id="rId24" display="http://pbs.twimg.com/profile_images/1030643768943411205/-XT4mxah_normal.jpg"/>
    <hyperlink ref="V15" r:id="rId25" display="http://pbs.twimg.com/profile_images/1030643768943411205/-XT4mxah_normal.jpg"/>
    <hyperlink ref="V16" r:id="rId26" display="http://pbs.twimg.com/profile_images/1151935741867352064/IYmEKYDq_normal.png"/>
    <hyperlink ref="V17" r:id="rId27" display="http://pbs.twimg.com/profile_images/1151935741867352064/IYmEKYDq_normal.png"/>
    <hyperlink ref="X3" r:id="rId28" display="https://twitter.com/#!/crundwell/status/1159127093524881411"/>
    <hyperlink ref="X4" r:id="rId29" display="https://twitter.com/#!/iamspeedyalex/status/1164814566477316096"/>
    <hyperlink ref="X5" r:id="rId30" display="https://twitter.com/#!/goirishbrian/status/1166772687248621569"/>
    <hyperlink ref="X6" r:id="rId31" display="https://twitter.com/#!/gnageshrao/status/1169310596577275904"/>
    <hyperlink ref="X7" r:id="rId32" display="https://twitter.com/#!/brianbpark/status/1159162469765570560"/>
    <hyperlink ref="X8" r:id="rId33" display="https://twitter.com/#!/brianbpark/status/1161699042721697792"/>
    <hyperlink ref="X9" r:id="rId34" display="https://twitter.com/#!/brianbpark/status/1164235919140036610"/>
    <hyperlink ref="X10" r:id="rId35" display="https://twitter.com/#!/brianbpark/status/1166772483372048386"/>
    <hyperlink ref="X11" r:id="rId36" display="https://twitter.com/#!/brianbpark/status/1169309359769378817"/>
    <hyperlink ref="X12" r:id="rId37" display="https://twitter.com/#!/brianbpark/status/1171846013277147136"/>
    <hyperlink ref="X13" r:id="rId38" display="https://twitter.com/#!/brianbpark/status/1174382721449320452"/>
    <hyperlink ref="X14" r:id="rId39" display="https://twitter.com/#!/brianbpark/status/1176919432075063296"/>
    <hyperlink ref="X15" r:id="rId40" display="https://twitter.com/#!/brianbpark/status/1179456092780273664"/>
    <hyperlink ref="X16" r:id="rId41" display="https://twitter.com/#!/ganeshjacharya/status/1181432773212540929"/>
    <hyperlink ref="X17" r:id="rId42" display="https://twitter.com/#!/ganeshjacharya/status/1181433337149378566"/>
    <hyperlink ref="AZ3" r:id="rId43" display="https://api.twitter.com/1.1/geo/id/0e2242eb8691df96.json"/>
  </hyperlinks>
  <printOptions/>
  <pageMargins left="0.7" right="0.7" top="0.75" bottom="0.75" header="0.3" footer="0.3"/>
  <pageSetup horizontalDpi="600" verticalDpi="600" orientation="portrait" r:id="rId47"/>
  <legacyDrawing r:id="rId45"/>
  <tableParts>
    <tablePart r:id="rId4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611</v>
      </c>
      <c r="B1" s="13" t="s">
        <v>34</v>
      </c>
    </row>
    <row r="2" spans="1:2" ht="15">
      <c r="A2" s="125" t="s">
        <v>216</v>
      </c>
      <c r="B2" s="85">
        <v>2</v>
      </c>
    </row>
    <row r="3" spans="1:2" ht="15">
      <c r="A3" s="125" t="s">
        <v>214</v>
      </c>
      <c r="B3" s="85">
        <v>0</v>
      </c>
    </row>
    <row r="4" spans="1:2" ht="15">
      <c r="A4" s="125" t="s">
        <v>217</v>
      </c>
      <c r="B4" s="85">
        <v>0</v>
      </c>
    </row>
    <row r="5" spans="1:2" ht="15">
      <c r="A5" s="125" t="s">
        <v>215</v>
      </c>
      <c r="B5" s="85">
        <v>0</v>
      </c>
    </row>
    <row r="6" spans="1:2" ht="15">
      <c r="A6" s="125" t="s">
        <v>218</v>
      </c>
      <c r="B6" s="85">
        <v>0</v>
      </c>
    </row>
    <row r="7" spans="1:2" ht="15">
      <c r="A7" s="125" t="s">
        <v>212</v>
      </c>
      <c r="B7" s="85">
        <v>0</v>
      </c>
    </row>
    <row r="8" spans="1:2" ht="15">
      <c r="A8" s="125" t="s">
        <v>219</v>
      </c>
      <c r="B8" s="85">
        <v>0</v>
      </c>
    </row>
    <row r="9" spans="1:2" ht="15">
      <c r="A9" s="125" t="s">
        <v>213</v>
      </c>
      <c r="B9"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6" t="s">
        <v>613</v>
      </c>
      <c r="B25" t="s">
        <v>612</v>
      </c>
    </row>
    <row r="26" spans="1:2" ht="15">
      <c r="A26" s="137">
        <v>43684.65288194444</v>
      </c>
      <c r="B26" s="3">
        <v>1</v>
      </c>
    </row>
    <row r="27" spans="1:2" ht="15">
      <c r="A27" s="137">
        <v>43684.750497685185</v>
      </c>
      <c r="B27" s="3">
        <v>1</v>
      </c>
    </row>
    <row r="28" spans="1:2" ht="15">
      <c r="A28" s="137">
        <v>43691.75010416667</v>
      </c>
      <c r="B28" s="3">
        <v>1</v>
      </c>
    </row>
    <row r="29" spans="1:2" ht="15">
      <c r="A29" s="137">
        <v>43698.750555555554</v>
      </c>
      <c r="B29" s="3">
        <v>1</v>
      </c>
    </row>
    <row r="30" spans="1:2" ht="15">
      <c r="A30" s="137">
        <v>43700.34731481481</v>
      </c>
      <c r="B30" s="3">
        <v>1</v>
      </c>
    </row>
    <row r="31" spans="1:2" ht="15">
      <c r="A31" s="137">
        <v>43705.75013888889</v>
      </c>
      <c r="B31" s="3">
        <v>1</v>
      </c>
    </row>
    <row r="32" spans="1:2" ht="15">
      <c r="A32" s="137">
        <v>43705.75069444445</v>
      </c>
      <c r="B32" s="3">
        <v>1</v>
      </c>
    </row>
    <row r="33" spans="1:2" ht="15">
      <c r="A33" s="137">
        <v>43712.7505787037</v>
      </c>
      <c r="B33" s="3">
        <v>1</v>
      </c>
    </row>
    <row r="34" spans="1:2" ht="15">
      <c r="A34" s="137">
        <v>43712.75399305556</v>
      </c>
      <c r="B34" s="3">
        <v>1</v>
      </c>
    </row>
    <row r="35" spans="1:2" ht="15">
      <c r="A35" s="137">
        <v>43719.75041666667</v>
      </c>
      <c r="B35" s="3">
        <v>1</v>
      </c>
    </row>
    <row r="36" spans="1:2" ht="15">
      <c r="A36" s="137">
        <v>43726.750393518516</v>
      </c>
      <c r="B36" s="3">
        <v>1</v>
      </c>
    </row>
    <row r="37" spans="1:2" ht="15">
      <c r="A37" s="137">
        <v>43733.75038194445</v>
      </c>
      <c r="B37" s="3">
        <v>1</v>
      </c>
    </row>
    <row r="38" spans="1:2" ht="15">
      <c r="A38" s="137">
        <v>43740.750231481485</v>
      </c>
      <c r="B38" s="3">
        <v>1</v>
      </c>
    </row>
    <row r="39" spans="1:2" ht="15">
      <c r="A39" s="137">
        <v>43746.20482638889</v>
      </c>
      <c r="B39" s="3">
        <v>1</v>
      </c>
    </row>
    <row r="40" spans="1:2" ht="15">
      <c r="A40" s="137">
        <v>43746.20638888889</v>
      </c>
      <c r="B40" s="3">
        <v>1</v>
      </c>
    </row>
    <row r="41" spans="1:2" ht="15">
      <c r="A41" s="137" t="s">
        <v>614</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288</v>
      </c>
      <c r="AE2" s="13" t="s">
        <v>289</v>
      </c>
      <c r="AF2" s="13" t="s">
        <v>290</v>
      </c>
      <c r="AG2" s="13" t="s">
        <v>291</v>
      </c>
      <c r="AH2" s="13" t="s">
        <v>292</v>
      </c>
      <c r="AI2" s="13" t="s">
        <v>293</v>
      </c>
      <c r="AJ2" s="13" t="s">
        <v>294</v>
      </c>
      <c r="AK2" s="13" t="s">
        <v>295</v>
      </c>
      <c r="AL2" s="13" t="s">
        <v>296</v>
      </c>
      <c r="AM2" s="13" t="s">
        <v>297</v>
      </c>
      <c r="AN2" s="13" t="s">
        <v>298</v>
      </c>
      <c r="AO2" s="13" t="s">
        <v>299</v>
      </c>
      <c r="AP2" s="13" t="s">
        <v>300</v>
      </c>
      <c r="AQ2" s="13" t="s">
        <v>301</v>
      </c>
      <c r="AR2" s="13" t="s">
        <v>302</v>
      </c>
      <c r="AS2" s="13" t="s">
        <v>192</v>
      </c>
      <c r="AT2" s="13" t="s">
        <v>303</v>
      </c>
      <c r="AU2" s="13" t="s">
        <v>304</v>
      </c>
      <c r="AV2" s="13" t="s">
        <v>305</v>
      </c>
      <c r="AW2" s="13" t="s">
        <v>306</v>
      </c>
      <c r="AX2" s="13" t="s">
        <v>307</v>
      </c>
      <c r="AY2" s="13" t="s">
        <v>308</v>
      </c>
      <c r="AZ2" s="13" t="s">
        <v>418</v>
      </c>
      <c r="BA2" s="128" t="s">
        <v>533</v>
      </c>
      <c r="BB2" s="128" t="s">
        <v>534</v>
      </c>
      <c r="BC2" s="128" t="s">
        <v>536</v>
      </c>
      <c r="BD2" s="128" t="s">
        <v>537</v>
      </c>
      <c r="BE2" s="128" t="s">
        <v>538</v>
      </c>
      <c r="BF2" s="128" t="s">
        <v>539</v>
      </c>
      <c r="BG2" s="128" t="s">
        <v>540</v>
      </c>
      <c r="BH2" s="128" t="s">
        <v>546</v>
      </c>
      <c r="BI2" s="128" t="s">
        <v>548</v>
      </c>
      <c r="BJ2" s="128" t="s">
        <v>553</v>
      </c>
      <c r="BK2" s="128" t="s">
        <v>571</v>
      </c>
      <c r="BL2" s="128" t="s">
        <v>572</v>
      </c>
      <c r="BM2" s="128" t="s">
        <v>573</v>
      </c>
      <c r="BN2" s="128" t="s">
        <v>574</v>
      </c>
      <c r="BO2" s="128" t="s">
        <v>575</v>
      </c>
      <c r="BP2" s="128" t="s">
        <v>576</v>
      </c>
      <c r="BQ2" s="128" t="s">
        <v>577</v>
      </c>
      <c r="BR2" s="128" t="s">
        <v>578</v>
      </c>
      <c r="BS2" s="128" t="s">
        <v>580</v>
      </c>
      <c r="BT2" s="3"/>
      <c r="BU2" s="3"/>
    </row>
    <row r="3" spans="1:73" ht="15" customHeight="1">
      <c r="A3" s="50" t="s">
        <v>212</v>
      </c>
      <c r="B3" s="53"/>
      <c r="C3" s="53" t="s">
        <v>64</v>
      </c>
      <c r="D3" s="54">
        <v>182.616425236442</v>
      </c>
      <c r="E3" s="55"/>
      <c r="F3" s="113" t="s">
        <v>351</v>
      </c>
      <c r="G3" s="53"/>
      <c r="H3" s="57" t="s">
        <v>212</v>
      </c>
      <c r="I3" s="56"/>
      <c r="J3" s="56"/>
      <c r="K3" s="115" t="s">
        <v>363</v>
      </c>
      <c r="L3" s="59">
        <v>1</v>
      </c>
      <c r="M3" s="60">
        <v>6224.19873046875</v>
      </c>
      <c r="N3" s="60">
        <v>6293.48828125</v>
      </c>
      <c r="O3" s="58"/>
      <c r="P3" s="61"/>
      <c r="Q3" s="61"/>
      <c r="R3" s="51"/>
      <c r="S3" s="51">
        <v>0</v>
      </c>
      <c r="T3" s="51">
        <v>1</v>
      </c>
      <c r="U3" s="52">
        <v>0</v>
      </c>
      <c r="V3" s="52">
        <v>1</v>
      </c>
      <c r="W3" s="52">
        <v>0</v>
      </c>
      <c r="X3" s="52">
        <v>0.999929</v>
      </c>
      <c r="Y3" s="52">
        <v>0</v>
      </c>
      <c r="Z3" s="52">
        <v>0</v>
      </c>
      <c r="AA3" s="62">
        <v>3</v>
      </c>
      <c r="AB3" s="62"/>
      <c r="AC3" s="63"/>
      <c r="AD3" s="85" t="s">
        <v>309</v>
      </c>
      <c r="AE3" s="85">
        <v>736</v>
      </c>
      <c r="AF3" s="85">
        <v>1098</v>
      </c>
      <c r="AG3" s="85">
        <v>16242</v>
      </c>
      <c r="AH3" s="85">
        <v>3620</v>
      </c>
      <c r="AI3" s="85"/>
      <c r="AJ3" s="85" t="s">
        <v>317</v>
      </c>
      <c r="AK3" s="85" t="s">
        <v>325</v>
      </c>
      <c r="AL3" s="90" t="s">
        <v>332</v>
      </c>
      <c r="AM3" s="85"/>
      <c r="AN3" s="87">
        <v>39848.71361111111</v>
      </c>
      <c r="AO3" s="90" t="s">
        <v>339</v>
      </c>
      <c r="AP3" s="85" t="b">
        <v>0</v>
      </c>
      <c r="AQ3" s="85" t="b">
        <v>0</v>
      </c>
      <c r="AR3" s="85" t="b">
        <v>1</v>
      </c>
      <c r="AS3" s="85"/>
      <c r="AT3" s="85">
        <v>41</v>
      </c>
      <c r="AU3" s="90" t="s">
        <v>346</v>
      </c>
      <c r="AV3" s="85" t="b">
        <v>0</v>
      </c>
      <c r="AW3" s="85" t="s">
        <v>354</v>
      </c>
      <c r="AX3" s="90" t="s">
        <v>355</v>
      </c>
      <c r="AY3" s="85" t="s">
        <v>66</v>
      </c>
      <c r="AZ3" s="85" t="str">
        <f>REPLACE(INDEX(GroupVertices[Group],MATCH(Vertices[[#This Row],[Vertex]],GroupVertices[Vertex],0)),1,1,"")</f>
        <v>3</v>
      </c>
      <c r="BA3" s="51"/>
      <c r="BB3" s="51"/>
      <c r="BC3" s="51"/>
      <c r="BD3" s="51"/>
      <c r="BE3" s="51" t="s">
        <v>233</v>
      </c>
      <c r="BF3" s="51" t="s">
        <v>233</v>
      </c>
      <c r="BG3" s="129" t="s">
        <v>541</v>
      </c>
      <c r="BH3" s="129" t="s">
        <v>541</v>
      </c>
      <c r="BI3" s="129" t="s">
        <v>549</v>
      </c>
      <c r="BJ3" s="129" t="s">
        <v>549</v>
      </c>
      <c r="BK3" s="129">
        <v>1</v>
      </c>
      <c r="BL3" s="132">
        <v>3.7037037037037037</v>
      </c>
      <c r="BM3" s="129">
        <v>0</v>
      </c>
      <c r="BN3" s="132">
        <v>0</v>
      </c>
      <c r="BO3" s="129">
        <v>0</v>
      </c>
      <c r="BP3" s="132">
        <v>0</v>
      </c>
      <c r="BQ3" s="129">
        <v>26</v>
      </c>
      <c r="BR3" s="132">
        <v>96.29629629629629</v>
      </c>
      <c r="BS3" s="129">
        <v>27</v>
      </c>
      <c r="BT3" s="3"/>
      <c r="BU3" s="3"/>
    </row>
    <row r="4" spans="1:76" ht="15">
      <c r="A4" s="14" t="s">
        <v>218</v>
      </c>
      <c r="B4" s="15"/>
      <c r="C4" s="15" t="s">
        <v>64</v>
      </c>
      <c r="D4" s="94">
        <v>1000</v>
      </c>
      <c r="E4" s="81"/>
      <c r="F4" s="113" t="s">
        <v>352</v>
      </c>
      <c r="G4" s="15"/>
      <c r="H4" s="16" t="s">
        <v>218</v>
      </c>
      <c r="I4" s="66"/>
      <c r="J4" s="66"/>
      <c r="K4" s="115" t="s">
        <v>364</v>
      </c>
      <c r="L4" s="95">
        <v>1</v>
      </c>
      <c r="M4" s="96">
        <v>6224.19873046875</v>
      </c>
      <c r="N4" s="96">
        <v>8528.55859375</v>
      </c>
      <c r="O4" s="77"/>
      <c r="P4" s="97"/>
      <c r="Q4" s="97"/>
      <c r="R4" s="98"/>
      <c r="S4" s="51">
        <v>1</v>
      </c>
      <c r="T4" s="51">
        <v>0</v>
      </c>
      <c r="U4" s="52">
        <v>0</v>
      </c>
      <c r="V4" s="52">
        <v>1</v>
      </c>
      <c r="W4" s="52">
        <v>0</v>
      </c>
      <c r="X4" s="52">
        <v>0.999929</v>
      </c>
      <c r="Y4" s="52">
        <v>0</v>
      </c>
      <c r="Z4" s="52">
        <v>0</v>
      </c>
      <c r="AA4" s="82">
        <v>4</v>
      </c>
      <c r="AB4" s="82"/>
      <c r="AC4" s="99"/>
      <c r="AD4" s="85" t="s">
        <v>310</v>
      </c>
      <c r="AE4" s="85">
        <v>23372</v>
      </c>
      <c r="AF4" s="85">
        <v>178400</v>
      </c>
      <c r="AG4" s="85">
        <v>119500</v>
      </c>
      <c r="AH4" s="85">
        <v>4620</v>
      </c>
      <c r="AI4" s="85"/>
      <c r="AJ4" s="85" t="s">
        <v>318</v>
      </c>
      <c r="AK4" s="85" t="s">
        <v>326</v>
      </c>
      <c r="AL4" s="90" t="s">
        <v>333</v>
      </c>
      <c r="AM4" s="85"/>
      <c r="AN4" s="87">
        <v>39552.792175925926</v>
      </c>
      <c r="AO4" s="90" t="s">
        <v>340</v>
      </c>
      <c r="AP4" s="85" t="b">
        <v>0</v>
      </c>
      <c r="AQ4" s="85" t="b">
        <v>0</v>
      </c>
      <c r="AR4" s="85" t="b">
        <v>1</v>
      </c>
      <c r="AS4" s="85"/>
      <c r="AT4" s="85">
        <v>12474</v>
      </c>
      <c r="AU4" s="90" t="s">
        <v>346</v>
      </c>
      <c r="AV4" s="85" t="b">
        <v>1</v>
      </c>
      <c r="AW4" s="85" t="s">
        <v>354</v>
      </c>
      <c r="AX4" s="90" t="s">
        <v>356</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4">
        <v>180.30899078175506</v>
      </c>
      <c r="E5" s="81"/>
      <c r="F5" s="113" t="s">
        <v>238</v>
      </c>
      <c r="G5" s="15"/>
      <c r="H5" s="16" t="s">
        <v>213</v>
      </c>
      <c r="I5" s="66"/>
      <c r="J5" s="66"/>
      <c r="K5" s="115" t="s">
        <v>365</v>
      </c>
      <c r="L5" s="95">
        <v>1</v>
      </c>
      <c r="M5" s="96">
        <v>6224.19873046875</v>
      </c>
      <c r="N5" s="96">
        <v>1470.441162109375</v>
      </c>
      <c r="O5" s="77"/>
      <c r="P5" s="97"/>
      <c r="Q5" s="97"/>
      <c r="R5" s="98"/>
      <c r="S5" s="51">
        <v>0</v>
      </c>
      <c r="T5" s="51">
        <v>1</v>
      </c>
      <c r="U5" s="52">
        <v>0</v>
      </c>
      <c r="V5" s="52">
        <v>1</v>
      </c>
      <c r="W5" s="52">
        <v>0</v>
      </c>
      <c r="X5" s="52">
        <v>0.999929</v>
      </c>
      <c r="Y5" s="52">
        <v>0</v>
      </c>
      <c r="Z5" s="52">
        <v>0</v>
      </c>
      <c r="AA5" s="82">
        <v>5</v>
      </c>
      <c r="AB5" s="82"/>
      <c r="AC5" s="99"/>
      <c r="AD5" s="85" t="s">
        <v>311</v>
      </c>
      <c r="AE5" s="85">
        <v>715</v>
      </c>
      <c r="AF5" s="85">
        <v>1052</v>
      </c>
      <c r="AG5" s="85">
        <v>12438</v>
      </c>
      <c r="AH5" s="85">
        <v>15749</v>
      </c>
      <c r="AI5" s="85"/>
      <c r="AJ5" s="85" t="s">
        <v>319</v>
      </c>
      <c r="AK5" s="85" t="s">
        <v>327</v>
      </c>
      <c r="AL5" s="90" t="s">
        <v>334</v>
      </c>
      <c r="AM5" s="85"/>
      <c r="AN5" s="87">
        <v>40086.27701388889</v>
      </c>
      <c r="AO5" s="90" t="s">
        <v>341</v>
      </c>
      <c r="AP5" s="85" t="b">
        <v>0</v>
      </c>
      <c r="AQ5" s="85" t="b">
        <v>0</v>
      </c>
      <c r="AR5" s="85" t="b">
        <v>1</v>
      </c>
      <c r="AS5" s="85"/>
      <c r="AT5" s="85">
        <v>131</v>
      </c>
      <c r="AU5" s="90" t="s">
        <v>347</v>
      </c>
      <c r="AV5" s="85" t="b">
        <v>0</v>
      </c>
      <c r="AW5" s="85" t="s">
        <v>354</v>
      </c>
      <c r="AX5" s="90" t="s">
        <v>357</v>
      </c>
      <c r="AY5" s="85" t="s">
        <v>66</v>
      </c>
      <c r="AZ5" s="85" t="str">
        <f>REPLACE(INDEX(GroupVertices[Group],MATCH(Vertices[[#This Row],[Vertex]],GroupVertices[Vertex],0)),1,1,"")</f>
        <v>2</v>
      </c>
      <c r="BA5" s="51"/>
      <c r="BB5" s="51"/>
      <c r="BC5" s="51"/>
      <c r="BD5" s="51"/>
      <c r="BE5" s="51" t="s">
        <v>234</v>
      </c>
      <c r="BF5" s="51" t="s">
        <v>234</v>
      </c>
      <c r="BG5" s="129" t="s">
        <v>542</v>
      </c>
      <c r="BH5" s="129" t="s">
        <v>542</v>
      </c>
      <c r="BI5" s="129" t="s">
        <v>550</v>
      </c>
      <c r="BJ5" s="129" t="s">
        <v>550</v>
      </c>
      <c r="BK5" s="129">
        <v>2</v>
      </c>
      <c r="BL5" s="132">
        <v>15.384615384615385</v>
      </c>
      <c r="BM5" s="129">
        <v>0</v>
      </c>
      <c r="BN5" s="132">
        <v>0</v>
      </c>
      <c r="BO5" s="129">
        <v>0</v>
      </c>
      <c r="BP5" s="132">
        <v>0</v>
      </c>
      <c r="BQ5" s="129">
        <v>11</v>
      </c>
      <c r="BR5" s="132">
        <v>84.61538461538461</v>
      </c>
      <c r="BS5" s="129">
        <v>13</v>
      </c>
      <c r="BT5" s="2"/>
      <c r="BU5" s="3"/>
      <c r="BV5" s="3"/>
      <c r="BW5" s="3"/>
      <c r="BX5" s="3"/>
    </row>
    <row r="6" spans="1:76" ht="15">
      <c r="A6" s="14" t="s">
        <v>219</v>
      </c>
      <c r="B6" s="15"/>
      <c r="C6" s="15" t="s">
        <v>64</v>
      </c>
      <c r="D6" s="94">
        <v>1000</v>
      </c>
      <c r="E6" s="81"/>
      <c r="F6" s="113" t="s">
        <v>353</v>
      </c>
      <c r="G6" s="15"/>
      <c r="H6" s="16" t="s">
        <v>219</v>
      </c>
      <c r="I6" s="66"/>
      <c r="J6" s="66"/>
      <c r="K6" s="115" t="s">
        <v>366</v>
      </c>
      <c r="L6" s="95">
        <v>1</v>
      </c>
      <c r="M6" s="96">
        <v>6224.19873046875</v>
      </c>
      <c r="N6" s="96">
        <v>3705.51171875</v>
      </c>
      <c r="O6" s="77"/>
      <c r="P6" s="97"/>
      <c r="Q6" s="97"/>
      <c r="R6" s="98"/>
      <c r="S6" s="51">
        <v>1</v>
      </c>
      <c r="T6" s="51">
        <v>0</v>
      </c>
      <c r="U6" s="52">
        <v>0</v>
      </c>
      <c r="V6" s="52">
        <v>1</v>
      </c>
      <c r="W6" s="52">
        <v>0</v>
      </c>
      <c r="X6" s="52">
        <v>0.999929</v>
      </c>
      <c r="Y6" s="52">
        <v>0</v>
      </c>
      <c r="Z6" s="52">
        <v>0</v>
      </c>
      <c r="AA6" s="82">
        <v>6</v>
      </c>
      <c r="AB6" s="82"/>
      <c r="AC6" s="99"/>
      <c r="AD6" s="85" t="s">
        <v>312</v>
      </c>
      <c r="AE6" s="85">
        <v>934</v>
      </c>
      <c r="AF6" s="85">
        <v>17393</v>
      </c>
      <c r="AG6" s="85">
        <v>125220</v>
      </c>
      <c r="AH6" s="85">
        <v>84635</v>
      </c>
      <c r="AI6" s="85"/>
      <c r="AJ6" s="85" t="s">
        <v>320</v>
      </c>
      <c r="AK6" s="85" t="s">
        <v>328</v>
      </c>
      <c r="AL6" s="90" t="s">
        <v>335</v>
      </c>
      <c r="AM6" s="85"/>
      <c r="AN6" s="87">
        <v>40230.04924768519</v>
      </c>
      <c r="AO6" s="90" t="s">
        <v>342</v>
      </c>
      <c r="AP6" s="85" t="b">
        <v>0</v>
      </c>
      <c r="AQ6" s="85" t="b">
        <v>0</v>
      </c>
      <c r="AR6" s="85" t="b">
        <v>1</v>
      </c>
      <c r="AS6" s="85"/>
      <c r="AT6" s="85">
        <v>1223</v>
      </c>
      <c r="AU6" s="90" t="s">
        <v>348</v>
      </c>
      <c r="AV6" s="85" t="b">
        <v>1</v>
      </c>
      <c r="AW6" s="85" t="s">
        <v>354</v>
      </c>
      <c r="AX6" s="90" t="s">
        <v>358</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214</v>
      </c>
      <c r="B7" s="15"/>
      <c r="C7" s="15" t="s">
        <v>64</v>
      </c>
      <c r="D7" s="94">
        <v>162</v>
      </c>
      <c r="E7" s="81"/>
      <c r="F7" s="113" t="s">
        <v>239</v>
      </c>
      <c r="G7" s="15"/>
      <c r="H7" s="16" t="s">
        <v>214</v>
      </c>
      <c r="I7" s="66"/>
      <c r="J7" s="66"/>
      <c r="K7" s="115" t="s">
        <v>367</v>
      </c>
      <c r="L7" s="95">
        <v>1</v>
      </c>
      <c r="M7" s="96">
        <v>1936.128662109375</v>
      </c>
      <c r="N7" s="96">
        <v>8097.2294921875</v>
      </c>
      <c r="O7" s="77"/>
      <c r="P7" s="97"/>
      <c r="Q7" s="97"/>
      <c r="R7" s="98"/>
      <c r="S7" s="51">
        <v>0</v>
      </c>
      <c r="T7" s="51">
        <v>1</v>
      </c>
      <c r="U7" s="52">
        <v>0</v>
      </c>
      <c r="V7" s="52">
        <v>0.333333</v>
      </c>
      <c r="W7" s="52">
        <v>0.25</v>
      </c>
      <c r="X7" s="52">
        <v>0.638256</v>
      </c>
      <c r="Y7" s="52">
        <v>0</v>
      </c>
      <c r="Z7" s="52">
        <v>0</v>
      </c>
      <c r="AA7" s="82">
        <v>7</v>
      </c>
      <c r="AB7" s="82"/>
      <c r="AC7" s="99"/>
      <c r="AD7" s="85" t="s">
        <v>313</v>
      </c>
      <c r="AE7" s="85">
        <v>1999</v>
      </c>
      <c r="AF7" s="85">
        <v>687</v>
      </c>
      <c r="AG7" s="85">
        <v>3884</v>
      </c>
      <c r="AH7" s="85">
        <v>2610</v>
      </c>
      <c r="AI7" s="85"/>
      <c r="AJ7" s="85" t="s">
        <v>321</v>
      </c>
      <c r="AK7" s="85" t="s">
        <v>329</v>
      </c>
      <c r="AL7" s="85"/>
      <c r="AM7" s="85"/>
      <c r="AN7" s="87">
        <v>40043.56285879629</v>
      </c>
      <c r="AO7" s="85"/>
      <c r="AP7" s="85" t="b">
        <v>1</v>
      </c>
      <c r="AQ7" s="85" t="b">
        <v>0</v>
      </c>
      <c r="AR7" s="85" t="b">
        <v>1</v>
      </c>
      <c r="AS7" s="85"/>
      <c r="AT7" s="85">
        <v>26</v>
      </c>
      <c r="AU7" s="90" t="s">
        <v>346</v>
      </c>
      <c r="AV7" s="85" t="b">
        <v>0</v>
      </c>
      <c r="AW7" s="85" t="s">
        <v>354</v>
      </c>
      <c r="AX7" s="90" t="s">
        <v>359</v>
      </c>
      <c r="AY7" s="85" t="s">
        <v>66</v>
      </c>
      <c r="AZ7" s="85" t="str">
        <f>REPLACE(INDEX(GroupVertices[Group],MATCH(Vertices[[#This Row],[Vertex]],GroupVertices[Vertex],0)),1,1,"")</f>
        <v>1</v>
      </c>
      <c r="BA7" s="51" t="s">
        <v>228</v>
      </c>
      <c r="BB7" s="51" t="s">
        <v>228</v>
      </c>
      <c r="BC7" s="51" t="s">
        <v>231</v>
      </c>
      <c r="BD7" s="51" t="s">
        <v>231</v>
      </c>
      <c r="BE7" s="51" t="s">
        <v>235</v>
      </c>
      <c r="BF7" s="51" t="s">
        <v>235</v>
      </c>
      <c r="BG7" s="129" t="s">
        <v>543</v>
      </c>
      <c r="BH7" s="129" t="s">
        <v>543</v>
      </c>
      <c r="BI7" s="129" t="s">
        <v>551</v>
      </c>
      <c r="BJ7" s="129" t="s">
        <v>551</v>
      </c>
      <c r="BK7" s="129">
        <v>0</v>
      </c>
      <c r="BL7" s="132">
        <v>0</v>
      </c>
      <c r="BM7" s="129">
        <v>1</v>
      </c>
      <c r="BN7" s="132">
        <v>5.882352941176471</v>
      </c>
      <c r="BO7" s="129">
        <v>0</v>
      </c>
      <c r="BP7" s="132">
        <v>0</v>
      </c>
      <c r="BQ7" s="129">
        <v>16</v>
      </c>
      <c r="BR7" s="132">
        <v>94.11764705882354</v>
      </c>
      <c r="BS7" s="129">
        <v>17</v>
      </c>
      <c r="BT7" s="2"/>
      <c r="BU7" s="3"/>
      <c r="BV7" s="3"/>
      <c r="BW7" s="3"/>
      <c r="BX7" s="3"/>
    </row>
    <row r="8" spans="1:76" ht="15">
      <c r="A8" s="14" t="s">
        <v>216</v>
      </c>
      <c r="B8" s="15"/>
      <c r="C8" s="15" t="s">
        <v>64</v>
      </c>
      <c r="D8" s="94">
        <v>229.2165688974021</v>
      </c>
      <c r="E8" s="81"/>
      <c r="F8" s="113" t="s">
        <v>241</v>
      </c>
      <c r="G8" s="15"/>
      <c r="H8" s="16" t="s">
        <v>216</v>
      </c>
      <c r="I8" s="66"/>
      <c r="J8" s="66"/>
      <c r="K8" s="115" t="s">
        <v>368</v>
      </c>
      <c r="L8" s="95">
        <v>9999</v>
      </c>
      <c r="M8" s="96">
        <v>1936.128662109375</v>
      </c>
      <c r="N8" s="96">
        <v>1901.7708740234375</v>
      </c>
      <c r="O8" s="77"/>
      <c r="P8" s="97"/>
      <c r="Q8" s="97"/>
      <c r="R8" s="98"/>
      <c r="S8" s="51">
        <v>3</v>
      </c>
      <c r="T8" s="51">
        <v>1</v>
      </c>
      <c r="U8" s="52">
        <v>2</v>
      </c>
      <c r="V8" s="52">
        <v>0.5</v>
      </c>
      <c r="W8" s="52">
        <v>0.5</v>
      </c>
      <c r="X8" s="52">
        <v>1.723277</v>
      </c>
      <c r="Y8" s="52">
        <v>0</v>
      </c>
      <c r="Z8" s="52">
        <v>0</v>
      </c>
      <c r="AA8" s="82">
        <v>8</v>
      </c>
      <c r="AB8" s="82"/>
      <c r="AC8" s="99"/>
      <c r="AD8" s="85" t="s">
        <v>314</v>
      </c>
      <c r="AE8" s="85">
        <v>604</v>
      </c>
      <c r="AF8" s="85">
        <v>2027</v>
      </c>
      <c r="AG8" s="85">
        <v>13003</v>
      </c>
      <c r="AH8" s="85">
        <v>800</v>
      </c>
      <c r="AI8" s="85"/>
      <c r="AJ8" s="85" t="s">
        <v>322</v>
      </c>
      <c r="AK8" s="85" t="s">
        <v>329</v>
      </c>
      <c r="AL8" s="90" t="s">
        <v>336</v>
      </c>
      <c r="AM8" s="85"/>
      <c r="AN8" s="87">
        <v>40087.768483796295</v>
      </c>
      <c r="AO8" s="90" t="s">
        <v>343</v>
      </c>
      <c r="AP8" s="85" t="b">
        <v>0</v>
      </c>
      <c r="AQ8" s="85" t="b">
        <v>0</v>
      </c>
      <c r="AR8" s="85" t="b">
        <v>1</v>
      </c>
      <c r="AS8" s="85"/>
      <c r="AT8" s="85">
        <v>209</v>
      </c>
      <c r="AU8" s="90" t="s">
        <v>349</v>
      </c>
      <c r="AV8" s="85" t="b">
        <v>0</v>
      </c>
      <c r="AW8" s="85" t="s">
        <v>354</v>
      </c>
      <c r="AX8" s="90" t="s">
        <v>360</v>
      </c>
      <c r="AY8" s="85" t="s">
        <v>66</v>
      </c>
      <c r="AZ8" s="85" t="str">
        <f>REPLACE(INDEX(GroupVertices[Group],MATCH(Vertices[[#This Row],[Vertex]],GroupVertices[Vertex],0)),1,1,"")</f>
        <v>1</v>
      </c>
      <c r="BA8" s="51" t="s">
        <v>228</v>
      </c>
      <c r="BB8" s="51" t="s">
        <v>228</v>
      </c>
      <c r="BC8" s="51" t="s">
        <v>231</v>
      </c>
      <c r="BD8" s="51" t="s">
        <v>231</v>
      </c>
      <c r="BE8" s="51" t="s">
        <v>235</v>
      </c>
      <c r="BF8" s="51" t="s">
        <v>235</v>
      </c>
      <c r="BG8" s="129" t="s">
        <v>544</v>
      </c>
      <c r="BH8" s="129" t="s">
        <v>544</v>
      </c>
      <c r="BI8" s="129" t="s">
        <v>510</v>
      </c>
      <c r="BJ8" s="129" t="s">
        <v>510</v>
      </c>
      <c r="BK8" s="129">
        <v>0</v>
      </c>
      <c r="BL8" s="132">
        <v>0</v>
      </c>
      <c r="BM8" s="129">
        <v>9</v>
      </c>
      <c r="BN8" s="132">
        <v>6.666666666666667</v>
      </c>
      <c r="BO8" s="129">
        <v>0</v>
      </c>
      <c r="BP8" s="132">
        <v>0</v>
      </c>
      <c r="BQ8" s="129">
        <v>126</v>
      </c>
      <c r="BR8" s="132">
        <v>93.33333333333333</v>
      </c>
      <c r="BS8" s="129">
        <v>135</v>
      </c>
      <c r="BT8" s="2"/>
      <c r="BU8" s="3"/>
      <c r="BV8" s="3"/>
      <c r="BW8" s="3"/>
      <c r="BX8" s="3"/>
    </row>
    <row r="9" spans="1:76" ht="15">
      <c r="A9" s="14" t="s">
        <v>215</v>
      </c>
      <c r="B9" s="15"/>
      <c r="C9" s="15" t="s">
        <v>64</v>
      </c>
      <c r="D9" s="94">
        <v>482.3320962528433</v>
      </c>
      <c r="E9" s="81"/>
      <c r="F9" s="113" t="s">
        <v>240</v>
      </c>
      <c r="G9" s="15"/>
      <c r="H9" s="16" t="s">
        <v>215</v>
      </c>
      <c r="I9" s="66"/>
      <c r="J9" s="66"/>
      <c r="K9" s="115" t="s">
        <v>369</v>
      </c>
      <c r="L9" s="95">
        <v>1</v>
      </c>
      <c r="M9" s="96">
        <v>1936.128662109375</v>
      </c>
      <c r="N9" s="96">
        <v>4999.5</v>
      </c>
      <c r="O9" s="77"/>
      <c r="P9" s="97"/>
      <c r="Q9" s="97"/>
      <c r="R9" s="98"/>
      <c r="S9" s="51">
        <v>0</v>
      </c>
      <c r="T9" s="51">
        <v>1</v>
      </c>
      <c r="U9" s="52">
        <v>0</v>
      </c>
      <c r="V9" s="52">
        <v>0.333333</v>
      </c>
      <c r="W9" s="52">
        <v>0.25</v>
      </c>
      <c r="X9" s="52">
        <v>0.638256</v>
      </c>
      <c r="Y9" s="52">
        <v>0</v>
      </c>
      <c r="Z9" s="52">
        <v>0</v>
      </c>
      <c r="AA9" s="82">
        <v>9</v>
      </c>
      <c r="AB9" s="82"/>
      <c r="AC9" s="99"/>
      <c r="AD9" s="85" t="s">
        <v>315</v>
      </c>
      <c r="AE9" s="85">
        <v>4772</v>
      </c>
      <c r="AF9" s="85">
        <v>7073</v>
      </c>
      <c r="AG9" s="85">
        <v>33555</v>
      </c>
      <c r="AH9" s="85">
        <v>46768</v>
      </c>
      <c r="AI9" s="85"/>
      <c r="AJ9" s="85" t="s">
        <v>323</v>
      </c>
      <c r="AK9" s="85" t="s">
        <v>330</v>
      </c>
      <c r="AL9" s="90" t="s">
        <v>337</v>
      </c>
      <c r="AM9" s="85"/>
      <c r="AN9" s="87">
        <v>40988.947534722225</v>
      </c>
      <c r="AO9" s="90" t="s">
        <v>344</v>
      </c>
      <c r="AP9" s="85" t="b">
        <v>0</v>
      </c>
      <c r="AQ9" s="85" t="b">
        <v>0</v>
      </c>
      <c r="AR9" s="85" t="b">
        <v>0</v>
      </c>
      <c r="AS9" s="85"/>
      <c r="AT9" s="85">
        <v>427</v>
      </c>
      <c r="AU9" s="90" t="s">
        <v>350</v>
      </c>
      <c r="AV9" s="85" t="b">
        <v>1</v>
      </c>
      <c r="AW9" s="85" t="s">
        <v>354</v>
      </c>
      <c r="AX9" s="90" t="s">
        <v>361</v>
      </c>
      <c r="AY9" s="85" t="s">
        <v>66</v>
      </c>
      <c r="AZ9" s="85" t="str">
        <f>REPLACE(INDEX(GroupVertices[Group],MATCH(Vertices[[#This Row],[Vertex]],GroupVertices[Vertex],0)),1,1,"")</f>
        <v>1</v>
      </c>
      <c r="BA9" s="51" t="s">
        <v>228</v>
      </c>
      <c r="BB9" s="51" t="s">
        <v>228</v>
      </c>
      <c r="BC9" s="51" t="s">
        <v>231</v>
      </c>
      <c r="BD9" s="51" t="s">
        <v>231</v>
      </c>
      <c r="BE9" s="51" t="s">
        <v>235</v>
      </c>
      <c r="BF9" s="51" t="s">
        <v>235</v>
      </c>
      <c r="BG9" s="129" t="s">
        <v>543</v>
      </c>
      <c r="BH9" s="129" t="s">
        <v>543</v>
      </c>
      <c r="BI9" s="129" t="s">
        <v>551</v>
      </c>
      <c r="BJ9" s="129" t="s">
        <v>551</v>
      </c>
      <c r="BK9" s="129">
        <v>0</v>
      </c>
      <c r="BL9" s="132">
        <v>0</v>
      </c>
      <c r="BM9" s="129">
        <v>1</v>
      </c>
      <c r="BN9" s="132">
        <v>5.882352941176471</v>
      </c>
      <c r="BO9" s="129">
        <v>0</v>
      </c>
      <c r="BP9" s="132">
        <v>0</v>
      </c>
      <c r="BQ9" s="129">
        <v>16</v>
      </c>
      <c r="BR9" s="132">
        <v>94.11764705882354</v>
      </c>
      <c r="BS9" s="129">
        <v>17</v>
      </c>
      <c r="BT9" s="2"/>
      <c r="BU9" s="3"/>
      <c r="BV9" s="3"/>
      <c r="BW9" s="3"/>
      <c r="BX9" s="3"/>
    </row>
    <row r="10" spans="1:76" ht="15">
      <c r="A10" s="100" t="s">
        <v>217</v>
      </c>
      <c r="B10" s="101"/>
      <c r="C10" s="101" t="s">
        <v>64</v>
      </c>
      <c r="D10" s="102">
        <v>231.47384173350892</v>
      </c>
      <c r="E10" s="103"/>
      <c r="F10" s="114" t="s">
        <v>242</v>
      </c>
      <c r="G10" s="101"/>
      <c r="H10" s="104" t="s">
        <v>217</v>
      </c>
      <c r="I10" s="105"/>
      <c r="J10" s="105"/>
      <c r="K10" s="116" t="s">
        <v>370</v>
      </c>
      <c r="L10" s="106">
        <v>1</v>
      </c>
      <c r="M10" s="107">
        <v>9287.5703125</v>
      </c>
      <c r="N10" s="107">
        <v>7322.796875</v>
      </c>
      <c r="O10" s="108"/>
      <c r="P10" s="109"/>
      <c r="Q10" s="109"/>
      <c r="R10" s="110"/>
      <c r="S10" s="51">
        <v>1</v>
      </c>
      <c r="T10" s="51">
        <v>1</v>
      </c>
      <c r="U10" s="52">
        <v>0</v>
      </c>
      <c r="V10" s="52">
        <v>0</v>
      </c>
      <c r="W10" s="52">
        <v>0</v>
      </c>
      <c r="X10" s="52">
        <v>0.999929</v>
      </c>
      <c r="Y10" s="52">
        <v>0</v>
      </c>
      <c r="Z10" s="52" t="s">
        <v>421</v>
      </c>
      <c r="AA10" s="111">
        <v>10</v>
      </c>
      <c r="AB10" s="111"/>
      <c r="AC10" s="112"/>
      <c r="AD10" s="85" t="s">
        <v>316</v>
      </c>
      <c r="AE10" s="85">
        <v>14</v>
      </c>
      <c r="AF10" s="85">
        <v>2072</v>
      </c>
      <c r="AG10" s="85">
        <v>11588</v>
      </c>
      <c r="AH10" s="85">
        <v>1853</v>
      </c>
      <c r="AI10" s="85"/>
      <c r="AJ10" s="85" t="s">
        <v>324</v>
      </c>
      <c r="AK10" s="85" t="s">
        <v>331</v>
      </c>
      <c r="AL10" s="90" t="s">
        <v>338</v>
      </c>
      <c r="AM10" s="85"/>
      <c r="AN10" s="87">
        <v>39815.40226851852</v>
      </c>
      <c r="AO10" s="90" t="s">
        <v>345</v>
      </c>
      <c r="AP10" s="85" t="b">
        <v>0</v>
      </c>
      <c r="AQ10" s="85" t="b">
        <v>0</v>
      </c>
      <c r="AR10" s="85" t="b">
        <v>1</v>
      </c>
      <c r="AS10" s="85"/>
      <c r="AT10" s="85">
        <v>93</v>
      </c>
      <c r="AU10" s="90" t="s">
        <v>349</v>
      </c>
      <c r="AV10" s="85" t="b">
        <v>0</v>
      </c>
      <c r="AW10" s="85" t="s">
        <v>354</v>
      </c>
      <c r="AX10" s="90" t="s">
        <v>362</v>
      </c>
      <c r="AY10" s="85" t="s">
        <v>66</v>
      </c>
      <c r="AZ10" s="85" t="str">
        <f>REPLACE(INDEX(GroupVertices[Group],MATCH(Vertices[[#This Row],[Vertex]],GroupVertices[Vertex],0)),1,1,"")</f>
        <v>4</v>
      </c>
      <c r="BA10" s="51" t="s">
        <v>436</v>
      </c>
      <c r="BB10" s="51" t="s">
        <v>535</v>
      </c>
      <c r="BC10" s="51" t="s">
        <v>232</v>
      </c>
      <c r="BD10" s="51" t="s">
        <v>232</v>
      </c>
      <c r="BE10" s="51" t="s">
        <v>236</v>
      </c>
      <c r="BF10" s="51" t="s">
        <v>236</v>
      </c>
      <c r="BG10" s="129" t="s">
        <v>545</v>
      </c>
      <c r="BH10" s="129" t="s">
        <v>547</v>
      </c>
      <c r="BI10" s="129" t="s">
        <v>552</v>
      </c>
      <c r="BJ10" s="129" t="s">
        <v>554</v>
      </c>
      <c r="BK10" s="129">
        <v>0</v>
      </c>
      <c r="BL10" s="132">
        <v>0</v>
      </c>
      <c r="BM10" s="129">
        <v>0</v>
      </c>
      <c r="BN10" s="132">
        <v>0</v>
      </c>
      <c r="BO10" s="129">
        <v>0</v>
      </c>
      <c r="BP10" s="132">
        <v>0</v>
      </c>
      <c r="BQ10" s="129">
        <v>28</v>
      </c>
      <c r="BR10" s="132">
        <v>100</v>
      </c>
      <c r="BS10" s="129">
        <v>28</v>
      </c>
      <c r="BT10" s="2"/>
      <c r="BU10" s="3"/>
      <c r="BV10" s="3"/>
      <c r="BW10" s="3"/>
      <c r="BX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hyperlinks>
    <hyperlink ref="AL3" r:id="rId1" display="http://www.davidcrundwell.com/"/>
    <hyperlink ref="AL4" r:id="rId2" display="https://t.co/FKnB7T7E0b"/>
    <hyperlink ref="AL5" r:id="rId3" display="https://t.co/zrdpt3DREY"/>
    <hyperlink ref="AL6" r:id="rId4" display="https://t.co/HzzyXa0AWS"/>
    <hyperlink ref="AL8" r:id="rId5" display="https://t.co/UEvNyM0KCF"/>
    <hyperlink ref="AL9" r:id="rId6" display="https://t.co/o4KrilWlnk"/>
    <hyperlink ref="AL10" r:id="rId7" display="http://seashell.co.in/"/>
    <hyperlink ref="AO3" r:id="rId8" display="https://pbs.twimg.com/profile_banners/20069766/1396965099"/>
    <hyperlink ref="AO4" r:id="rId9" display="https://pbs.twimg.com/profile_banners/14389031/1511577603"/>
    <hyperlink ref="AO5" r:id="rId10" display="https://pbs.twimg.com/profile_banners/78533544/1455999660"/>
    <hyperlink ref="AO6" r:id="rId11" display="https://pbs.twimg.com/profile_banners/116060961/1546208158"/>
    <hyperlink ref="AO8" r:id="rId12" display="https://pbs.twimg.com/profile_banners/78970308/1552061839"/>
    <hyperlink ref="AO9" r:id="rId13" display="https://pbs.twimg.com/profile_banners/531706078/1570501597"/>
    <hyperlink ref="AO10" r:id="rId14" display="https://pbs.twimg.com/profile_banners/18549375/1558512420"/>
    <hyperlink ref="AU3" r:id="rId15" display="http://abs.twimg.com/images/themes/theme1/bg.png"/>
    <hyperlink ref="AU4" r:id="rId16" display="http://abs.twimg.com/images/themes/theme1/bg.png"/>
    <hyperlink ref="AU5" r:id="rId17" display="http://abs.twimg.com/images/themes/theme14/bg.gif"/>
    <hyperlink ref="AU6" r:id="rId18" display="http://abs.twimg.com/images/themes/theme3/bg.gif"/>
    <hyperlink ref="AU7" r:id="rId19" display="http://abs.twimg.com/images/themes/theme1/bg.png"/>
    <hyperlink ref="AU8" r:id="rId20" display="http://abs.twimg.com/images/themes/theme15/bg.png"/>
    <hyperlink ref="AU9" r:id="rId21" display="http://abs.twimg.com/images/themes/theme7/bg.gif"/>
    <hyperlink ref="AU10" r:id="rId22" display="http://abs.twimg.com/images/themes/theme15/bg.png"/>
    <hyperlink ref="F3" r:id="rId23" display="http://pbs.twimg.com/profile_images/1120998163006087169/ezugzr7S_normal.png"/>
    <hyperlink ref="F4" r:id="rId24" display="http://pbs.twimg.com/profile_images/1067785750450720768/_NYYaCod_normal.jpg"/>
    <hyperlink ref="F5" r:id="rId25" display="http://pbs.twimg.com/profile_images/973748617050836993/sL2ekKML_normal.jpg"/>
    <hyperlink ref="F6" r:id="rId26" display="http://pbs.twimg.com/profile_images/1152738764256624640/nBIHTZxU_normal.jpg"/>
    <hyperlink ref="F7" r:id="rId27" display="http://pbs.twimg.com/profile_images/674918018552602624/Quy1IGoQ_normal.jpg"/>
    <hyperlink ref="F8" r:id="rId28" display="http://pbs.twimg.com/profile_images/1030643768943411205/-XT4mxah_normal.jpg"/>
    <hyperlink ref="F9" r:id="rId29" display="http://pbs.twimg.com/profile_images/1158354549578588160/K5idBQTF_normal.jpg"/>
    <hyperlink ref="F10" r:id="rId30" display="http://pbs.twimg.com/profile_images/1151935741867352064/IYmEKYDq_normal.png"/>
    <hyperlink ref="AX3" r:id="rId31" display="https://twitter.com/crundwell"/>
    <hyperlink ref="AX4" r:id="rId32" display="https://twitter.com/unmarketing"/>
    <hyperlink ref="AX5" r:id="rId33" display="https://twitter.com/iamspeedyalex"/>
    <hyperlink ref="AX6" r:id="rId34" display="https://twitter.com/chrisstrub"/>
    <hyperlink ref="AX7" r:id="rId35" display="https://twitter.com/goirishbrian"/>
    <hyperlink ref="AX8" r:id="rId36" display="https://twitter.com/brianbpark"/>
    <hyperlink ref="AX9" r:id="rId37" display="https://twitter.com/gnageshrao"/>
    <hyperlink ref="AX10" r:id="rId38" display="https://twitter.com/ganeshjacharya"/>
  </hyperlinks>
  <printOptions/>
  <pageMargins left="0.7" right="0.7" top="0.75" bottom="0.75" header="0.3" footer="0.3"/>
  <pageSetup horizontalDpi="600" verticalDpi="600" orientation="portrait" r:id="rId42"/>
  <legacyDrawing r:id="rId40"/>
  <tableParts>
    <tablePart r:id="rId4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435</v>
      </c>
      <c r="Z2" s="13" t="s">
        <v>444</v>
      </c>
      <c r="AA2" s="13" t="s">
        <v>457</v>
      </c>
      <c r="AB2" s="13" t="s">
        <v>486</v>
      </c>
      <c r="AC2" s="13" t="s">
        <v>509</v>
      </c>
      <c r="AD2" s="13" t="s">
        <v>522</v>
      </c>
      <c r="AE2" s="13" t="s">
        <v>523</v>
      </c>
      <c r="AF2" s="13" t="s">
        <v>529</v>
      </c>
      <c r="AG2" s="67" t="s">
        <v>571</v>
      </c>
      <c r="AH2" s="67" t="s">
        <v>572</v>
      </c>
      <c r="AI2" s="67" t="s">
        <v>573</v>
      </c>
      <c r="AJ2" s="67" t="s">
        <v>574</v>
      </c>
      <c r="AK2" s="67" t="s">
        <v>575</v>
      </c>
      <c r="AL2" s="67" t="s">
        <v>576</v>
      </c>
      <c r="AM2" s="67" t="s">
        <v>577</v>
      </c>
      <c r="AN2" s="67" t="s">
        <v>578</v>
      </c>
      <c r="AO2" s="67" t="s">
        <v>581</v>
      </c>
    </row>
    <row r="3" spans="1:41" ht="15">
      <c r="A3" s="126" t="s">
        <v>410</v>
      </c>
      <c r="B3" s="127" t="s">
        <v>414</v>
      </c>
      <c r="C3" s="127" t="s">
        <v>56</v>
      </c>
      <c r="D3" s="118"/>
      <c r="E3" s="117"/>
      <c r="F3" s="119" t="s">
        <v>616</v>
      </c>
      <c r="G3" s="120"/>
      <c r="H3" s="120"/>
      <c r="I3" s="121">
        <v>3</v>
      </c>
      <c r="J3" s="122"/>
      <c r="K3" s="51">
        <v>3</v>
      </c>
      <c r="L3" s="51">
        <v>2</v>
      </c>
      <c r="M3" s="51">
        <v>9</v>
      </c>
      <c r="N3" s="51">
        <v>11</v>
      </c>
      <c r="O3" s="51">
        <v>9</v>
      </c>
      <c r="P3" s="52">
        <v>0</v>
      </c>
      <c r="Q3" s="52">
        <v>0</v>
      </c>
      <c r="R3" s="51">
        <v>1</v>
      </c>
      <c r="S3" s="51">
        <v>0</v>
      </c>
      <c r="T3" s="51">
        <v>3</v>
      </c>
      <c r="U3" s="51">
        <v>11</v>
      </c>
      <c r="V3" s="51">
        <v>2</v>
      </c>
      <c r="W3" s="52">
        <v>0.888889</v>
      </c>
      <c r="X3" s="52">
        <v>0.3333333333333333</v>
      </c>
      <c r="Y3" s="85" t="s">
        <v>228</v>
      </c>
      <c r="Z3" s="85" t="s">
        <v>231</v>
      </c>
      <c r="AA3" s="85" t="s">
        <v>235</v>
      </c>
      <c r="AB3" s="91" t="s">
        <v>487</v>
      </c>
      <c r="AC3" s="91" t="s">
        <v>510</v>
      </c>
      <c r="AD3" s="91"/>
      <c r="AE3" s="91" t="s">
        <v>216</v>
      </c>
      <c r="AF3" s="91" t="s">
        <v>530</v>
      </c>
      <c r="AG3" s="129">
        <v>0</v>
      </c>
      <c r="AH3" s="132">
        <v>0</v>
      </c>
      <c r="AI3" s="129">
        <v>11</v>
      </c>
      <c r="AJ3" s="132">
        <v>6.508875739644971</v>
      </c>
      <c r="AK3" s="129">
        <v>0</v>
      </c>
      <c r="AL3" s="132">
        <v>0</v>
      </c>
      <c r="AM3" s="129">
        <v>158</v>
      </c>
      <c r="AN3" s="132">
        <v>93.49112426035504</v>
      </c>
      <c r="AO3" s="129">
        <v>169</v>
      </c>
    </row>
    <row r="4" spans="1:41" ht="15">
      <c r="A4" s="126" t="s">
        <v>411</v>
      </c>
      <c r="B4" s="127" t="s">
        <v>415</v>
      </c>
      <c r="C4" s="127" t="s">
        <v>56</v>
      </c>
      <c r="D4" s="123"/>
      <c r="E4" s="101"/>
      <c r="F4" s="104" t="s">
        <v>411</v>
      </c>
      <c r="G4" s="108"/>
      <c r="H4" s="108"/>
      <c r="I4" s="124">
        <v>4</v>
      </c>
      <c r="J4" s="111"/>
      <c r="K4" s="51">
        <v>2</v>
      </c>
      <c r="L4" s="51">
        <v>1</v>
      </c>
      <c r="M4" s="51">
        <v>0</v>
      </c>
      <c r="N4" s="51">
        <v>1</v>
      </c>
      <c r="O4" s="51">
        <v>0</v>
      </c>
      <c r="P4" s="52">
        <v>0</v>
      </c>
      <c r="Q4" s="52">
        <v>0</v>
      </c>
      <c r="R4" s="51">
        <v>1</v>
      </c>
      <c r="S4" s="51">
        <v>0</v>
      </c>
      <c r="T4" s="51">
        <v>2</v>
      </c>
      <c r="U4" s="51">
        <v>1</v>
      </c>
      <c r="V4" s="51">
        <v>1</v>
      </c>
      <c r="W4" s="52">
        <v>0.5</v>
      </c>
      <c r="X4" s="52">
        <v>0.5</v>
      </c>
      <c r="Y4" s="85"/>
      <c r="Z4" s="85"/>
      <c r="AA4" s="85" t="s">
        <v>234</v>
      </c>
      <c r="AB4" s="91" t="s">
        <v>274</v>
      </c>
      <c r="AC4" s="91" t="s">
        <v>274</v>
      </c>
      <c r="AD4" s="91" t="s">
        <v>219</v>
      </c>
      <c r="AE4" s="91"/>
      <c r="AF4" s="91" t="s">
        <v>531</v>
      </c>
      <c r="AG4" s="129">
        <v>2</v>
      </c>
      <c r="AH4" s="132">
        <v>15.384615384615385</v>
      </c>
      <c r="AI4" s="129">
        <v>0</v>
      </c>
      <c r="AJ4" s="132">
        <v>0</v>
      </c>
      <c r="AK4" s="129">
        <v>0</v>
      </c>
      <c r="AL4" s="132">
        <v>0</v>
      </c>
      <c r="AM4" s="129">
        <v>11</v>
      </c>
      <c r="AN4" s="132">
        <v>84.61538461538461</v>
      </c>
      <c r="AO4" s="129">
        <v>13</v>
      </c>
    </row>
    <row r="5" spans="1:41" ht="15">
      <c r="A5" s="126" t="s">
        <v>412</v>
      </c>
      <c r="B5" s="127" t="s">
        <v>416</v>
      </c>
      <c r="C5" s="127" t="s">
        <v>56</v>
      </c>
      <c r="D5" s="123"/>
      <c r="E5" s="101"/>
      <c r="F5" s="104" t="s">
        <v>412</v>
      </c>
      <c r="G5" s="108"/>
      <c r="H5" s="108"/>
      <c r="I5" s="124">
        <v>5</v>
      </c>
      <c r="J5" s="111"/>
      <c r="K5" s="51">
        <v>2</v>
      </c>
      <c r="L5" s="51">
        <v>1</v>
      </c>
      <c r="M5" s="51">
        <v>0</v>
      </c>
      <c r="N5" s="51">
        <v>1</v>
      </c>
      <c r="O5" s="51">
        <v>0</v>
      </c>
      <c r="P5" s="52">
        <v>0</v>
      </c>
      <c r="Q5" s="52">
        <v>0</v>
      </c>
      <c r="R5" s="51">
        <v>1</v>
      </c>
      <c r="S5" s="51">
        <v>0</v>
      </c>
      <c r="T5" s="51">
        <v>2</v>
      </c>
      <c r="U5" s="51">
        <v>1</v>
      </c>
      <c r="V5" s="51">
        <v>1</v>
      </c>
      <c r="W5" s="52">
        <v>0.5</v>
      </c>
      <c r="X5" s="52">
        <v>0.5</v>
      </c>
      <c r="Y5" s="85"/>
      <c r="Z5" s="85"/>
      <c r="AA5" s="85" t="s">
        <v>233</v>
      </c>
      <c r="AB5" s="91" t="s">
        <v>274</v>
      </c>
      <c r="AC5" s="91" t="s">
        <v>274</v>
      </c>
      <c r="AD5" s="91"/>
      <c r="AE5" s="91" t="s">
        <v>218</v>
      </c>
      <c r="AF5" s="91" t="s">
        <v>532</v>
      </c>
      <c r="AG5" s="129">
        <v>1</v>
      </c>
      <c r="AH5" s="132">
        <v>3.7037037037037037</v>
      </c>
      <c r="AI5" s="129">
        <v>0</v>
      </c>
      <c r="AJ5" s="132">
        <v>0</v>
      </c>
      <c r="AK5" s="129">
        <v>0</v>
      </c>
      <c r="AL5" s="132">
        <v>0</v>
      </c>
      <c r="AM5" s="129">
        <v>26</v>
      </c>
      <c r="AN5" s="132">
        <v>96.29629629629629</v>
      </c>
      <c r="AO5" s="129">
        <v>27</v>
      </c>
    </row>
    <row r="6" spans="1:41" ht="15">
      <c r="A6" s="126" t="s">
        <v>413</v>
      </c>
      <c r="B6" s="127" t="s">
        <v>417</v>
      </c>
      <c r="C6" s="127" t="s">
        <v>56</v>
      </c>
      <c r="D6" s="123"/>
      <c r="E6" s="101"/>
      <c r="F6" s="104" t="s">
        <v>617</v>
      </c>
      <c r="G6" s="108"/>
      <c r="H6" s="108"/>
      <c r="I6" s="124">
        <v>6</v>
      </c>
      <c r="J6" s="111"/>
      <c r="K6" s="51">
        <v>1</v>
      </c>
      <c r="L6" s="51">
        <v>0</v>
      </c>
      <c r="M6" s="51">
        <v>2</v>
      </c>
      <c r="N6" s="51">
        <v>2</v>
      </c>
      <c r="O6" s="51">
        <v>2</v>
      </c>
      <c r="P6" s="52" t="s">
        <v>421</v>
      </c>
      <c r="Q6" s="52" t="s">
        <v>421</v>
      </c>
      <c r="R6" s="51">
        <v>1</v>
      </c>
      <c r="S6" s="51">
        <v>1</v>
      </c>
      <c r="T6" s="51">
        <v>1</v>
      </c>
      <c r="U6" s="51">
        <v>2</v>
      </c>
      <c r="V6" s="51">
        <v>0</v>
      </c>
      <c r="W6" s="52">
        <v>0</v>
      </c>
      <c r="X6" s="52" t="s">
        <v>421</v>
      </c>
      <c r="Y6" s="85" t="s">
        <v>436</v>
      </c>
      <c r="Z6" s="85" t="s">
        <v>232</v>
      </c>
      <c r="AA6" s="85" t="s">
        <v>236</v>
      </c>
      <c r="AB6" s="91" t="s">
        <v>488</v>
      </c>
      <c r="AC6" s="91" t="s">
        <v>511</v>
      </c>
      <c r="AD6" s="91"/>
      <c r="AE6" s="91"/>
      <c r="AF6" s="91" t="s">
        <v>217</v>
      </c>
      <c r="AG6" s="129">
        <v>0</v>
      </c>
      <c r="AH6" s="132">
        <v>0</v>
      </c>
      <c r="AI6" s="129">
        <v>0</v>
      </c>
      <c r="AJ6" s="132">
        <v>0</v>
      </c>
      <c r="AK6" s="129">
        <v>0</v>
      </c>
      <c r="AL6" s="132">
        <v>0</v>
      </c>
      <c r="AM6" s="129">
        <v>28</v>
      </c>
      <c r="AN6" s="132">
        <v>100</v>
      </c>
      <c r="AO6" s="129">
        <v>28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410</v>
      </c>
      <c r="B2" s="91" t="s">
        <v>215</v>
      </c>
      <c r="C2" s="85">
        <f>VLOOKUP(GroupVertices[[#This Row],[Vertex]],Vertices[],MATCH("ID",Vertices[[#Headers],[Vertex]:[Vertex Content Word Count]],0),FALSE)</f>
        <v>9</v>
      </c>
    </row>
    <row r="3" spans="1:3" ht="15">
      <c r="A3" s="85" t="s">
        <v>410</v>
      </c>
      <c r="B3" s="91" t="s">
        <v>216</v>
      </c>
      <c r="C3" s="85">
        <f>VLOOKUP(GroupVertices[[#This Row],[Vertex]],Vertices[],MATCH("ID",Vertices[[#Headers],[Vertex]:[Vertex Content Word Count]],0),FALSE)</f>
        <v>8</v>
      </c>
    </row>
    <row r="4" spans="1:3" ht="15">
      <c r="A4" s="85" t="s">
        <v>410</v>
      </c>
      <c r="B4" s="91" t="s">
        <v>214</v>
      </c>
      <c r="C4" s="85">
        <f>VLOOKUP(GroupVertices[[#This Row],[Vertex]],Vertices[],MATCH("ID",Vertices[[#Headers],[Vertex]:[Vertex Content Word Count]],0),FALSE)</f>
        <v>7</v>
      </c>
    </row>
    <row r="5" spans="1:3" ht="15">
      <c r="A5" s="85" t="s">
        <v>411</v>
      </c>
      <c r="B5" s="91" t="s">
        <v>213</v>
      </c>
      <c r="C5" s="85">
        <f>VLOOKUP(GroupVertices[[#This Row],[Vertex]],Vertices[],MATCH("ID",Vertices[[#Headers],[Vertex]:[Vertex Content Word Count]],0),FALSE)</f>
        <v>5</v>
      </c>
    </row>
    <row r="6" spans="1:3" ht="15">
      <c r="A6" s="85" t="s">
        <v>411</v>
      </c>
      <c r="B6" s="91" t="s">
        <v>219</v>
      </c>
      <c r="C6" s="85">
        <f>VLOOKUP(GroupVertices[[#This Row],[Vertex]],Vertices[],MATCH("ID",Vertices[[#Headers],[Vertex]:[Vertex Content Word Count]],0),FALSE)</f>
        <v>6</v>
      </c>
    </row>
    <row r="7" spans="1:3" ht="15">
      <c r="A7" s="85" t="s">
        <v>412</v>
      </c>
      <c r="B7" s="91" t="s">
        <v>212</v>
      </c>
      <c r="C7" s="85">
        <f>VLOOKUP(GroupVertices[[#This Row],[Vertex]],Vertices[],MATCH("ID",Vertices[[#Headers],[Vertex]:[Vertex Content Word Count]],0),FALSE)</f>
        <v>3</v>
      </c>
    </row>
    <row r="8" spans="1:3" ht="15">
      <c r="A8" s="85" t="s">
        <v>412</v>
      </c>
      <c r="B8" s="91" t="s">
        <v>218</v>
      </c>
      <c r="C8" s="85">
        <f>VLOOKUP(GroupVertices[[#This Row],[Vertex]],Vertices[],MATCH("ID",Vertices[[#Headers],[Vertex]:[Vertex Content Word Count]],0),FALSE)</f>
        <v>4</v>
      </c>
    </row>
    <row r="9" spans="1:3" ht="15">
      <c r="A9" s="85" t="s">
        <v>413</v>
      </c>
      <c r="B9" s="91" t="s">
        <v>217</v>
      </c>
      <c r="C9" s="85">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585</v>
      </c>
      <c r="B2" s="36" t="s">
        <v>371</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5</v>
      </c>
      <c r="P2" s="39">
        <f>MIN(Vertices[PageRank])</f>
        <v>0.638256</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5"/>
      <c r="B3" s="135"/>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0.01818181818181818</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0.00909090909090909</v>
      </c>
      <c r="O3" s="42">
        <f>COUNTIF(Vertices[Eigenvector Centrality],"&gt;= "&amp;N3)-COUNTIF(Vertices[Eigenvector Centrality],"&gt;="&amp;N4)</f>
        <v>0</v>
      </c>
      <c r="P3" s="41">
        <f aca="true" t="shared" si="7" ref="P3:P26">P2+($P$57-$P$2)/BinDivisor</f>
        <v>0.6579836545454546</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0.10909090909090909</v>
      </c>
      <c r="G4" s="40">
        <f>COUNTIF(Vertices[In-Degree],"&gt;= "&amp;F4)-COUNTIF(Vertices[In-Degree],"&gt;="&amp;F5)</f>
        <v>0</v>
      </c>
      <c r="H4" s="39">
        <f t="shared" si="3"/>
        <v>0.03636363636363636</v>
      </c>
      <c r="I4" s="40">
        <f>COUNTIF(Vertices[Out-Degree],"&gt;= "&amp;H4)-COUNTIF(Vertices[Out-Degree],"&gt;="&amp;H5)</f>
        <v>0</v>
      </c>
      <c r="J4" s="39">
        <f t="shared" si="4"/>
        <v>0.07272727272727272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0.01818181818181818</v>
      </c>
      <c r="O4" s="40">
        <f>COUNTIF(Vertices[Eigenvector Centrality],"&gt;= "&amp;N4)-COUNTIF(Vertices[Eigenvector Centrality],"&gt;="&amp;N5)</f>
        <v>0</v>
      </c>
      <c r="P4" s="39">
        <f t="shared" si="7"/>
        <v>0.6777113090909092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0.16363636363636364</v>
      </c>
      <c r="G5" s="42">
        <f>COUNTIF(Vertices[In-Degree],"&gt;= "&amp;F5)-COUNTIF(Vertices[In-Degree],"&gt;="&amp;F6)</f>
        <v>0</v>
      </c>
      <c r="H5" s="41">
        <f t="shared" si="3"/>
        <v>0.05454545454545454</v>
      </c>
      <c r="I5" s="42">
        <f>COUNTIF(Vertices[Out-Degree],"&gt;= "&amp;H5)-COUNTIF(Vertices[Out-Degree],"&gt;="&amp;H6)</f>
        <v>0</v>
      </c>
      <c r="J5" s="41">
        <f t="shared" si="4"/>
        <v>0.10909090909090909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0.02727272727272727</v>
      </c>
      <c r="O5" s="42">
        <f>COUNTIF(Vertices[Eigenvector Centrality],"&gt;= "&amp;N5)-COUNTIF(Vertices[Eigenvector Centrality],"&gt;="&amp;N6)</f>
        <v>0</v>
      </c>
      <c r="P5" s="41">
        <f t="shared" si="7"/>
        <v>0.6974389636363637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0.21818181818181817</v>
      </c>
      <c r="G6" s="40">
        <f>COUNTIF(Vertices[In-Degree],"&gt;= "&amp;F6)-COUNTIF(Vertices[In-Degree],"&gt;="&amp;F7)</f>
        <v>0</v>
      </c>
      <c r="H6" s="39">
        <f t="shared" si="3"/>
        <v>0.07272727272727272</v>
      </c>
      <c r="I6" s="40">
        <f>COUNTIF(Vertices[Out-Degree],"&gt;= "&amp;H6)-COUNTIF(Vertices[Out-Degree],"&gt;="&amp;H7)</f>
        <v>0</v>
      </c>
      <c r="J6" s="39">
        <f t="shared" si="4"/>
        <v>0.14545454545454545</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0.03636363636363636</v>
      </c>
      <c r="O6" s="40">
        <f>COUNTIF(Vertices[Eigenvector Centrality],"&gt;= "&amp;N6)-COUNTIF(Vertices[Eigenvector Centrality],"&gt;="&amp;N7)</f>
        <v>0</v>
      </c>
      <c r="P6" s="39">
        <f t="shared" si="7"/>
        <v>0.7171666181818183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11</v>
      </c>
      <c r="D7" s="34">
        <f t="shared" si="1"/>
        <v>0</v>
      </c>
      <c r="E7" s="3">
        <f>COUNTIF(Vertices[Degree],"&gt;= "&amp;D7)-COUNTIF(Vertices[Degree],"&gt;="&amp;D8)</f>
        <v>0</v>
      </c>
      <c r="F7" s="41">
        <f t="shared" si="2"/>
        <v>0.2727272727272727</v>
      </c>
      <c r="G7" s="42">
        <f>COUNTIF(Vertices[In-Degree],"&gt;= "&amp;F7)-COUNTIF(Vertices[In-Degree],"&gt;="&amp;F8)</f>
        <v>0</v>
      </c>
      <c r="H7" s="41">
        <f t="shared" si="3"/>
        <v>0.09090909090909091</v>
      </c>
      <c r="I7" s="42">
        <f>COUNTIF(Vertices[Out-Degree],"&gt;= "&amp;H7)-COUNTIF(Vertices[Out-Degree],"&gt;="&amp;H8)</f>
        <v>0</v>
      </c>
      <c r="J7" s="41">
        <f t="shared" si="4"/>
        <v>0.18181818181818182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0.045454545454545456</v>
      </c>
      <c r="O7" s="42">
        <f>COUNTIF(Vertices[Eigenvector Centrality],"&gt;= "&amp;N7)-COUNTIF(Vertices[Eigenvector Centrality],"&gt;="&amp;N8)</f>
        <v>0</v>
      </c>
      <c r="P7" s="41">
        <f t="shared" si="7"/>
        <v>0.7368942727272728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0.32727272727272727</v>
      </c>
      <c r="G8" s="40">
        <f>COUNTIF(Vertices[In-Degree],"&gt;= "&amp;F8)-COUNTIF(Vertices[In-Degree],"&gt;="&amp;F9)</f>
        <v>0</v>
      </c>
      <c r="H8" s="39">
        <f t="shared" si="3"/>
        <v>0.1090909090909091</v>
      </c>
      <c r="I8" s="40">
        <f>COUNTIF(Vertices[Out-Degree],"&gt;= "&amp;H8)-COUNTIF(Vertices[Out-Degree],"&gt;="&amp;H9)</f>
        <v>0</v>
      </c>
      <c r="J8" s="39">
        <f t="shared" si="4"/>
        <v>0.2181818181818182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0.05454545454545455</v>
      </c>
      <c r="O8" s="40">
        <f>COUNTIF(Vertices[Eigenvector Centrality],"&gt;= "&amp;N8)-COUNTIF(Vertices[Eigenvector Centrality],"&gt;="&amp;N9)</f>
        <v>0</v>
      </c>
      <c r="P8" s="39">
        <f t="shared" si="7"/>
        <v>0.7566219272727274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0.38181818181818183</v>
      </c>
      <c r="G9" s="42">
        <f>COUNTIF(Vertices[In-Degree],"&gt;= "&amp;F9)-COUNTIF(Vertices[In-Degree],"&gt;="&amp;F10)</f>
        <v>0</v>
      </c>
      <c r="H9" s="41">
        <f t="shared" si="3"/>
        <v>0.1272727272727273</v>
      </c>
      <c r="I9" s="42">
        <f>COUNTIF(Vertices[Out-Degree],"&gt;= "&amp;H9)-COUNTIF(Vertices[Out-Degree],"&gt;="&amp;H10)</f>
        <v>0</v>
      </c>
      <c r="J9" s="41">
        <f t="shared" si="4"/>
        <v>0.2545454545454546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0.06363636363636364</v>
      </c>
      <c r="O9" s="42">
        <f>COUNTIF(Vertices[Eigenvector Centrality],"&gt;= "&amp;N9)-COUNTIF(Vertices[Eigenvector Centrality],"&gt;="&amp;N10)</f>
        <v>0</v>
      </c>
      <c r="P9" s="41">
        <f t="shared" si="7"/>
        <v>0.7763495818181819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586</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0.14545454545454548</v>
      </c>
      <c r="I10" s="40">
        <f>COUNTIF(Vertices[Out-Degree],"&gt;= "&amp;H10)-COUNTIF(Vertices[Out-Degree],"&gt;="&amp;H11)</f>
        <v>0</v>
      </c>
      <c r="J10" s="39">
        <f t="shared" si="4"/>
        <v>0.29090909090909095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0.07272727272727274</v>
      </c>
      <c r="O10" s="40">
        <f>COUNTIF(Vertices[Eigenvector Centrality],"&gt;= "&amp;N10)-COUNTIF(Vertices[Eigenvector Centrality],"&gt;="&amp;N11)</f>
        <v>0</v>
      </c>
      <c r="P10" s="39">
        <f t="shared" si="7"/>
        <v>0.7960772363636365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0.49090909090909096</v>
      </c>
      <c r="G11" s="42">
        <f>COUNTIF(Vertices[In-Degree],"&gt;= "&amp;F11)-COUNTIF(Vertices[In-Degree],"&gt;="&amp;F12)</f>
        <v>0</v>
      </c>
      <c r="H11" s="41">
        <f t="shared" si="3"/>
        <v>0.16363636363636366</v>
      </c>
      <c r="I11" s="42">
        <f>COUNTIF(Vertices[Out-Degree],"&gt;= "&amp;H11)-COUNTIF(Vertices[Out-Degree],"&gt;="&amp;H12)</f>
        <v>0</v>
      </c>
      <c r="J11" s="41">
        <f t="shared" si="4"/>
        <v>0.3272727272727273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0.08181818181818183</v>
      </c>
      <c r="O11" s="42">
        <f>COUNTIF(Vertices[Eigenvector Centrality],"&gt;= "&amp;N11)-COUNTIF(Vertices[Eigenvector Centrality],"&gt;="&amp;N12)</f>
        <v>0</v>
      </c>
      <c r="P11" s="41">
        <f t="shared" si="7"/>
        <v>0.815804890909091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11</v>
      </c>
      <c r="D12" s="34">
        <f t="shared" si="1"/>
        <v>0</v>
      </c>
      <c r="E12" s="3">
        <f>COUNTIF(Vertices[Degree],"&gt;= "&amp;D12)-COUNTIF(Vertices[Degree],"&gt;="&amp;D13)</f>
        <v>0</v>
      </c>
      <c r="F12" s="39">
        <f t="shared" si="2"/>
        <v>0.5454545454545455</v>
      </c>
      <c r="G12" s="40">
        <f>COUNTIF(Vertices[In-Degree],"&gt;= "&amp;F12)-COUNTIF(Vertices[In-Degree],"&gt;="&amp;F13)</f>
        <v>0</v>
      </c>
      <c r="H12" s="39">
        <f t="shared" si="3"/>
        <v>0.18181818181818185</v>
      </c>
      <c r="I12" s="40">
        <f>COUNTIF(Vertices[Out-Degree],"&gt;= "&amp;H12)-COUNTIF(Vertices[Out-Degree],"&gt;="&amp;H13)</f>
        <v>0</v>
      </c>
      <c r="J12" s="39">
        <f t="shared" si="4"/>
        <v>0.3636363636363637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0.09090909090909093</v>
      </c>
      <c r="O12" s="40">
        <f>COUNTIF(Vertices[Eigenvector Centrality],"&gt;= "&amp;N12)-COUNTIF(Vertices[Eigenvector Centrality],"&gt;="&amp;N13)</f>
        <v>0</v>
      </c>
      <c r="P12" s="39">
        <f t="shared" si="7"/>
        <v>0.8355325454545456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3</v>
      </c>
      <c r="D13" s="34">
        <f t="shared" si="1"/>
        <v>0</v>
      </c>
      <c r="E13" s="3">
        <f>COUNTIF(Vertices[Degree],"&gt;= "&amp;D13)-COUNTIF(Vertices[Degree],"&gt;="&amp;D14)</f>
        <v>0</v>
      </c>
      <c r="F13" s="41">
        <f t="shared" si="2"/>
        <v>0.6000000000000001</v>
      </c>
      <c r="G13" s="42">
        <f>COUNTIF(Vertices[In-Degree],"&gt;= "&amp;F13)-COUNTIF(Vertices[In-Degree],"&gt;="&amp;F14)</f>
        <v>0</v>
      </c>
      <c r="H13" s="41">
        <f t="shared" si="3"/>
        <v>0.20000000000000004</v>
      </c>
      <c r="I13" s="42">
        <f>COUNTIF(Vertices[Out-Degree],"&gt;= "&amp;H13)-COUNTIF(Vertices[Out-Degree],"&gt;="&amp;H14)</f>
        <v>0</v>
      </c>
      <c r="J13" s="41">
        <f t="shared" si="4"/>
        <v>0.4000000000000001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0.10000000000000002</v>
      </c>
      <c r="O13" s="42">
        <f>COUNTIF(Vertices[Eigenvector Centrality],"&gt;= "&amp;N13)-COUNTIF(Vertices[Eigenvector Centrality],"&gt;="&amp;N14)</f>
        <v>0</v>
      </c>
      <c r="P13" s="41">
        <f t="shared" si="7"/>
        <v>0.8552602000000001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221</v>
      </c>
      <c r="B14" s="36">
        <v>1</v>
      </c>
      <c r="D14" s="34">
        <f t="shared" si="1"/>
        <v>0</v>
      </c>
      <c r="E14" s="3">
        <f>COUNTIF(Vertices[Degree],"&gt;= "&amp;D14)-COUNTIF(Vertices[Degree],"&gt;="&amp;D15)</f>
        <v>0</v>
      </c>
      <c r="F14" s="39">
        <f t="shared" si="2"/>
        <v>0.6545454545454547</v>
      </c>
      <c r="G14" s="40">
        <f>COUNTIF(Vertices[In-Degree],"&gt;= "&amp;F14)-COUNTIF(Vertices[In-Degree],"&gt;="&amp;F15)</f>
        <v>0</v>
      </c>
      <c r="H14" s="39">
        <f t="shared" si="3"/>
        <v>0.21818181818181823</v>
      </c>
      <c r="I14" s="40">
        <f>COUNTIF(Vertices[Out-Degree],"&gt;= "&amp;H14)-COUNTIF(Vertices[Out-Degree],"&gt;="&amp;H15)</f>
        <v>0</v>
      </c>
      <c r="J14" s="39">
        <f t="shared" si="4"/>
        <v>0.43636363636363645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0.10909090909090911</v>
      </c>
      <c r="O14" s="40">
        <f>COUNTIF(Vertices[Eigenvector Centrality],"&gt;= "&amp;N14)-COUNTIF(Vertices[Eigenvector Centrality],"&gt;="&amp;N15)</f>
        <v>0</v>
      </c>
      <c r="P14" s="39">
        <f t="shared" si="7"/>
        <v>0.8749878545454547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0.7090909090909092</v>
      </c>
      <c r="G15" s="42">
        <f>COUNTIF(Vertices[In-Degree],"&gt;= "&amp;F15)-COUNTIF(Vertices[In-Degree],"&gt;="&amp;F16)</f>
        <v>0</v>
      </c>
      <c r="H15" s="41">
        <f t="shared" si="3"/>
        <v>0.23636363636363641</v>
      </c>
      <c r="I15" s="42">
        <f>COUNTIF(Vertices[Out-Degree],"&gt;= "&amp;H15)-COUNTIF(Vertices[Out-Degree],"&gt;="&amp;H16)</f>
        <v>0</v>
      </c>
      <c r="J15" s="41">
        <f t="shared" si="4"/>
        <v>0.47272727272727283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0.11818181818181821</v>
      </c>
      <c r="O15" s="42">
        <f>COUNTIF(Vertices[Eigenvector Centrality],"&gt;= "&amp;N15)-COUNTIF(Vertices[Eigenvector Centrality],"&gt;="&amp;N16)</f>
        <v>0</v>
      </c>
      <c r="P15" s="41">
        <f t="shared" si="7"/>
        <v>0.8947155090909092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11</v>
      </c>
      <c r="D16" s="34">
        <f t="shared" si="1"/>
        <v>0</v>
      </c>
      <c r="E16" s="3">
        <f>COUNTIF(Vertices[Degree],"&gt;= "&amp;D16)-COUNTIF(Vertices[Degree],"&gt;="&amp;D17)</f>
        <v>0</v>
      </c>
      <c r="F16" s="39">
        <f t="shared" si="2"/>
        <v>0.7636363636363638</v>
      </c>
      <c r="G16" s="40">
        <f>COUNTIF(Vertices[In-Degree],"&gt;= "&amp;F16)-COUNTIF(Vertices[In-Degree],"&gt;="&amp;F17)</f>
        <v>0</v>
      </c>
      <c r="H16" s="39">
        <f t="shared" si="3"/>
        <v>0.2545454545454546</v>
      </c>
      <c r="I16" s="40">
        <f>COUNTIF(Vertices[Out-Degree],"&gt;= "&amp;H16)-COUNTIF(Vertices[Out-Degree],"&gt;="&amp;H17)</f>
        <v>0</v>
      </c>
      <c r="J16" s="39">
        <f t="shared" si="4"/>
        <v>0.5090909090909091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0.1272727272727273</v>
      </c>
      <c r="O16" s="40">
        <f>COUNTIF(Vertices[Eigenvector Centrality],"&gt;= "&amp;N16)-COUNTIF(Vertices[Eigenvector Centrality],"&gt;="&amp;N17)</f>
        <v>0</v>
      </c>
      <c r="P16" s="39">
        <f t="shared" si="7"/>
        <v>0.9144431636363638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0.8181818181818183</v>
      </c>
      <c r="G17" s="42">
        <f>COUNTIF(Vertices[In-Degree],"&gt;= "&amp;F17)-COUNTIF(Vertices[In-Degree],"&gt;="&amp;F18)</f>
        <v>0</v>
      </c>
      <c r="H17" s="41">
        <f t="shared" si="3"/>
        <v>0.27272727272727276</v>
      </c>
      <c r="I17" s="42">
        <f>COUNTIF(Vertices[Out-Degree],"&gt;= "&amp;H17)-COUNTIF(Vertices[Out-Degree],"&gt;="&amp;H18)</f>
        <v>0</v>
      </c>
      <c r="J17" s="41">
        <f t="shared" si="4"/>
        <v>0.5454545454545455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0.13636363636363638</v>
      </c>
      <c r="O17" s="42">
        <f>COUNTIF(Vertices[Eigenvector Centrality],"&gt;= "&amp;N17)-COUNTIF(Vertices[Eigenvector Centrality],"&gt;="&amp;N18)</f>
        <v>0</v>
      </c>
      <c r="P17" s="41">
        <f t="shared" si="7"/>
        <v>0.9341708181818184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0.29090909090909095</v>
      </c>
      <c r="I18" s="40">
        <f>COUNTIF(Vertices[Out-Degree],"&gt;= "&amp;H18)-COUNTIF(Vertices[Out-Degree],"&gt;="&amp;H19)</f>
        <v>0</v>
      </c>
      <c r="J18" s="39">
        <f t="shared" si="4"/>
        <v>0.5818181818181819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0.14545454545454548</v>
      </c>
      <c r="O18" s="40">
        <f>COUNTIF(Vertices[Eigenvector Centrality],"&gt;= "&amp;N18)-COUNTIF(Vertices[Eigenvector Centrality],"&gt;="&amp;N19)</f>
        <v>0</v>
      </c>
      <c r="P18" s="39">
        <f t="shared" si="7"/>
        <v>0.9538984727272729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0.9272727272727275</v>
      </c>
      <c r="G19" s="42">
        <f>COUNTIF(Vertices[In-Degree],"&gt;= "&amp;F19)-COUNTIF(Vertices[In-Degree],"&gt;="&amp;F20)</f>
        <v>0</v>
      </c>
      <c r="H19" s="41">
        <f t="shared" si="3"/>
        <v>0.30909090909090914</v>
      </c>
      <c r="I19" s="42">
        <f>COUNTIF(Vertices[Out-Degree],"&gt;= "&amp;H19)-COUNTIF(Vertices[Out-Degree],"&gt;="&amp;H20)</f>
        <v>0</v>
      </c>
      <c r="J19" s="41">
        <f t="shared" si="4"/>
        <v>0.6181818181818183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0.15454545454545457</v>
      </c>
      <c r="O19" s="42">
        <f>COUNTIF(Vertices[Eigenvector Centrality],"&gt;= "&amp;N19)-COUNTIF(Vertices[Eigenvector Centrality],"&gt;="&amp;N20)</f>
        <v>0</v>
      </c>
      <c r="P19" s="41">
        <f t="shared" si="7"/>
        <v>0.9736261272727275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0.981818181818182</v>
      </c>
      <c r="G20" s="40">
        <f>COUNTIF(Vertices[In-Degree],"&gt;= "&amp;F20)-COUNTIF(Vertices[In-Degree],"&gt;="&amp;F21)</f>
        <v>3</v>
      </c>
      <c r="H20" s="39">
        <f t="shared" si="3"/>
        <v>0.3272727272727273</v>
      </c>
      <c r="I20" s="40">
        <f>COUNTIF(Vertices[Out-Degree],"&gt;= "&amp;H20)-COUNTIF(Vertices[Out-Degree],"&gt;="&amp;H21)</f>
        <v>0</v>
      </c>
      <c r="J20" s="39">
        <f t="shared" si="4"/>
        <v>0.6545454545454547</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0.16363636363636366</v>
      </c>
      <c r="O20" s="40">
        <f>COUNTIF(Vertices[Eigenvector Centrality],"&gt;= "&amp;N20)-COUNTIF(Vertices[Eigenvector Centrality],"&gt;="&amp;N21)</f>
        <v>0</v>
      </c>
      <c r="P20" s="39">
        <f t="shared" si="7"/>
        <v>0.993353781818182</v>
      </c>
      <c r="Q20" s="40">
        <f>COUNTIF(Vertices[PageRank],"&gt;= "&amp;P20)-COUNTIF(Vertices[PageRank],"&gt;="&amp;P21)</f>
        <v>5</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1.0363636363636366</v>
      </c>
      <c r="G21" s="42">
        <f>COUNTIF(Vertices[In-Degree],"&gt;= "&amp;F21)-COUNTIF(Vertices[In-Degree],"&gt;="&amp;F22)</f>
        <v>0</v>
      </c>
      <c r="H21" s="41">
        <f t="shared" si="3"/>
        <v>0.3454545454545455</v>
      </c>
      <c r="I21" s="42">
        <f>COUNTIF(Vertices[Out-Degree],"&gt;= "&amp;H21)-COUNTIF(Vertices[Out-Degree],"&gt;="&amp;H22)</f>
        <v>0</v>
      </c>
      <c r="J21" s="41">
        <f t="shared" si="4"/>
        <v>0.690909090909091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0.17272727272727276</v>
      </c>
      <c r="O21" s="42">
        <f>COUNTIF(Vertices[Eigenvector Centrality],"&gt;= "&amp;N21)-COUNTIF(Vertices[Eigenvector Centrality],"&gt;="&amp;N22)</f>
        <v>0</v>
      </c>
      <c r="P21" s="41">
        <f t="shared" si="7"/>
        <v>1.0130814363636365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1.090909090909091</v>
      </c>
      <c r="G22" s="40">
        <f>COUNTIF(Vertices[In-Degree],"&gt;= "&amp;F22)-COUNTIF(Vertices[In-Degree],"&gt;="&amp;F23)</f>
        <v>0</v>
      </c>
      <c r="H22" s="39">
        <f t="shared" si="3"/>
        <v>0.3636363636363637</v>
      </c>
      <c r="I22" s="40">
        <f>COUNTIF(Vertices[Out-Degree],"&gt;= "&amp;H22)-COUNTIF(Vertices[Out-Degree],"&gt;="&amp;H23)</f>
        <v>0</v>
      </c>
      <c r="J22" s="39">
        <f t="shared" si="4"/>
        <v>0.7272727272727274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0.18181818181818185</v>
      </c>
      <c r="O22" s="40">
        <f>COUNTIF(Vertices[Eigenvector Centrality],"&gt;= "&amp;N22)-COUNTIF(Vertices[Eigenvector Centrality],"&gt;="&amp;N23)</f>
        <v>0</v>
      </c>
      <c r="P22" s="39">
        <f t="shared" si="7"/>
        <v>1.032809090909091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1.1454545454545455</v>
      </c>
      <c r="G23" s="42">
        <f>COUNTIF(Vertices[In-Degree],"&gt;= "&amp;F23)-COUNTIF(Vertices[In-Degree],"&gt;="&amp;F24)</f>
        <v>0</v>
      </c>
      <c r="H23" s="41">
        <f t="shared" si="3"/>
        <v>0.3818181818181819</v>
      </c>
      <c r="I23" s="42">
        <f>COUNTIF(Vertices[Out-Degree],"&gt;= "&amp;H23)-COUNTIF(Vertices[Out-Degree],"&gt;="&amp;H24)</f>
        <v>0</v>
      </c>
      <c r="J23" s="41">
        <f t="shared" si="4"/>
        <v>0.7636363636363638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0.19090909090909094</v>
      </c>
      <c r="O23" s="42">
        <f>COUNTIF(Vertices[Eigenvector Centrality],"&gt;= "&amp;N23)-COUNTIF(Vertices[Eigenvector Centrality],"&gt;="&amp;N24)</f>
        <v>0</v>
      </c>
      <c r="P23" s="41">
        <f t="shared" si="7"/>
        <v>1.0525367454545456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11</v>
      </c>
      <c r="D24" s="34">
        <f t="shared" si="1"/>
        <v>0</v>
      </c>
      <c r="E24" s="3">
        <f>COUNTIF(Vertices[Degree],"&gt;= "&amp;D24)-COUNTIF(Vertices[Degree],"&gt;="&amp;D25)</f>
        <v>0</v>
      </c>
      <c r="F24" s="39">
        <f t="shared" si="2"/>
        <v>1.2</v>
      </c>
      <c r="G24" s="40">
        <f>COUNTIF(Vertices[In-Degree],"&gt;= "&amp;F24)-COUNTIF(Vertices[In-Degree],"&gt;="&amp;F25)</f>
        <v>0</v>
      </c>
      <c r="H24" s="39">
        <f t="shared" si="3"/>
        <v>0.4000000000000001</v>
      </c>
      <c r="I24" s="40">
        <f>COUNTIF(Vertices[Out-Degree],"&gt;= "&amp;H24)-COUNTIF(Vertices[Out-Degree],"&gt;="&amp;H25)</f>
        <v>0</v>
      </c>
      <c r="J24" s="39">
        <f t="shared" si="4"/>
        <v>0.8000000000000002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0.20000000000000004</v>
      </c>
      <c r="O24" s="40">
        <f>COUNTIF(Vertices[Eigenvector Centrality],"&gt;= "&amp;N24)-COUNTIF(Vertices[Eigenvector Centrality],"&gt;="&amp;N25)</f>
        <v>0</v>
      </c>
      <c r="P24" s="39">
        <f t="shared" si="7"/>
        <v>1.0722644000000001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1.2545454545454544</v>
      </c>
      <c r="G25" s="42">
        <f>COUNTIF(Vertices[In-Degree],"&gt;= "&amp;F25)-COUNTIF(Vertices[In-Degree],"&gt;="&amp;F26)</f>
        <v>0</v>
      </c>
      <c r="H25" s="41">
        <f t="shared" si="3"/>
        <v>0.41818181818181827</v>
      </c>
      <c r="I25" s="42">
        <f>COUNTIF(Vertices[Out-Degree],"&gt;= "&amp;H25)-COUNTIF(Vertices[Out-Degree],"&gt;="&amp;H26)</f>
        <v>0</v>
      </c>
      <c r="J25" s="41">
        <f t="shared" si="4"/>
        <v>0.8363636363636365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0.20909090909090913</v>
      </c>
      <c r="O25" s="42">
        <f>COUNTIF(Vertices[Eigenvector Centrality],"&gt;= "&amp;N25)-COUNTIF(Vertices[Eigenvector Centrality],"&gt;="&amp;N26)</f>
        <v>0</v>
      </c>
      <c r="P25" s="41">
        <f t="shared" si="7"/>
        <v>1.0919920545454547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0.43636363636363645</v>
      </c>
      <c r="I26" s="40">
        <f>COUNTIF(Vertices[Out-Degree],"&gt;= "&amp;H26)-COUNTIF(Vertices[Out-Degree],"&gt;="&amp;H28)</f>
        <v>0</v>
      </c>
      <c r="J26" s="39">
        <f t="shared" si="4"/>
        <v>0.8727272727272729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0.21818181818181823</v>
      </c>
      <c r="O26" s="40">
        <f>COUNTIF(Vertices[Eigenvector Centrality],"&gt;= "&amp;N26)-COUNTIF(Vertices[Eigenvector Centrality],"&gt;="&amp;N28)</f>
        <v>0</v>
      </c>
      <c r="P26" s="39">
        <f t="shared" si="7"/>
        <v>1.1117197090909092</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0.666667</v>
      </c>
      <c r="D27" s="34"/>
      <c r="E27" s="3">
        <f>COUNTIF(Vertices[Degree],"&gt;= "&amp;D27)-COUNTIF(Vertices[Degree],"&gt;="&amp;D28)</f>
        <v>0</v>
      </c>
      <c r="F27" s="78"/>
      <c r="G27" s="79">
        <f>COUNTIF(Vertices[In-Degree],"&gt;= "&amp;F27)-COUNTIF(Vertices[In-Degree],"&gt;="&amp;F28)</f>
        <v>-1</v>
      </c>
      <c r="H27" s="78"/>
      <c r="I27" s="79">
        <f>COUNTIF(Vertices[Out-Degree],"&gt;= "&amp;H27)-COUNTIF(Vertices[Out-Degree],"&gt;="&amp;H28)</f>
        <v>-6</v>
      </c>
      <c r="J27" s="78"/>
      <c r="K27" s="79">
        <f>COUNTIF(Vertices[Betweenness Centrality],"&gt;= "&amp;J27)-COUNTIF(Vertices[Betweenness Centrality],"&gt;="&amp;J28)</f>
        <v>-1</v>
      </c>
      <c r="L27" s="78"/>
      <c r="M27" s="79">
        <f>COUNTIF(Vertices[Closeness Centrality],"&gt;= "&amp;L27)-COUNTIF(Vertices[Closeness Centrality],"&gt;="&amp;L28)</f>
        <v>-5</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135"/>
      <c r="B28" s="135"/>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0.45454545454545464</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0.22727272727272732</v>
      </c>
      <c r="O28" s="42">
        <f>COUNTIF(Vertices[Eigenvector Centrality],"&gt;= "&amp;N28)-COUNTIF(Vertices[Eigenvector Centrality],"&gt;="&amp;N40)</f>
        <v>0</v>
      </c>
      <c r="P28" s="41">
        <f>P26+($P$57-$P$2)/BinDivisor</f>
        <v>1.1314473636363638</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0.07142857142857142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587</v>
      </c>
      <c r="B30" s="36">
        <v>0.295556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588</v>
      </c>
      <c r="B32" s="36" t="s">
        <v>598</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589</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590</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591</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592</v>
      </c>
      <c r="B38" s="36" t="s">
        <v>85</v>
      </c>
      <c r="D38" s="34"/>
      <c r="E38" s="3">
        <f>COUNTIF(Vertices[Degree],"&gt;= "&amp;D38)-COUNTIF(Vertices[Degree],"&gt;="&amp;D40)</f>
        <v>0</v>
      </c>
      <c r="F38" s="78"/>
      <c r="G38" s="79">
        <f>COUNTIF(Vertices[In-Degree],"&gt;= "&amp;F38)-COUNTIF(Vertices[In-Degree],"&gt;="&amp;F40)</f>
        <v>-1</v>
      </c>
      <c r="H38" s="78"/>
      <c r="I38" s="79">
        <f>COUNTIF(Vertices[Out-Degree],"&gt;= "&amp;H38)-COUNTIF(Vertices[Out-Degree],"&gt;="&amp;H40)</f>
        <v>-6</v>
      </c>
      <c r="J38" s="78"/>
      <c r="K38" s="79">
        <f>COUNTIF(Vertices[Betweenness Centrality],"&gt;= "&amp;J38)-COUNTIF(Vertices[Betweenness Centrality],"&gt;="&amp;J40)</f>
        <v>-1</v>
      </c>
      <c r="L38" s="78"/>
      <c r="M38" s="79">
        <f>COUNTIF(Vertices[Closeness Centrality],"&gt;= "&amp;L38)-COUNTIF(Vertices[Closeness Centrality],"&gt;="&amp;L40)</f>
        <v>-5</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-8</v>
      </c>
      <c r="T38" s="78"/>
      <c r="U38" s="79">
        <f ca="1">COUNTIF(Vertices[Clustering Coefficient],"&gt;= "&amp;T38)-COUNTIF(Vertices[Clustering Coefficient],"&gt;="&amp;T40)</f>
        <v>0</v>
      </c>
    </row>
    <row r="39" spans="1:21" ht="15">
      <c r="A39" s="36" t="s">
        <v>585</v>
      </c>
      <c r="B39" s="36" t="s">
        <v>85</v>
      </c>
      <c r="D39" s="34"/>
      <c r="E39" s="3">
        <f>COUNTIF(Vertices[Degree],"&gt;= "&amp;D39)-COUNTIF(Vertices[Degree],"&gt;="&amp;D40)</f>
        <v>0</v>
      </c>
      <c r="F39" s="78"/>
      <c r="G39" s="79">
        <f>COUNTIF(Vertices[In-Degree],"&gt;= "&amp;F39)-COUNTIF(Vertices[In-Degree],"&gt;="&amp;F40)</f>
        <v>-1</v>
      </c>
      <c r="H39" s="78"/>
      <c r="I39" s="79">
        <f>COUNTIF(Vertices[Out-Degree],"&gt;= "&amp;H39)-COUNTIF(Vertices[Out-Degree],"&gt;="&amp;H40)</f>
        <v>-6</v>
      </c>
      <c r="J39" s="78"/>
      <c r="K39" s="79">
        <f>COUNTIF(Vertices[Betweenness Centrality],"&gt;= "&amp;J39)-COUNTIF(Vertices[Betweenness Centrality],"&gt;="&amp;J40)</f>
        <v>-1</v>
      </c>
      <c r="L39" s="78"/>
      <c r="M39" s="79">
        <f>COUNTIF(Vertices[Closeness Centrality],"&gt;= "&amp;L39)-COUNTIF(Vertices[Closeness Centrality],"&gt;="&amp;L40)</f>
        <v>-5</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-8</v>
      </c>
      <c r="T39" s="78"/>
      <c r="U39" s="79">
        <f ca="1">COUNTIF(Vertices[Clustering Coefficient],"&gt;= "&amp;T39)-COUNTIF(Vertices[Clustering Coefficient],"&gt;="&amp;T40)</f>
        <v>0</v>
      </c>
    </row>
    <row r="40" spans="1:21" ht="15">
      <c r="A40" s="36" t="s">
        <v>593</v>
      </c>
      <c r="B40" s="36" t="s">
        <v>85</v>
      </c>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0.47272727272727283</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0.23636363636363641</v>
      </c>
      <c r="O40" s="40">
        <f>COUNTIF(Vertices[Eigenvector Centrality],"&gt;= "&amp;N40)-COUNTIF(Vertices[Eigenvector Centrality],"&gt;="&amp;N41)</f>
        <v>0</v>
      </c>
      <c r="P40" s="39">
        <f>P28+($P$57-$P$2)/BinDivisor</f>
        <v>1.1511750181818183</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594</v>
      </c>
      <c r="B41" s="36" t="s">
        <v>85</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0.490909090909091</v>
      </c>
      <c r="I41" s="42">
        <f>COUNTIF(Vertices[Out-Degree],"&gt;= "&amp;H41)-COUNTIF(Vertices[Out-Degree],"&gt;="&amp;H42)</f>
        <v>0</v>
      </c>
      <c r="J41" s="41">
        <f aca="true" t="shared" si="13" ref="J41:J56">J40+($J$57-$J$2)/BinDivisor</f>
        <v>0.981818181818182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0.2454545454545455</v>
      </c>
      <c r="O41" s="42">
        <f>COUNTIF(Vertices[Eigenvector Centrality],"&gt;= "&amp;N41)-COUNTIF(Vertices[Eigenvector Centrality],"&gt;="&amp;N42)</f>
        <v>2</v>
      </c>
      <c r="P41" s="41">
        <f aca="true" t="shared" si="16" ref="P41:P56">P40+($P$57-$P$2)/BinDivisor</f>
        <v>1.1709026727272729</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595</v>
      </c>
      <c r="B42" s="36" t="s">
        <v>85</v>
      </c>
      <c r="D42" s="34">
        <f t="shared" si="10"/>
        <v>0</v>
      </c>
      <c r="E42" s="3">
        <f>COUNTIF(Vertices[Degree],"&gt;= "&amp;D42)-COUNTIF(Vertices[Degree],"&gt;="&amp;D43)</f>
        <v>0</v>
      </c>
      <c r="F42" s="39">
        <f t="shared" si="11"/>
        <v>1.5272727272727267</v>
      </c>
      <c r="G42" s="40">
        <f>COUNTIF(Vertices[In-Degree],"&gt;= "&amp;F42)-COUNTIF(Vertices[In-Degree],"&gt;="&amp;F43)</f>
        <v>0</v>
      </c>
      <c r="H42" s="39">
        <f t="shared" si="12"/>
        <v>0.5090909090909091</v>
      </c>
      <c r="I42" s="40">
        <f>COUNTIF(Vertices[Out-Degree],"&gt;= "&amp;H42)-COUNTIF(Vertices[Out-Degree],"&gt;="&amp;H43)</f>
        <v>0</v>
      </c>
      <c r="J42" s="39">
        <f t="shared" si="13"/>
        <v>1.0181818181818183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0.2545454545454546</v>
      </c>
      <c r="O42" s="40">
        <f>COUNTIF(Vertices[Eigenvector Centrality],"&gt;= "&amp;N42)-COUNTIF(Vertices[Eigenvector Centrality],"&gt;="&amp;N43)</f>
        <v>0</v>
      </c>
      <c r="P42" s="39">
        <f t="shared" si="16"/>
        <v>1.1906303272727274</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6" t="s">
        <v>596</v>
      </c>
      <c r="B43" s="36" t="s">
        <v>85</v>
      </c>
      <c r="D43" s="34">
        <f t="shared" si="10"/>
        <v>0</v>
      </c>
      <c r="E43" s="3">
        <f>COUNTIF(Vertices[Degree],"&gt;= "&amp;D43)-COUNTIF(Vertices[Degree],"&gt;="&amp;D44)</f>
        <v>0</v>
      </c>
      <c r="F43" s="41">
        <f t="shared" si="11"/>
        <v>1.5818181818181811</v>
      </c>
      <c r="G43" s="42">
        <f>COUNTIF(Vertices[In-Degree],"&gt;= "&amp;F43)-COUNTIF(Vertices[In-Degree],"&gt;="&amp;F44)</f>
        <v>0</v>
      </c>
      <c r="H43" s="41">
        <f t="shared" si="12"/>
        <v>0.5272727272727273</v>
      </c>
      <c r="I43" s="42">
        <f>COUNTIF(Vertices[Out-Degree],"&gt;= "&amp;H43)-COUNTIF(Vertices[Out-Degree],"&gt;="&amp;H44)</f>
        <v>0</v>
      </c>
      <c r="J43" s="41">
        <f t="shared" si="13"/>
        <v>1.0545454545454547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0.26363636363636367</v>
      </c>
      <c r="O43" s="42">
        <f>COUNTIF(Vertices[Eigenvector Centrality],"&gt;= "&amp;N43)-COUNTIF(Vertices[Eigenvector Centrality],"&gt;="&amp;N44)</f>
        <v>0</v>
      </c>
      <c r="P43" s="41">
        <f t="shared" si="16"/>
        <v>1.210357981818182</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6" t="s">
        <v>597</v>
      </c>
      <c r="B44" s="36" t="s">
        <v>85</v>
      </c>
      <c r="D44" s="34">
        <f t="shared" si="10"/>
        <v>0</v>
      </c>
      <c r="E44" s="3">
        <f>COUNTIF(Vertices[Degree],"&gt;= "&amp;D44)-COUNTIF(Vertices[Degree],"&gt;="&amp;D45)</f>
        <v>0</v>
      </c>
      <c r="F44" s="39">
        <f t="shared" si="11"/>
        <v>1.6363636363636356</v>
      </c>
      <c r="G44" s="40">
        <f>COUNTIF(Vertices[In-Degree],"&gt;= "&amp;F44)-COUNTIF(Vertices[In-Degree],"&gt;="&amp;F45)</f>
        <v>0</v>
      </c>
      <c r="H44" s="39">
        <f t="shared" si="12"/>
        <v>0.5454545454545455</v>
      </c>
      <c r="I44" s="40">
        <f>COUNTIF(Vertices[Out-Degree],"&gt;= "&amp;H44)-COUNTIF(Vertices[Out-Degree],"&gt;="&amp;H45)</f>
        <v>0</v>
      </c>
      <c r="J44" s="39">
        <f t="shared" si="13"/>
        <v>1.090909090909091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0.27272727272727276</v>
      </c>
      <c r="O44" s="40">
        <f>COUNTIF(Vertices[Eigenvector Centrality],"&gt;= "&amp;N44)-COUNTIF(Vertices[Eigenvector Centrality],"&gt;="&amp;N45)</f>
        <v>0</v>
      </c>
      <c r="P44" s="39">
        <f t="shared" si="16"/>
        <v>1.2300856363636365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t="s">
        <v>163</v>
      </c>
      <c r="B45" t="s">
        <v>17</v>
      </c>
      <c r="D45" s="34">
        <f t="shared" si="10"/>
        <v>0</v>
      </c>
      <c r="E45" s="3">
        <f>COUNTIF(Vertices[Degree],"&gt;= "&amp;D45)-COUNTIF(Vertices[Degree],"&gt;="&amp;D46)</f>
        <v>0</v>
      </c>
      <c r="F45" s="41">
        <f t="shared" si="11"/>
        <v>1.69090909090909</v>
      </c>
      <c r="G45" s="42">
        <f>COUNTIF(Vertices[In-Degree],"&gt;= "&amp;F45)-COUNTIF(Vertices[In-Degree],"&gt;="&amp;F46)</f>
        <v>0</v>
      </c>
      <c r="H45" s="41">
        <f t="shared" si="12"/>
        <v>0.5636363636363637</v>
      </c>
      <c r="I45" s="42">
        <f>COUNTIF(Vertices[Out-Degree],"&gt;= "&amp;H45)-COUNTIF(Vertices[Out-Degree],"&gt;="&amp;H46)</f>
        <v>0</v>
      </c>
      <c r="J45" s="41">
        <f t="shared" si="13"/>
        <v>1.1272727272727274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0.28181818181818186</v>
      </c>
      <c r="O45" s="42">
        <f>COUNTIF(Vertices[Eigenvector Centrality],"&gt;= "&amp;N45)-COUNTIF(Vertices[Eigenvector Centrality],"&gt;="&amp;N46)</f>
        <v>0</v>
      </c>
      <c r="P45" s="41">
        <f t="shared" si="16"/>
        <v>1.249813290909091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1.7454545454545445</v>
      </c>
      <c r="G46" s="40">
        <f>COUNTIF(Vertices[In-Degree],"&gt;= "&amp;F46)-COUNTIF(Vertices[In-Degree],"&gt;="&amp;F47)</f>
        <v>0</v>
      </c>
      <c r="H46" s="39">
        <f t="shared" si="12"/>
        <v>0.5818181818181819</v>
      </c>
      <c r="I46" s="40">
        <f>COUNTIF(Vertices[Out-Degree],"&gt;= "&amp;H46)-COUNTIF(Vertices[Out-Degree],"&gt;="&amp;H47)</f>
        <v>0</v>
      </c>
      <c r="J46" s="39">
        <f t="shared" si="13"/>
        <v>1.1636363636363638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0.29090909090909095</v>
      </c>
      <c r="O46" s="40">
        <f>COUNTIF(Vertices[Eigenvector Centrality],"&gt;= "&amp;N46)-COUNTIF(Vertices[Eigenvector Centrality],"&gt;="&amp;N47)</f>
        <v>0</v>
      </c>
      <c r="P46" s="39">
        <f t="shared" si="16"/>
        <v>1.2695409454545457</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5"/>
      <c r="B47" s="35"/>
      <c r="D47" s="34">
        <f t="shared" si="10"/>
        <v>0</v>
      </c>
      <c r="E47" s="3">
        <f>COUNTIF(Vertices[Degree],"&gt;= "&amp;D47)-COUNTIF(Vertices[Degree],"&gt;="&amp;D48)</f>
        <v>0</v>
      </c>
      <c r="F47" s="41">
        <f t="shared" si="11"/>
        <v>1.799999999999999</v>
      </c>
      <c r="G47" s="42">
        <f>COUNTIF(Vertices[In-Degree],"&gt;= "&amp;F47)-COUNTIF(Vertices[In-Degree],"&gt;="&amp;F48)</f>
        <v>0</v>
      </c>
      <c r="H47" s="41">
        <f t="shared" si="12"/>
        <v>0.6000000000000001</v>
      </c>
      <c r="I47" s="42">
        <f>COUNTIF(Vertices[Out-Degree],"&gt;= "&amp;H47)-COUNTIF(Vertices[Out-Degree],"&gt;="&amp;H48)</f>
        <v>0</v>
      </c>
      <c r="J47" s="41">
        <f t="shared" si="13"/>
        <v>1.2000000000000002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0.30000000000000004</v>
      </c>
      <c r="O47" s="42">
        <f>COUNTIF(Vertices[Eigenvector Centrality],"&gt;= "&amp;N47)-COUNTIF(Vertices[Eigenvector Centrality],"&gt;="&amp;N48)</f>
        <v>0</v>
      </c>
      <c r="P47" s="41">
        <f t="shared" si="16"/>
        <v>1.2892686000000002</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5"/>
      <c r="B48" s="35"/>
      <c r="D48" s="34">
        <f t="shared" si="10"/>
        <v>0</v>
      </c>
      <c r="E48" s="3">
        <f>COUNTIF(Vertices[Degree],"&gt;= "&amp;D48)-COUNTIF(Vertices[Degree],"&gt;="&amp;D49)</f>
        <v>0</v>
      </c>
      <c r="F48" s="39">
        <f t="shared" si="11"/>
        <v>1.8545454545454534</v>
      </c>
      <c r="G48" s="40">
        <f>COUNTIF(Vertices[In-Degree],"&gt;= "&amp;F48)-COUNTIF(Vertices[In-Degree],"&gt;="&amp;F49)</f>
        <v>0</v>
      </c>
      <c r="H48" s="39">
        <f t="shared" si="12"/>
        <v>0.6181818181818183</v>
      </c>
      <c r="I48" s="40">
        <f>COUNTIF(Vertices[Out-Degree],"&gt;= "&amp;H48)-COUNTIF(Vertices[Out-Degree],"&gt;="&amp;H49)</f>
        <v>0</v>
      </c>
      <c r="J48" s="39">
        <f t="shared" si="13"/>
        <v>1.2363636363636366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0.30909090909090914</v>
      </c>
      <c r="O48" s="40">
        <f>COUNTIF(Vertices[Eigenvector Centrality],"&gt;= "&amp;N48)-COUNTIF(Vertices[Eigenvector Centrality],"&gt;="&amp;N49)</f>
        <v>0</v>
      </c>
      <c r="P48" s="39">
        <f t="shared" si="16"/>
        <v>1.3089962545454548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0.6363636363636365</v>
      </c>
      <c r="I49" s="42">
        <f>COUNTIF(Vertices[Out-Degree],"&gt;= "&amp;H49)-COUNTIF(Vertices[Out-Degree],"&gt;="&amp;H50)</f>
        <v>0</v>
      </c>
      <c r="J49" s="41">
        <f t="shared" si="13"/>
        <v>1.272727272727273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0.31818181818181823</v>
      </c>
      <c r="O49" s="42">
        <f>COUNTIF(Vertices[Eigenvector Centrality],"&gt;= "&amp;N49)-COUNTIF(Vertices[Eigenvector Centrality],"&gt;="&amp;N50)</f>
        <v>0</v>
      </c>
      <c r="P49" s="41">
        <f t="shared" si="16"/>
        <v>1.3287239090909093</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0</v>
      </c>
      <c r="H50" s="39">
        <f t="shared" si="12"/>
        <v>0.6545454545454547</v>
      </c>
      <c r="I50" s="40">
        <f>COUNTIF(Vertices[Out-Degree],"&gt;= "&amp;H50)-COUNTIF(Vertices[Out-Degree],"&gt;="&amp;H51)</f>
        <v>0</v>
      </c>
      <c r="J50" s="39">
        <f t="shared" si="13"/>
        <v>1.3090909090909093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0.3272727272727273</v>
      </c>
      <c r="O50" s="40">
        <f>COUNTIF(Vertices[Eigenvector Centrality],"&gt;= "&amp;N50)-COUNTIF(Vertices[Eigenvector Centrality],"&gt;="&amp;N51)</f>
        <v>0</v>
      </c>
      <c r="P50" s="39">
        <f t="shared" si="16"/>
        <v>1.3484515636363639</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0.6727272727272728</v>
      </c>
      <c r="I51" s="42">
        <f>COUNTIF(Vertices[Out-Degree],"&gt;= "&amp;H51)-COUNTIF(Vertices[Out-Degree],"&gt;="&amp;H52)</f>
        <v>0</v>
      </c>
      <c r="J51" s="41">
        <f t="shared" si="13"/>
        <v>1.3454545454545457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0.3363636363636364</v>
      </c>
      <c r="O51" s="42">
        <f>COUNTIF(Vertices[Eigenvector Centrality],"&gt;= "&amp;N51)-COUNTIF(Vertices[Eigenvector Centrality],"&gt;="&amp;N52)</f>
        <v>0</v>
      </c>
      <c r="P51" s="41">
        <f t="shared" si="16"/>
        <v>1.3681792181818184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0.690909090909091</v>
      </c>
      <c r="I52" s="40">
        <f>COUNTIF(Vertices[Out-Degree],"&gt;= "&amp;H52)-COUNTIF(Vertices[Out-Degree],"&gt;="&amp;H53)</f>
        <v>0</v>
      </c>
      <c r="J52" s="39">
        <f t="shared" si="13"/>
        <v>1.381818181818182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0.3454545454545455</v>
      </c>
      <c r="O52" s="40">
        <f>COUNTIF(Vertices[Eigenvector Centrality],"&gt;= "&amp;N52)-COUNTIF(Vertices[Eigenvector Centrality],"&gt;="&amp;N53)</f>
        <v>0</v>
      </c>
      <c r="P52" s="39">
        <f t="shared" si="16"/>
        <v>1.387906872727273</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0.7090909090909092</v>
      </c>
      <c r="I53" s="42">
        <f>COUNTIF(Vertices[Out-Degree],"&gt;= "&amp;H53)-COUNTIF(Vertices[Out-Degree],"&gt;="&amp;H54)</f>
        <v>0</v>
      </c>
      <c r="J53" s="41">
        <f t="shared" si="13"/>
        <v>1.4181818181818184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0.3545454545454546</v>
      </c>
      <c r="O53" s="42">
        <f>COUNTIF(Vertices[Eigenvector Centrality],"&gt;= "&amp;N53)-COUNTIF(Vertices[Eigenvector Centrality],"&gt;="&amp;N54)</f>
        <v>0</v>
      </c>
      <c r="P53" s="41">
        <f t="shared" si="16"/>
        <v>1.4076345272727275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0.7272727272727274</v>
      </c>
      <c r="I54" s="40">
        <f>COUNTIF(Vertices[Out-Degree],"&gt;= "&amp;H54)-COUNTIF(Vertices[Out-Degree],"&gt;="&amp;H55)</f>
        <v>0</v>
      </c>
      <c r="J54" s="39">
        <f t="shared" si="13"/>
        <v>1.4545454545454548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0.3636363636363637</v>
      </c>
      <c r="O54" s="40">
        <f>COUNTIF(Vertices[Eigenvector Centrality],"&gt;= "&amp;N54)-COUNTIF(Vertices[Eigenvector Centrality],"&gt;="&amp;N55)</f>
        <v>0</v>
      </c>
      <c r="P54" s="39">
        <f t="shared" si="16"/>
        <v>1.427362181818182</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2.2363636363636354</v>
      </c>
      <c r="G55" s="42">
        <f>COUNTIF(Vertices[In-Degree],"&gt;= "&amp;F55)-COUNTIF(Vertices[In-Degree],"&gt;="&amp;F56)</f>
        <v>0</v>
      </c>
      <c r="H55" s="41">
        <f t="shared" si="12"/>
        <v>0.7454545454545456</v>
      </c>
      <c r="I55" s="42">
        <f>COUNTIF(Vertices[Out-Degree],"&gt;= "&amp;H55)-COUNTIF(Vertices[Out-Degree],"&gt;="&amp;H56)</f>
        <v>0</v>
      </c>
      <c r="J55" s="41">
        <f t="shared" si="13"/>
        <v>1.4909090909090912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0.3727272727272728</v>
      </c>
      <c r="O55" s="42">
        <f>COUNTIF(Vertices[Eigenvector Centrality],"&gt;= "&amp;N55)-COUNTIF(Vertices[Eigenvector Centrality],"&gt;="&amp;N56)</f>
        <v>0</v>
      </c>
      <c r="P55" s="41">
        <f t="shared" si="16"/>
        <v>1.4470898363636366</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2.29090909090909</v>
      </c>
      <c r="G56" s="40">
        <f>COUNTIF(Vertices[In-Degree],"&gt;= "&amp;F56)-COUNTIF(Vertices[In-Degree],"&gt;="&amp;F57)</f>
        <v>0</v>
      </c>
      <c r="H56" s="39">
        <f t="shared" si="12"/>
        <v>0.7636363636363638</v>
      </c>
      <c r="I56" s="40">
        <f>COUNTIF(Vertices[Out-Degree],"&gt;= "&amp;H56)-COUNTIF(Vertices[Out-Degree],"&gt;="&amp;H57)</f>
        <v>0</v>
      </c>
      <c r="J56" s="39">
        <f t="shared" si="13"/>
        <v>1.5272727272727276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0.3818181818181819</v>
      </c>
      <c r="O56" s="40">
        <f>COUNTIF(Vertices[Eigenvector Centrality],"&gt;= "&amp;N56)-COUNTIF(Vertices[Eigenvector Centrality],"&gt;="&amp;N57)</f>
        <v>0</v>
      </c>
      <c r="P56" s="39">
        <f t="shared" si="16"/>
        <v>1.4668174909090912</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3</v>
      </c>
      <c r="G57" s="44">
        <f>COUNTIF(Vertices[In-Degree],"&gt;= "&amp;F57)-COUNTIF(Vertices[In-Degree],"&gt;="&amp;F58)</f>
        <v>1</v>
      </c>
      <c r="H57" s="43">
        <f>MAX(Vertices[Out-Degree])</f>
        <v>1</v>
      </c>
      <c r="I57" s="44">
        <f>COUNTIF(Vertices[Out-Degree],"&gt;= "&amp;H57)-COUNTIF(Vertices[Out-Degree],"&gt;="&amp;H58)</f>
        <v>6</v>
      </c>
      <c r="J57" s="43">
        <f>MAX(Vertices[Betweenness Centrality])</f>
        <v>2</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0.5</v>
      </c>
      <c r="O57" s="44">
        <f>COUNTIF(Vertices[Eigenvector Centrality],"&gt;= "&amp;N57)-COUNTIF(Vertices[Eigenvector Centrality],"&gt;="&amp;N58)</f>
        <v>1</v>
      </c>
      <c r="P57" s="43">
        <f>MAX(Vertices[PageRank])</f>
        <v>1.723277</v>
      </c>
      <c r="Q57" s="44">
        <f>COUNTIF(Vertices[PageRank],"&gt;= "&amp;P57)-COUNTIF(Vertices[PageRank],"&gt;="&amp;P58)</f>
        <v>1</v>
      </c>
      <c r="R57" s="43">
        <f>MAX(Vertices[Clustering Coefficient])</f>
        <v>0</v>
      </c>
      <c r="S57" s="47">
        <f>COUNTIF(Vertices[Clustering Coefficient],"&gt;= "&amp;R57)-COUNTIF(Vertices[Clustering Coefficient],"&gt;="&amp;R58)</f>
        <v>8</v>
      </c>
      <c r="T57" s="43" t="e">
        <f ca="1">MAX(INDIRECT(DynamicFilterSourceColumnRange))</f>
        <v>#REF!</v>
      </c>
      <c r="U57" s="44" t="e">
        <f ca="1" t="shared" si="0"/>
        <v>#REF!</v>
      </c>
    </row>
    <row r="59" spans="1:2" ht="15">
      <c r="A59" s="35" t="s">
        <v>81</v>
      </c>
      <c r="B59" s="48" t="str">
        <f>IF(COUNT(Vertices[Degree])&gt;0,D2,NoMetricMessage)</f>
        <v>Not Available</v>
      </c>
    </row>
    <row r="60" spans="1:2" ht="15">
      <c r="A60" s="35" t="s">
        <v>82</v>
      </c>
      <c r="B60" s="48" t="str">
        <f>IF(COUNT(Vertices[Degree])&gt;0,D57,NoMetricMessage)</f>
        <v>Not Available</v>
      </c>
    </row>
    <row r="61" spans="1:2" ht="15">
      <c r="A61" s="35" t="s">
        <v>83</v>
      </c>
      <c r="B61" s="49" t="str">
        <f>_xlfn.IFERROR(AVERAGE(Vertices[Degree]),NoMetricMessage)</f>
        <v>Not Available</v>
      </c>
    </row>
    <row r="62" spans="1:2" ht="15">
      <c r="A62" s="35" t="s">
        <v>84</v>
      </c>
      <c r="B62" s="49" t="str">
        <f>_xlfn.IFERROR(MEDIAN(Vertices[Degree]),NoMetricMessage)</f>
        <v>Not Available</v>
      </c>
    </row>
    <row r="73" spans="1:2" ht="15">
      <c r="A73" s="35" t="s">
        <v>88</v>
      </c>
      <c r="B73" s="48">
        <f>IF(COUNT(Vertices[In-Degree])&gt;0,F2,NoMetricMessage)</f>
        <v>0</v>
      </c>
    </row>
    <row r="74" spans="1:2" ht="15">
      <c r="A74" s="35" t="s">
        <v>89</v>
      </c>
      <c r="B74" s="48">
        <f>IF(COUNT(Vertices[In-Degree])&gt;0,F57,NoMetricMessage)</f>
        <v>3</v>
      </c>
    </row>
    <row r="75" spans="1:2" ht="15">
      <c r="A75" s="35" t="s">
        <v>90</v>
      </c>
      <c r="B75" s="49">
        <f>_xlfn.IFERROR(AVERAGE(Vertices[In-Degree]),NoMetricMessage)</f>
        <v>0.75</v>
      </c>
    </row>
    <row r="76" spans="1:2" ht="15">
      <c r="A76" s="35" t="s">
        <v>91</v>
      </c>
      <c r="B76" s="49">
        <f>_xlfn.IFERROR(MEDIAN(Vertices[In-Degree]),NoMetricMessage)</f>
        <v>0.5</v>
      </c>
    </row>
    <row r="87" spans="1:2" ht="15">
      <c r="A87" s="35" t="s">
        <v>94</v>
      </c>
      <c r="B87" s="48">
        <f>IF(COUNT(Vertices[Out-Degree])&gt;0,H2,NoMetricMessage)</f>
        <v>0</v>
      </c>
    </row>
    <row r="88" spans="1:2" ht="15">
      <c r="A88" s="35" t="s">
        <v>95</v>
      </c>
      <c r="B88" s="48">
        <f>IF(COUNT(Vertices[Out-Degree])&gt;0,H57,NoMetricMessage)</f>
        <v>1</v>
      </c>
    </row>
    <row r="89" spans="1:2" ht="15">
      <c r="A89" s="35" t="s">
        <v>96</v>
      </c>
      <c r="B89" s="49">
        <f>_xlfn.IFERROR(AVERAGE(Vertices[Out-Degree]),NoMetricMessage)</f>
        <v>0.75</v>
      </c>
    </row>
    <row r="90" spans="1:2" ht="15">
      <c r="A90" s="35" t="s">
        <v>97</v>
      </c>
      <c r="B90" s="49">
        <f>_xlfn.IFERROR(MEDIAN(Vertices[Out-Degree]),NoMetricMessage)</f>
        <v>1</v>
      </c>
    </row>
    <row r="101" spans="1:2" ht="15">
      <c r="A101" s="35" t="s">
        <v>100</v>
      </c>
      <c r="B101" s="49">
        <f>IF(COUNT(Vertices[Betweenness Centrality])&gt;0,J2,NoMetricMessage)</f>
        <v>0</v>
      </c>
    </row>
    <row r="102" spans="1:2" ht="15">
      <c r="A102" s="35" t="s">
        <v>101</v>
      </c>
      <c r="B102" s="49">
        <f>IF(COUNT(Vertices[Betweenness Centrality])&gt;0,J57,NoMetricMessage)</f>
        <v>2</v>
      </c>
    </row>
    <row r="103" spans="1:2" ht="15">
      <c r="A103" s="35" t="s">
        <v>102</v>
      </c>
      <c r="B103" s="49">
        <f>_xlfn.IFERROR(AVERAGE(Vertices[Betweenness Centrality]),NoMetricMessage)</f>
        <v>0.25</v>
      </c>
    </row>
    <row r="104" spans="1:2" ht="15">
      <c r="A104" s="35" t="s">
        <v>103</v>
      </c>
      <c r="B104" s="49">
        <f>_xlfn.IFERROR(MEDIAN(Vertices[Betweenness Centrality]),NoMetricMessage)</f>
        <v>0</v>
      </c>
    </row>
    <row r="115" spans="1:2" ht="15">
      <c r="A115" s="35" t="s">
        <v>106</v>
      </c>
      <c r="B115" s="49">
        <f>IF(COUNT(Vertices[Closeness Centrality])&gt;0,L2,NoMetricMessage)</f>
        <v>0</v>
      </c>
    </row>
    <row r="116" spans="1:2" ht="15">
      <c r="A116" s="35" t="s">
        <v>107</v>
      </c>
      <c r="B116" s="49">
        <f>IF(COUNT(Vertices[Closeness Centrality])&gt;0,L57,NoMetricMessage)</f>
        <v>1</v>
      </c>
    </row>
    <row r="117" spans="1:2" ht="15">
      <c r="A117" s="35" t="s">
        <v>108</v>
      </c>
      <c r="B117" s="49">
        <f>_xlfn.IFERROR(AVERAGE(Vertices[Closeness Centrality]),NoMetricMessage)</f>
        <v>0.6458332499999999</v>
      </c>
    </row>
    <row r="118" spans="1:2" ht="15">
      <c r="A118" s="35" t="s">
        <v>109</v>
      </c>
      <c r="B118" s="49">
        <f>_xlfn.IFERROR(MEDIAN(Vertices[Closeness Centrality]),NoMetricMessage)</f>
        <v>0.75</v>
      </c>
    </row>
    <row r="129" spans="1:2" ht="15">
      <c r="A129" s="35" t="s">
        <v>112</v>
      </c>
      <c r="B129" s="49">
        <f>IF(COUNT(Vertices[Eigenvector Centrality])&gt;0,N2,NoMetricMessage)</f>
        <v>0</v>
      </c>
    </row>
    <row r="130" spans="1:2" ht="15">
      <c r="A130" s="35" t="s">
        <v>113</v>
      </c>
      <c r="B130" s="49">
        <f>IF(COUNT(Vertices[Eigenvector Centrality])&gt;0,N57,NoMetricMessage)</f>
        <v>0.5</v>
      </c>
    </row>
    <row r="131" spans="1:2" ht="15">
      <c r="A131" s="35" t="s">
        <v>114</v>
      </c>
      <c r="B131" s="49">
        <f>_xlfn.IFERROR(AVERAGE(Vertices[Eigenvector Centrality]),NoMetricMessage)</f>
        <v>0.125</v>
      </c>
    </row>
    <row r="132" spans="1:2" ht="15">
      <c r="A132" s="35" t="s">
        <v>115</v>
      </c>
      <c r="B132" s="49">
        <f>_xlfn.IFERROR(MEDIAN(Vertices[Eigenvector Centrality]),NoMetricMessage)</f>
        <v>0</v>
      </c>
    </row>
    <row r="143" spans="1:2" ht="15">
      <c r="A143" s="35" t="s">
        <v>140</v>
      </c>
      <c r="B143" s="49">
        <f>IF(COUNT(Vertices[PageRank])&gt;0,P2,NoMetricMessage)</f>
        <v>0.638256</v>
      </c>
    </row>
    <row r="144" spans="1:2" ht="15">
      <c r="A144" s="35" t="s">
        <v>141</v>
      </c>
      <c r="B144" s="49">
        <f>IF(COUNT(Vertices[PageRank])&gt;0,P57,NoMetricMessage)</f>
        <v>1.723277</v>
      </c>
    </row>
    <row r="145" spans="1:2" ht="15">
      <c r="A145" s="35" t="s">
        <v>142</v>
      </c>
      <c r="B145" s="49">
        <f>_xlfn.IFERROR(AVERAGE(Vertices[PageRank]),NoMetricMessage)</f>
        <v>0.9999292499999999</v>
      </c>
    </row>
    <row r="146" spans="1:2" ht="15">
      <c r="A146" s="35" t="s">
        <v>143</v>
      </c>
      <c r="B146" s="49">
        <f>_xlfn.IFERROR(MEDIAN(Vertices[PageRank]),NoMetricMessage)</f>
        <v>0.999929</v>
      </c>
    </row>
    <row r="157" spans="1:2" ht="15">
      <c r="A157" s="35" t="s">
        <v>118</v>
      </c>
      <c r="B157" s="49">
        <f>IF(COUNT(Vertices[Clustering Coefficient])&gt;0,R2,NoMetricMessage)</f>
        <v>0</v>
      </c>
    </row>
    <row r="158" spans="1:2" ht="15">
      <c r="A158" s="35" t="s">
        <v>119</v>
      </c>
      <c r="B158" s="49">
        <f>IF(COUNT(Vertices[Clustering Coefficient])&gt;0,R57,NoMetricMessage)</f>
        <v>0</v>
      </c>
    </row>
    <row r="159" spans="1:2" ht="15">
      <c r="A159" s="35" t="s">
        <v>120</v>
      </c>
      <c r="B159" s="49">
        <f>_xlfn.IFERROR(AVERAGE(Vertices[Clustering Coefficient]),NoMetricMessage)</f>
        <v>0</v>
      </c>
    </row>
    <row r="160" spans="1:2" ht="15">
      <c r="A160" s="35" t="s">
        <v>121</v>
      </c>
      <c r="B160"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373</v>
      </c>
      <c r="K7" s="13" t="s">
        <v>374</v>
      </c>
    </row>
    <row r="8" spans="1:11" ht="409.5">
      <c r="A8"/>
      <c r="B8">
        <v>2</v>
      </c>
      <c r="C8">
        <v>2</v>
      </c>
      <c r="D8" t="s">
        <v>61</v>
      </c>
      <c r="E8" t="s">
        <v>61</v>
      </c>
      <c r="H8" t="s">
        <v>73</v>
      </c>
      <c r="J8" t="s">
        <v>375</v>
      </c>
      <c r="K8" s="13" t="s">
        <v>376</v>
      </c>
    </row>
    <row r="9" spans="1:11" ht="409.5">
      <c r="A9"/>
      <c r="B9">
        <v>3</v>
      </c>
      <c r="C9">
        <v>4</v>
      </c>
      <c r="D9" t="s">
        <v>62</v>
      </c>
      <c r="E9" t="s">
        <v>62</v>
      </c>
      <c r="H9" t="s">
        <v>74</v>
      </c>
      <c r="J9" t="s">
        <v>377</v>
      </c>
      <c r="K9" s="13" t="s">
        <v>378</v>
      </c>
    </row>
    <row r="10" spans="1:11" ht="409.5">
      <c r="A10"/>
      <c r="B10">
        <v>4</v>
      </c>
      <c r="D10" t="s">
        <v>63</v>
      </c>
      <c r="E10" t="s">
        <v>63</v>
      </c>
      <c r="H10" t="s">
        <v>75</v>
      </c>
      <c r="J10" t="s">
        <v>379</v>
      </c>
      <c r="K10" s="13" t="s">
        <v>380</v>
      </c>
    </row>
    <row r="11" spans="1:11" ht="15">
      <c r="A11"/>
      <c r="B11">
        <v>5</v>
      </c>
      <c r="D11" t="s">
        <v>46</v>
      </c>
      <c r="E11">
        <v>1</v>
      </c>
      <c r="H11" t="s">
        <v>76</v>
      </c>
      <c r="J11" t="s">
        <v>381</v>
      </c>
      <c r="K11" t="s">
        <v>382</v>
      </c>
    </row>
    <row r="12" spans="1:11" ht="15">
      <c r="A12"/>
      <c r="B12"/>
      <c r="D12" t="s">
        <v>64</v>
      </c>
      <c r="E12">
        <v>2</v>
      </c>
      <c r="H12">
        <v>0</v>
      </c>
      <c r="J12" t="s">
        <v>383</v>
      </c>
      <c r="K12" t="s">
        <v>384</v>
      </c>
    </row>
    <row r="13" spans="1:11" ht="15">
      <c r="A13"/>
      <c r="B13"/>
      <c r="D13">
        <v>1</v>
      </c>
      <c r="E13">
        <v>3</v>
      </c>
      <c r="H13">
        <v>1</v>
      </c>
      <c r="J13" t="s">
        <v>385</v>
      </c>
      <c r="K13" t="s">
        <v>386</v>
      </c>
    </row>
    <row r="14" spans="4:11" ht="15">
      <c r="D14">
        <v>2</v>
      </c>
      <c r="E14">
        <v>4</v>
      </c>
      <c r="H14">
        <v>2</v>
      </c>
      <c r="J14" t="s">
        <v>387</v>
      </c>
      <c r="K14" t="s">
        <v>388</v>
      </c>
    </row>
    <row r="15" spans="4:11" ht="15">
      <c r="D15">
        <v>3</v>
      </c>
      <c r="E15">
        <v>5</v>
      </c>
      <c r="H15">
        <v>3</v>
      </c>
      <c r="J15" t="s">
        <v>389</v>
      </c>
      <c r="K15" t="s">
        <v>390</v>
      </c>
    </row>
    <row r="16" spans="4:11" ht="15">
      <c r="D16">
        <v>4</v>
      </c>
      <c r="E16">
        <v>6</v>
      </c>
      <c r="H16">
        <v>4</v>
      </c>
      <c r="J16" t="s">
        <v>391</v>
      </c>
      <c r="K16" t="s">
        <v>392</v>
      </c>
    </row>
    <row r="17" spans="4:11" ht="15">
      <c r="D17">
        <v>5</v>
      </c>
      <c r="E17">
        <v>7</v>
      </c>
      <c r="H17">
        <v>5</v>
      </c>
      <c r="J17" t="s">
        <v>393</v>
      </c>
      <c r="K17" t="s">
        <v>394</v>
      </c>
    </row>
    <row r="18" spans="4:11" ht="15">
      <c r="D18">
        <v>6</v>
      </c>
      <c r="E18">
        <v>8</v>
      </c>
      <c r="H18">
        <v>6</v>
      </c>
      <c r="J18" t="s">
        <v>395</v>
      </c>
      <c r="K18" t="s">
        <v>396</v>
      </c>
    </row>
    <row r="19" spans="4:11" ht="15">
      <c r="D19">
        <v>7</v>
      </c>
      <c r="E19">
        <v>9</v>
      </c>
      <c r="H19">
        <v>7</v>
      </c>
      <c r="J19" t="s">
        <v>397</v>
      </c>
      <c r="K19" t="s">
        <v>398</v>
      </c>
    </row>
    <row r="20" spans="4:11" ht="15">
      <c r="D20">
        <v>8</v>
      </c>
      <c r="H20">
        <v>8</v>
      </c>
      <c r="J20" t="s">
        <v>399</v>
      </c>
      <c r="K20" t="s">
        <v>400</v>
      </c>
    </row>
    <row r="21" spans="4:11" ht="409.5">
      <c r="D21">
        <v>9</v>
      </c>
      <c r="H21">
        <v>9</v>
      </c>
      <c r="J21" t="s">
        <v>401</v>
      </c>
      <c r="K21" s="13" t="s">
        <v>402</v>
      </c>
    </row>
    <row r="22" spans="4:11" ht="409.5">
      <c r="D22">
        <v>10</v>
      </c>
      <c r="J22" t="s">
        <v>403</v>
      </c>
      <c r="K22" s="13" t="s">
        <v>404</v>
      </c>
    </row>
    <row r="23" spans="4:11" ht="409.5">
      <c r="D23">
        <v>11</v>
      </c>
      <c r="J23" t="s">
        <v>405</v>
      </c>
      <c r="K23" s="13" t="s">
        <v>406</v>
      </c>
    </row>
    <row r="24" spans="10:11" ht="409.5">
      <c r="J24" t="s">
        <v>407</v>
      </c>
      <c r="K24" s="13" t="s">
        <v>620</v>
      </c>
    </row>
    <row r="25" spans="10:11" ht="15">
      <c r="J25" t="s">
        <v>408</v>
      </c>
      <c r="K25" t="b">
        <v>0</v>
      </c>
    </row>
    <row r="26" spans="10:11" ht="15">
      <c r="J26" t="s">
        <v>618</v>
      </c>
      <c r="K26" t="s">
        <v>619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422</v>
      </c>
      <c r="B1" s="13" t="s">
        <v>426</v>
      </c>
      <c r="C1" s="13" t="s">
        <v>427</v>
      </c>
      <c r="D1" s="13" t="s">
        <v>429</v>
      </c>
      <c r="E1" s="85" t="s">
        <v>428</v>
      </c>
      <c r="F1" s="85" t="s">
        <v>431</v>
      </c>
      <c r="G1" s="85" t="s">
        <v>430</v>
      </c>
      <c r="H1" s="85" t="s">
        <v>433</v>
      </c>
      <c r="I1" s="13" t="s">
        <v>432</v>
      </c>
      <c r="J1" s="13" t="s">
        <v>434</v>
      </c>
    </row>
    <row r="2" spans="1:10" ht="15">
      <c r="A2" s="90" t="s">
        <v>228</v>
      </c>
      <c r="B2" s="85">
        <v>11</v>
      </c>
      <c r="C2" s="90" t="s">
        <v>228</v>
      </c>
      <c r="D2" s="85">
        <v>11</v>
      </c>
      <c r="E2" s="85"/>
      <c r="F2" s="85"/>
      <c r="G2" s="85"/>
      <c r="H2" s="85"/>
      <c r="I2" s="90" t="s">
        <v>423</v>
      </c>
      <c r="J2" s="85">
        <v>2</v>
      </c>
    </row>
    <row r="3" spans="1:10" ht="15">
      <c r="A3" s="90" t="s">
        <v>423</v>
      </c>
      <c r="B3" s="85">
        <v>2</v>
      </c>
      <c r="C3" s="85"/>
      <c r="D3" s="85"/>
      <c r="E3" s="85"/>
      <c r="F3" s="85"/>
      <c r="G3" s="85"/>
      <c r="H3" s="85"/>
      <c r="I3" s="90" t="s">
        <v>424</v>
      </c>
      <c r="J3" s="85">
        <v>1</v>
      </c>
    </row>
    <row r="4" spans="1:10" ht="15">
      <c r="A4" s="90" t="s">
        <v>424</v>
      </c>
      <c r="B4" s="85">
        <v>1</v>
      </c>
      <c r="C4" s="85"/>
      <c r="D4" s="85"/>
      <c r="E4" s="85"/>
      <c r="F4" s="85"/>
      <c r="G4" s="85"/>
      <c r="H4" s="85"/>
      <c r="I4" s="90" t="s">
        <v>425</v>
      </c>
      <c r="J4" s="85">
        <v>1</v>
      </c>
    </row>
    <row r="5" spans="1:10" ht="15">
      <c r="A5" s="90" t="s">
        <v>425</v>
      </c>
      <c r="B5" s="85">
        <v>1</v>
      </c>
      <c r="C5" s="85"/>
      <c r="D5" s="85"/>
      <c r="E5" s="85"/>
      <c r="F5" s="85"/>
      <c r="G5" s="85"/>
      <c r="H5" s="85"/>
      <c r="I5" s="85"/>
      <c r="J5" s="85"/>
    </row>
    <row r="8" spans="1:10" ht="15" customHeight="1">
      <c r="A8" s="13" t="s">
        <v>437</v>
      </c>
      <c r="B8" s="13" t="s">
        <v>426</v>
      </c>
      <c r="C8" s="13" t="s">
        <v>440</v>
      </c>
      <c r="D8" s="13" t="s">
        <v>429</v>
      </c>
      <c r="E8" s="85" t="s">
        <v>441</v>
      </c>
      <c r="F8" s="85" t="s">
        <v>431</v>
      </c>
      <c r="G8" s="85" t="s">
        <v>442</v>
      </c>
      <c r="H8" s="85" t="s">
        <v>433</v>
      </c>
      <c r="I8" s="13" t="s">
        <v>443</v>
      </c>
      <c r="J8" s="13" t="s">
        <v>434</v>
      </c>
    </row>
    <row r="9" spans="1:10" ht="15">
      <c r="A9" s="85" t="s">
        <v>231</v>
      </c>
      <c r="B9" s="85">
        <v>11</v>
      </c>
      <c r="C9" s="85" t="s">
        <v>231</v>
      </c>
      <c r="D9" s="85">
        <v>11</v>
      </c>
      <c r="E9" s="85"/>
      <c r="F9" s="85"/>
      <c r="G9" s="85"/>
      <c r="H9" s="85"/>
      <c r="I9" s="85" t="s">
        <v>438</v>
      </c>
      <c r="J9" s="85">
        <v>2</v>
      </c>
    </row>
    <row r="10" spans="1:10" ht="15">
      <c r="A10" s="85" t="s">
        <v>438</v>
      </c>
      <c r="B10" s="85">
        <v>2</v>
      </c>
      <c r="C10" s="85"/>
      <c r="D10" s="85"/>
      <c r="E10" s="85"/>
      <c r="F10" s="85"/>
      <c r="G10" s="85"/>
      <c r="H10" s="85"/>
      <c r="I10" s="85" t="s">
        <v>439</v>
      </c>
      <c r="J10" s="85">
        <v>2</v>
      </c>
    </row>
    <row r="11" spans="1:10" ht="15">
      <c r="A11" s="85" t="s">
        <v>439</v>
      </c>
      <c r="B11" s="85">
        <v>2</v>
      </c>
      <c r="C11" s="85"/>
      <c r="D11" s="85"/>
      <c r="E11" s="85"/>
      <c r="F11" s="85"/>
      <c r="G11" s="85"/>
      <c r="H11" s="85"/>
      <c r="I11" s="85"/>
      <c r="J11" s="85"/>
    </row>
    <row r="14" spans="1:10" ht="15" customHeight="1">
      <c r="A14" s="13" t="s">
        <v>445</v>
      </c>
      <c r="B14" s="13" t="s">
        <v>426</v>
      </c>
      <c r="C14" s="13" t="s">
        <v>453</v>
      </c>
      <c r="D14" s="13" t="s">
        <v>429</v>
      </c>
      <c r="E14" s="13" t="s">
        <v>454</v>
      </c>
      <c r="F14" s="13" t="s">
        <v>431</v>
      </c>
      <c r="G14" s="13" t="s">
        <v>455</v>
      </c>
      <c r="H14" s="13" t="s">
        <v>433</v>
      </c>
      <c r="I14" s="13" t="s">
        <v>456</v>
      </c>
      <c r="J14" s="13" t="s">
        <v>434</v>
      </c>
    </row>
    <row r="15" spans="1:10" ht="15">
      <c r="A15" s="85" t="s">
        <v>234</v>
      </c>
      <c r="B15" s="85">
        <v>15</v>
      </c>
      <c r="C15" s="85" t="s">
        <v>446</v>
      </c>
      <c r="D15" s="85">
        <v>11</v>
      </c>
      <c r="E15" s="85" t="s">
        <v>234</v>
      </c>
      <c r="F15" s="85">
        <v>1</v>
      </c>
      <c r="G15" s="85" t="s">
        <v>450</v>
      </c>
      <c r="H15" s="85">
        <v>1</v>
      </c>
      <c r="I15" s="85" t="s">
        <v>447</v>
      </c>
      <c r="J15" s="85">
        <v>2</v>
      </c>
    </row>
    <row r="16" spans="1:10" ht="15">
      <c r="A16" s="85" t="s">
        <v>446</v>
      </c>
      <c r="B16" s="85">
        <v>11</v>
      </c>
      <c r="C16" s="85" t="s">
        <v>234</v>
      </c>
      <c r="D16" s="85">
        <v>11</v>
      </c>
      <c r="E16" s="85"/>
      <c r="F16" s="85"/>
      <c r="G16" s="85" t="s">
        <v>451</v>
      </c>
      <c r="H16" s="85">
        <v>1</v>
      </c>
      <c r="I16" s="85" t="s">
        <v>234</v>
      </c>
      <c r="J16" s="85">
        <v>2</v>
      </c>
    </row>
    <row r="17" spans="1:10" ht="15">
      <c r="A17" s="85" t="s">
        <v>447</v>
      </c>
      <c r="B17" s="85">
        <v>2</v>
      </c>
      <c r="C17" s="85"/>
      <c r="D17" s="85"/>
      <c r="E17" s="85"/>
      <c r="F17" s="85"/>
      <c r="G17" s="85" t="s">
        <v>452</v>
      </c>
      <c r="H17" s="85">
        <v>1</v>
      </c>
      <c r="I17" s="85" t="s">
        <v>448</v>
      </c>
      <c r="J17" s="85">
        <v>2</v>
      </c>
    </row>
    <row r="18" spans="1:10" ht="15">
      <c r="A18" s="85" t="s">
        <v>448</v>
      </c>
      <c r="B18" s="85">
        <v>2</v>
      </c>
      <c r="C18" s="85"/>
      <c r="D18" s="85"/>
      <c r="E18" s="85"/>
      <c r="F18" s="85"/>
      <c r="G18" s="85" t="s">
        <v>234</v>
      </c>
      <c r="H18" s="85">
        <v>1</v>
      </c>
      <c r="I18" s="85" t="s">
        <v>449</v>
      </c>
      <c r="J18" s="85">
        <v>2</v>
      </c>
    </row>
    <row r="19" spans="1:10" ht="15">
      <c r="A19" s="85" t="s">
        <v>449</v>
      </c>
      <c r="B19" s="85">
        <v>2</v>
      </c>
      <c r="C19" s="85"/>
      <c r="D19" s="85"/>
      <c r="E19" s="85"/>
      <c r="F19" s="85"/>
      <c r="G19" s="85"/>
      <c r="H19" s="85"/>
      <c r="I19" s="85"/>
      <c r="J19" s="85"/>
    </row>
    <row r="20" spans="1:10" ht="15">
      <c r="A20" s="85" t="s">
        <v>450</v>
      </c>
      <c r="B20" s="85">
        <v>1</v>
      </c>
      <c r="C20" s="85"/>
      <c r="D20" s="85"/>
      <c r="E20" s="85"/>
      <c r="F20" s="85"/>
      <c r="G20" s="85"/>
      <c r="H20" s="85"/>
      <c r="I20" s="85"/>
      <c r="J20" s="85"/>
    </row>
    <row r="21" spans="1:10" ht="15">
      <c r="A21" s="85" t="s">
        <v>451</v>
      </c>
      <c r="B21" s="85">
        <v>1</v>
      </c>
      <c r="C21" s="85"/>
      <c r="D21" s="85"/>
      <c r="E21" s="85"/>
      <c r="F21" s="85"/>
      <c r="G21" s="85"/>
      <c r="H21" s="85"/>
      <c r="I21" s="85"/>
      <c r="J21" s="85"/>
    </row>
    <row r="22" spans="1:10" ht="15">
      <c r="A22" s="85" t="s">
        <v>452</v>
      </c>
      <c r="B22" s="85">
        <v>1</v>
      </c>
      <c r="C22" s="85"/>
      <c r="D22" s="85"/>
      <c r="E22" s="85"/>
      <c r="F22" s="85"/>
      <c r="G22" s="85"/>
      <c r="H22" s="85"/>
      <c r="I22" s="85"/>
      <c r="J22" s="85"/>
    </row>
    <row r="25" spans="1:10" ht="15" customHeight="1">
      <c r="A25" s="13" t="s">
        <v>458</v>
      </c>
      <c r="B25" s="13" t="s">
        <v>426</v>
      </c>
      <c r="C25" s="13" t="s">
        <v>469</v>
      </c>
      <c r="D25" s="13" t="s">
        <v>429</v>
      </c>
      <c r="E25" s="85" t="s">
        <v>475</v>
      </c>
      <c r="F25" s="85" t="s">
        <v>431</v>
      </c>
      <c r="G25" s="85" t="s">
        <v>476</v>
      </c>
      <c r="H25" s="85" t="s">
        <v>433</v>
      </c>
      <c r="I25" s="13" t="s">
        <v>477</v>
      </c>
      <c r="J25" s="13" t="s">
        <v>434</v>
      </c>
    </row>
    <row r="26" spans="1:10" ht="15">
      <c r="A26" s="91" t="s">
        <v>459</v>
      </c>
      <c r="B26" s="91">
        <v>3</v>
      </c>
      <c r="C26" s="91" t="s">
        <v>464</v>
      </c>
      <c r="D26" s="91">
        <v>22</v>
      </c>
      <c r="E26" s="91"/>
      <c r="F26" s="91"/>
      <c r="G26" s="91"/>
      <c r="H26" s="91"/>
      <c r="I26" s="91" t="s">
        <v>478</v>
      </c>
      <c r="J26" s="91">
        <v>2</v>
      </c>
    </row>
    <row r="27" spans="1:10" ht="15">
      <c r="A27" s="91" t="s">
        <v>460</v>
      </c>
      <c r="B27" s="91">
        <v>11</v>
      </c>
      <c r="C27" s="91" t="s">
        <v>466</v>
      </c>
      <c r="D27" s="91">
        <v>11</v>
      </c>
      <c r="E27" s="91"/>
      <c r="F27" s="91"/>
      <c r="G27" s="91"/>
      <c r="H27" s="91"/>
      <c r="I27" s="91" t="s">
        <v>479</v>
      </c>
      <c r="J27" s="91">
        <v>2</v>
      </c>
    </row>
    <row r="28" spans="1:10" ht="15">
      <c r="A28" s="91" t="s">
        <v>461</v>
      </c>
      <c r="B28" s="91">
        <v>0</v>
      </c>
      <c r="C28" s="91" t="s">
        <v>467</v>
      </c>
      <c r="D28" s="91">
        <v>11</v>
      </c>
      <c r="E28" s="91"/>
      <c r="F28" s="91"/>
      <c r="G28" s="91"/>
      <c r="H28" s="91"/>
      <c r="I28" s="91" t="s">
        <v>480</v>
      </c>
      <c r="J28" s="91">
        <v>2</v>
      </c>
    </row>
    <row r="29" spans="1:10" ht="15">
      <c r="A29" s="91" t="s">
        <v>462</v>
      </c>
      <c r="B29" s="91">
        <v>223</v>
      </c>
      <c r="C29" s="91" t="s">
        <v>468</v>
      </c>
      <c r="D29" s="91">
        <v>11</v>
      </c>
      <c r="E29" s="91"/>
      <c r="F29" s="91"/>
      <c r="G29" s="91"/>
      <c r="H29" s="91"/>
      <c r="I29" s="91" t="s">
        <v>481</v>
      </c>
      <c r="J29" s="91">
        <v>2</v>
      </c>
    </row>
    <row r="30" spans="1:10" ht="15">
      <c r="A30" s="91" t="s">
        <v>463</v>
      </c>
      <c r="B30" s="91">
        <v>237</v>
      </c>
      <c r="C30" s="91" t="s">
        <v>470</v>
      </c>
      <c r="D30" s="91">
        <v>11</v>
      </c>
      <c r="E30" s="91"/>
      <c r="F30" s="91"/>
      <c r="G30" s="91"/>
      <c r="H30" s="91"/>
      <c r="I30" s="91" t="s">
        <v>482</v>
      </c>
      <c r="J30" s="91">
        <v>2</v>
      </c>
    </row>
    <row r="31" spans="1:10" ht="15">
      <c r="A31" s="91" t="s">
        <v>464</v>
      </c>
      <c r="B31" s="91">
        <v>22</v>
      </c>
      <c r="C31" s="91" t="s">
        <v>471</v>
      </c>
      <c r="D31" s="91">
        <v>11</v>
      </c>
      <c r="E31" s="91"/>
      <c r="F31" s="91"/>
      <c r="G31" s="91"/>
      <c r="H31" s="91"/>
      <c r="I31" s="91" t="s">
        <v>483</v>
      </c>
      <c r="J31" s="91">
        <v>2</v>
      </c>
    </row>
    <row r="32" spans="1:10" ht="15">
      <c r="A32" s="91" t="s">
        <v>465</v>
      </c>
      <c r="B32" s="91">
        <v>15</v>
      </c>
      <c r="C32" s="91" t="s">
        <v>472</v>
      </c>
      <c r="D32" s="91">
        <v>11</v>
      </c>
      <c r="E32" s="91"/>
      <c r="F32" s="91"/>
      <c r="G32" s="91"/>
      <c r="H32" s="91"/>
      <c r="I32" s="91" t="s">
        <v>465</v>
      </c>
      <c r="J32" s="91">
        <v>2</v>
      </c>
    </row>
    <row r="33" spans="1:10" ht="15">
      <c r="A33" s="91" t="s">
        <v>466</v>
      </c>
      <c r="B33" s="91">
        <v>11</v>
      </c>
      <c r="C33" s="91" t="s">
        <v>473</v>
      </c>
      <c r="D33" s="91">
        <v>11</v>
      </c>
      <c r="E33" s="91"/>
      <c r="F33" s="91"/>
      <c r="G33" s="91"/>
      <c r="H33" s="91"/>
      <c r="I33" s="91" t="s">
        <v>484</v>
      </c>
      <c r="J33" s="91">
        <v>2</v>
      </c>
    </row>
    <row r="34" spans="1:10" ht="15">
      <c r="A34" s="91" t="s">
        <v>467</v>
      </c>
      <c r="B34" s="91">
        <v>11</v>
      </c>
      <c r="C34" s="91" t="s">
        <v>474</v>
      </c>
      <c r="D34" s="91">
        <v>11</v>
      </c>
      <c r="E34" s="91"/>
      <c r="F34" s="91"/>
      <c r="G34" s="91"/>
      <c r="H34" s="91"/>
      <c r="I34" s="91" t="s">
        <v>485</v>
      </c>
      <c r="J34" s="91">
        <v>2</v>
      </c>
    </row>
    <row r="35" spans="1:10" ht="15">
      <c r="A35" s="91" t="s">
        <v>468</v>
      </c>
      <c r="B35" s="91">
        <v>11</v>
      </c>
      <c r="C35" s="91" t="s">
        <v>465</v>
      </c>
      <c r="D35" s="91">
        <v>11</v>
      </c>
      <c r="E35" s="91"/>
      <c r="F35" s="91"/>
      <c r="G35" s="91"/>
      <c r="H35" s="91"/>
      <c r="I35" s="91"/>
      <c r="J35" s="91"/>
    </row>
    <row r="38" spans="1:10" ht="15" customHeight="1">
      <c r="A38" s="13" t="s">
        <v>489</v>
      </c>
      <c r="B38" s="13" t="s">
        <v>426</v>
      </c>
      <c r="C38" s="13" t="s">
        <v>500</v>
      </c>
      <c r="D38" s="13" t="s">
        <v>429</v>
      </c>
      <c r="E38" s="85" t="s">
        <v>501</v>
      </c>
      <c r="F38" s="85" t="s">
        <v>431</v>
      </c>
      <c r="G38" s="85" t="s">
        <v>502</v>
      </c>
      <c r="H38" s="85" t="s">
        <v>433</v>
      </c>
      <c r="I38" s="13" t="s">
        <v>503</v>
      </c>
      <c r="J38" s="13" t="s">
        <v>434</v>
      </c>
    </row>
    <row r="39" spans="1:10" ht="15">
      <c r="A39" s="91" t="s">
        <v>490</v>
      </c>
      <c r="B39" s="91">
        <v>11</v>
      </c>
      <c r="C39" s="91" t="s">
        <v>490</v>
      </c>
      <c r="D39" s="91">
        <v>11</v>
      </c>
      <c r="E39" s="91"/>
      <c r="F39" s="91"/>
      <c r="G39" s="91"/>
      <c r="H39" s="91"/>
      <c r="I39" s="91" t="s">
        <v>504</v>
      </c>
      <c r="J39" s="91">
        <v>2</v>
      </c>
    </row>
    <row r="40" spans="1:10" ht="15">
      <c r="A40" s="91" t="s">
        <v>491</v>
      </c>
      <c r="B40" s="91">
        <v>11</v>
      </c>
      <c r="C40" s="91" t="s">
        <v>491</v>
      </c>
      <c r="D40" s="91">
        <v>11</v>
      </c>
      <c r="E40" s="91"/>
      <c r="F40" s="91"/>
      <c r="G40" s="91"/>
      <c r="H40" s="91"/>
      <c r="I40" s="91" t="s">
        <v>505</v>
      </c>
      <c r="J40" s="91">
        <v>2</v>
      </c>
    </row>
    <row r="41" spans="1:10" ht="15">
      <c r="A41" s="91" t="s">
        <v>492</v>
      </c>
      <c r="B41" s="91">
        <v>11</v>
      </c>
      <c r="C41" s="91" t="s">
        <v>492</v>
      </c>
      <c r="D41" s="91">
        <v>11</v>
      </c>
      <c r="E41" s="91"/>
      <c r="F41" s="91"/>
      <c r="G41" s="91"/>
      <c r="H41" s="91"/>
      <c r="I41" s="91" t="s">
        <v>506</v>
      </c>
      <c r="J41" s="91">
        <v>2</v>
      </c>
    </row>
    <row r="42" spans="1:10" ht="15">
      <c r="A42" s="91" t="s">
        <v>493</v>
      </c>
      <c r="B42" s="91">
        <v>11</v>
      </c>
      <c r="C42" s="91" t="s">
        <v>493</v>
      </c>
      <c r="D42" s="91">
        <v>11</v>
      </c>
      <c r="E42" s="91"/>
      <c r="F42" s="91"/>
      <c r="G42" s="91"/>
      <c r="H42" s="91"/>
      <c r="I42" s="91" t="s">
        <v>507</v>
      </c>
      <c r="J42" s="91">
        <v>2</v>
      </c>
    </row>
    <row r="43" spans="1:10" ht="15">
      <c r="A43" s="91" t="s">
        <v>494</v>
      </c>
      <c r="B43" s="91">
        <v>11</v>
      </c>
      <c r="C43" s="91" t="s">
        <v>494</v>
      </c>
      <c r="D43" s="91">
        <v>11</v>
      </c>
      <c r="E43" s="91"/>
      <c r="F43" s="91"/>
      <c r="G43" s="91"/>
      <c r="H43" s="91"/>
      <c r="I43" s="91" t="s">
        <v>508</v>
      </c>
      <c r="J43" s="91">
        <v>2</v>
      </c>
    </row>
    <row r="44" spans="1:10" ht="15">
      <c r="A44" s="91" t="s">
        <v>495</v>
      </c>
      <c r="B44" s="91">
        <v>11</v>
      </c>
      <c r="C44" s="91" t="s">
        <v>495</v>
      </c>
      <c r="D44" s="91">
        <v>11</v>
      </c>
      <c r="E44" s="91"/>
      <c r="F44" s="91"/>
      <c r="G44" s="91"/>
      <c r="H44" s="91"/>
      <c r="I44" s="91"/>
      <c r="J44" s="91"/>
    </row>
    <row r="45" spans="1:10" ht="15">
      <c r="A45" s="91" t="s">
        <v>496</v>
      </c>
      <c r="B45" s="91">
        <v>11</v>
      </c>
      <c r="C45" s="91" t="s">
        <v>496</v>
      </c>
      <c r="D45" s="91">
        <v>11</v>
      </c>
      <c r="E45" s="91"/>
      <c r="F45" s="91"/>
      <c r="G45" s="91"/>
      <c r="H45" s="91"/>
      <c r="I45" s="91"/>
      <c r="J45" s="91"/>
    </row>
    <row r="46" spans="1:10" ht="15">
      <c r="A46" s="91" t="s">
        <v>497</v>
      </c>
      <c r="B46" s="91">
        <v>11</v>
      </c>
      <c r="C46" s="91" t="s">
        <v>497</v>
      </c>
      <c r="D46" s="91">
        <v>11</v>
      </c>
      <c r="E46" s="91"/>
      <c r="F46" s="91"/>
      <c r="G46" s="91"/>
      <c r="H46" s="91"/>
      <c r="I46" s="91"/>
      <c r="J46" s="91"/>
    </row>
    <row r="47" spans="1:10" ht="15">
      <c r="A47" s="91" t="s">
        <v>498</v>
      </c>
      <c r="B47" s="91">
        <v>11</v>
      </c>
      <c r="C47" s="91" t="s">
        <v>498</v>
      </c>
      <c r="D47" s="91">
        <v>11</v>
      </c>
      <c r="E47" s="91"/>
      <c r="F47" s="91"/>
      <c r="G47" s="91"/>
      <c r="H47" s="91"/>
      <c r="I47" s="91"/>
      <c r="J47" s="91"/>
    </row>
    <row r="48" spans="1:10" ht="15">
      <c r="A48" s="91" t="s">
        <v>499</v>
      </c>
      <c r="B48" s="91">
        <v>11</v>
      </c>
      <c r="C48" s="91" t="s">
        <v>499</v>
      </c>
      <c r="D48" s="91">
        <v>11</v>
      </c>
      <c r="E48" s="91"/>
      <c r="F48" s="91"/>
      <c r="G48" s="91"/>
      <c r="H48" s="91"/>
      <c r="I48" s="91"/>
      <c r="J48" s="91"/>
    </row>
    <row r="51" spans="1:10" ht="15" customHeight="1">
      <c r="A51" s="13" t="s">
        <v>512</v>
      </c>
      <c r="B51" s="13" t="s">
        <v>426</v>
      </c>
      <c r="C51" s="85" t="s">
        <v>514</v>
      </c>
      <c r="D51" s="85" t="s">
        <v>429</v>
      </c>
      <c r="E51" s="13" t="s">
        <v>515</v>
      </c>
      <c r="F51" s="13" t="s">
        <v>431</v>
      </c>
      <c r="G51" s="85" t="s">
        <v>518</v>
      </c>
      <c r="H51" s="85" t="s">
        <v>433</v>
      </c>
      <c r="I51" s="85" t="s">
        <v>520</v>
      </c>
      <c r="J51" s="85" t="s">
        <v>434</v>
      </c>
    </row>
    <row r="52" spans="1:10" ht="15">
      <c r="A52" s="85" t="s">
        <v>219</v>
      </c>
      <c r="B52" s="85">
        <v>1</v>
      </c>
      <c r="C52" s="85"/>
      <c r="D52" s="85"/>
      <c r="E52" s="85" t="s">
        <v>219</v>
      </c>
      <c r="F52" s="85">
        <v>1</v>
      </c>
      <c r="G52" s="85"/>
      <c r="H52" s="85"/>
      <c r="I52" s="85"/>
      <c r="J52" s="85"/>
    </row>
    <row r="55" spans="1:10" ht="15" customHeight="1">
      <c r="A55" s="13" t="s">
        <v>513</v>
      </c>
      <c r="B55" s="13" t="s">
        <v>426</v>
      </c>
      <c r="C55" s="13" t="s">
        <v>516</v>
      </c>
      <c r="D55" s="13" t="s">
        <v>429</v>
      </c>
      <c r="E55" s="85" t="s">
        <v>517</v>
      </c>
      <c r="F55" s="85" t="s">
        <v>431</v>
      </c>
      <c r="G55" s="13" t="s">
        <v>519</v>
      </c>
      <c r="H55" s="13" t="s">
        <v>433</v>
      </c>
      <c r="I55" s="85" t="s">
        <v>521</v>
      </c>
      <c r="J55" s="85" t="s">
        <v>434</v>
      </c>
    </row>
    <row r="56" spans="1:10" ht="15">
      <c r="A56" s="85" t="s">
        <v>216</v>
      </c>
      <c r="B56" s="85">
        <v>2</v>
      </c>
      <c r="C56" s="85" t="s">
        <v>216</v>
      </c>
      <c r="D56" s="85">
        <v>2</v>
      </c>
      <c r="E56" s="85"/>
      <c r="F56" s="85"/>
      <c r="G56" s="85" t="s">
        <v>218</v>
      </c>
      <c r="H56" s="85">
        <v>1</v>
      </c>
      <c r="I56" s="85"/>
      <c r="J56" s="85"/>
    </row>
    <row r="57" spans="1:10" ht="15">
      <c r="A57" s="85" t="s">
        <v>218</v>
      </c>
      <c r="B57" s="85">
        <v>1</v>
      </c>
      <c r="C57" s="85"/>
      <c r="D57" s="85"/>
      <c r="E57" s="85"/>
      <c r="F57" s="85"/>
      <c r="G57" s="85"/>
      <c r="H57" s="85"/>
      <c r="I57" s="85"/>
      <c r="J57" s="85"/>
    </row>
    <row r="60" spans="1:10" ht="15" customHeight="1">
      <c r="A60" s="13" t="s">
        <v>524</v>
      </c>
      <c r="B60" s="13" t="s">
        <v>426</v>
      </c>
      <c r="C60" s="13" t="s">
        <v>525</v>
      </c>
      <c r="D60" s="13" t="s">
        <v>429</v>
      </c>
      <c r="E60" s="13" t="s">
        <v>526</v>
      </c>
      <c r="F60" s="13" t="s">
        <v>431</v>
      </c>
      <c r="G60" s="13" t="s">
        <v>527</v>
      </c>
      <c r="H60" s="13" t="s">
        <v>433</v>
      </c>
      <c r="I60" s="13" t="s">
        <v>528</v>
      </c>
      <c r="J60" s="13" t="s">
        <v>434</v>
      </c>
    </row>
    <row r="61" spans="1:10" ht="15">
      <c r="A61" s="125" t="s">
        <v>219</v>
      </c>
      <c r="B61" s="85">
        <v>125220</v>
      </c>
      <c r="C61" s="125" t="s">
        <v>215</v>
      </c>
      <c r="D61" s="85">
        <v>33555</v>
      </c>
      <c r="E61" s="125" t="s">
        <v>219</v>
      </c>
      <c r="F61" s="85">
        <v>125220</v>
      </c>
      <c r="G61" s="125" t="s">
        <v>218</v>
      </c>
      <c r="H61" s="85">
        <v>119500</v>
      </c>
      <c r="I61" s="125" t="s">
        <v>217</v>
      </c>
      <c r="J61" s="85">
        <v>11588</v>
      </c>
    </row>
    <row r="62" spans="1:10" ht="15">
      <c r="A62" s="125" t="s">
        <v>218</v>
      </c>
      <c r="B62" s="85">
        <v>119500</v>
      </c>
      <c r="C62" s="125" t="s">
        <v>216</v>
      </c>
      <c r="D62" s="85">
        <v>13003</v>
      </c>
      <c r="E62" s="125" t="s">
        <v>213</v>
      </c>
      <c r="F62" s="85">
        <v>12438</v>
      </c>
      <c r="G62" s="125" t="s">
        <v>212</v>
      </c>
      <c r="H62" s="85">
        <v>16242</v>
      </c>
      <c r="I62" s="125"/>
      <c r="J62" s="85"/>
    </row>
    <row r="63" spans="1:10" ht="15">
      <c r="A63" s="125" t="s">
        <v>215</v>
      </c>
      <c r="B63" s="85">
        <v>33555</v>
      </c>
      <c r="C63" s="125" t="s">
        <v>214</v>
      </c>
      <c r="D63" s="85">
        <v>3884</v>
      </c>
      <c r="E63" s="125"/>
      <c r="F63" s="85"/>
      <c r="G63" s="125"/>
      <c r="H63" s="85"/>
      <c r="I63" s="125"/>
      <c r="J63" s="85"/>
    </row>
    <row r="64" spans="1:10" ht="15">
      <c r="A64" s="125" t="s">
        <v>212</v>
      </c>
      <c r="B64" s="85">
        <v>16242</v>
      </c>
      <c r="C64" s="125"/>
      <c r="D64" s="85"/>
      <c r="E64" s="125"/>
      <c r="F64" s="85"/>
      <c r="G64" s="125"/>
      <c r="H64" s="85"/>
      <c r="I64" s="125"/>
      <c r="J64" s="85"/>
    </row>
    <row r="65" spans="1:10" ht="15">
      <c r="A65" s="125" t="s">
        <v>216</v>
      </c>
      <c r="B65" s="85">
        <v>13003</v>
      </c>
      <c r="C65" s="125"/>
      <c r="D65" s="85"/>
      <c r="E65" s="125"/>
      <c r="F65" s="85"/>
      <c r="G65" s="125"/>
      <c r="H65" s="85"/>
      <c r="I65" s="125"/>
      <c r="J65" s="85"/>
    </row>
    <row r="66" spans="1:10" ht="15">
      <c r="A66" s="125" t="s">
        <v>213</v>
      </c>
      <c r="B66" s="85">
        <v>12438</v>
      </c>
      <c r="C66" s="125"/>
      <c r="D66" s="85"/>
      <c r="E66" s="125"/>
      <c r="F66" s="85"/>
      <c r="G66" s="125"/>
      <c r="H66" s="85"/>
      <c r="I66" s="125"/>
      <c r="J66" s="85"/>
    </row>
    <row r="67" spans="1:10" ht="15">
      <c r="A67" s="125" t="s">
        <v>217</v>
      </c>
      <c r="B67" s="85">
        <v>11588</v>
      </c>
      <c r="C67" s="125"/>
      <c r="D67" s="85"/>
      <c r="E67" s="125"/>
      <c r="F67" s="85"/>
      <c r="G67" s="125"/>
      <c r="H67" s="85"/>
      <c r="I67" s="125"/>
      <c r="J67" s="85"/>
    </row>
    <row r="68" spans="1:10" ht="15">
      <c r="A68" s="125" t="s">
        <v>214</v>
      </c>
      <c r="B68" s="85">
        <v>3884</v>
      </c>
      <c r="C68" s="125"/>
      <c r="D68" s="85"/>
      <c r="E68" s="125"/>
      <c r="F68" s="85"/>
      <c r="G68" s="125"/>
      <c r="H68" s="85"/>
      <c r="I68" s="125"/>
      <c r="J68" s="85"/>
    </row>
  </sheetData>
  <hyperlinks>
    <hyperlink ref="A2" r:id="rId1" display="https://www.snapchat.com/add/brianbpark"/>
    <hyperlink ref="A3" r:id="rId2" display="http://seashell.co.in/blog/list-of-twitter-chats-related-to-digital-marketing/"/>
    <hyperlink ref="A4" r:id="rId3" display="https://twitter.com/i/web/status/1181433337149378566"/>
    <hyperlink ref="A5" r:id="rId4" display="https://twitter.com/i/web/status/1181432773212540929"/>
    <hyperlink ref="C2" r:id="rId5" display="https://www.snapchat.com/add/brianbpark"/>
    <hyperlink ref="I2" r:id="rId6" display="http://seashell.co.in/blog/list-of-twitter-chats-related-to-digital-marketing/"/>
    <hyperlink ref="I3" r:id="rId7" display="https://twitter.com/i/web/status/1181433337149378566"/>
    <hyperlink ref="I4" r:id="rId8" display="https://twitter.com/i/web/status/1181432773212540929"/>
  </hyperlinks>
  <printOptions/>
  <pageMargins left="0.7" right="0.7" top="0.75" bottom="0.75" header="0.3" footer="0.3"/>
  <pageSetup orientation="portrait" paperSize="9"/>
  <tableParts>
    <tablePart r:id="rId12"/>
    <tablePart r:id="rId16"/>
    <tablePart r:id="rId11"/>
    <tablePart r:id="rId9"/>
    <tablePart r:id="rId13"/>
    <tablePart r:id="rId15"/>
    <tablePart r:id="rId10"/>
    <tablePart r:id="rId1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555</v>
      </c>
      <c r="B1" s="13" t="s">
        <v>556</v>
      </c>
      <c r="C1" s="13" t="s">
        <v>557</v>
      </c>
      <c r="D1" s="13" t="s">
        <v>144</v>
      </c>
      <c r="E1" s="13" t="s">
        <v>559</v>
      </c>
      <c r="F1" s="13" t="s">
        <v>560</v>
      </c>
      <c r="G1" s="13" t="s">
        <v>561</v>
      </c>
    </row>
    <row r="2" spans="1:7" ht="15">
      <c r="A2" s="85" t="s">
        <v>459</v>
      </c>
      <c r="B2" s="85">
        <v>3</v>
      </c>
      <c r="C2" s="130">
        <v>0.012658227848101267</v>
      </c>
      <c r="D2" s="85" t="s">
        <v>558</v>
      </c>
      <c r="E2" s="85"/>
      <c r="F2" s="85"/>
      <c r="G2" s="85"/>
    </row>
    <row r="3" spans="1:7" ht="15">
      <c r="A3" s="85" t="s">
        <v>460</v>
      </c>
      <c r="B3" s="85">
        <v>11</v>
      </c>
      <c r="C3" s="130">
        <v>0.046413502109704644</v>
      </c>
      <c r="D3" s="85" t="s">
        <v>558</v>
      </c>
      <c r="E3" s="85"/>
      <c r="F3" s="85"/>
      <c r="G3" s="85"/>
    </row>
    <row r="4" spans="1:7" ht="15">
      <c r="A4" s="85" t="s">
        <v>461</v>
      </c>
      <c r="B4" s="85">
        <v>0</v>
      </c>
      <c r="C4" s="130">
        <v>0</v>
      </c>
      <c r="D4" s="85" t="s">
        <v>558</v>
      </c>
      <c r="E4" s="85"/>
      <c r="F4" s="85"/>
      <c r="G4" s="85"/>
    </row>
    <row r="5" spans="1:7" ht="15">
      <c r="A5" s="85" t="s">
        <v>462</v>
      </c>
      <c r="B5" s="85">
        <v>223</v>
      </c>
      <c r="C5" s="130">
        <v>0.9409282700421941</v>
      </c>
      <c r="D5" s="85" t="s">
        <v>558</v>
      </c>
      <c r="E5" s="85"/>
      <c r="F5" s="85"/>
      <c r="G5" s="85"/>
    </row>
    <row r="6" spans="1:7" ht="15">
      <c r="A6" s="85" t="s">
        <v>463</v>
      </c>
      <c r="B6" s="85">
        <v>237</v>
      </c>
      <c r="C6" s="130">
        <v>1</v>
      </c>
      <c r="D6" s="85" t="s">
        <v>558</v>
      </c>
      <c r="E6" s="85"/>
      <c r="F6" s="85"/>
      <c r="G6" s="85"/>
    </row>
    <row r="7" spans="1:7" ht="15">
      <c r="A7" s="91" t="s">
        <v>464</v>
      </c>
      <c r="B7" s="91">
        <v>22</v>
      </c>
      <c r="C7" s="131">
        <v>0.01712929841470541</v>
      </c>
      <c r="D7" s="91" t="s">
        <v>558</v>
      </c>
      <c r="E7" s="91" t="b">
        <v>0</v>
      </c>
      <c r="F7" s="91" t="b">
        <v>0</v>
      </c>
      <c r="G7" s="91" t="b">
        <v>0</v>
      </c>
    </row>
    <row r="8" spans="1:7" ht="15">
      <c r="A8" s="91" t="s">
        <v>465</v>
      </c>
      <c r="B8" s="91">
        <v>15</v>
      </c>
      <c r="C8" s="131">
        <v>0</v>
      </c>
      <c r="D8" s="91" t="s">
        <v>558</v>
      </c>
      <c r="E8" s="91" t="b">
        <v>0</v>
      </c>
      <c r="F8" s="91" t="b">
        <v>0</v>
      </c>
      <c r="G8" s="91" t="b">
        <v>0</v>
      </c>
    </row>
    <row r="9" spans="1:7" ht="15">
      <c r="A9" s="91" t="s">
        <v>466</v>
      </c>
      <c r="B9" s="91">
        <v>11</v>
      </c>
      <c r="C9" s="131">
        <v>0.008564649207352705</v>
      </c>
      <c r="D9" s="91" t="s">
        <v>558</v>
      </c>
      <c r="E9" s="91" t="b">
        <v>0</v>
      </c>
      <c r="F9" s="91" t="b">
        <v>0</v>
      </c>
      <c r="G9" s="91" t="b">
        <v>0</v>
      </c>
    </row>
    <row r="10" spans="1:7" ht="15">
      <c r="A10" s="91" t="s">
        <v>467</v>
      </c>
      <c r="B10" s="91">
        <v>11</v>
      </c>
      <c r="C10" s="131">
        <v>0.008564649207352705</v>
      </c>
      <c r="D10" s="91" t="s">
        <v>558</v>
      </c>
      <c r="E10" s="91" t="b">
        <v>0</v>
      </c>
      <c r="F10" s="91" t="b">
        <v>0</v>
      </c>
      <c r="G10" s="91" t="b">
        <v>0</v>
      </c>
    </row>
    <row r="11" spans="1:7" ht="15">
      <c r="A11" s="91" t="s">
        <v>468</v>
      </c>
      <c r="B11" s="91">
        <v>11</v>
      </c>
      <c r="C11" s="131">
        <v>0.008564649207352705</v>
      </c>
      <c r="D11" s="91" t="s">
        <v>558</v>
      </c>
      <c r="E11" s="91" t="b">
        <v>0</v>
      </c>
      <c r="F11" s="91" t="b">
        <v>0</v>
      </c>
      <c r="G11" s="91" t="b">
        <v>0</v>
      </c>
    </row>
    <row r="12" spans="1:7" ht="15">
      <c r="A12" s="91" t="s">
        <v>470</v>
      </c>
      <c r="B12" s="91">
        <v>11</v>
      </c>
      <c r="C12" s="131">
        <v>0.008564649207352705</v>
      </c>
      <c r="D12" s="91" t="s">
        <v>558</v>
      </c>
      <c r="E12" s="91" t="b">
        <v>0</v>
      </c>
      <c r="F12" s="91" t="b">
        <v>0</v>
      </c>
      <c r="G12" s="91" t="b">
        <v>0</v>
      </c>
    </row>
    <row r="13" spans="1:7" ht="15">
      <c r="A13" s="91" t="s">
        <v>471</v>
      </c>
      <c r="B13" s="91">
        <v>11</v>
      </c>
      <c r="C13" s="131">
        <v>0.008564649207352705</v>
      </c>
      <c r="D13" s="91" t="s">
        <v>558</v>
      </c>
      <c r="E13" s="91" t="b">
        <v>0</v>
      </c>
      <c r="F13" s="91" t="b">
        <v>0</v>
      </c>
      <c r="G13" s="91" t="b">
        <v>0</v>
      </c>
    </row>
    <row r="14" spans="1:7" ht="15">
      <c r="A14" s="91" t="s">
        <v>472</v>
      </c>
      <c r="B14" s="91">
        <v>11</v>
      </c>
      <c r="C14" s="131">
        <v>0.008564649207352705</v>
      </c>
      <c r="D14" s="91" t="s">
        <v>558</v>
      </c>
      <c r="E14" s="91" t="b">
        <v>0</v>
      </c>
      <c r="F14" s="91" t="b">
        <v>1</v>
      </c>
      <c r="G14" s="91" t="b">
        <v>0</v>
      </c>
    </row>
    <row r="15" spans="1:7" ht="15">
      <c r="A15" s="91" t="s">
        <v>473</v>
      </c>
      <c r="B15" s="91">
        <v>11</v>
      </c>
      <c r="C15" s="131">
        <v>0.008564649207352705</v>
      </c>
      <c r="D15" s="91" t="s">
        <v>558</v>
      </c>
      <c r="E15" s="91" t="b">
        <v>0</v>
      </c>
      <c r="F15" s="91" t="b">
        <v>0</v>
      </c>
      <c r="G15" s="91" t="b">
        <v>0</v>
      </c>
    </row>
    <row r="16" spans="1:7" ht="15">
      <c r="A16" s="91" t="s">
        <v>474</v>
      </c>
      <c r="B16" s="91">
        <v>11</v>
      </c>
      <c r="C16" s="131">
        <v>0.008564649207352705</v>
      </c>
      <c r="D16" s="91" t="s">
        <v>558</v>
      </c>
      <c r="E16" s="91" t="b">
        <v>0</v>
      </c>
      <c r="F16" s="91" t="b">
        <v>0</v>
      </c>
      <c r="G16" s="91" t="b">
        <v>0</v>
      </c>
    </row>
    <row r="17" spans="1:7" ht="15">
      <c r="A17" s="91" t="s">
        <v>478</v>
      </c>
      <c r="B17" s="91">
        <v>2</v>
      </c>
      <c r="C17" s="131">
        <v>0.010116315183719075</v>
      </c>
      <c r="D17" s="91" t="s">
        <v>558</v>
      </c>
      <c r="E17" s="91" t="b">
        <v>0</v>
      </c>
      <c r="F17" s="91" t="b">
        <v>0</v>
      </c>
      <c r="G17" s="91" t="b">
        <v>0</v>
      </c>
    </row>
    <row r="18" spans="1:7" ht="15">
      <c r="A18" s="91" t="s">
        <v>479</v>
      </c>
      <c r="B18" s="91">
        <v>2</v>
      </c>
      <c r="C18" s="131">
        <v>0.010116315183719075</v>
      </c>
      <c r="D18" s="91" t="s">
        <v>558</v>
      </c>
      <c r="E18" s="91" t="b">
        <v>0</v>
      </c>
      <c r="F18" s="91" t="b">
        <v>0</v>
      </c>
      <c r="G18" s="91" t="b">
        <v>0</v>
      </c>
    </row>
    <row r="19" spans="1:7" ht="15">
      <c r="A19" s="91" t="s">
        <v>480</v>
      </c>
      <c r="B19" s="91">
        <v>2</v>
      </c>
      <c r="C19" s="131">
        <v>0.010116315183719075</v>
      </c>
      <c r="D19" s="91" t="s">
        <v>558</v>
      </c>
      <c r="E19" s="91" t="b">
        <v>0</v>
      </c>
      <c r="F19" s="91" t="b">
        <v>0</v>
      </c>
      <c r="G19" s="91" t="b">
        <v>0</v>
      </c>
    </row>
    <row r="20" spans="1:7" ht="15">
      <c r="A20" s="91" t="s">
        <v>481</v>
      </c>
      <c r="B20" s="91">
        <v>2</v>
      </c>
      <c r="C20" s="131">
        <v>0.010116315183719075</v>
      </c>
      <c r="D20" s="91" t="s">
        <v>558</v>
      </c>
      <c r="E20" s="91" t="b">
        <v>0</v>
      </c>
      <c r="F20" s="91" t="b">
        <v>0</v>
      </c>
      <c r="G20" s="91" t="b">
        <v>0</v>
      </c>
    </row>
    <row r="21" spans="1:7" ht="15">
      <c r="A21" s="91" t="s">
        <v>482</v>
      </c>
      <c r="B21" s="91">
        <v>2</v>
      </c>
      <c r="C21" s="131">
        <v>0.010116315183719075</v>
      </c>
      <c r="D21" s="91" t="s">
        <v>558</v>
      </c>
      <c r="E21" s="91" t="b">
        <v>0</v>
      </c>
      <c r="F21" s="91" t="b">
        <v>0</v>
      </c>
      <c r="G21" s="91" t="b">
        <v>0</v>
      </c>
    </row>
    <row r="22" spans="1:7" ht="15">
      <c r="A22" s="91" t="s">
        <v>483</v>
      </c>
      <c r="B22" s="91">
        <v>2</v>
      </c>
      <c r="C22" s="131">
        <v>0.010116315183719075</v>
      </c>
      <c r="D22" s="91" t="s">
        <v>558</v>
      </c>
      <c r="E22" s="91" t="b">
        <v>0</v>
      </c>
      <c r="F22" s="91" t="b">
        <v>0</v>
      </c>
      <c r="G22" s="91" t="b">
        <v>0</v>
      </c>
    </row>
    <row r="23" spans="1:7" ht="15">
      <c r="A23" s="91" t="s">
        <v>484</v>
      </c>
      <c r="B23" s="91">
        <v>2</v>
      </c>
      <c r="C23" s="131">
        <v>0.010116315183719075</v>
      </c>
      <c r="D23" s="91" t="s">
        <v>558</v>
      </c>
      <c r="E23" s="91" t="b">
        <v>0</v>
      </c>
      <c r="F23" s="91" t="b">
        <v>0</v>
      </c>
      <c r="G23" s="91" t="b">
        <v>0</v>
      </c>
    </row>
    <row r="24" spans="1:7" ht="15">
      <c r="A24" s="91" t="s">
        <v>485</v>
      </c>
      <c r="B24" s="91">
        <v>2</v>
      </c>
      <c r="C24" s="131">
        <v>0.010116315183719075</v>
      </c>
      <c r="D24" s="91" t="s">
        <v>558</v>
      </c>
      <c r="E24" s="91" t="b">
        <v>0</v>
      </c>
      <c r="F24" s="91" t="b">
        <v>0</v>
      </c>
      <c r="G24" s="91" t="b">
        <v>0</v>
      </c>
    </row>
    <row r="25" spans="1:7" ht="15">
      <c r="A25" s="91" t="s">
        <v>216</v>
      </c>
      <c r="B25" s="91">
        <v>2</v>
      </c>
      <c r="C25" s="131">
        <v>0.010116315183719075</v>
      </c>
      <c r="D25" s="91" t="s">
        <v>558</v>
      </c>
      <c r="E25" s="91" t="b">
        <v>0</v>
      </c>
      <c r="F25" s="91" t="b">
        <v>0</v>
      </c>
      <c r="G25" s="91" t="b">
        <v>0</v>
      </c>
    </row>
    <row r="26" spans="1:7" ht="15">
      <c r="A26" s="91" t="s">
        <v>464</v>
      </c>
      <c r="B26" s="91">
        <v>22</v>
      </c>
      <c r="C26" s="131">
        <v>0</v>
      </c>
      <c r="D26" s="91" t="s">
        <v>410</v>
      </c>
      <c r="E26" s="91" t="b">
        <v>0</v>
      </c>
      <c r="F26" s="91" t="b">
        <v>0</v>
      </c>
      <c r="G26" s="91" t="b">
        <v>0</v>
      </c>
    </row>
    <row r="27" spans="1:7" ht="15">
      <c r="A27" s="91" t="s">
        <v>466</v>
      </c>
      <c r="B27" s="91">
        <v>11</v>
      </c>
      <c r="C27" s="131">
        <v>0</v>
      </c>
      <c r="D27" s="91" t="s">
        <v>410</v>
      </c>
      <c r="E27" s="91" t="b">
        <v>0</v>
      </c>
      <c r="F27" s="91" t="b">
        <v>0</v>
      </c>
      <c r="G27" s="91" t="b">
        <v>0</v>
      </c>
    </row>
    <row r="28" spans="1:7" ht="15">
      <c r="A28" s="91" t="s">
        <v>467</v>
      </c>
      <c r="B28" s="91">
        <v>11</v>
      </c>
      <c r="C28" s="131">
        <v>0</v>
      </c>
      <c r="D28" s="91" t="s">
        <v>410</v>
      </c>
      <c r="E28" s="91" t="b">
        <v>0</v>
      </c>
      <c r="F28" s="91" t="b">
        <v>0</v>
      </c>
      <c r="G28" s="91" t="b">
        <v>0</v>
      </c>
    </row>
    <row r="29" spans="1:7" ht="15">
      <c r="A29" s="91" t="s">
        <v>468</v>
      </c>
      <c r="B29" s="91">
        <v>11</v>
      </c>
      <c r="C29" s="131">
        <v>0</v>
      </c>
      <c r="D29" s="91" t="s">
        <v>410</v>
      </c>
      <c r="E29" s="91" t="b">
        <v>0</v>
      </c>
      <c r="F29" s="91" t="b">
        <v>0</v>
      </c>
      <c r="G29" s="91" t="b">
        <v>0</v>
      </c>
    </row>
    <row r="30" spans="1:7" ht="15">
      <c r="A30" s="91" t="s">
        <v>470</v>
      </c>
      <c r="B30" s="91">
        <v>11</v>
      </c>
      <c r="C30" s="131">
        <v>0</v>
      </c>
      <c r="D30" s="91" t="s">
        <v>410</v>
      </c>
      <c r="E30" s="91" t="b">
        <v>0</v>
      </c>
      <c r="F30" s="91" t="b">
        <v>0</v>
      </c>
      <c r="G30" s="91" t="b">
        <v>0</v>
      </c>
    </row>
    <row r="31" spans="1:7" ht="15">
      <c r="A31" s="91" t="s">
        <v>471</v>
      </c>
      <c r="B31" s="91">
        <v>11</v>
      </c>
      <c r="C31" s="131">
        <v>0</v>
      </c>
      <c r="D31" s="91" t="s">
        <v>410</v>
      </c>
      <c r="E31" s="91" t="b">
        <v>0</v>
      </c>
      <c r="F31" s="91" t="b">
        <v>0</v>
      </c>
      <c r="G31" s="91" t="b">
        <v>0</v>
      </c>
    </row>
    <row r="32" spans="1:7" ht="15">
      <c r="A32" s="91" t="s">
        <v>472</v>
      </c>
      <c r="B32" s="91">
        <v>11</v>
      </c>
      <c r="C32" s="131">
        <v>0</v>
      </c>
      <c r="D32" s="91" t="s">
        <v>410</v>
      </c>
      <c r="E32" s="91" t="b">
        <v>0</v>
      </c>
      <c r="F32" s="91" t="b">
        <v>1</v>
      </c>
      <c r="G32" s="91" t="b">
        <v>0</v>
      </c>
    </row>
    <row r="33" spans="1:7" ht="15">
      <c r="A33" s="91" t="s">
        <v>473</v>
      </c>
      <c r="B33" s="91">
        <v>11</v>
      </c>
      <c r="C33" s="131">
        <v>0</v>
      </c>
      <c r="D33" s="91" t="s">
        <v>410</v>
      </c>
      <c r="E33" s="91" t="b">
        <v>0</v>
      </c>
      <c r="F33" s="91" t="b">
        <v>0</v>
      </c>
      <c r="G33" s="91" t="b">
        <v>0</v>
      </c>
    </row>
    <row r="34" spans="1:7" ht="15">
      <c r="A34" s="91" t="s">
        <v>474</v>
      </c>
      <c r="B34" s="91">
        <v>11</v>
      </c>
      <c r="C34" s="131">
        <v>0</v>
      </c>
      <c r="D34" s="91" t="s">
        <v>410</v>
      </c>
      <c r="E34" s="91" t="b">
        <v>0</v>
      </c>
      <c r="F34" s="91" t="b">
        <v>0</v>
      </c>
      <c r="G34" s="91" t="b">
        <v>0</v>
      </c>
    </row>
    <row r="35" spans="1:7" ht="15">
      <c r="A35" s="91" t="s">
        <v>465</v>
      </c>
      <c r="B35" s="91">
        <v>11</v>
      </c>
      <c r="C35" s="131">
        <v>0</v>
      </c>
      <c r="D35" s="91" t="s">
        <v>410</v>
      </c>
      <c r="E35" s="91" t="b">
        <v>0</v>
      </c>
      <c r="F35" s="91" t="b">
        <v>0</v>
      </c>
      <c r="G35" s="91" t="b">
        <v>0</v>
      </c>
    </row>
    <row r="36" spans="1:7" ht="15">
      <c r="A36" s="91" t="s">
        <v>216</v>
      </c>
      <c r="B36" s="91">
        <v>2</v>
      </c>
      <c r="C36" s="131">
        <v>0.01203841771535356</v>
      </c>
      <c r="D36" s="91" t="s">
        <v>410</v>
      </c>
      <c r="E36" s="91" t="b">
        <v>0</v>
      </c>
      <c r="F36" s="91" t="b">
        <v>0</v>
      </c>
      <c r="G36" s="91" t="b">
        <v>0</v>
      </c>
    </row>
    <row r="37" spans="1:7" ht="15">
      <c r="A37" s="91" t="s">
        <v>478</v>
      </c>
      <c r="B37" s="91">
        <v>2</v>
      </c>
      <c r="C37" s="131">
        <v>0</v>
      </c>
      <c r="D37" s="91" t="s">
        <v>413</v>
      </c>
      <c r="E37" s="91" t="b">
        <v>0</v>
      </c>
      <c r="F37" s="91" t="b">
        <v>0</v>
      </c>
      <c r="G37" s="91" t="b">
        <v>0</v>
      </c>
    </row>
    <row r="38" spans="1:7" ht="15">
      <c r="A38" s="91" t="s">
        <v>479</v>
      </c>
      <c r="B38" s="91">
        <v>2</v>
      </c>
      <c r="C38" s="131">
        <v>0</v>
      </c>
      <c r="D38" s="91" t="s">
        <v>413</v>
      </c>
      <c r="E38" s="91" t="b">
        <v>0</v>
      </c>
      <c r="F38" s="91" t="b">
        <v>0</v>
      </c>
      <c r="G38" s="91" t="b">
        <v>0</v>
      </c>
    </row>
    <row r="39" spans="1:7" ht="15">
      <c r="A39" s="91" t="s">
        <v>480</v>
      </c>
      <c r="B39" s="91">
        <v>2</v>
      </c>
      <c r="C39" s="131">
        <v>0</v>
      </c>
      <c r="D39" s="91" t="s">
        <v>413</v>
      </c>
      <c r="E39" s="91" t="b">
        <v>0</v>
      </c>
      <c r="F39" s="91" t="b">
        <v>0</v>
      </c>
      <c r="G39" s="91" t="b">
        <v>0</v>
      </c>
    </row>
    <row r="40" spans="1:7" ht="15">
      <c r="A40" s="91" t="s">
        <v>481</v>
      </c>
      <c r="B40" s="91">
        <v>2</v>
      </c>
      <c r="C40" s="131">
        <v>0</v>
      </c>
      <c r="D40" s="91" t="s">
        <v>413</v>
      </c>
      <c r="E40" s="91" t="b">
        <v>0</v>
      </c>
      <c r="F40" s="91" t="b">
        <v>0</v>
      </c>
      <c r="G40" s="91" t="b">
        <v>0</v>
      </c>
    </row>
    <row r="41" spans="1:7" ht="15">
      <c r="A41" s="91" t="s">
        <v>482</v>
      </c>
      <c r="B41" s="91">
        <v>2</v>
      </c>
      <c r="C41" s="131">
        <v>0</v>
      </c>
      <c r="D41" s="91" t="s">
        <v>413</v>
      </c>
      <c r="E41" s="91" t="b">
        <v>0</v>
      </c>
      <c r="F41" s="91" t="b">
        <v>0</v>
      </c>
      <c r="G41" s="91" t="b">
        <v>0</v>
      </c>
    </row>
    <row r="42" spans="1:7" ht="15">
      <c r="A42" s="91" t="s">
        <v>483</v>
      </c>
      <c r="B42" s="91">
        <v>2</v>
      </c>
      <c r="C42" s="131">
        <v>0</v>
      </c>
      <c r="D42" s="91" t="s">
        <v>413</v>
      </c>
      <c r="E42" s="91" t="b">
        <v>0</v>
      </c>
      <c r="F42" s="91" t="b">
        <v>0</v>
      </c>
      <c r="G42" s="91" t="b">
        <v>0</v>
      </c>
    </row>
    <row r="43" spans="1:7" ht="15">
      <c r="A43" s="91" t="s">
        <v>465</v>
      </c>
      <c r="B43" s="91">
        <v>2</v>
      </c>
      <c r="C43" s="131">
        <v>0</v>
      </c>
      <c r="D43" s="91" t="s">
        <v>413</v>
      </c>
      <c r="E43" s="91" t="b">
        <v>0</v>
      </c>
      <c r="F43" s="91" t="b">
        <v>0</v>
      </c>
      <c r="G43" s="91" t="b">
        <v>0</v>
      </c>
    </row>
    <row r="44" spans="1:7" ht="15">
      <c r="A44" s="91" t="s">
        <v>484</v>
      </c>
      <c r="B44" s="91">
        <v>2</v>
      </c>
      <c r="C44" s="131">
        <v>0</v>
      </c>
      <c r="D44" s="91" t="s">
        <v>413</v>
      </c>
      <c r="E44" s="91" t="b">
        <v>0</v>
      </c>
      <c r="F44" s="91" t="b">
        <v>0</v>
      </c>
      <c r="G44" s="91" t="b">
        <v>0</v>
      </c>
    </row>
    <row r="45" spans="1:7" ht="15">
      <c r="A45" s="91" t="s">
        <v>485</v>
      </c>
      <c r="B45" s="91">
        <v>2</v>
      </c>
      <c r="C45" s="131">
        <v>0</v>
      </c>
      <c r="D45" s="91" t="s">
        <v>413</v>
      </c>
      <c r="E45" s="91" t="b">
        <v>0</v>
      </c>
      <c r="F45" s="91" t="b">
        <v>0</v>
      </c>
      <c r="G4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2019-10-12T10:53:22Z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